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PT. JURIDIC\comu\CONTRACTACIO PUBLICA\1. CONCURSOS (LICITACIONS)\OBERTS\CONCURSOS AMB LA NOVA LLEI 9-2017\2023OB0004 NETEJA COBERTES\Words\"/>
    </mc:Choice>
  </mc:AlternateContent>
  <xr:revisionPtr revIDLastSave="0" documentId="8_{D039059E-D15F-4761-B14C-B0E86D37FF98}" xr6:coauthVersionLast="47" xr6:coauthVersionMax="47" xr10:uidLastSave="{00000000-0000-0000-0000-000000000000}"/>
  <bookViews>
    <workbookView xWindow="1200" yWindow="0" windowWidth="16908" windowHeight="12360" tabRatio="817" firstSheet="3" activeTab="3" xr2:uid="{00000000-000D-0000-FFFF-FFFF00000000}"/>
  </bookViews>
  <sheets>
    <sheet name="Full1" sheetId="1" state="hidden" r:id="rId1"/>
    <sheet name="fruites-2016" sheetId="2" state="hidden" r:id="rId2"/>
    <sheet name="peix-2016" sheetId="3" state="hidden" r:id="rId3"/>
    <sheet name="proposició econòmica" sheetId="21" r:id="rId4"/>
  </sheets>
  <definedNames>
    <definedName name="_xlnm._FilterDatabase" localSheetId="0" hidden="1">Full1!$A$1:$E$59</definedName>
    <definedName name="_Hlk530505150" localSheetId="3">'proposició econòmica'!#REF!</definedName>
    <definedName name="_xlnm.Print_Area" localSheetId="3">'proposició econòmica'!$A$1:$F$56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2" l="1"/>
  <c r="I60" i="2"/>
  <c r="E33" i="1"/>
  <c r="D16" i="1"/>
  <c r="E16" i="1" s="1"/>
  <c r="D17" i="1"/>
  <c r="E17" i="1" s="1"/>
  <c r="D14" i="1"/>
  <c r="E14" i="1" s="1"/>
  <c r="L51" i="3"/>
  <c r="M51" i="3" s="1"/>
  <c r="L35" i="3"/>
  <c r="K35" i="3"/>
  <c r="K25" i="3"/>
  <c r="J25" i="3"/>
  <c r="J60" i="3" s="1"/>
  <c r="J61" i="3" s="1"/>
  <c r="D29" i="1"/>
  <c r="D30" i="1"/>
  <c r="D25" i="1"/>
  <c r="D56" i="1"/>
  <c r="D7" i="1"/>
  <c r="E7" i="1" s="1"/>
  <c r="D6" i="1"/>
  <c r="E6" i="1" s="1"/>
  <c r="D38" i="1"/>
  <c r="D34" i="1"/>
  <c r="D19" i="1"/>
  <c r="D13" i="1"/>
  <c r="E13" i="1" s="1"/>
  <c r="D12" i="1"/>
  <c r="E12" i="1" s="1"/>
  <c r="D11" i="1"/>
  <c r="E11" i="1" s="1"/>
  <c r="D2" i="1"/>
  <c r="E2" i="1" s="1"/>
  <c r="D5" i="1"/>
  <c r="E5" i="1" s="1"/>
  <c r="D4" i="1"/>
  <c r="E4" i="1" s="1"/>
  <c r="D9" i="1"/>
  <c r="E9" i="1" s="1"/>
  <c r="D8" i="1"/>
  <c r="E8" i="1" s="1"/>
  <c r="D3" i="1"/>
  <c r="E3" i="1" s="1"/>
  <c r="Z60" i="3"/>
  <c r="Y60" i="3"/>
  <c r="X60" i="3"/>
  <c r="W60" i="3"/>
  <c r="V60" i="3"/>
  <c r="U60" i="3"/>
  <c r="T60" i="3"/>
  <c r="S60" i="3"/>
  <c r="R60" i="3"/>
  <c r="Q60" i="3"/>
  <c r="P60" i="3"/>
  <c r="O60" i="3"/>
  <c r="I60" i="3"/>
  <c r="A2" i="3"/>
  <c r="R60" i="2"/>
  <c r="Q60" i="2"/>
  <c r="P60" i="2"/>
  <c r="O60" i="2"/>
  <c r="N60" i="2"/>
  <c r="M60" i="2"/>
  <c r="L60" i="2"/>
  <c r="K60" i="2"/>
  <c r="J60" i="2"/>
  <c r="G60" i="2"/>
  <c r="G61" i="2" s="1"/>
  <c r="F60" i="2"/>
  <c r="B1" i="2"/>
  <c r="L60" i="3" l="1"/>
  <c r="K60" i="3"/>
  <c r="H61" i="2"/>
  <c r="I61" i="2" s="1"/>
  <c r="J61" i="2" s="1"/>
  <c r="K61" i="2" s="1"/>
  <c r="L61" i="2" s="1"/>
  <c r="M61" i="2" s="1"/>
  <c r="N61" i="2" s="1"/>
  <c r="O61" i="2" s="1"/>
  <c r="P61" i="2" s="1"/>
  <c r="Q61" i="2" s="1"/>
  <c r="R61" i="2" s="1"/>
  <c r="N51" i="3"/>
  <c r="N60" i="3" s="1"/>
  <c r="D15" i="1"/>
  <c r="E15" i="1" s="1"/>
  <c r="E62" i="1" s="1"/>
  <c r="M60" i="3"/>
  <c r="K61" i="3"/>
  <c r="L61" i="3" s="1"/>
  <c r="E61" i="1"/>
  <c r="D62" i="1"/>
  <c r="D61" i="1"/>
  <c r="M61" i="3" l="1"/>
  <c r="N61" i="3" s="1"/>
  <c r="O61" i="3" s="1"/>
  <c r="P61" i="3" s="1"/>
  <c r="Q61" i="3" s="1"/>
  <c r="R61" i="3" s="1"/>
  <c r="S61" i="3" s="1"/>
  <c r="T61" i="3" s="1"/>
  <c r="U61" i="3" s="1"/>
  <c r="V61" i="3" s="1"/>
  <c r="W61" i="3" s="1"/>
  <c r="X61" i="3" s="1"/>
  <c r="Y61" i="3" s="1"/>
  <c r="Z6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jordi.alonso</author>
  </authors>
  <commentList>
    <comment ref="A58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jordi.alonso:</t>
        </r>
        <r>
          <rPr>
            <sz val="8"/>
            <color indexed="81"/>
            <rFont val="Tahoma"/>
            <family val="2"/>
          </rPr>
          <t xml:space="preserve">
desglose</t>
        </r>
      </text>
    </comment>
  </commentList>
</comments>
</file>

<file path=xl/sharedStrings.xml><?xml version="1.0" encoding="utf-8"?>
<sst xmlns="http://schemas.openxmlformats.org/spreadsheetml/2006/main" count="468" uniqueCount="292">
  <si>
    <t>Subministrament energies</t>
  </si>
  <si>
    <t>FRUITES</t>
  </si>
  <si>
    <t>Coberta</t>
  </si>
  <si>
    <t>Substitució o confinament coberta MCFH</t>
  </si>
  <si>
    <t>Estructura</t>
  </si>
  <si>
    <t>PCI</t>
  </si>
  <si>
    <t>Proteccio contraincendis</t>
  </si>
  <si>
    <t>BT</t>
  </si>
  <si>
    <t>Instal·lacio electrica</t>
  </si>
  <si>
    <t>PEIX</t>
  </si>
  <si>
    <t>Xarxa aigua</t>
  </si>
  <si>
    <t>Adequació xarxa aigua MCP</t>
  </si>
  <si>
    <t>Substitució o confinament coberta MCP</t>
  </si>
  <si>
    <t>Reforç pons i serveis</t>
  </si>
  <si>
    <t>PAVELLONS</t>
  </si>
  <si>
    <t>Polivalent</t>
  </si>
  <si>
    <t>preparacio al 2016 per executar al 2017</t>
  </si>
  <si>
    <t>LOCALS</t>
  </si>
  <si>
    <t>E. Food</t>
  </si>
  <si>
    <t>Espai Food</t>
  </si>
  <si>
    <t>FTCenter</t>
  </si>
  <si>
    <t>Ed. Oficines</t>
  </si>
  <si>
    <t>Edifici Oficines Bancs</t>
  </si>
  <si>
    <t>GENERAL</t>
  </si>
  <si>
    <t>CD: Reforma 6ª planta (inclou mobiliari)</t>
  </si>
  <si>
    <t>ZAC</t>
  </si>
  <si>
    <t>Plaça</t>
  </si>
  <si>
    <t>Remodelació illa vianants llac</t>
  </si>
  <si>
    <t>CD: Façana planta baixa + escala ext.</t>
  </si>
  <si>
    <t>CD: Baixa tensio</t>
  </si>
  <si>
    <t>CD: Antenes de coberta</t>
  </si>
  <si>
    <t>Xarxa pública d'abastament d'aigua potable (conveni)</t>
  </si>
  <si>
    <t>Pla Mobilitat</t>
  </si>
  <si>
    <t>Pla Mobilitat (inclou voreres metro)</t>
  </si>
  <si>
    <t>Carrer F</t>
  </si>
  <si>
    <t xml:space="preserve">Nou accés carrer F </t>
  </si>
  <si>
    <t>Enllumenat</t>
  </si>
  <si>
    <t>Enllumenat públic</t>
  </si>
  <si>
    <t>ESCORX.</t>
  </si>
  <si>
    <t>Fred</t>
  </si>
  <si>
    <t>Canonades amoniac o CO2</t>
  </si>
  <si>
    <t>Façana i coberta</t>
  </si>
  <si>
    <t>Façana i coberta fibrociment</t>
  </si>
  <si>
    <t>Diversos</t>
  </si>
  <si>
    <t>Diversos/maquinaria</t>
  </si>
  <si>
    <t>Ecoenergies</t>
  </si>
  <si>
    <t>Adaptar projecte Ecoenergies a UA</t>
  </si>
  <si>
    <t>Hort</t>
  </si>
  <si>
    <t>Coberta hort urbà P2</t>
  </si>
  <si>
    <t>Edar</t>
  </si>
  <si>
    <t>Comptadors</t>
  </si>
  <si>
    <t>Comptadors elèctronics</t>
  </si>
  <si>
    <t>Software</t>
  </si>
  <si>
    <t>Polivalent: cobertes marquesines i portes</t>
  </si>
  <si>
    <t xml:space="preserve">Food Trade Center </t>
  </si>
  <si>
    <t xml:space="preserve">CD: Substitució façana </t>
  </si>
  <si>
    <t>CD: soterrani+vestibuls P1-P3+distribucio P4-P5</t>
  </si>
  <si>
    <t>CD</t>
  </si>
  <si>
    <t>CD: planta 2</t>
  </si>
  <si>
    <t>Escenari 4</t>
  </si>
  <si>
    <t>CONCEPTE</t>
  </si>
  <si>
    <t>Budget inicial</t>
  </si>
  <si>
    <t>Budget incorporant Cap.13</t>
  </si>
  <si>
    <t>Projecte/estudis</t>
  </si>
  <si>
    <t>DE/CSS/Taxes</t>
  </si>
  <si>
    <t>1. Estructura</t>
  </si>
  <si>
    <t>1.1 Reparació patologies Formigó</t>
  </si>
  <si>
    <t>CAP 13</t>
  </si>
  <si>
    <t>1.2 Revisió i reparació est Altells serveis</t>
  </si>
  <si>
    <t>2. Coberta</t>
  </si>
  <si>
    <t>2.1 Confinament placas fibrociment</t>
  </si>
  <si>
    <t>2.2 reimpermeabilització  de les caçoletes</t>
  </si>
  <si>
    <t>2.3 Canvi baixants FC</t>
  </si>
  <si>
    <t xml:space="preserve">2.4 Actuacions en finestrals passadis </t>
  </si>
  <si>
    <t>2.4 Actuacions en finestrals paradas</t>
  </si>
  <si>
    <t>3. Façana</t>
  </si>
  <si>
    <t>3.1 Pedra artificial</t>
  </si>
  <si>
    <t>3.2 Sustitució portes pavellones</t>
  </si>
  <si>
    <t>4. Marquesina</t>
  </si>
  <si>
    <t>5. Moll. Reposición pavimento</t>
  </si>
  <si>
    <t>6. Interior</t>
  </si>
  <si>
    <t>6.1 Fals sotres(Passadissos)</t>
  </si>
  <si>
    <t>6.4 altells: reforma serveis sanitaris)</t>
  </si>
  <si>
    <t>6.3 Pasarela interior.</t>
  </si>
  <si>
    <t>7. Proteccció Contraincendis</t>
  </si>
  <si>
    <t>7.1 Millores pasadis central</t>
  </si>
  <si>
    <t>7.1.1 Conexions PCI</t>
  </si>
  <si>
    <t>7.1.2 Millores per contractar</t>
  </si>
  <si>
    <t>7.2 Condicionament altells</t>
  </si>
  <si>
    <t>7.3 Xarxa ruixadors planta baixa i altells</t>
  </si>
  <si>
    <t>7.4 Diposit i grup de pressió</t>
  </si>
  <si>
    <t>7.5 Pla emergencia</t>
  </si>
  <si>
    <t xml:space="preserve">8. Instal.lacions i serveis. </t>
  </si>
  <si>
    <t>8.1 Aigua potable</t>
  </si>
  <si>
    <t>8.2 Instalacions electrica</t>
  </si>
  <si>
    <t xml:space="preserve">8.3 Insla.lacions de separació i contenidors residus </t>
  </si>
  <si>
    <t>12. Urbanitzacion exterior</t>
  </si>
  <si>
    <t xml:space="preserve">13. Altres </t>
  </si>
  <si>
    <t>14.Conexión Xarxa de CO2.Anell</t>
  </si>
  <si>
    <t>Ajust invesió</t>
  </si>
  <si>
    <t>Projecte executat 2015</t>
  </si>
  <si>
    <t>IVA no inclós</t>
  </si>
  <si>
    <t>PLA INVERSIO 2012</t>
  </si>
  <si>
    <t>ESCENARI 4</t>
  </si>
  <si>
    <t>Budget incorporant Cap.25</t>
  </si>
  <si>
    <t>cap 25</t>
  </si>
  <si>
    <t>Projectes/Estudis</t>
  </si>
  <si>
    <t>Executades</t>
  </si>
  <si>
    <t xml:space="preserve">1. Coberta i fals sostre nau principal i coberta molls. </t>
  </si>
  <si>
    <t>1.1 Reforç estructura Fals sostre</t>
  </si>
  <si>
    <t>1.1.1. Reforç encavallades ( posiblement per plaques fotovoltaiques)</t>
  </si>
  <si>
    <t>CAP 25</t>
  </si>
  <si>
    <t>1.1.2 Reforç perfils T</t>
  </si>
  <si>
    <t>1.2 Substitució del revestiment de coberta</t>
  </si>
  <si>
    <t xml:space="preserve">2. Planta fotovoltaica. </t>
  </si>
  <si>
    <t>(1)</t>
  </si>
  <si>
    <t xml:space="preserve">3. Nou paviment. </t>
  </si>
  <si>
    <t xml:space="preserve">4. Noves instal·lacions de producció de gel. </t>
  </si>
  <si>
    <t xml:space="preserve">5. Centre interactiu del peix. </t>
  </si>
  <si>
    <t>(2)</t>
  </si>
  <si>
    <t>6. Climatització.</t>
  </si>
  <si>
    <t xml:space="preserve">7. Renovació magatzems annexes “patis de caixes”. </t>
  </si>
  <si>
    <t xml:space="preserve">8. Sistemes d’informació. </t>
  </si>
  <si>
    <t xml:space="preserve">9. Renovació nau carretons. </t>
  </si>
  <si>
    <t>10. Nous vestidors. ( 4 vestuaris)</t>
  </si>
  <si>
    <t>11. Reforç ponts, renovació bars i serveis. (PONT 3)</t>
  </si>
  <si>
    <t>11.1 Reparació Forjat del pont 3</t>
  </si>
  <si>
    <t>11.2 Nucli de serveis higiènics</t>
  </si>
  <si>
    <t>11.3 Bars</t>
  </si>
  <si>
    <t>12. Estació de depuració d’aigües residuals.</t>
  </si>
  <si>
    <t xml:space="preserve">13. Nova xarxa d’abastiment d’aigua potable. </t>
  </si>
  <si>
    <t xml:space="preserve">14. Nou moll de descàrrega de segona hora. </t>
  </si>
  <si>
    <t xml:space="preserve">15. Noves instal·lacions de gestió de residus. </t>
  </si>
  <si>
    <t xml:space="preserve">16. Adequació de la instal·lació de baixa tensió. </t>
  </si>
  <si>
    <t>17. Nous revestiments de façanes. (6.232m2)</t>
  </si>
  <si>
    <t>18. Instal·lacions diverses.</t>
  </si>
  <si>
    <t>18.1 Contorl de acces</t>
  </si>
  <si>
    <t>18.2 PCI</t>
  </si>
  <si>
    <t xml:space="preserve">19. Renovació cambra de fresc. </t>
  </si>
  <si>
    <t xml:space="preserve">20. Adequació dependències d’oficines. </t>
  </si>
  <si>
    <t xml:space="preserve">21. Portes de tancament, abrics i plataformes hidràuliques. </t>
  </si>
  <si>
    <t xml:space="preserve">22. Nou enllumenat d’exposició. </t>
  </si>
  <si>
    <t xml:space="preserve">23. Instal·lació de producció i venda de gel a compradors. </t>
  </si>
  <si>
    <t xml:space="preserve">24. Urbanització </t>
  </si>
  <si>
    <t>25. Projectes, estudis, taxes, impostos,..</t>
  </si>
  <si>
    <t>Ajust inversio</t>
  </si>
  <si>
    <t>(1) Inversio GMP</t>
  </si>
  <si>
    <t>(2)Inversio GMP + Mercabarna</t>
  </si>
  <si>
    <t>NOTA : Cal  que el GMP verifiqui les seves inversions</t>
  </si>
  <si>
    <t xml:space="preserve">En execució  </t>
  </si>
  <si>
    <t>Executat</t>
  </si>
  <si>
    <t>Licitacio</t>
  </si>
  <si>
    <t>DIFERENCIA ENTRE INVERSIO  2014 i PREVISIO ACTUAL</t>
  </si>
  <si>
    <t>INVERSIO prevista 2012</t>
  </si>
  <si>
    <t>Marquesina</t>
  </si>
  <si>
    <t>Interior</t>
  </si>
  <si>
    <t>Façana - pedra artificial coronament</t>
  </si>
  <si>
    <t>Estructura de formigo i altells</t>
  </si>
  <si>
    <t>Nau carretons</t>
  </si>
  <si>
    <t xml:space="preserve">Portes de tancament, abrics i plataformes hidràuliques. </t>
  </si>
  <si>
    <t>portes</t>
  </si>
  <si>
    <t>Multi I: coberta</t>
  </si>
  <si>
    <t>Carretons</t>
  </si>
  <si>
    <t>Multi I: adequacio instalacion electrica</t>
  </si>
  <si>
    <t>Multi I: xarxa d'aigües (potable i incendis)</t>
  </si>
  <si>
    <t>CD: sala de reunions pl.6</t>
  </si>
  <si>
    <t>Nous accessos (projecte)</t>
  </si>
  <si>
    <t>Software gestio manteniment GMAO (preparacio)</t>
  </si>
  <si>
    <t>-</t>
  </si>
  <si>
    <t>Polivalent: adequacio baixa tensio</t>
  </si>
  <si>
    <t>PUNT VERD</t>
  </si>
  <si>
    <t>Punt verd</t>
  </si>
  <si>
    <t>Punt Verd (projecte)</t>
  </si>
  <si>
    <t>Interior: fals sostre passadissos</t>
  </si>
  <si>
    <t xml:space="preserve">Interior: aseos </t>
  </si>
  <si>
    <t>Ponts</t>
  </si>
  <si>
    <t>Accessos</t>
  </si>
  <si>
    <t>INVERSIONS 2016</t>
  </si>
  <si>
    <t>refacturable</t>
  </si>
  <si>
    <t>CD: Instal·lacio electrica Node CD4</t>
  </si>
  <si>
    <t>MB FLOR</t>
  </si>
  <si>
    <t>Proteccions</t>
  </si>
  <si>
    <t>Proteccio coloms</t>
  </si>
  <si>
    <t>pagesos</t>
  </si>
  <si>
    <t>Substitucio hidrants</t>
  </si>
  <si>
    <t>Multi II: adequacio instalacion electrica</t>
  </si>
  <si>
    <t>Maquinaria</t>
  </si>
  <si>
    <t>Cadena xai</t>
  </si>
  <si>
    <t>pressupost informatica</t>
  </si>
  <si>
    <t>Planejament</t>
  </si>
  <si>
    <t>P.E.R.I.</t>
  </si>
  <si>
    <t>Pla de xoc</t>
  </si>
  <si>
    <t>Millores: doble pou recepcio</t>
  </si>
  <si>
    <t>Zones poliureta+estruc.metal·lica</t>
  </si>
  <si>
    <t>Control acces</t>
  </si>
  <si>
    <t>Marquesines pavello G - acondicionament</t>
  </si>
  <si>
    <t>baixes</t>
  </si>
  <si>
    <t>NO</t>
  </si>
  <si>
    <t>SI</t>
  </si>
  <si>
    <t>NO (de moment)</t>
  </si>
  <si>
    <t xml:space="preserve">NO  </t>
  </si>
  <si>
    <t>Vapor</t>
  </si>
  <si>
    <t>Instal·lacio de valor (legalitzacio)</t>
  </si>
  <si>
    <t>Mercat ECO</t>
  </si>
  <si>
    <t>Projecte mercat ecologic</t>
  </si>
  <si>
    <t>CENTRE</t>
  </si>
  <si>
    <t>EDAR</t>
  </si>
  <si>
    <t>CENTRE DIRECTIU</t>
  </si>
  <si>
    <t>ACCESSOS</t>
  </si>
  <si>
    <t>OFICINES I LOCALS CIALS.</t>
  </si>
  <si>
    <t>PAVELLO A</t>
  </si>
  <si>
    <t>PAVELLO B</t>
  </si>
  <si>
    <t>PAVELLO C</t>
  </si>
  <si>
    <t>PAVELLO D</t>
  </si>
  <si>
    <t>PAVELLO E</t>
  </si>
  <si>
    <t>PAVELLO F</t>
  </si>
  <si>
    <t>PAVELLO G</t>
  </si>
  <si>
    <t>PRODUCTORS LOCALS</t>
  </si>
  <si>
    <t>MERCAT DEL PEIX</t>
  </si>
  <si>
    <t>APARCAMENT P2</t>
  </si>
  <si>
    <t>DEPURADORA</t>
  </si>
  <si>
    <t>ACCESS - PORTA PRINCIPAL</t>
  </si>
  <si>
    <t>ACCESS - PORTA SECUNDARIA</t>
  </si>
  <si>
    <t>ACCESS - PORTA CARRER K</t>
  </si>
  <si>
    <t>CAMALICS</t>
  </si>
  <si>
    <t>IMPORT ANUAL</t>
  </si>
  <si>
    <t>EDIFICIS ACTUALS</t>
  </si>
  <si>
    <t>DESCRIPCIO</t>
  </si>
  <si>
    <t>FRUTAS Y VERDURAS</t>
  </si>
  <si>
    <t>DENTS DE SERRA PAVELLO A</t>
  </si>
  <si>
    <t>MARQUESINES, PAVELLO A</t>
  </si>
  <si>
    <t>DENTS DE SERRA PAVELLO B</t>
  </si>
  <si>
    <t>MARQUESINES, PAVELLO B</t>
  </si>
  <si>
    <t>DENTS DE SERRA PAVELLO C</t>
  </si>
  <si>
    <t>MARQUESINES, PAVELLO C</t>
  </si>
  <si>
    <t>DENTS DE SERRA PAVELLO D</t>
  </si>
  <si>
    <t>MARQUESINES, PAVELLO D</t>
  </si>
  <si>
    <t>DENTS DE SERRA PAVELLO E</t>
  </si>
  <si>
    <t>MARQUESINES, PAVELLO E</t>
  </si>
  <si>
    <t>DENTS DE SERRA PAVELLO F</t>
  </si>
  <si>
    <t>MARQUESINES, PAVELLO F</t>
  </si>
  <si>
    <t>DENTS DE SERRA PAVELLO G</t>
  </si>
  <si>
    <t>MARQUESINES, PAVELLO G</t>
  </si>
  <si>
    <t>COBERTA PIRAMIDES, PRODUCTORS LOCALS</t>
  </si>
  <si>
    <t>DENTS DE SERRA</t>
  </si>
  <si>
    <t>COBERTA MOLLS LATERALS I CANALS PERIMETRALS</t>
  </si>
  <si>
    <t>COBERTA CIP I PONT 4</t>
  </si>
  <si>
    <t>MULTI  I</t>
  </si>
  <si>
    <t>COBERTA I CANALS MULTI-I</t>
  </si>
  <si>
    <t>MARQUESINA MULTI I</t>
  </si>
  <si>
    <t>MULTI  II</t>
  </si>
  <si>
    <t>COBERTA I CANALS MULTI-II</t>
  </si>
  <si>
    <t>MARQUESINA MULTI II</t>
  </si>
  <si>
    <t>MULTI  III</t>
  </si>
  <si>
    <t>COBERTA PLANA MULTI III</t>
  </si>
  <si>
    <t>COBERTA P-2</t>
  </si>
  <si>
    <t>COBERTA PLANA EDIFICI OFICINES LONG 4</t>
  </si>
  <si>
    <t>OFICINES G</t>
  </si>
  <si>
    <t>COBERTA PLANA OFICINES G</t>
  </si>
  <si>
    <t>COBERTES INCLINADES LOCALS COMERCIALS</t>
  </si>
  <si>
    <t>SUPERIOR I BADALOT COBERTA PLANA</t>
  </si>
  <si>
    <t>BALCONETS</t>
  </si>
  <si>
    <t>LA CAIXA COBERTA PLANA</t>
  </si>
  <si>
    <t>TERRASSA PLANTA BAIXA COBERTA PLANA</t>
  </si>
  <si>
    <t>MEDITERRANI COBERTA INCLINADA</t>
  </si>
  <si>
    <t>FERRETERIA COBERTA PLANA</t>
  </si>
  <si>
    <t>PLANA</t>
  </si>
  <si>
    <t>COBERTES INCLINADES PORTA PRINCIPAL</t>
  </si>
  <si>
    <t>COBERTES INCLINADES PORTA SECUNDARIA</t>
  </si>
  <si>
    <t>COBERTES INCLINADES PORTA K</t>
  </si>
  <si>
    <t>COBERTES INCLINADES I PLANES</t>
  </si>
  <si>
    <t>BIOMARKET</t>
  </si>
  <si>
    <t>COBERTA MERCAT ECO</t>
  </si>
  <si>
    <t>MARQUESINA MOLL DE MAJORISTES</t>
  </si>
  <si>
    <t>FOODBACK</t>
  </si>
  <si>
    <t>CASETA DE CONTROL, ASEOS, MAGATZEM</t>
  </si>
  <si>
    <t>COBERTA MINORISTES, TRIATGE I TALLER</t>
  </si>
  <si>
    <t>PERIODICITAT</t>
  </si>
  <si>
    <t>MAGATZEM MB</t>
  </si>
  <si>
    <t xml:space="preserve">COBERTA </t>
  </si>
  <si>
    <t xml:space="preserve">CANALS PERIMETRALS </t>
  </si>
  <si>
    <t>SERVEIS CORPORATIUS</t>
  </si>
  <si>
    <t>COBERTES CAMALICS</t>
  </si>
  <si>
    <t>POLIVALENT</t>
  </si>
  <si>
    <t>SERVEIS COMPLEMENTARIS MC PEIX</t>
  </si>
  <si>
    <t>EDIFICIS FUTURS</t>
  </si>
  <si>
    <t>LOCALS COMERERCIALS</t>
  </si>
  <si>
    <t>OFICINES  LONGITUDINAL 4</t>
  </si>
  <si>
    <t>PREU UNITARI</t>
  </si>
  <si>
    <t>TOTAL (adicionals)</t>
  </si>
  <si>
    <t>TOTAL (actuals)</t>
  </si>
  <si>
    <t>TOTAL GENERAL (actuals + adicionals)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</si>
</sst>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[$-C0A]d\-mmm\-yy;@"/>
    <numFmt numFmtId="167" formatCode="_-* #,##0.00\ [$€-C0A]_-;\-* #,##0.00\ [$€-C0A]_-;_-* &quot;-&quot;??\ [$€-C0A]_-;_-@_-"/>
    <numFmt numFmtId="168" formatCode="#,##0.00\ &quot;€&quot;"/>
    <numFmt numFmtId="169" formatCode="[$-403]d&quot;/&quot;mmmm&quot;/&quot;yyyy;@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hair">
        <color indexed="64"/>
      </bottom>
      <diagonal/>
    </border>
    <border>
      <left style="thick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rgb="FFC00000"/>
      </right>
      <top style="hair">
        <color indexed="64"/>
      </top>
      <bottom style="hair">
        <color indexed="64"/>
      </bottom>
      <diagonal/>
    </border>
    <border>
      <left style="thick">
        <color rgb="FFC00000"/>
      </left>
      <right/>
      <top style="hair">
        <color indexed="64"/>
      </top>
      <bottom style="hair">
        <color indexed="64"/>
      </bottom>
      <diagonal/>
    </border>
    <border>
      <left style="thick">
        <color rgb="FFC00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rgb="FFC00000"/>
      </right>
      <top/>
      <bottom style="hair">
        <color indexed="64"/>
      </bottom>
      <diagonal/>
    </border>
    <border>
      <left style="thick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hair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ck">
        <color rgb="FFC00000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/>
      <top style="thick">
        <color rgb="FFC00000"/>
      </top>
      <bottom style="thin">
        <color indexed="64"/>
      </bottom>
      <diagonal/>
    </border>
    <border>
      <left/>
      <right style="thick">
        <color rgb="FFC00000"/>
      </right>
      <top style="thick">
        <color rgb="FFC00000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165" fontId="8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left"/>
    </xf>
    <xf numFmtId="0" fontId="1" fillId="0" borderId="0" xfId="0" applyFont="1" applyAlignment="1">
      <alignment vertical="center"/>
    </xf>
    <xf numFmtId="165" fontId="9" fillId="2" borderId="0" xfId="1" applyNumberFormat="1" applyFont="1" applyFill="1" applyBorder="1"/>
    <xf numFmtId="165" fontId="7" fillId="2" borderId="0" xfId="1" applyNumberFormat="1" applyFont="1" applyFill="1" applyBorder="1"/>
    <xf numFmtId="3" fontId="7" fillId="2" borderId="0" xfId="0" applyNumberFormat="1" applyFont="1" applyFill="1"/>
    <xf numFmtId="165" fontId="8" fillId="0" borderId="0" xfId="1" applyNumberFormat="1" applyFont="1" applyBorder="1"/>
    <xf numFmtId="165" fontId="7" fillId="0" borderId="0" xfId="1" applyNumberFormat="1" applyFont="1" applyBorder="1"/>
    <xf numFmtId="44" fontId="4" fillId="0" borderId="0" xfId="2" applyFont="1"/>
    <xf numFmtId="166" fontId="4" fillId="0" borderId="0" xfId="2" applyNumberFormat="1" applyFont="1"/>
    <xf numFmtId="167" fontId="0" fillId="0" borderId="0" xfId="0" applyNumberFormat="1"/>
    <xf numFmtId="0" fontId="0" fillId="0" borderId="0" xfId="0" applyAlignment="1">
      <alignment wrapText="1"/>
    </xf>
    <xf numFmtId="44" fontId="4" fillId="3" borderId="1" xfId="2" applyFont="1" applyFill="1" applyBorder="1"/>
    <xf numFmtId="44" fontId="4" fillId="0" borderId="1" xfId="2" applyFont="1" applyFill="1" applyBorder="1"/>
    <xf numFmtId="44" fontId="4" fillId="4" borderId="1" xfId="2" applyFont="1" applyFill="1" applyBorder="1"/>
    <xf numFmtId="0" fontId="0" fillId="0" borderId="1" xfId="0" applyBorder="1"/>
    <xf numFmtId="0" fontId="0" fillId="0" borderId="2" xfId="0" applyBorder="1"/>
    <xf numFmtId="0" fontId="10" fillId="5" borderId="3" xfId="0" applyFont="1" applyFill="1" applyBorder="1"/>
    <xf numFmtId="44" fontId="11" fillId="3" borderId="3" xfId="2" applyFont="1" applyFill="1" applyBorder="1"/>
    <xf numFmtId="44" fontId="11" fillId="0" borderId="4" xfId="2" applyFont="1" applyBorder="1"/>
    <xf numFmtId="44" fontId="11" fillId="4" borderId="4" xfId="2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5" borderId="7" xfId="0" applyFill="1" applyBorder="1" applyAlignment="1">
      <alignment horizontal="left" indent="1"/>
    </xf>
    <xf numFmtId="44" fontId="12" fillId="3" borderId="7" xfId="2" applyFont="1" applyFill="1" applyBorder="1"/>
    <xf numFmtId="44" fontId="12" fillId="0" borderId="8" xfId="2" applyFont="1" applyBorder="1"/>
    <xf numFmtId="44" fontId="12" fillId="4" borderId="8" xfId="2" applyFont="1" applyFill="1" applyBorder="1"/>
    <xf numFmtId="44" fontId="4" fillId="6" borderId="8" xfId="2" applyFont="1" applyFill="1" applyBorder="1"/>
    <xf numFmtId="44" fontId="4" fillId="0" borderId="9" xfId="2" applyFont="1" applyFill="1" applyBorder="1"/>
    <xf numFmtId="44" fontId="0" fillId="3" borderId="10" xfId="0" applyNumberFormat="1" applyFill="1" applyBorder="1"/>
    <xf numFmtId="44" fontId="0" fillId="3" borderId="8" xfId="0" applyNumberFormat="1" applyFill="1" applyBorder="1"/>
    <xf numFmtId="0" fontId="0" fillId="0" borderId="10" xfId="0" applyBorder="1"/>
    <xf numFmtId="0" fontId="0" fillId="0" borderId="8" xfId="0" applyBorder="1"/>
    <xf numFmtId="0" fontId="0" fillId="0" borderId="9" xfId="0" applyBorder="1"/>
    <xf numFmtId="44" fontId="0" fillId="0" borderId="0" xfId="0" applyNumberFormat="1"/>
    <xf numFmtId="0" fontId="0" fillId="5" borderId="7" xfId="0" applyFill="1" applyBorder="1" applyAlignment="1">
      <alignment horizontal="right" indent="1"/>
    </xf>
    <xf numFmtId="44" fontId="4" fillId="4" borderId="9" xfId="2" applyFont="1" applyFill="1" applyBorder="1"/>
    <xf numFmtId="44" fontId="0" fillId="4" borderId="10" xfId="0" applyNumberFormat="1" applyFill="1" applyBorder="1"/>
    <xf numFmtId="44" fontId="0" fillId="4" borderId="8" xfId="0" applyNumberFormat="1" applyFill="1" applyBorder="1"/>
    <xf numFmtId="44" fontId="0" fillId="4" borderId="9" xfId="0" applyNumberFormat="1" applyFill="1" applyBorder="1"/>
    <xf numFmtId="0" fontId="10" fillId="0" borderId="7" xfId="0" applyFont="1" applyBorder="1"/>
    <xf numFmtId="44" fontId="11" fillId="3" borderId="7" xfId="2" applyFont="1" applyFill="1" applyBorder="1"/>
    <xf numFmtId="44" fontId="11" fillId="0" borderId="8" xfId="2" applyFont="1" applyBorder="1"/>
    <xf numFmtId="0" fontId="0" fillId="0" borderId="7" xfId="0" applyBorder="1" applyAlignment="1">
      <alignment horizontal="left" indent="1"/>
    </xf>
    <xf numFmtId="44" fontId="0" fillId="0" borderId="10" xfId="0" applyNumberFormat="1" applyBorder="1"/>
    <xf numFmtId="44" fontId="4" fillId="3" borderId="8" xfId="2" applyFont="1" applyFill="1" applyBorder="1"/>
    <xf numFmtId="44" fontId="4" fillId="3" borderId="10" xfId="2" applyFont="1" applyFill="1" applyBorder="1"/>
    <xf numFmtId="44" fontId="4" fillId="4" borderId="8" xfId="2" applyFont="1" applyFill="1" applyBorder="1"/>
    <xf numFmtId="44" fontId="0" fillId="7" borderId="8" xfId="0" applyNumberFormat="1" applyFill="1" applyBorder="1"/>
    <xf numFmtId="44" fontId="0" fillId="7" borderId="10" xfId="0" applyNumberFormat="1" applyFill="1" applyBorder="1"/>
    <xf numFmtId="167" fontId="0" fillId="6" borderId="8" xfId="0" applyNumberFormat="1" applyFill="1" applyBorder="1"/>
    <xf numFmtId="167" fontId="0" fillId="0" borderId="9" xfId="0" applyNumberFormat="1" applyBorder="1"/>
    <xf numFmtId="167" fontId="0" fillId="0" borderId="8" xfId="0" applyNumberFormat="1" applyBorder="1"/>
    <xf numFmtId="44" fontId="4" fillId="7" borderId="10" xfId="2" applyFont="1" applyFill="1" applyBorder="1"/>
    <xf numFmtId="44" fontId="0" fillId="0" borderId="8" xfId="0" applyNumberFormat="1" applyBorder="1"/>
    <xf numFmtId="44" fontId="0" fillId="0" borderId="9" xfId="0" applyNumberFormat="1" applyBorder="1"/>
    <xf numFmtId="0" fontId="0" fillId="4" borderId="10" xfId="0" applyFill="1" applyBorder="1"/>
    <xf numFmtId="0" fontId="0" fillId="4" borderId="8" xfId="0" applyFill="1" applyBorder="1"/>
    <xf numFmtId="44" fontId="0" fillId="7" borderId="9" xfId="0" applyNumberFormat="1" applyFill="1" applyBorder="1"/>
    <xf numFmtId="44" fontId="4" fillId="7" borderId="8" xfId="2" applyFont="1" applyFill="1" applyBorder="1"/>
    <xf numFmtId="0" fontId="0" fillId="6" borderId="7" xfId="0" applyFill="1" applyBorder="1" applyAlignment="1">
      <alignment horizontal="left" indent="2"/>
    </xf>
    <xf numFmtId="0" fontId="0" fillId="5" borderId="7" xfId="0" applyFill="1" applyBorder="1" applyAlignment="1">
      <alignment horizontal="left" indent="2"/>
    </xf>
    <xf numFmtId="44" fontId="4" fillId="5" borderId="8" xfId="2" applyFont="1" applyFill="1" applyBorder="1"/>
    <xf numFmtId="44" fontId="4" fillId="5" borderId="9" xfId="2" applyFont="1" applyFill="1" applyBorder="1"/>
    <xf numFmtId="44" fontId="0" fillId="5" borderId="8" xfId="0" applyNumberFormat="1" applyFill="1" applyBorder="1"/>
    <xf numFmtId="44" fontId="0" fillId="5" borderId="10" xfId="0" applyNumberFormat="1" applyFill="1" applyBorder="1"/>
    <xf numFmtId="0" fontId="0" fillId="6" borderId="7" xfId="0" applyFill="1" applyBorder="1" applyAlignment="1">
      <alignment horizontal="left" indent="1"/>
    </xf>
    <xf numFmtId="44" fontId="4" fillId="6" borderId="9" xfId="2" applyFont="1" applyFill="1" applyBorder="1"/>
    <xf numFmtId="44" fontId="4" fillId="7" borderId="9" xfId="2" applyFont="1" applyFill="1" applyBorder="1"/>
    <xf numFmtId="44" fontId="4" fillId="4" borderId="10" xfId="2" applyFont="1" applyFill="1" applyBorder="1"/>
    <xf numFmtId="44" fontId="0" fillId="3" borderId="9" xfId="0" applyNumberFormat="1" applyFill="1" applyBorder="1"/>
    <xf numFmtId="44" fontId="4" fillId="0" borderId="10" xfId="2" applyFont="1" applyFill="1" applyBorder="1"/>
    <xf numFmtId="44" fontId="4" fillId="3" borderId="9" xfId="2" applyFont="1" applyFill="1" applyBorder="1"/>
    <xf numFmtId="44" fontId="11" fillId="0" borderId="8" xfId="2" applyFont="1" applyFill="1" applyBorder="1"/>
    <xf numFmtId="44" fontId="12" fillId="0" borderId="8" xfId="2" applyFont="1" applyFill="1" applyBorder="1"/>
    <xf numFmtId="44" fontId="4" fillId="0" borderId="8" xfId="2" applyFont="1" applyFill="1" applyBorder="1"/>
    <xf numFmtId="0" fontId="10" fillId="0" borderId="11" xfId="0" applyFont="1" applyBorder="1" applyAlignment="1">
      <alignment horizontal="left"/>
    </xf>
    <xf numFmtId="44" fontId="12" fillId="3" borderId="11" xfId="2" applyFont="1" applyFill="1" applyBorder="1"/>
    <xf numFmtId="44" fontId="12" fillId="0" borderId="12" xfId="2" applyFont="1" applyBorder="1"/>
    <xf numFmtId="44" fontId="12" fillId="0" borderId="12" xfId="2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0" fillId="0" borderId="0" xfId="0" applyFont="1" applyAlignment="1">
      <alignment horizontal="right" indent="1"/>
    </xf>
    <xf numFmtId="44" fontId="13" fillId="0" borderId="15" xfId="2" applyFont="1" applyBorder="1"/>
    <xf numFmtId="8" fontId="14" fillId="0" borderId="15" xfId="2" applyNumberFormat="1" applyFont="1" applyBorder="1"/>
    <xf numFmtId="0" fontId="0" fillId="0" borderId="16" xfId="0" applyBorder="1"/>
    <xf numFmtId="8" fontId="0" fillId="0" borderId="16" xfId="0" applyNumberFormat="1" applyBorder="1"/>
    <xf numFmtId="44" fontId="10" fillId="0" borderId="17" xfId="0" applyNumberFormat="1" applyFont="1" applyBorder="1"/>
    <xf numFmtId="44" fontId="4" fillId="0" borderId="16" xfId="2" applyFont="1" applyBorder="1"/>
    <xf numFmtId="44" fontId="0" fillId="0" borderId="1" xfId="0" applyNumberFormat="1" applyBorder="1"/>
    <xf numFmtId="44" fontId="10" fillId="0" borderId="1" xfId="0" applyNumberFormat="1" applyFont="1" applyBorder="1"/>
    <xf numFmtId="44" fontId="0" fillId="6" borderId="0" xfId="0" applyNumberFormat="1" applyFill="1"/>
    <xf numFmtId="0" fontId="0" fillId="5" borderId="0" xfId="0" applyFill="1" applyAlignment="1">
      <alignment horizontal="left" indent="1"/>
    </xf>
    <xf numFmtId="44" fontId="0" fillId="5" borderId="0" xfId="0" applyNumberFormat="1" applyFill="1" applyAlignment="1">
      <alignment horizontal="left" indent="1"/>
    </xf>
    <xf numFmtId="44" fontId="15" fillId="0" borderId="0" xfId="0" applyNumberFormat="1" applyFont="1"/>
    <xf numFmtId="168" fontId="0" fillId="0" borderId="0" xfId="0" applyNumberFormat="1"/>
    <xf numFmtId="44" fontId="0" fillId="7" borderId="0" xfId="0" applyNumberFormat="1" applyFill="1"/>
    <xf numFmtId="0" fontId="10" fillId="0" borderId="0" xfId="0" applyFont="1"/>
    <xf numFmtId="10" fontId="4" fillId="0" borderId="0" xfId="3" applyNumberFormat="1" applyFont="1"/>
    <xf numFmtId="10" fontId="0" fillId="0" borderId="0" xfId="0" applyNumberFormat="1"/>
    <xf numFmtId="0" fontId="0" fillId="3" borderId="1" xfId="0" applyFill="1" applyBorder="1"/>
    <xf numFmtId="44" fontId="0" fillId="3" borderId="1" xfId="0" applyNumberFormat="1" applyFill="1" applyBorder="1"/>
    <xf numFmtId="164" fontId="4" fillId="0" borderId="0" xfId="1" applyFont="1"/>
    <xf numFmtId="169" fontId="16" fillId="0" borderId="0" xfId="0" applyNumberFormat="1" applyFont="1"/>
    <xf numFmtId="0" fontId="17" fillId="0" borderId="0" xfId="0" applyFont="1"/>
    <xf numFmtId="44" fontId="17" fillId="8" borderId="1" xfId="2" applyFont="1" applyFill="1" applyBorder="1"/>
    <xf numFmtId="0" fontId="17" fillId="0" borderId="1" xfId="0" applyFont="1" applyBorder="1"/>
    <xf numFmtId="0" fontId="17" fillId="0" borderId="1" xfId="0" applyFont="1" applyBorder="1" applyAlignment="1">
      <alignment wrapText="1"/>
    </xf>
    <xf numFmtId="0" fontId="17" fillId="0" borderId="18" xfId="0" applyFont="1" applyBorder="1" applyAlignment="1">
      <alignment wrapText="1"/>
    </xf>
    <xf numFmtId="0" fontId="17" fillId="9" borderId="18" xfId="0" applyFont="1" applyFill="1" applyBorder="1" applyAlignment="1">
      <alignment wrapText="1"/>
    </xf>
    <xf numFmtId="0" fontId="17" fillId="0" borderId="18" xfId="0" applyFont="1" applyBorder="1"/>
    <xf numFmtId="0" fontId="16" fillId="5" borderId="3" xfId="0" applyFont="1" applyFill="1" applyBorder="1"/>
    <xf numFmtId="44" fontId="18" fillId="0" borderId="7" xfId="2" applyFont="1" applyBorder="1"/>
    <xf numFmtId="3" fontId="17" fillId="0" borderId="4" xfId="0" applyNumberFormat="1" applyFont="1" applyBorder="1"/>
    <xf numFmtId="44" fontId="16" fillId="0" borderId="6" xfId="2" applyFont="1" applyBorder="1"/>
    <xf numFmtId="8" fontId="16" fillId="0" borderId="5" xfId="2" applyNumberFormat="1" applyFont="1" applyBorder="1"/>
    <xf numFmtId="8" fontId="17" fillId="0" borderId="5" xfId="2" applyNumberFormat="1" applyFont="1" applyBorder="1"/>
    <xf numFmtId="8" fontId="17" fillId="9" borderId="4" xfId="2" applyNumberFormat="1" applyFont="1" applyFill="1" applyBorder="1"/>
    <xf numFmtId="8" fontId="17" fillId="9" borderId="6" xfId="2" applyNumberFormat="1" applyFont="1" applyFill="1" applyBorder="1"/>
    <xf numFmtId="3" fontId="19" fillId="0" borderId="5" xfId="0" applyNumberFormat="1" applyFont="1" applyBorder="1"/>
    <xf numFmtId="3" fontId="19" fillId="0" borderId="4" xfId="0" applyNumberFormat="1" applyFont="1" applyBorder="1"/>
    <xf numFmtId="3" fontId="19" fillId="0" borderId="6" xfId="0" applyNumberFormat="1" applyFont="1" applyBorder="1"/>
    <xf numFmtId="3" fontId="17" fillId="0" borderId="6" xfId="0" applyNumberFormat="1" applyFont="1" applyBorder="1"/>
    <xf numFmtId="3" fontId="17" fillId="0" borderId="5" xfId="0" applyNumberFormat="1" applyFont="1" applyBorder="1"/>
    <xf numFmtId="0" fontId="17" fillId="5" borderId="7" xfId="0" applyFont="1" applyFill="1" applyBorder="1" applyAlignment="1">
      <alignment horizontal="left" indent="1"/>
    </xf>
    <xf numFmtId="3" fontId="17" fillId="0" borderId="8" xfId="0" applyNumberFormat="1" applyFont="1" applyBorder="1"/>
    <xf numFmtId="44" fontId="16" fillId="0" borderId="10" xfId="2" applyFont="1" applyBorder="1"/>
    <xf numFmtId="8" fontId="16" fillId="0" borderId="9" xfId="2" applyNumberFormat="1" applyFont="1" applyBorder="1"/>
    <xf numFmtId="8" fontId="17" fillId="0" borderId="9" xfId="2" applyNumberFormat="1" applyFont="1" applyBorder="1"/>
    <xf numFmtId="8" fontId="17" fillId="9" borderId="8" xfId="2" applyNumberFormat="1" applyFont="1" applyFill="1" applyBorder="1"/>
    <xf numFmtId="8" fontId="17" fillId="9" borderId="10" xfId="2" applyNumberFormat="1" applyFont="1" applyFill="1" applyBorder="1"/>
    <xf numFmtId="44" fontId="19" fillId="0" borderId="9" xfId="2" applyFont="1" applyBorder="1"/>
    <xf numFmtId="44" fontId="19" fillId="5" borderId="8" xfId="2" applyFont="1" applyFill="1" applyBorder="1"/>
    <xf numFmtId="44" fontId="19" fillId="5" borderId="10" xfId="2" applyFont="1" applyFill="1" applyBorder="1"/>
    <xf numFmtId="44" fontId="19" fillId="0" borderId="8" xfId="2" applyFont="1" applyBorder="1"/>
    <xf numFmtId="44" fontId="19" fillId="0" borderId="10" xfId="2" applyFont="1" applyBorder="1"/>
    <xf numFmtId="44" fontId="17" fillId="0" borderId="8" xfId="2" applyFont="1" applyBorder="1"/>
    <xf numFmtId="44" fontId="17" fillId="0" borderId="10" xfId="2" applyFont="1" applyBorder="1"/>
    <xf numFmtId="44" fontId="17" fillId="0" borderId="9" xfId="2" applyFont="1" applyBorder="1"/>
    <xf numFmtId="0" fontId="17" fillId="0" borderId="7" xfId="0" applyFont="1" applyBorder="1" applyAlignment="1">
      <alignment horizontal="left" indent="1"/>
    </xf>
    <xf numFmtId="44" fontId="19" fillId="0" borderId="7" xfId="2" applyFont="1" applyBorder="1"/>
    <xf numFmtId="44" fontId="17" fillId="9" borderId="8" xfId="2" applyFont="1" applyFill="1" applyBorder="1"/>
    <xf numFmtId="44" fontId="17" fillId="9" borderId="10" xfId="2" applyFont="1" applyFill="1" applyBorder="1"/>
    <xf numFmtId="44" fontId="19" fillId="0" borderId="19" xfId="2" applyFont="1" applyBorder="1"/>
    <xf numFmtId="44" fontId="19" fillId="0" borderId="20" xfId="2" applyFont="1" applyBorder="1"/>
    <xf numFmtId="44" fontId="4" fillId="0" borderId="8" xfId="2" applyFont="1" applyBorder="1"/>
    <xf numFmtId="44" fontId="4" fillId="0" borderId="9" xfId="2" applyFont="1" applyBorder="1"/>
    <xf numFmtId="44" fontId="17" fillId="3" borderId="8" xfId="2" applyFont="1" applyFill="1" applyBorder="1"/>
    <xf numFmtId="44" fontId="17" fillId="0" borderId="21" xfId="2" applyFont="1" applyBorder="1"/>
    <xf numFmtId="44" fontId="17" fillId="0" borderId="19" xfId="2" applyFont="1" applyBorder="1"/>
    <xf numFmtId="0" fontId="17" fillId="5" borderId="7" xfId="0" applyFont="1" applyFill="1" applyBorder="1" applyAlignment="1">
      <alignment horizontal="right" indent="1"/>
    </xf>
    <xf numFmtId="44" fontId="19" fillId="0" borderId="4" xfId="2" applyFont="1" applyBorder="1"/>
    <xf numFmtId="44" fontId="19" fillId="0" borderId="6" xfId="2" applyFont="1" applyBorder="1"/>
    <xf numFmtId="44" fontId="19" fillId="0" borderId="22" xfId="2" applyFont="1" applyBorder="1"/>
    <xf numFmtId="0" fontId="0" fillId="0" borderId="23" xfId="0" applyBorder="1"/>
    <xf numFmtId="44" fontId="4" fillId="0" borderId="22" xfId="2" applyFont="1" applyBorder="1"/>
    <xf numFmtId="44" fontId="4" fillId="0" borderId="23" xfId="2" applyFont="1" applyBorder="1"/>
    <xf numFmtId="44" fontId="17" fillId="0" borderId="22" xfId="2" applyFont="1" applyBorder="1"/>
    <xf numFmtId="44" fontId="17" fillId="0" borderId="23" xfId="2" applyFont="1" applyBorder="1"/>
    <xf numFmtId="44" fontId="17" fillId="0" borderId="24" xfId="2" applyFont="1" applyBorder="1"/>
    <xf numFmtId="44" fontId="17" fillId="0" borderId="25" xfId="2" applyFont="1" applyBorder="1"/>
    <xf numFmtId="0" fontId="17" fillId="10" borderId="7" xfId="0" applyFont="1" applyFill="1" applyBorder="1" applyAlignment="1">
      <alignment horizontal="left" indent="1"/>
    </xf>
    <xf numFmtId="44" fontId="17" fillId="10" borderId="7" xfId="2" applyFont="1" applyFill="1" applyBorder="1" applyAlignment="1">
      <alignment horizontal="right"/>
    </xf>
    <xf numFmtId="44" fontId="19" fillId="10" borderId="8" xfId="2" applyFont="1" applyFill="1" applyBorder="1"/>
    <xf numFmtId="44" fontId="19" fillId="0" borderId="10" xfId="2" applyFont="1" applyFill="1" applyBorder="1"/>
    <xf numFmtId="0" fontId="17" fillId="10" borderId="7" xfId="0" applyFont="1" applyFill="1" applyBorder="1" applyAlignment="1">
      <alignment horizontal="right" indent="1"/>
    </xf>
    <xf numFmtId="44" fontId="19" fillId="9" borderId="8" xfId="2" applyFont="1" applyFill="1" applyBorder="1"/>
    <xf numFmtId="44" fontId="17" fillId="5" borderId="7" xfId="2" applyFont="1" applyFill="1" applyBorder="1" applyAlignment="1">
      <alignment horizontal="right"/>
    </xf>
    <xf numFmtId="44" fontId="19" fillId="3" borderId="8" xfId="2" applyFont="1" applyFill="1" applyBorder="1"/>
    <xf numFmtId="44" fontId="19" fillId="3" borderId="10" xfId="2" applyFont="1" applyFill="1" applyBorder="1"/>
    <xf numFmtId="44" fontId="19" fillId="9" borderId="10" xfId="2" applyFont="1" applyFill="1" applyBorder="1"/>
    <xf numFmtId="0" fontId="16" fillId="0" borderId="7" xfId="0" applyFont="1" applyBorder="1"/>
    <xf numFmtId="44" fontId="16" fillId="0" borderId="7" xfId="2" applyFont="1" applyBorder="1"/>
    <xf numFmtId="49" fontId="17" fillId="0" borderId="8" xfId="0" applyNumberFormat="1" applyFont="1" applyBorder="1"/>
    <xf numFmtId="44" fontId="19" fillId="0" borderId="26" xfId="2" applyFont="1" applyBorder="1"/>
    <xf numFmtId="44" fontId="17" fillId="3" borderId="10" xfId="2" applyFont="1" applyFill="1" applyBorder="1"/>
    <xf numFmtId="3" fontId="17" fillId="5" borderId="8" xfId="0" applyNumberFormat="1" applyFont="1" applyFill="1" applyBorder="1"/>
    <xf numFmtId="44" fontId="19" fillId="0" borderId="8" xfId="2" applyFont="1" applyFill="1" applyBorder="1"/>
    <xf numFmtId="44" fontId="19" fillId="0" borderId="9" xfId="2" applyFont="1" applyFill="1" applyBorder="1"/>
    <xf numFmtId="44" fontId="19" fillId="0" borderId="22" xfId="2" applyFont="1" applyFill="1" applyBorder="1"/>
    <xf numFmtId="44" fontId="19" fillId="3" borderId="9" xfId="2" applyFont="1" applyFill="1" applyBorder="1"/>
    <xf numFmtId="44" fontId="17" fillId="0" borderId="10" xfId="0" applyNumberFormat="1" applyFont="1" applyBorder="1"/>
    <xf numFmtId="44" fontId="17" fillId="9" borderId="8" xfId="0" applyNumberFormat="1" applyFont="1" applyFill="1" applyBorder="1"/>
    <xf numFmtId="44" fontId="17" fillId="9" borderId="10" xfId="0" applyNumberFormat="1" applyFont="1" applyFill="1" applyBorder="1"/>
    <xf numFmtId="0" fontId="16" fillId="6" borderId="7" xfId="0" applyFont="1" applyFill="1" applyBorder="1"/>
    <xf numFmtId="44" fontId="16" fillId="6" borderId="7" xfId="2" applyFont="1" applyFill="1" applyBorder="1"/>
    <xf numFmtId="44" fontId="20" fillId="6" borderId="8" xfId="2" applyFont="1" applyFill="1" applyBorder="1"/>
    <xf numFmtId="44" fontId="20" fillId="6" borderId="10" xfId="2" applyFont="1" applyFill="1" applyBorder="1"/>
    <xf numFmtId="44" fontId="17" fillId="0" borderId="8" xfId="2" applyFont="1" applyFill="1" applyBorder="1"/>
    <xf numFmtId="44" fontId="17" fillId="0" borderId="10" xfId="2" applyFont="1" applyFill="1" applyBorder="1"/>
    <xf numFmtId="0" fontId="16" fillId="6" borderId="7" xfId="0" applyFont="1" applyFill="1" applyBorder="1" applyAlignment="1">
      <alignment horizontal="right"/>
    </xf>
    <xf numFmtId="44" fontId="19" fillId="9" borderId="9" xfId="2" applyFont="1" applyFill="1" applyBorder="1"/>
    <xf numFmtId="44" fontId="17" fillId="9" borderId="9" xfId="2" applyFont="1" applyFill="1" applyBorder="1"/>
    <xf numFmtId="0" fontId="16" fillId="10" borderId="7" xfId="0" applyFont="1" applyFill="1" applyBorder="1"/>
    <xf numFmtId="44" fontId="16" fillId="10" borderId="7" xfId="2" applyFont="1" applyFill="1" applyBorder="1"/>
    <xf numFmtId="44" fontId="19" fillId="10" borderId="10" xfId="2" applyFont="1" applyFill="1" applyBorder="1"/>
    <xf numFmtId="44" fontId="17" fillId="10" borderId="8" xfId="2" applyFont="1" applyFill="1" applyBorder="1"/>
    <xf numFmtId="44" fontId="21" fillId="0" borderId="7" xfId="2" applyFont="1" applyBorder="1"/>
    <xf numFmtId="44" fontId="12" fillId="0" borderId="10" xfId="2" applyFont="1" applyBorder="1"/>
    <xf numFmtId="44" fontId="19" fillId="6" borderId="8" xfId="2" applyFont="1" applyFill="1" applyBorder="1"/>
    <xf numFmtId="44" fontId="19" fillId="6" borderId="10" xfId="2" applyFont="1" applyFill="1" applyBorder="1"/>
    <xf numFmtId="0" fontId="16" fillId="11" borderId="7" xfId="0" applyFont="1" applyFill="1" applyBorder="1"/>
    <xf numFmtId="44" fontId="16" fillId="11" borderId="7" xfId="2" applyFont="1" applyFill="1" applyBorder="1"/>
    <xf numFmtId="44" fontId="19" fillId="11" borderId="8" xfId="2" applyFont="1" applyFill="1" applyBorder="1"/>
    <xf numFmtId="44" fontId="4" fillId="0" borderId="10" xfId="2" applyFont="1" applyBorder="1"/>
    <xf numFmtId="0" fontId="19" fillId="0" borderId="7" xfId="0" applyFont="1" applyBorder="1" applyAlignment="1">
      <alignment horizontal="left" indent="1"/>
    </xf>
    <xf numFmtId="3" fontId="19" fillId="0" borderId="8" xfId="0" applyNumberFormat="1" applyFont="1" applyBorder="1"/>
    <xf numFmtId="3" fontId="17" fillId="0" borderId="10" xfId="0" applyNumberFormat="1" applyFont="1" applyBorder="1"/>
    <xf numFmtId="44" fontId="17" fillId="0" borderId="9" xfId="2" applyFont="1" applyFill="1" applyBorder="1"/>
    <xf numFmtId="0" fontId="16" fillId="0" borderId="12" xfId="0" applyFont="1" applyBorder="1" applyAlignment="1">
      <alignment horizontal="right"/>
    </xf>
    <xf numFmtId="44" fontId="16" fillId="0" borderId="11" xfId="2" applyFont="1" applyBorder="1"/>
    <xf numFmtId="3" fontId="17" fillId="0" borderId="26" xfId="0" applyNumberFormat="1" applyFont="1" applyBorder="1"/>
    <xf numFmtId="8" fontId="17" fillId="0" borderId="21" xfId="2" applyNumberFormat="1" applyFont="1" applyFill="1" applyBorder="1"/>
    <xf numFmtId="8" fontId="17" fillId="0" borderId="19" xfId="2" applyNumberFormat="1" applyFont="1" applyFill="1" applyBorder="1"/>
    <xf numFmtId="8" fontId="17" fillId="0" borderId="12" xfId="2" applyNumberFormat="1" applyFont="1" applyFill="1" applyBorder="1"/>
    <xf numFmtId="8" fontId="17" fillId="0" borderId="14" xfId="2" applyNumberFormat="1" applyFont="1" applyFill="1" applyBorder="1"/>
    <xf numFmtId="44" fontId="19" fillId="0" borderId="12" xfId="2" applyFont="1" applyFill="1" applyBorder="1"/>
    <xf numFmtId="44" fontId="19" fillId="0" borderId="14" xfId="2" applyFont="1" applyFill="1" applyBorder="1"/>
    <xf numFmtId="8" fontId="19" fillId="0" borderId="14" xfId="2" applyNumberFormat="1" applyFont="1" applyFill="1" applyBorder="1"/>
    <xf numFmtId="44" fontId="17" fillId="0" borderId="12" xfId="2" applyFont="1" applyFill="1" applyBorder="1"/>
    <xf numFmtId="44" fontId="17" fillId="0" borderId="14" xfId="2" applyFont="1" applyFill="1" applyBorder="1"/>
    <xf numFmtId="44" fontId="17" fillId="0" borderId="13" xfId="2" applyFont="1" applyFill="1" applyBorder="1"/>
    <xf numFmtId="44" fontId="16" fillId="0" borderId="1" xfId="2" applyFont="1" applyBorder="1"/>
    <xf numFmtId="3" fontId="17" fillId="0" borderId="2" xfId="0" applyNumberFormat="1" applyFont="1" applyBorder="1"/>
    <xf numFmtId="44" fontId="17" fillId="0" borderId="18" xfId="2" applyFont="1" applyBorder="1"/>
    <xf numFmtId="8" fontId="17" fillId="0" borderId="18" xfId="2" applyNumberFormat="1" applyFont="1" applyBorder="1"/>
    <xf numFmtId="44" fontId="17" fillId="0" borderId="1" xfId="2" applyFont="1" applyBorder="1"/>
    <xf numFmtId="9" fontId="0" fillId="0" borderId="0" xfId="0" applyNumberFormat="1" applyAlignment="1">
      <alignment horizontal="left"/>
    </xf>
    <xf numFmtId="3" fontId="17" fillId="0" borderId="0" xfId="0" applyNumberFormat="1" applyFont="1"/>
    <xf numFmtId="0" fontId="15" fillId="0" borderId="0" xfId="0" applyFont="1"/>
    <xf numFmtId="0" fontId="17" fillId="10" borderId="0" xfId="0" applyFont="1" applyFill="1"/>
    <xf numFmtId="8" fontId="0" fillId="0" borderId="0" xfId="0" applyNumberFormat="1"/>
    <xf numFmtId="0" fontId="17" fillId="6" borderId="0" xfId="0" applyFont="1" applyFill="1"/>
    <xf numFmtId="44" fontId="17" fillId="0" borderId="0" xfId="2" applyFont="1" applyBorder="1"/>
    <xf numFmtId="44" fontId="0" fillId="9" borderId="0" xfId="0" applyNumberFormat="1" applyFill="1"/>
    <xf numFmtId="0" fontId="17" fillId="11" borderId="0" xfId="0" applyFont="1" applyFill="1"/>
    <xf numFmtId="0" fontId="12" fillId="0" borderId="0" xfId="0" applyFont="1"/>
    <xf numFmtId="0" fontId="22" fillId="0" borderId="0" xfId="0" applyFont="1" applyAlignment="1">
      <alignment horizontal="right"/>
    </xf>
    <xf numFmtId="44" fontId="23" fillId="0" borderId="0" xfId="2" applyFont="1"/>
    <xf numFmtId="0" fontId="10" fillId="12" borderId="2" xfId="0" applyFont="1" applyFill="1" applyBorder="1"/>
    <xf numFmtId="0" fontId="0" fillId="12" borderId="18" xfId="0" applyFill="1" applyBorder="1"/>
    <xf numFmtId="3" fontId="17" fillId="12" borderId="1" xfId="0" applyNumberFormat="1" applyFont="1" applyFill="1" applyBorder="1"/>
    <xf numFmtId="0" fontId="0" fillId="0" borderId="17" xfId="0" applyBorder="1"/>
    <xf numFmtId="44" fontId="4" fillId="0" borderId="17" xfId="2" applyFont="1" applyBorder="1"/>
    <xf numFmtId="44" fontId="10" fillId="0" borderId="2" xfId="0" applyNumberFormat="1" applyFont="1" applyBorder="1"/>
    <xf numFmtId="8" fontId="0" fillId="0" borderId="27" xfId="0" applyNumberFormat="1" applyBorder="1"/>
    <xf numFmtId="44" fontId="4" fillId="0" borderId="27" xfId="2" applyFont="1" applyBorder="1"/>
    <xf numFmtId="44" fontId="10" fillId="0" borderId="18" xfId="0" applyNumberFormat="1" applyFont="1" applyBorder="1"/>
    <xf numFmtId="44" fontId="17" fillId="0" borderId="2" xfId="2" applyFont="1" applyBorder="1"/>
    <xf numFmtId="3" fontId="19" fillId="0" borderId="34" xfId="0" applyNumberFormat="1" applyFont="1" applyBorder="1"/>
    <xf numFmtId="3" fontId="19" fillId="0" borderId="35" xfId="0" applyNumberFormat="1" applyFont="1" applyBorder="1"/>
    <xf numFmtId="44" fontId="19" fillId="5" borderId="36" xfId="2" applyFont="1" applyFill="1" applyBorder="1"/>
    <xf numFmtId="44" fontId="19" fillId="0" borderId="37" xfId="2" applyFont="1" applyBorder="1"/>
    <xf numFmtId="44" fontId="19" fillId="0" borderId="38" xfId="2" applyFont="1" applyBorder="1"/>
    <xf numFmtId="0" fontId="0" fillId="0" borderId="37" xfId="0" applyBorder="1"/>
    <xf numFmtId="44" fontId="19" fillId="0" borderId="39" xfId="2" applyFont="1" applyBorder="1"/>
    <xf numFmtId="0" fontId="0" fillId="0" borderId="40" xfId="0" applyBorder="1"/>
    <xf numFmtId="44" fontId="19" fillId="0" borderId="36" xfId="2" applyFont="1" applyFill="1" applyBorder="1"/>
    <xf numFmtId="44" fontId="19" fillId="3" borderId="37" xfId="2" applyFont="1" applyFill="1" applyBorder="1"/>
    <xf numFmtId="44" fontId="19" fillId="9" borderId="37" xfId="2" applyFont="1" applyFill="1" applyBorder="1"/>
    <xf numFmtId="0" fontId="0" fillId="0" borderId="36" xfId="0" applyBorder="1"/>
    <xf numFmtId="44" fontId="17" fillId="0" borderId="37" xfId="0" applyNumberFormat="1" applyFont="1" applyBorder="1"/>
    <xf numFmtId="44" fontId="19" fillId="0" borderId="36" xfId="2" applyFont="1" applyBorder="1"/>
    <xf numFmtId="44" fontId="17" fillId="3" borderId="37" xfId="2" applyFont="1" applyFill="1" applyBorder="1"/>
    <xf numFmtId="44" fontId="12" fillId="0" borderId="37" xfId="2" applyFont="1" applyBorder="1"/>
    <xf numFmtId="44" fontId="19" fillId="0" borderId="37" xfId="2" applyFont="1" applyFill="1" applyBorder="1"/>
    <xf numFmtId="44" fontId="19" fillId="0" borderId="41" xfId="2" applyFont="1" applyFill="1" applyBorder="1"/>
    <xf numFmtId="8" fontId="19" fillId="0" borderId="42" xfId="2" applyNumberFormat="1" applyFont="1" applyFill="1" applyBorder="1"/>
    <xf numFmtId="44" fontId="17" fillId="0" borderId="43" xfId="2" applyFont="1" applyBorder="1"/>
    <xf numFmtId="44" fontId="17" fillId="0" borderId="44" xfId="2" applyFont="1" applyBorder="1"/>
    <xf numFmtId="44" fontId="17" fillId="0" borderId="45" xfId="2" applyFont="1" applyBorder="1"/>
    <xf numFmtId="44" fontId="17" fillId="0" borderId="46" xfId="2" applyFont="1" applyBorder="1"/>
    <xf numFmtId="0" fontId="0" fillId="0" borderId="34" xfId="0" applyBorder="1"/>
    <xf numFmtId="0" fontId="0" fillId="0" borderId="35" xfId="0" applyBorder="1"/>
    <xf numFmtId="44" fontId="0" fillId="3" borderId="36" xfId="0" applyNumberFormat="1" applyFill="1" applyBorder="1"/>
    <xf numFmtId="44" fontId="0" fillId="3" borderId="37" xfId="0" applyNumberFormat="1" applyFill="1" applyBorder="1"/>
    <xf numFmtId="44" fontId="0" fillId="4" borderId="36" xfId="0" applyNumberFormat="1" applyFill="1" applyBorder="1"/>
    <xf numFmtId="44" fontId="0" fillId="4" borderId="37" xfId="0" applyNumberFormat="1" applyFill="1" applyBorder="1"/>
    <xf numFmtId="44" fontId="0" fillId="0" borderId="36" xfId="0" applyNumberFormat="1" applyBorder="1"/>
    <xf numFmtId="44" fontId="0" fillId="7" borderId="37" xfId="0" applyNumberFormat="1" applyFill="1" applyBorder="1"/>
    <xf numFmtId="44" fontId="4" fillId="3" borderId="36" xfId="2" applyFont="1" applyFill="1" applyBorder="1"/>
    <xf numFmtId="44" fontId="4" fillId="3" borderId="37" xfId="2" applyFont="1" applyFill="1" applyBorder="1"/>
    <xf numFmtId="44" fontId="4" fillId="7" borderId="36" xfId="2" applyFont="1" applyFill="1" applyBorder="1"/>
    <xf numFmtId="44" fontId="4" fillId="7" borderId="37" xfId="2" applyFont="1" applyFill="1" applyBorder="1"/>
    <xf numFmtId="44" fontId="0" fillId="0" borderId="37" xfId="0" applyNumberFormat="1" applyBorder="1"/>
    <xf numFmtId="44" fontId="0" fillId="7" borderId="36" xfId="0" applyNumberFormat="1" applyFill="1" applyBorder="1"/>
    <xf numFmtId="167" fontId="0" fillId="7" borderId="36" xfId="0" applyNumberFormat="1" applyFill="1" applyBorder="1"/>
    <xf numFmtId="44" fontId="4" fillId="4" borderId="37" xfId="2" applyFont="1" applyFill="1" applyBorder="1"/>
    <xf numFmtId="44" fontId="4" fillId="0" borderId="36" xfId="2" applyFont="1" applyFill="1" applyBorder="1"/>
    <xf numFmtId="44" fontId="4" fillId="0" borderId="37" xfId="2" applyFont="1" applyFill="1" applyBorder="1"/>
    <xf numFmtId="0" fontId="0" fillId="0" borderId="41" xfId="0" applyBorder="1"/>
    <xf numFmtId="0" fontId="0" fillId="0" borderId="42" xfId="0" applyBorder="1"/>
    <xf numFmtId="8" fontId="4" fillId="0" borderId="47" xfId="2" applyNumberFormat="1" applyFont="1" applyBorder="1"/>
    <xf numFmtId="8" fontId="4" fillId="0" borderId="48" xfId="2" applyNumberFormat="1" applyFont="1" applyBorder="1"/>
    <xf numFmtId="44" fontId="4" fillId="0" borderId="47" xfId="2" applyFont="1" applyBorder="1"/>
    <xf numFmtId="44" fontId="4" fillId="0" borderId="49" xfId="2" applyFont="1" applyBorder="1"/>
    <xf numFmtId="44" fontId="10" fillId="0" borderId="45" xfId="0" applyNumberFormat="1" applyFont="1" applyBorder="1"/>
    <xf numFmtId="44" fontId="10" fillId="0" borderId="46" xfId="0" applyNumberFormat="1" applyFont="1" applyBorder="1"/>
    <xf numFmtId="165" fontId="8" fillId="2" borderId="0" xfId="1" applyNumberFormat="1" applyFont="1" applyFill="1" applyBorder="1" applyAlignment="1">
      <alignment horizontal="center"/>
    </xf>
    <xf numFmtId="0" fontId="5" fillId="0" borderId="28" xfId="0" applyFont="1" applyBorder="1"/>
    <xf numFmtId="0" fontId="5" fillId="0" borderId="29" xfId="0" applyFont="1" applyBorder="1"/>
    <xf numFmtId="0" fontId="6" fillId="0" borderId="29" xfId="0" applyFont="1" applyBorder="1"/>
    <xf numFmtId="165" fontId="8" fillId="2" borderId="29" xfId="1" applyNumberFormat="1" applyFont="1" applyFill="1" applyBorder="1"/>
    <xf numFmtId="165" fontId="8" fillId="2" borderId="30" xfId="1" applyNumberFormat="1" applyFont="1" applyFill="1" applyBorder="1"/>
    <xf numFmtId="0" fontId="5" fillId="0" borderId="15" xfId="0" applyFont="1" applyBorder="1"/>
    <xf numFmtId="165" fontId="8" fillId="2" borderId="31" xfId="1" applyNumberFormat="1" applyFont="1" applyFill="1" applyBorder="1"/>
    <xf numFmtId="0" fontId="5" fillId="0" borderId="17" xfId="0" applyFont="1" applyBorder="1"/>
    <xf numFmtId="0" fontId="6" fillId="0" borderId="32" xfId="0" applyFont="1" applyBorder="1"/>
    <xf numFmtId="165" fontId="8" fillId="2" borderId="32" xfId="1" applyNumberFormat="1" applyFont="1" applyFill="1" applyBorder="1"/>
    <xf numFmtId="165" fontId="8" fillId="2" borderId="27" xfId="1" applyNumberFormat="1" applyFont="1" applyFill="1" applyBorder="1"/>
    <xf numFmtId="0" fontId="5" fillId="0" borderId="32" xfId="0" applyFont="1" applyBorder="1"/>
    <xf numFmtId="0" fontId="0" fillId="0" borderId="0" xfId="0" applyAlignment="1">
      <alignment horizontal="right"/>
    </xf>
    <xf numFmtId="44" fontId="17" fillId="0" borderId="8" xfId="0" applyNumberFormat="1" applyFont="1" applyBorder="1"/>
    <xf numFmtId="44" fontId="19" fillId="11" borderId="10" xfId="2" applyFont="1" applyFill="1" applyBorder="1"/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/>
    <xf numFmtId="165" fontId="25" fillId="2" borderId="0" xfId="1" applyNumberFormat="1" applyFont="1" applyFill="1" applyBorder="1"/>
    <xf numFmtId="165" fontId="26" fillId="2" borderId="0" xfId="1" applyNumberFormat="1" applyFont="1" applyFill="1" applyBorder="1"/>
    <xf numFmtId="0" fontId="0" fillId="0" borderId="1" xfId="0" applyBorder="1" applyAlignment="1">
      <alignment horizontal="left" vertical="center"/>
    </xf>
    <xf numFmtId="0" fontId="27" fillId="13" borderId="1" xfId="0" applyFont="1" applyFill="1" applyBorder="1"/>
    <xf numFmtId="44" fontId="27" fillId="13" borderId="1" xfId="0" applyNumberFormat="1" applyFont="1" applyFill="1" applyBorder="1"/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/>
    </xf>
    <xf numFmtId="0" fontId="0" fillId="0" borderId="1" xfId="0" applyBorder="1" applyAlignment="1">
      <alignment vertical="center"/>
    </xf>
    <xf numFmtId="167" fontId="28" fillId="0" borderId="1" xfId="0" applyNumberFormat="1" applyFont="1" applyBorder="1" applyAlignment="1">
      <alignment vertical="center"/>
    </xf>
    <xf numFmtId="0" fontId="30" fillId="13" borderId="1" xfId="0" applyFont="1" applyFill="1" applyBorder="1"/>
    <xf numFmtId="44" fontId="30" fillId="13" borderId="1" xfId="0" applyNumberFormat="1" applyFont="1" applyFill="1" applyBorder="1"/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0" borderId="50" xfId="0" applyFont="1" applyBorder="1" applyAlignment="1">
      <alignment horizontal="center"/>
    </xf>
    <xf numFmtId="0" fontId="17" fillId="0" borderId="5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167" fontId="28" fillId="0" borderId="1" xfId="0" applyNumberFormat="1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/>
    </xf>
  </cellXfs>
  <cellStyles count="4">
    <cellStyle name="Coma" xfId="1" builtinId="3"/>
    <cellStyle name="Moneda" xfId="2" builtinId="4"/>
    <cellStyle name="Normal" xfId="0" builtinId="0"/>
    <cellStyle name="Percentatge" xfId="3" builtinId="5"/>
  </cellStyles>
  <dxfs count="0"/>
  <tableStyles count="0" defaultTableStyle="TableStyleMedium9" defaultPivotStyle="PivotStyleLight16"/>
  <colors>
    <mruColors>
      <color rgb="FF00FFFF"/>
      <color rgb="FFFFCCFF"/>
      <color rgb="FF99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"/>
  <sheetViews>
    <sheetView zoomScale="89" zoomScaleNormal="89" workbookViewId="0">
      <pane ySplit="1" topLeftCell="A2" activePane="bottomLeft" state="frozen"/>
      <selection pane="bottomLeft" activeCell="I21" sqref="I21"/>
    </sheetView>
  </sheetViews>
  <sheetFormatPr defaultColWidth="9.109375" defaultRowHeight="14.4" x14ac:dyDescent="0.3"/>
  <cols>
    <col min="1" max="1" width="13.33203125" customWidth="1"/>
    <col min="2" max="2" width="18.33203125" customWidth="1"/>
    <col min="3" max="3" width="53.88671875" customWidth="1"/>
    <col min="4" max="5" width="18" customWidth="1"/>
    <col min="6" max="6" width="15.44140625" customWidth="1"/>
  </cols>
  <sheetData>
    <row r="1" spans="1:6" x14ac:dyDescent="0.3">
      <c r="D1" s="107" t="s">
        <v>177</v>
      </c>
      <c r="E1" s="321" t="s">
        <v>178</v>
      </c>
      <c r="F1" t="s">
        <v>196</v>
      </c>
    </row>
    <row r="2" spans="1:6" ht="15.6" x14ac:dyDescent="0.3">
      <c r="A2" s="1" t="s">
        <v>1</v>
      </c>
      <c r="B2" s="1" t="s">
        <v>4</v>
      </c>
      <c r="C2" s="2" t="s">
        <v>157</v>
      </c>
      <c r="D2" s="8">
        <f>+'fruites-2016'!H5+'fruites-2016'!H6+'fruites-2016'!H7+'fruites-2016'!H8+'fruites-2016'!I5+'fruites-2016'!I6+'fruites-2016'!I7+'fruites-2016'!I8</f>
        <v>827832.26</v>
      </c>
      <c r="E2" s="8">
        <f t="shared" ref="E2:E9" si="0">+D2</f>
        <v>827832.26</v>
      </c>
      <c r="F2" t="s">
        <v>197</v>
      </c>
    </row>
    <row r="3" spans="1:6" ht="15.6" x14ac:dyDescent="0.3">
      <c r="A3" s="309" t="s">
        <v>1</v>
      </c>
      <c r="B3" s="310" t="s">
        <v>2</v>
      </c>
      <c r="C3" s="311" t="s">
        <v>3</v>
      </c>
      <c r="D3" s="312">
        <f>+'fruites-2016'!I10+'fruites-2016'!I11+'fruites-2016'!I12+'fruites-2016'!I13+'fruites-2016'!I14+'fruites-2016'!I15+'fruites-2016'!I16+'fruites-2016'!I17+'fruites-2016'!I18+'fruites-2016'!I19</f>
        <v>944768.31429467641</v>
      </c>
      <c r="E3" s="313">
        <f t="shared" si="0"/>
        <v>944768.31429467641</v>
      </c>
      <c r="F3" t="s">
        <v>198</v>
      </c>
    </row>
    <row r="4" spans="1:6" ht="15.6" x14ac:dyDescent="0.3">
      <c r="A4" s="314" t="s">
        <v>1</v>
      </c>
      <c r="B4" s="1" t="s">
        <v>2</v>
      </c>
      <c r="C4" s="2" t="s">
        <v>156</v>
      </c>
      <c r="D4" s="8">
        <f>+'fruites-2016'!I21+'fruites-2016'!I22</f>
        <v>107656.08925513977</v>
      </c>
      <c r="E4" s="315">
        <f t="shared" si="0"/>
        <v>107656.08925513977</v>
      </c>
      <c r="F4" t="s">
        <v>198</v>
      </c>
    </row>
    <row r="5" spans="1:6" ht="15.6" x14ac:dyDescent="0.3">
      <c r="A5" s="314" t="s">
        <v>1</v>
      </c>
      <c r="B5" s="1" t="s">
        <v>2</v>
      </c>
      <c r="C5" s="2" t="s">
        <v>154</v>
      </c>
      <c r="D5" s="8">
        <f>+'fruites-2016'!I25</f>
        <v>152812.51166498932</v>
      </c>
      <c r="E5" s="315">
        <f t="shared" si="0"/>
        <v>152812.51166498932</v>
      </c>
      <c r="F5" t="s">
        <v>198</v>
      </c>
    </row>
    <row r="6" spans="1:6" ht="15.6" x14ac:dyDescent="0.3">
      <c r="A6" s="316" t="s">
        <v>1</v>
      </c>
      <c r="B6" s="320" t="s">
        <v>2</v>
      </c>
      <c r="C6" s="317" t="s">
        <v>173</v>
      </c>
      <c r="D6" s="318">
        <f>+'fruites-2016'!I30+'fruites-2016'!I31</f>
        <v>176898.66751186101</v>
      </c>
      <c r="E6" s="319">
        <f t="shared" si="0"/>
        <v>176898.66751186101</v>
      </c>
      <c r="F6" t="s">
        <v>198</v>
      </c>
    </row>
    <row r="7" spans="1:6" ht="15.6" x14ac:dyDescent="0.3">
      <c r="A7" s="1" t="s">
        <v>1</v>
      </c>
      <c r="B7" s="1" t="s">
        <v>155</v>
      </c>
      <c r="C7" s="2" t="s">
        <v>174</v>
      </c>
      <c r="D7" s="8">
        <f>+'fruites-2016'!H32+'fruites-2016'!H33</f>
        <v>219000</v>
      </c>
      <c r="E7" s="8">
        <f t="shared" si="0"/>
        <v>219000</v>
      </c>
      <c r="F7" t="s">
        <v>198</v>
      </c>
    </row>
    <row r="8" spans="1:6" ht="15.6" x14ac:dyDescent="0.3">
      <c r="A8" s="1" t="s">
        <v>1</v>
      </c>
      <c r="B8" s="1" t="s">
        <v>5</v>
      </c>
      <c r="C8" s="2" t="s">
        <v>6</v>
      </c>
      <c r="D8" s="8">
        <f>+'fruites-2016'!H40+'fruites-2016'!H42+'fruites-2016'!H44+'fruites-2016'!H46+'fruites-2016'!I39+'fruites-2016'!I41+'fruites-2016'!I43+'fruites-2016'!I44+'fruites-2016'!I45+'fruites-2016'!I47</f>
        <v>1822257.0079999999</v>
      </c>
      <c r="E8" s="8">
        <f t="shared" si="0"/>
        <v>1822257.0079999999</v>
      </c>
      <c r="F8" t="s">
        <v>197</v>
      </c>
    </row>
    <row r="9" spans="1:6" ht="15.6" x14ac:dyDescent="0.3">
      <c r="A9" s="1" t="s">
        <v>1</v>
      </c>
      <c r="B9" s="1" t="s">
        <v>7</v>
      </c>
      <c r="C9" s="2" t="s">
        <v>8</v>
      </c>
      <c r="D9" s="8">
        <f>+'fruites-2016'!I51+'fruites-2016'!I52</f>
        <v>522980</v>
      </c>
      <c r="E9" s="8">
        <f t="shared" si="0"/>
        <v>522980</v>
      </c>
      <c r="F9" t="s">
        <v>197</v>
      </c>
    </row>
    <row r="10" spans="1:6" ht="15.6" x14ac:dyDescent="0.3">
      <c r="A10" s="1" t="s">
        <v>1</v>
      </c>
      <c r="B10" s="1" t="s">
        <v>183</v>
      </c>
      <c r="C10" s="2" t="s">
        <v>195</v>
      </c>
      <c r="D10" s="8">
        <v>90000</v>
      </c>
      <c r="E10" s="308" t="s">
        <v>168</v>
      </c>
      <c r="F10" t="s">
        <v>197</v>
      </c>
    </row>
    <row r="11" spans="1:6" ht="15.6" x14ac:dyDescent="0.3">
      <c r="A11" s="1" t="s">
        <v>9</v>
      </c>
      <c r="B11" s="1" t="s">
        <v>2</v>
      </c>
      <c r="C11" s="2" t="s">
        <v>12</v>
      </c>
      <c r="D11" s="8">
        <f>+'peix-2016'!M10+'peix-2016'!M11</f>
        <v>923401.70600000001</v>
      </c>
      <c r="E11" s="8">
        <f t="shared" ref="E11:E17" si="1">+D11</f>
        <v>923401.70600000001</v>
      </c>
      <c r="F11" t="s">
        <v>198</v>
      </c>
    </row>
    <row r="12" spans="1:6" ht="15.6" x14ac:dyDescent="0.3">
      <c r="A12" s="1" t="s">
        <v>9</v>
      </c>
      <c r="B12" s="1" t="s">
        <v>162</v>
      </c>
      <c r="C12" s="2" t="s">
        <v>158</v>
      </c>
      <c r="D12" s="8">
        <f>+'peix-2016'!M23+'peix-2016'!M24</f>
        <v>77524.25</v>
      </c>
      <c r="E12" s="8">
        <f t="shared" si="1"/>
        <v>77524.25</v>
      </c>
      <c r="F12" t="s">
        <v>198</v>
      </c>
    </row>
    <row r="13" spans="1:6" ht="15.6" x14ac:dyDescent="0.3">
      <c r="A13" s="3" t="s">
        <v>9</v>
      </c>
      <c r="B13" s="3" t="s">
        <v>175</v>
      </c>
      <c r="C13" s="4" t="s">
        <v>13</v>
      </c>
      <c r="D13" s="8">
        <f>+'peix-2016'!M28+'peix-2016'!M29+'peix-2016'!M30+'peix-2016'!M31+'peix-2016'!M32</f>
        <v>183003.5295</v>
      </c>
      <c r="E13" s="8">
        <f t="shared" si="1"/>
        <v>183003.5295</v>
      </c>
      <c r="F13" t="s">
        <v>197</v>
      </c>
    </row>
    <row r="14" spans="1:6" ht="15.6" x14ac:dyDescent="0.3">
      <c r="A14" s="3" t="s">
        <v>9</v>
      </c>
      <c r="B14" s="3" t="s">
        <v>10</v>
      </c>
      <c r="C14" s="4" t="s">
        <v>11</v>
      </c>
      <c r="D14" s="9">
        <f>+'peix-2016'!L34+'peix-2016'!L35</f>
        <v>479762.37</v>
      </c>
      <c r="E14" s="8">
        <f t="shared" si="1"/>
        <v>479762.37</v>
      </c>
      <c r="F14" t="s">
        <v>198</v>
      </c>
    </row>
    <row r="15" spans="1:6" ht="15.6" x14ac:dyDescent="0.3">
      <c r="A15" s="3" t="s">
        <v>9</v>
      </c>
      <c r="B15" s="3" t="s">
        <v>160</v>
      </c>
      <c r="C15" s="4" t="s">
        <v>159</v>
      </c>
      <c r="D15" s="9">
        <f>+'peix-2016'!M51+'peix-2016'!M52+'peix-2016'!L51+'peix-2016'!L52</f>
        <v>148634.44</v>
      </c>
      <c r="E15" s="8">
        <f t="shared" si="1"/>
        <v>148634.44</v>
      </c>
      <c r="F15" t="s">
        <v>198</v>
      </c>
    </row>
    <row r="16" spans="1:6" ht="15.6" x14ac:dyDescent="0.3">
      <c r="A16" s="3" t="s">
        <v>9</v>
      </c>
      <c r="B16" s="3" t="s">
        <v>5</v>
      </c>
      <c r="C16" s="4" t="s">
        <v>6</v>
      </c>
      <c r="D16" s="9">
        <f>+'peix-2016'!L46+'peix-2016'!L47+'peix-2016'!M46+'peix-2016'!M47</f>
        <v>96146.641499999998</v>
      </c>
      <c r="E16" s="8">
        <f t="shared" si="1"/>
        <v>96146.641499999998</v>
      </c>
      <c r="F16" t="s">
        <v>198</v>
      </c>
    </row>
    <row r="17" spans="1:6" ht="15.6" x14ac:dyDescent="0.3">
      <c r="A17" s="3" t="s">
        <v>9</v>
      </c>
      <c r="B17" s="3" t="s">
        <v>194</v>
      </c>
      <c r="C17" s="4" t="s">
        <v>194</v>
      </c>
      <c r="D17" s="9">
        <f>+'peix-2016'!L44+'peix-2016'!L45+'peix-2016'!M44+'peix-2016'!M45</f>
        <v>9809.6803</v>
      </c>
      <c r="E17" s="8">
        <f t="shared" si="1"/>
        <v>9809.6803</v>
      </c>
      <c r="F17" t="s">
        <v>197</v>
      </c>
    </row>
    <row r="18" spans="1:6" ht="15.6" x14ac:dyDescent="0.3">
      <c r="A18" s="6" t="s">
        <v>17</v>
      </c>
      <c r="B18" s="6" t="s">
        <v>18</v>
      </c>
      <c r="C18" s="7" t="s">
        <v>19</v>
      </c>
      <c r="D18" s="8">
        <v>300000</v>
      </c>
      <c r="E18" s="8"/>
      <c r="F18" t="s">
        <v>197</v>
      </c>
    </row>
    <row r="19" spans="1:6" ht="15.6" x14ac:dyDescent="0.3">
      <c r="A19" s="3" t="s">
        <v>17</v>
      </c>
      <c r="B19" s="3" t="s">
        <v>20</v>
      </c>
      <c r="C19" s="4" t="s">
        <v>54</v>
      </c>
      <c r="D19" s="8">
        <f>363896+19206</f>
        <v>383102</v>
      </c>
      <c r="E19" s="9"/>
      <c r="F19" t="s">
        <v>198</v>
      </c>
    </row>
    <row r="20" spans="1:6" ht="15.6" x14ac:dyDescent="0.3">
      <c r="A20" s="6" t="s">
        <v>17</v>
      </c>
      <c r="B20" s="6" t="s">
        <v>21</v>
      </c>
      <c r="C20" s="7" t="s">
        <v>22</v>
      </c>
      <c r="D20" s="8">
        <v>440000.00000000006</v>
      </c>
      <c r="E20" s="8"/>
      <c r="F20" t="s">
        <v>198</v>
      </c>
    </row>
    <row r="21" spans="1:6" ht="15.6" x14ac:dyDescent="0.3">
      <c r="A21" s="3" t="s">
        <v>14</v>
      </c>
      <c r="B21" s="3" t="s">
        <v>15</v>
      </c>
      <c r="C21" s="4" t="s">
        <v>53</v>
      </c>
      <c r="D21" s="308" t="s">
        <v>168</v>
      </c>
      <c r="E21" s="9"/>
    </row>
    <row r="22" spans="1:6" ht="15.6" x14ac:dyDescent="0.3">
      <c r="A22" s="3" t="s">
        <v>14</v>
      </c>
      <c r="B22" s="3" t="s">
        <v>15</v>
      </c>
      <c r="C22" s="4" t="s">
        <v>169</v>
      </c>
      <c r="D22" s="308">
        <v>20000</v>
      </c>
      <c r="E22" s="9"/>
      <c r="F22" t="s">
        <v>197</v>
      </c>
    </row>
    <row r="23" spans="1:6" ht="15.6" x14ac:dyDescent="0.3">
      <c r="A23" s="10" t="s">
        <v>14</v>
      </c>
      <c r="B23" s="5" t="s">
        <v>2</v>
      </c>
      <c r="C23" s="4" t="s">
        <v>161</v>
      </c>
      <c r="D23" s="8">
        <v>350000</v>
      </c>
      <c r="E23" s="11"/>
      <c r="F23" t="s">
        <v>198</v>
      </c>
    </row>
    <row r="24" spans="1:6" ht="15.6" x14ac:dyDescent="0.3">
      <c r="A24" s="10" t="s">
        <v>14</v>
      </c>
      <c r="B24" s="5" t="s">
        <v>10</v>
      </c>
      <c r="C24" s="4" t="s">
        <v>164</v>
      </c>
      <c r="D24" s="8">
        <v>60000</v>
      </c>
      <c r="E24" s="11"/>
      <c r="F24" t="s">
        <v>198</v>
      </c>
    </row>
    <row r="25" spans="1:6" ht="15.6" x14ac:dyDescent="0.3">
      <c r="A25" s="10" t="s">
        <v>14</v>
      </c>
      <c r="B25" s="5" t="s">
        <v>7</v>
      </c>
      <c r="C25" s="4" t="s">
        <v>163</v>
      </c>
      <c r="D25" s="8">
        <f>1350+13000+90000</f>
        <v>104350</v>
      </c>
      <c r="E25" s="11"/>
      <c r="F25" t="s">
        <v>198</v>
      </c>
    </row>
    <row r="26" spans="1:6" ht="15.6" x14ac:dyDescent="0.3">
      <c r="A26" s="10" t="s">
        <v>14</v>
      </c>
      <c r="B26" s="5" t="s">
        <v>7</v>
      </c>
      <c r="C26" s="4" t="s">
        <v>185</v>
      </c>
      <c r="D26" s="8">
        <v>25000</v>
      </c>
      <c r="E26" s="11"/>
      <c r="F26" t="s">
        <v>197</v>
      </c>
    </row>
    <row r="27" spans="1:6" ht="15.6" x14ac:dyDescent="0.3">
      <c r="A27" s="10" t="s">
        <v>170</v>
      </c>
      <c r="B27" s="5" t="s">
        <v>171</v>
      </c>
      <c r="C27" s="4" t="s">
        <v>172</v>
      </c>
      <c r="D27" s="8">
        <v>150000</v>
      </c>
      <c r="E27" s="11"/>
      <c r="F27" t="s">
        <v>199</v>
      </c>
    </row>
    <row r="28" spans="1:6" ht="15.6" x14ac:dyDescent="0.3">
      <c r="A28" s="3" t="s">
        <v>38</v>
      </c>
      <c r="B28" s="3" t="s">
        <v>39</v>
      </c>
      <c r="C28" s="4" t="s">
        <v>40</v>
      </c>
      <c r="D28" s="8">
        <v>786000</v>
      </c>
      <c r="E28" s="9"/>
      <c r="F28" t="s">
        <v>198</v>
      </c>
    </row>
    <row r="29" spans="1:6" ht="15.6" x14ac:dyDescent="0.3">
      <c r="A29" s="3" t="s">
        <v>38</v>
      </c>
      <c r="B29" s="3" t="s">
        <v>4</v>
      </c>
      <c r="C29" s="4" t="s">
        <v>193</v>
      </c>
      <c r="D29" s="8">
        <f>500000+100000+50000</f>
        <v>650000</v>
      </c>
      <c r="E29" s="9"/>
      <c r="F29" t="s">
        <v>197</v>
      </c>
    </row>
    <row r="30" spans="1:6" ht="15.6" x14ac:dyDescent="0.3">
      <c r="A30" s="10" t="s">
        <v>38</v>
      </c>
      <c r="B30" s="5" t="s">
        <v>41</v>
      </c>
      <c r="C30" s="4" t="s">
        <v>42</v>
      </c>
      <c r="D30" s="9">
        <f>56000+51000</f>
        <v>107000</v>
      </c>
      <c r="E30" s="9"/>
      <c r="F30" t="s">
        <v>198</v>
      </c>
    </row>
    <row r="31" spans="1:6" ht="15.6" x14ac:dyDescent="0.3">
      <c r="A31" s="10" t="s">
        <v>38</v>
      </c>
      <c r="B31" s="5" t="s">
        <v>201</v>
      </c>
      <c r="C31" s="4" t="s">
        <v>202</v>
      </c>
      <c r="D31" s="9">
        <v>100000</v>
      </c>
      <c r="E31" s="9"/>
      <c r="F31" t="s">
        <v>197</v>
      </c>
    </row>
    <row r="32" spans="1:6" ht="15.6" x14ac:dyDescent="0.3">
      <c r="A32" s="10" t="s">
        <v>38</v>
      </c>
      <c r="B32" s="5" t="s">
        <v>43</v>
      </c>
      <c r="C32" s="4" t="s">
        <v>44</v>
      </c>
      <c r="D32" s="9">
        <v>200000</v>
      </c>
      <c r="E32" s="8"/>
      <c r="F32" t="s">
        <v>197</v>
      </c>
    </row>
    <row r="33" spans="1:6" ht="15.6" x14ac:dyDescent="0.3">
      <c r="A33" s="10" t="s">
        <v>38</v>
      </c>
      <c r="B33" s="5" t="s">
        <v>186</v>
      </c>
      <c r="C33" s="4" t="s">
        <v>187</v>
      </c>
      <c r="D33" s="9">
        <v>55000</v>
      </c>
      <c r="E33" s="8">
        <f>+D33</f>
        <v>55000</v>
      </c>
      <c r="F33" t="s">
        <v>198</v>
      </c>
    </row>
    <row r="34" spans="1:6" ht="15.6" x14ac:dyDescent="0.3">
      <c r="A34" s="3" t="s">
        <v>23</v>
      </c>
      <c r="B34" s="5" t="s">
        <v>57</v>
      </c>
      <c r="C34" s="4" t="s">
        <v>55</v>
      </c>
      <c r="D34" s="9">
        <f>800000-(35000*0.65)+20000</f>
        <v>797250</v>
      </c>
      <c r="E34" s="9"/>
      <c r="F34" t="s">
        <v>198</v>
      </c>
    </row>
    <row r="35" spans="1:6" ht="15.6" x14ac:dyDescent="0.3">
      <c r="A35" s="6" t="s">
        <v>23</v>
      </c>
      <c r="B35" s="5" t="s">
        <v>57</v>
      </c>
      <c r="C35" s="7" t="s">
        <v>24</v>
      </c>
      <c r="D35" s="8">
        <v>450000</v>
      </c>
      <c r="E35" s="8"/>
      <c r="F35" t="s">
        <v>198</v>
      </c>
    </row>
    <row r="36" spans="1:6" ht="15.6" x14ac:dyDescent="0.3">
      <c r="A36" s="6" t="s">
        <v>23</v>
      </c>
      <c r="B36" s="5" t="s">
        <v>57</v>
      </c>
      <c r="C36" s="7" t="s">
        <v>165</v>
      </c>
      <c r="D36" s="8">
        <v>50000</v>
      </c>
      <c r="E36" s="8"/>
      <c r="F36" t="s">
        <v>198</v>
      </c>
    </row>
    <row r="37" spans="1:6" ht="15.6" x14ac:dyDescent="0.3">
      <c r="A37" s="10" t="s">
        <v>23</v>
      </c>
      <c r="B37" s="5" t="s">
        <v>57</v>
      </c>
      <c r="C37" s="7" t="s">
        <v>56</v>
      </c>
      <c r="D37" s="8">
        <v>1500000</v>
      </c>
      <c r="E37" s="11"/>
      <c r="F37" t="s">
        <v>198</v>
      </c>
    </row>
    <row r="38" spans="1:6" ht="15.6" x14ac:dyDescent="0.3">
      <c r="A38" s="10" t="s">
        <v>23</v>
      </c>
      <c r="B38" s="5" t="s">
        <v>57</v>
      </c>
      <c r="C38" s="7" t="s">
        <v>58</v>
      </c>
      <c r="D38" s="8">
        <f>+D35/5</f>
        <v>90000</v>
      </c>
      <c r="E38" s="11"/>
      <c r="F38" t="s">
        <v>198</v>
      </c>
    </row>
    <row r="39" spans="1:6" ht="15.6" x14ac:dyDescent="0.3">
      <c r="A39" s="3" t="s">
        <v>23</v>
      </c>
      <c r="B39" s="5" t="s">
        <v>57</v>
      </c>
      <c r="C39" s="4" t="s">
        <v>28</v>
      </c>
      <c r="D39" s="8">
        <v>250000</v>
      </c>
      <c r="E39" s="8"/>
      <c r="F39" t="s">
        <v>198</v>
      </c>
    </row>
    <row r="40" spans="1:6" ht="15.6" x14ac:dyDescent="0.3">
      <c r="A40" s="3" t="s">
        <v>23</v>
      </c>
      <c r="B40" s="5" t="s">
        <v>57</v>
      </c>
      <c r="C40" s="4" t="s">
        <v>29</v>
      </c>
      <c r="D40" s="8">
        <v>75000</v>
      </c>
      <c r="E40" s="8"/>
      <c r="F40" t="s">
        <v>197</v>
      </c>
    </row>
    <row r="41" spans="1:6" ht="15.6" x14ac:dyDescent="0.3">
      <c r="A41" s="3" t="s">
        <v>23</v>
      </c>
      <c r="B41" s="5" t="s">
        <v>57</v>
      </c>
      <c r="C41" s="4" t="s">
        <v>179</v>
      </c>
      <c r="D41" s="8">
        <v>12000</v>
      </c>
      <c r="E41" s="8"/>
      <c r="F41" t="s">
        <v>197</v>
      </c>
    </row>
    <row r="42" spans="1:6" ht="15.6" x14ac:dyDescent="0.3">
      <c r="A42" s="3" t="s">
        <v>23</v>
      </c>
      <c r="B42" s="5" t="s">
        <v>57</v>
      </c>
      <c r="C42" s="4" t="s">
        <v>30</v>
      </c>
      <c r="D42" s="9" t="s">
        <v>16</v>
      </c>
      <c r="E42" s="12"/>
    </row>
    <row r="43" spans="1:6" ht="15.6" x14ac:dyDescent="0.3">
      <c r="A43" s="3" t="s">
        <v>23</v>
      </c>
      <c r="B43" s="3" t="s">
        <v>176</v>
      </c>
      <c r="C43" s="4" t="s">
        <v>166</v>
      </c>
      <c r="D43" s="9">
        <v>100000</v>
      </c>
      <c r="E43" s="9"/>
      <c r="F43" t="s">
        <v>199</v>
      </c>
    </row>
    <row r="44" spans="1:6" ht="15.6" x14ac:dyDescent="0.3">
      <c r="A44" s="6" t="s">
        <v>23</v>
      </c>
      <c r="B44" s="6" t="s">
        <v>45</v>
      </c>
      <c r="C44" s="7" t="s">
        <v>46</v>
      </c>
      <c r="D44" s="8">
        <v>120000</v>
      </c>
      <c r="E44" s="8"/>
      <c r="F44" t="s">
        <v>199</v>
      </c>
    </row>
    <row r="45" spans="1:6" ht="15.6" x14ac:dyDescent="0.3">
      <c r="A45" s="10" t="s">
        <v>23</v>
      </c>
      <c r="B45" s="5" t="s">
        <v>47</v>
      </c>
      <c r="C45" s="7" t="s">
        <v>48</v>
      </c>
      <c r="D45" s="8">
        <v>50000</v>
      </c>
      <c r="E45" s="11"/>
      <c r="F45" t="s">
        <v>200</v>
      </c>
    </row>
    <row r="46" spans="1:6" ht="15.6" x14ac:dyDescent="0.3">
      <c r="A46" s="10" t="s">
        <v>23</v>
      </c>
      <c r="B46" s="5" t="s">
        <v>49</v>
      </c>
      <c r="C46" s="7" t="s">
        <v>191</v>
      </c>
      <c r="D46" s="8">
        <v>100000</v>
      </c>
      <c r="E46" s="11"/>
      <c r="F46" t="s">
        <v>197</v>
      </c>
    </row>
    <row r="47" spans="1:6" ht="15.6" x14ac:dyDescent="0.3">
      <c r="A47" s="10" t="s">
        <v>23</v>
      </c>
      <c r="B47" s="5" t="s">
        <v>49</v>
      </c>
      <c r="C47" s="7" t="s">
        <v>192</v>
      </c>
      <c r="D47" s="8">
        <v>200000</v>
      </c>
      <c r="E47" s="11"/>
      <c r="F47" t="s">
        <v>197</v>
      </c>
    </row>
    <row r="48" spans="1:6" ht="15.6" x14ac:dyDescent="0.3">
      <c r="A48" s="10" t="s">
        <v>23</v>
      </c>
      <c r="B48" s="5" t="s">
        <v>50</v>
      </c>
      <c r="C48" s="7" t="s">
        <v>51</v>
      </c>
      <c r="D48" s="8">
        <v>15000</v>
      </c>
      <c r="E48" s="11"/>
      <c r="F48" t="s">
        <v>198</v>
      </c>
    </row>
    <row r="49" spans="1:6" ht="15.6" x14ac:dyDescent="0.3">
      <c r="A49" s="10" t="s">
        <v>23</v>
      </c>
      <c r="B49" s="5" t="s">
        <v>52</v>
      </c>
      <c r="C49" s="7" t="s">
        <v>167</v>
      </c>
      <c r="D49" s="9" t="s">
        <v>188</v>
      </c>
      <c r="E49" s="13"/>
    </row>
    <row r="50" spans="1:6" ht="15.6" x14ac:dyDescent="0.3">
      <c r="A50" s="10" t="s">
        <v>23</v>
      </c>
      <c r="B50" s="5" t="s">
        <v>189</v>
      </c>
      <c r="C50" s="7" t="s">
        <v>190</v>
      </c>
      <c r="D50" s="9">
        <v>50000</v>
      </c>
      <c r="E50" s="13"/>
      <c r="F50" t="s">
        <v>197</v>
      </c>
    </row>
    <row r="51" spans="1:6" ht="15.6" x14ac:dyDescent="0.3">
      <c r="A51" s="3" t="s">
        <v>25</v>
      </c>
      <c r="B51" s="3" t="s">
        <v>26</v>
      </c>
      <c r="C51" s="4" t="s">
        <v>27</v>
      </c>
      <c r="D51" s="9">
        <v>650000</v>
      </c>
      <c r="E51" s="9"/>
      <c r="F51" t="s">
        <v>198</v>
      </c>
    </row>
    <row r="52" spans="1:6" ht="15.6" x14ac:dyDescent="0.3">
      <c r="A52" s="10" t="s">
        <v>25</v>
      </c>
      <c r="B52" s="5" t="s">
        <v>10</v>
      </c>
      <c r="C52" s="7" t="s">
        <v>31</v>
      </c>
      <c r="D52" s="8">
        <v>60000</v>
      </c>
      <c r="E52" s="11"/>
      <c r="F52" t="s">
        <v>198</v>
      </c>
    </row>
    <row r="53" spans="1:6" ht="15.6" x14ac:dyDescent="0.3">
      <c r="A53" s="10" t="s">
        <v>25</v>
      </c>
      <c r="B53" s="5" t="s">
        <v>34</v>
      </c>
      <c r="C53" s="7" t="s">
        <v>35</v>
      </c>
      <c r="D53" s="8">
        <v>400000</v>
      </c>
      <c r="E53" s="11"/>
      <c r="F53" t="s">
        <v>198</v>
      </c>
    </row>
    <row r="54" spans="1:6" ht="15.6" x14ac:dyDescent="0.3">
      <c r="A54" s="10" t="s">
        <v>25</v>
      </c>
      <c r="B54" s="5" t="s">
        <v>36</v>
      </c>
      <c r="C54" s="7" t="s">
        <v>37</v>
      </c>
      <c r="D54" s="9">
        <v>200000</v>
      </c>
      <c r="E54" s="9"/>
      <c r="F54" t="s">
        <v>198</v>
      </c>
    </row>
    <row r="55" spans="1:6" ht="15.6" x14ac:dyDescent="0.3">
      <c r="A55" s="10" t="s">
        <v>25</v>
      </c>
      <c r="B55" s="5" t="s">
        <v>32</v>
      </c>
      <c r="C55" s="7" t="s">
        <v>33</v>
      </c>
      <c r="D55" s="8">
        <v>200000</v>
      </c>
      <c r="E55" s="11"/>
      <c r="F55" t="s">
        <v>197</v>
      </c>
    </row>
    <row r="56" spans="1:6" ht="15.6" x14ac:dyDescent="0.3">
      <c r="A56" s="10" t="s">
        <v>25</v>
      </c>
      <c r="B56" s="5" t="s">
        <v>5</v>
      </c>
      <c r="C56" s="7" t="s">
        <v>184</v>
      </c>
      <c r="D56" s="8">
        <f>30*4000</f>
        <v>120000</v>
      </c>
      <c r="E56" s="11"/>
      <c r="F56" t="s">
        <v>198</v>
      </c>
    </row>
    <row r="57" spans="1:6" ht="15.6" x14ac:dyDescent="0.3">
      <c r="A57" s="10" t="s">
        <v>180</v>
      </c>
      <c r="B57" s="5" t="s">
        <v>181</v>
      </c>
      <c r="C57" s="7" t="s">
        <v>182</v>
      </c>
      <c r="D57" s="8">
        <v>10000</v>
      </c>
      <c r="E57" s="11"/>
      <c r="F57" t="s">
        <v>197</v>
      </c>
    </row>
    <row r="58" spans="1:6" s="239" customFormat="1" ht="15.6" x14ac:dyDescent="0.3">
      <c r="A58" s="324" t="s">
        <v>14</v>
      </c>
      <c r="B58" s="325" t="s">
        <v>203</v>
      </c>
      <c r="C58" s="326" t="s">
        <v>204</v>
      </c>
      <c r="D58" s="327">
        <v>60000</v>
      </c>
      <c r="E58" s="328"/>
      <c r="F58" s="239" t="s">
        <v>197</v>
      </c>
    </row>
    <row r="59" spans="1:6" ht="15.6" x14ac:dyDescent="0.3">
      <c r="A59" s="6"/>
      <c r="B59" s="6"/>
      <c r="C59" s="7" t="s">
        <v>0</v>
      </c>
      <c r="D59" s="8">
        <v>5500</v>
      </c>
      <c r="E59" s="8"/>
      <c r="F59" t="s">
        <v>197</v>
      </c>
    </row>
    <row r="60" spans="1:6" ht="15.6" x14ac:dyDescent="0.3">
      <c r="A60" s="6"/>
      <c r="B60" s="6"/>
      <c r="C60" s="7"/>
      <c r="D60" s="14"/>
      <c r="E60" s="14"/>
    </row>
    <row r="61" spans="1:6" ht="15.6" x14ac:dyDescent="0.3">
      <c r="A61" s="6"/>
      <c r="B61" s="6"/>
      <c r="C61" s="7"/>
      <c r="D61" s="15">
        <f>SUBTOTAL(9,D2:D60)</f>
        <v>16077689.468026668</v>
      </c>
      <c r="E61" s="15">
        <f>SUBTOTAL(9,E2:E60)</f>
        <v>6747487.4680266669</v>
      </c>
    </row>
    <row r="62" spans="1:6" ht="15.6" x14ac:dyDescent="0.3">
      <c r="A62" s="6"/>
      <c r="B62" s="6"/>
      <c r="C62" s="7"/>
      <c r="D62" s="14">
        <f>SUM(D2:D60)</f>
        <v>16077689.468026668</v>
      </c>
      <c r="E62" s="14">
        <f>SUM(E2:E60)</f>
        <v>6747487.4680266669</v>
      </c>
    </row>
    <row r="63" spans="1:6" ht="15.6" x14ac:dyDescent="0.3">
      <c r="A63" s="6"/>
      <c r="B63" s="6"/>
      <c r="C63" s="7"/>
      <c r="D63" s="14"/>
      <c r="E63" s="14"/>
    </row>
  </sheetData>
  <autoFilter ref="A1:E59" xr:uid="{00000000-0009-0000-0000-000000000000}"/>
  <printOptions gridLines="1"/>
  <pageMargins left="0.70866141732283472" right="0.35433070866141736" top="0.74803149606299213" bottom="0.74803149606299213" header="0.31496062992125984" footer="0.31496062992125984"/>
  <pageSetup paperSize="9" scale="67" orientation="portrait" r:id="rId1"/>
  <headerFooter>
    <oddHeader>&amp;C&amp;F&amp;R&amp;D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73"/>
  <sheetViews>
    <sheetView zoomScale="82" zoomScaleNormal="82" workbookViewId="0">
      <pane ySplit="3" topLeftCell="A4" activePane="bottomLeft" state="frozen"/>
      <selection pane="bottomLeft" activeCell="H1" sqref="H1:I65536"/>
    </sheetView>
  </sheetViews>
  <sheetFormatPr defaultColWidth="11.44140625" defaultRowHeight="14.4" x14ac:dyDescent="0.3"/>
  <cols>
    <col min="1" max="1" width="47.5546875" bestFit="1" customWidth="1"/>
    <col min="2" max="2" width="21.6640625" bestFit="1" customWidth="1"/>
    <col min="3" max="3" width="28.5546875" customWidth="1"/>
    <col min="4" max="5" width="26.33203125" hidden="1" customWidth="1"/>
    <col min="6" max="6" width="16.5546875" bestFit="1" customWidth="1"/>
    <col min="7" max="7" width="16.5546875" customWidth="1"/>
    <col min="8" max="8" width="15.6640625" bestFit="1" customWidth="1"/>
    <col min="9" max="9" width="15.5546875" customWidth="1"/>
    <col min="10" max="10" width="16.5546875" bestFit="1" customWidth="1"/>
    <col min="11" max="11" width="16.5546875" customWidth="1"/>
    <col min="12" max="12" width="16.5546875" bestFit="1" customWidth="1"/>
    <col min="13" max="13" width="16.5546875" customWidth="1"/>
    <col min="14" max="14" width="16.5546875" bestFit="1" customWidth="1"/>
    <col min="15" max="15" width="16.5546875" customWidth="1"/>
    <col min="16" max="16" width="16.5546875" bestFit="1" customWidth="1"/>
    <col min="17" max="17" width="16.5546875" customWidth="1"/>
    <col min="18" max="18" width="16.5546875" bestFit="1" customWidth="1"/>
    <col min="19" max="19" width="16.6640625" style="16" bestFit="1" customWidth="1"/>
    <col min="20" max="20" width="15.6640625" bestFit="1" customWidth="1"/>
  </cols>
  <sheetData>
    <row r="1" spans="1:20" x14ac:dyDescent="0.3">
      <c r="A1" s="16" t="s">
        <v>59</v>
      </c>
      <c r="B1" s="17">
        <f ca="1">TODAY()</f>
        <v>44977</v>
      </c>
      <c r="C1" s="17"/>
      <c r="D1" s="17"/>
      <c r="E1" s="17"/>
      <c r="F1" s="16"/>
      <c r="G1" s="16"/>
      <c r="H1" s="18"/>
      <c r="I1" s="18"/>
      <c r="P1" s="19"/>
      <c r="Q1" s="19"/>
    </row>
    <row r="2" spans="1:20" ht="15" thickBot="1" x14ac:dyDescent="0.35"/>
    <row r="3" spans="1:20" ht="15" thickTop="1" x14ac:dyDescent="0.3">
      <c r="A3" t="s">
        <v>60</v>
      </c>
      <c r="B3" s="20" t="s">
        <v>61</v>
      </c>
      <c r="C3" s="21" t="s">
        <v>62</v>
      </c>
      <c r="D3" s="22" t="s">
        <v>63</v>
      </c>
      <c r="E3" s="22" t="s">
        <v>64</v>
      </c>
      <c r="F3" s="23">
        <v>2015</v>
      </c>
      <c r="G3" s="24"/>
      <c r="H3" s="338">
        <v>2016</v>
      </c>
      <c r="I3" s="339"/>
      <c r="J3" s="340">
        <v>2017</v>
      </c>
      <c r="K3" s="341"/>
      <c r="L3" s="342">
        <v>2018</v>
      </c>
      <c r="M3" s="341"/>
      <c r="N3" s="342">
        <v>2019</v>
      </c>
      <c r="O3" s="341"/>
      <c r="P3" s="342">
        <v>2020</v>
      </c>
      <c r="Q3" s="341"/>
      <c r="R3" s="23">
        <v>2021</v>
      </c>
    </row>
    <row r="4" spans="1:20" x14ac:dyDescent="0.3">
      <c r="A4" s="25" t="s">
        <v>65</v>
      </c>
      <c r="B4" s="26">
        <v>850000</v>
      </c>
      <c r="C4" s="27"/>
      <c r="D4" s="28"/>
      <c r="E4" s="28"/>
      <c r="F4" s="29"/>
      <c r="G4" s="30"/>
      <c r="H4" s="282"/>
      <c r="I4" s="283"/>
      <c r="J4" s="31"/>
      <c r="K4" s="29"/>
      <c r="L4" s="31"/>
      <c r="M4" s="29"/>
      <c r="N4" s="31"/>
      <c r="O4" s="29"/>
      <c r="P4" s="30"/>
      <c r="Q4" s="30"/>
      <c r="R4" s="31"/>
    </row>
    <row r="5" spans="1:20" x14ac:dyDescent="0.3">
      <c r="A5" s="32" t="s">
        <v>66</v>
      </c>
      <c r="B5" s="33">
        <v>500000</v>
      </c>
      <c r="C5" s="34">
        <v>541650</v>
      </c>
      <c r="D5" s="35">
        <v>11650</v>
      </c>
      <c r="E5" s="35">
        <v>30000</v>
      </c>
      <c r="F5" s="36">
        <v>73167.740000000005</v>
      </c>
      <c r="G5" s="37"/>
      <c r="H5" s="284">
        <v>213416.13</v>
      </c>
      <c r="I5" s="285">
        <v>213416.13</v>
      </c>
      <c r="J5" s="40"/>
      <c r="K5" s="41"/>
      <c r="L5" s="40"/>
      <c r="M5" s="41"/>
      <c r="N5" s="40"/>
      <c r="O5" s="41"/>
      <c r="P5" s="42"/>
      <c r="Q5" s="42"/>
      <c r="R5" s="40"/>
      <c r="T5" s="43"/>
    </row>
    <row r="6" spans="1:20" x14ac:dyDescent="0.3">
      <c r="A6" s="44" t="s">
        <v>67</v>
      </c>
      <c r="B6" s="33"/>
      <c r="C6" s="34"/>
      <c r="D6" s="35"/>
      <c r="E6" s="35"/>
      <c r="F6" s="41"/>
      <c r="G6" s="45">
        <v>11650</v>
      </c>
      <c r="H6" s="286">
        <v>25000</v>
      </c>
      <c r="I6" s="287">
        <v>5000</v>
      </c>
      <c r="J6" s="40"/>
      <c r="K6" s="41"/>
      <c r="L6" s="40"/>
      <c r="M6" s="41"/>
      <c r="N6" s="40"/>
      <c r="O6" s="41"/>
      <c r="P6" s="42"/>
      <c r="Q6" s="42"/>
      <c r="R6" s="40"/>
    </row>
    <row r="7" spans="1:20" x14ac:dyDescent="0.3">
      <c r="A7" s="32" t="s">
        <v>68</v>
      </c>
      <c r="B7" s="33">
        <v>350000</v>
      </c>
      <c r="C7" s="34">
        <v>379155</v>
      </c>
      <c r="D7" s="35">
        <v>8154.9999999999991</v>
      </c>
      <c r="E7" s="35">
        <v>21000</v>
      </c>
      <c r="F7" s="41"/>
      <c r="G7" s="42"/>
      <c r="H7" s="284">
        <v>175000</v>
      </c>
      <c r="I7" s="285">
        <v>175000</v>
      </c>
      <c r="J7" s="40"/>
      <c r="K7" s="41"/>
      <c r="L7" s="40"/>
      <c r="M7" s="41"/>
      <c r="N7" s="40"/>
      <c r="O7" s="41"/>
      <c r="P7" s="42"/>
      <c r="Q7" s="42"/>
      <c r="R7" s="40"/>
    </row>
    <row r="8" spans="1:20" x14ac:dyDescent="0.3">
      <c r="A8" s="44" t="s">
        <v>67</v>
      </c>
      <c r="B8" s="33"/>
      <c r="C8" s="34"/>
      <c r="D8" s="35"/>
      <c r="E8" s="35"/>
      <c r="F8" s="41"/>
      <c r="G8" s="48">
        <v>8154.9999999999991</v>
      </c>
      <c r="H8" s="286">
        <v>16000</v>
      </c>
      <c r="I8" s="287">
        <v>5000</v>
      </c>
      <c r="J8" s="40"/>
      <c r="K8" s="41"/>
      <c r="L8" s="40"/>
      <c r="M8" s="41"/>
      <c r="N8" s="40"/>
      <c r="O8" s="41"/>
      <c r="P8" s="42"/>
      <c r="Q8" s="42"/>
      <c r="R8" s="40"/>
    </row>
    <row r="9" spans="1:20" x14ac:dyDescent="0.3">
      <c r="A9" s="49" t="s">
        <v>69</v>
      </c>
      <c r="B9" s="50">
        <v>5650000</v>
      </c>
      <c r="C9" s="51"/>
      <c r="D9" s="35">
        <v>0</v>
      </c>
      <c r="E9" s="35">
        <v>0</v>
      </c>
      <c r="F9" s="41"/>
      <c r="G9" s="42"/>
      <c r="H9" s="270"/>
      <c r="I9" s="264"/>
      <c r="J9" s="40"/>
      <c r="K9" s="41"/>
      <c r="L9" s="40"/>
      <c r="M9" s="41"/>
      <c r="N9" s="40"/>
      <c r="O9" s="41"/>
      <c r="P9" s="42"/>
      <c r="Q9" s="42"/>
      <c r="R9" s="40"/>
    </row>
    <row r="10" spans="1:20" x14ac:dyDescent="0.3">
      <c r="A10" s="52" t="s">
        <v>70</v>
      </c>
      <c r="B10" s="33">
        <v>3150000</v>
      </c>
      <c r="C10" s="34">
        <v>3412395</v>
      </c>
      <c r="D10" s="35">
        <v>73395</v>
      </c>
      <c r="E10" s="35">
        <v>189000</v>
      </c>
      <c r="F10" s="41"/>
      <c r="G10" s="42"/>
      <c r="H10" s="288"/>
      <c r="I10" s="285">
        <v>320142.20177490811</v>
      </c>
      <c r="J10" s="38">
        <v>640284.40354981623</v>
      </c>
      <c r="K10" s="54">
        <v>548715.95260812168</v>
      </c>
      <c r="L10" s="55">
        <v>579007.18524133787</v>
      </c>
      <c r="M10" s="39">
        <v>640284.40354981623</v>
      </c>
      <c r="N10" s="38">
        <v>421565.85327599949</v>
      </c>
      <c r="O10" s="41"/>
      <c r="P10" s="42"/>
      <c r="Q10" s="42"/>
      <c r="R10" s="40"/>
    </row>
    <row r="11" spans="1:20" x14ac:dyDescent="0.3">
      <c r="A11" s="44" t="s">
        <v>67</v>
      </c>
      <c r="B11" s="33"/>
      <c r="C11" s="34"/>
      <c r="D11" s="35"/>
      <c r="E11" s="35"/>
      <c r="F11" s="56">
        <v>10000</v>
      </c>
      <c r="G11" s="45"/>
      <c r="H11" s="288"/>
      <c r="I11" s="287">
        <v>202395</v>
      </c>
      <c r="J11" s="46"/>
      <c r="K11" s="47">
        <v>25000</v>
      </c>
      <c r="L11" s="46"/>
      <c r="M11" s="47">
        <v>25000</v>
      </c>
      <c r="N11" s="46"/>
      <c r="O11" s="41"/>
      <c r="P11" s="42"/>
      <c r="Q11" s="42"/>
      <c r="R11" s="40"/>
    </row>
    <row r="12" spans="1:20" x14ac:dyDescent="0.3">
      <c r="A12" s="52" t="s">
        <v>71</v>
      </c>
      <c r="B12" s="33">
        <v>200000</v>
      </c>
      <c r="C12" s="34">
        <v>216660</v>
      </c>
      <c r="D12" s="35">
        <v>4660</v>
      </c>
      <c r="E12" s="35">
        <v>12000</v>
      </c>
      <c r="F12" s="41"/>
      <c r="G12" s="42"/>
      <c r="H12" s="288"/>
      <c r="I12" s="285">
        <v>20326.489001581467</v>
      </c>
      <c r="J12" s="38">
        <v>40652.978003162934</v>
      </c>
      <c r="K12" s="54">
        <v>34839.10810210296</v>
      </c>
      <c r="L12" s="55">
        <v>36762.360967703986</v>
      </c>
      <c r="M12" s="39">
        <v>40652.978003162934</v>
      </c>
      <c r="N12" s="38">
        <v>26766.085922285682</v>
      </c>
      <c r="O12" s="41"/>
      <c r="P12" s="42"/>
      <c r="Q12" s="42"/>
      <c r="R12" s="40"/>
    </row>
    <row r="13" spans="1:20" x14ac:dyDescent="0.3">
      <c r="A13" s="44" t="s">
        <v>67</v>
      </c>
      <c r="B13" s="33"/>
      <c r="C13" s="34"/>
      <c r="D13" s="35"/>
      <c r="E13" s="35"/>
      <c r="F13" s="41"/>
      <c r="G13" s="42"/>
      <c r="H13" s="288"/>
      <c r="I13" s="289">
        <v>14660</v>
      </c>
      <c r="J13" s="58"/>
      <c r="K13" s="57">
        <v>1000</v>
      </c>
      <c r="L13" s="58"/>
      <c r="M13" s="57">
        <v>1000</v>
      </c>
      <c r="N13" s="58"/>
      <c r="O13" s="41"/>
      <c r="P13" s="42"/>
      <c r="Q13" s="42"/>
      <c r="R13" s="40"/>
    </row>
    <row r="14" spans="1:20" x14ac:dyDescent="0.3">
      <c r="A14" s="52" t="s">
        <v>72</v>
      </c>
      <c r="B14" s="33">
        <v>200000</v>
      </c>
      <c r="C14" s="34">
        <v>215260</v>
      </c>
      <c r="D14" s="35">
        <v>3259.9999999999995</v>
      </c>
      <c r="E14" s="35">
        <v>12000</v>
      </c>
      <c r="F14" s="41"/>
      <c r="G14" s="42"/>
      <c r="H14" s="288"/>
      <c r="I14" s="285">
        <v>20326.489001581467</v>
      </c>
      <c r="J14" s="38">
        <v>40652.978003162934</v>
      </c>
      <c r="K14" s="54">
        <v>34839.10810210296</v>
      </c>
      <c r="L14" s="55">
        <v>36762.360967703986</v>
      </c>
      <c r="M14" s="39">
        <v>40652.978003162934</v>
      </c>
      <c r="N14" s="38">
        <v>26766.085922285682</v>
      </c>
      <c r="O14" s="41"/>
      <c r="P14" s="42"/>
      <c r="Q14" s="42"/>
      <c r="R14" s="40"/>
    </row>
    <row r="15" spans="1:20" x14ac:dyDescent="0.3">
      <c r="A15" s="44" t="s">
        <v>67</v>
      </c>
      <c r="B15" s="33"/>
      <c r="C15" s="34"/>
      <c r="D15" s="35"/>
      <c r="E15" s="35"/>
      <c r="F15" s="41"/>
      <c r="G15" s="42"/>
      <c r="H15" s="288"/>
      <c r="I15" s="289">
        <v>13260</v>
      </c>
      <c r="J15" s="58"/>
      <c r="K15" s="57">
        <v>1000</v>
      </c>
      <c r="L15" s="58"/>
      <c r="M15" s="57">
        <v>1000</v>
      </c>
      <c r="N15" s="58"/>
      <c r="O15" s="41"/>
      <c r="P15" s="42"/>
      <c r="Q15" s="42"/>
      <c r="R15" s="40"/>
    </row>
    <row r="16" spans="1:20" x14ac:dyDescent="0.3">
      <c r="A16" s="52" t="s">
        <v>73</v>
      </c>
      <c r="B16" s="33">
        <v>1100000</v>
      </c>
      <c r="C16" s="34">
        <v>1183930</v>
      </c>
      <c r="D16" s="35">
        <v>17930</v>
      </c>
      <c r="E16" s="35">
        <v>66000</v>
      </c>
      <c r="F16" s="41"/>
      <c r="G16" s="42"/>
      <c r="H16" s="288"/>
      <c r="I16" s="285">
        <v>111795.68950869808</v>
      </c>
      <c r="J16" s="38">
        <v>223591.37901739613</v>
      </c>
      <c r="K16" s="54">
        <v>191615.09456156628</v>
      </c>
      <c r="L16" s="55">
        <v>202192.98532237194</v>
      </c>
      <c r="M16" s="39">
        <v>223591.37901739613</v>
      </c>
      <c r="N16" s="38">
        <v>147213.47257257125</v>
      </c>
      <c r="O16" s="41"/>
      <c r="P16" s="42"/>
      <c r="Q16" s="42"/>
      <c r="R16" s="40"/>
    </row>
    <row r="17" spans="1:18" x14ac:dyDescent="0.3">
      <c r="A17" s="44" t="s">
        <v>67</v>
      </c>
      <c r="B17" s="33"/>
      <c r="C17" s="34"/>
      <c r="D17" s="35"/>
      <c r="E17" s="35"/>
      <c r="F17" s="41"/>
      <c r="G17" s="42"/>
      <c r="H17" s="288"/>
      <c r="I17" s="289">
        <v>73930</v>
      </c>
      <c r="J17" s="58"/>
      <c r="K17" s="57">
        <v>5000</v>
      </c>
      <c r="L17" s="58"/>
      <c r="M17" s="57">
        <v>5000</v>
      </c>
      <c r="N17" s="58"/>
      <c r="O17" s="41"/>
      <c r="P17" s="42"/>
      <c r="Q17" s="42"/>
      <c r="R17" s="40"/>
    </row>
    <row r="18" spans="1:18" x14ac:dyDescent="0.3">
      <c r="A18" s="52" t="s">
        <v>74</v>
      </c>
      <c r="B18" s="33">
        <v>1000000</v>
      </c>
      <c r="C18" s="34">
        <v>1076300</v>
      </c>
      <c r="D18" s="35">
        <v>16299.999999999998</v>
      </c>
      <c r="E18" s="35">
        <v>60000</v>
      </c>
      <c r="F18" s="41"/>
      <c r="G18" s="42"/>
      <c r="H18" s="288"/>
      <c r="I18" s="285">
        <v>101632.44500790734</v>
      </c>
      <c r="J18" s="38">
        <v>203264.89001581466</v>
      </c>
      <c r="K18" s="54">
        <v>174195.54051051481</v>
      </c>
      <c r="L18" s="55">
        <v>183811.80483851995</v>
      </c>
      <c r="M18" s="39">
        <v>203264.89001581466</v>
      </c>
      <c r="N18" s="38">
        <v>133830.42961142841</v>
      </c>
      <c r="O18" s="41"/>
      <c r="P18" s="42"/>
      <c r="Q18" s="42"/>
      <c r="R18" s="40"/>
    </row>
    <row r="19" spans="1:18" x14ac:dyDescent="0.3">
      <c r="A19" s="44" t="s">
        <v>67</v>
      </c>
      <c r="B19" s="33"/>
      <c r="C19" s="34"/>
      <c r="D19" s="35"/>
      <c r="E19" s="35"/>
      <c r="F19" s="41"/>
      <c r="G19" s="42"/>
      <c r="H19" s="288"/>
      <c r="I19" s="289">
        <v>66300</v>
      </c>
      <c r="J19" s="58"/>
      <c r="K19" s="57">
        <v>5000</v>
      </c>
      <c r="L19" s="58"/>
      <c r="M19" s="57">
        <v>5000</v>
      </c>
      <c r="N19" s="58"/>
      <c r="O19" s="41"/>
      <c r="P19" s="42"/>
      <c r="Q19" s="42"/>
      <c r="R19" s="40"/>
    </row>
    <row r="20" spans="1:18" x14ac:dyDescent="0.3">
      <c r="A20" s="49" t="s">
        <v>75</v>
      </c>
      <c r="B20" s="50">
        <v>800000</v>
      </c>
      <c r="C20" s="51"/>
      <c r="D20" s="35">
        <v>0</v>
      </c>
      <c r="E20" s="35">
        <v>0</v>
      </c>
      <c r="F20" s="41"/>
      <c r="G20" s="42"/>
      <c r="H20" s="270"/>
      <c r="I20" s="264"/>
      <c r="J20" s="40"/>
      <c r="K20" s="41"/>
      <c r="L20" s="40"/>
      <c r="M20" s="41"/>
      <c r="N20" s="40"/>
      <c r="O20" s="41"/>
      <c r="P20" s="42"/>
      <c r="Q20" s="42"/>
      <c r="R20" s="40"/>
    </row>
    <row r="21" spans="1:18" x14ac:dyDescent="0.3">
      <c r="A21" s="52" t="s">
        <v>76</v>
      </c>
      <c r="B21" s="33">
        <v>650000</v>
      </c>
      <c r="C21" s="34">
        <v>699595</v>
      </c>
      <c r="D21" s="35">
        <v>10594.999999999998</v>
      </c>
      <c r="E21" s="35">
        <v>39000</v>
      </c>
      <c r="F21" s="59">
        <v>36335.33</v>
      </c>
      <c r="G21" s="60"/>
      <c r="H21" s="288"/>
      <c r="I21" s="285">
        <v>66061.08925513977</v>
      </c>
      <c r="J21" s="38">
        <v>132122.17851027954</v>
      </c>
      <c r="K21" s="54">
        <v>113227.10133183462</v>
      </c>
      <c r="L21" s="55">
        <v>83142.343145037958</v>
      </c>
      <c r="M21" s="39">
        <v>132122.17851027954</v>
      </c>
      <c r="N21" s="38">
        <v>86989.779247428465</v>
      </c>
      <c r="O21" s="41"/>
      <c r="P21" s="42"/>
      <c r="Q21" s="42"/>
      <c r="R21" s="40"/>
    </row>
    <row r="22" spans="1:18" x14ac:dyDescent="0.3">
      <c r="A22" s="44" t="s">
        <v>67</v>
      </c>
      <c r="B22" s="33"/>
      <c r="C22" s="34"/>
      <c r="D22" s="35"/>
      <c r="E22" s="35"/>
      <c r="F22" s="61"/>
      <c r="G22" s="60"/>
      <c r="H22" s="288"/>
      <c r="I22" s="289">
        <v>41595</v>
      </c>
      <c r="J22" s="58"/>
      <c r="K22" s="57">
        <v>4000</v>
      </c>
      <c r="L22" s="58"/>
      <c r="M22" s="57">
        <v>4000</v>
      </c>
      <c r="N22" s="58"/>
      <c r="O22" s="41"/>
      <c r="P22" s="42"/>
      <c r="Q22" s="42"/>
      <c r="R22" s="40"/>
    </row>
    <row r="23" spans="1:18" x14ac:dyDescent="0.3">
      <c r="A23" s="52" t="s">
        <v>77</v>
      </c>
      <c r="B23" s="33">
        <v>150000</v>
      </c>
      <c r="C23" s="34">
        <v>156195</v>
      </c>
      <c r="D23" s="35">
        <v>2445</v>
      </c>
      <c r="E23" s="35">
        <v>3750</v>
      </c>
      <c r="F23" s="41"/>
      <c r="G23" s="42"/>
      <c r="H23" s="270"/>
      <c r="I23" s="264"/>
      <c r="J23" s="40"/>
      <c r="K23" s="39">
        <v>150000</v>
      </c>
      <c r="L23" s="53"/>
      <c r="M23" s="41"/>
      <c r="N23" s="40"/>
      <c r="O23" s="41"/>
      <c r="P23" s="42"/>
      <c r="Q23" s="42"/>
      <c r="R23" s="40"/>
    </row>
    <row r="24" spans="1:18" x14ac:dyDescent="0.3">
      <c r="A24" s="44" t="s">
        <v>67</v>
      </c>
      <c r="B24" s="33"/>
      <c r="C24" s="34"/>
      <c r="D24" s="35"/>
      <c r="E24" s="35"/>
      <c r="F24" s="41"/>
      <c r="G24" s="42"/>
      <c r="H24" s="270"/>
      <c r="I24" s="264"/>
      <c r="J24" s="40"/>
      <c r="K24" s="57">
        <v>6195</v>
      </c>
      <c r="L24" s="53"/>
      <c r="M24" s="41"/>
      <c r="N24" s="40"/>
      <c r="O24" s="41"/>
      <c r="P24" s="42"/>
      <c r="Q24" s="42"/>
      <c r="R24" s="40"/>
    </row>
    <row r="25" spans="1:18" x14ac:dyDescent="0.3">
      <c r="A25" s="49" t="s">
        <v>78</v>
      </c>
      <c r="B25" s="50">
        <v>1503580</v>
      </c>
      <c r="C25" s="34">
        <v>1628828.2139999999</v>
      </c>
      <c r="D25" s="35">
        <v>35033.413999999997</v>
      </c>
      <c r="E25" s="35">
        <v>90214.8</v>
      </c>
      <c r="F25" s="41"/>
      <c r="G25" s="42"/>
      <c r="H25" s="288"/>
      <c r="I25" s="285">
        <v>152812.51166498932</v>
      </c>
      <c r="J25" s="38">
        <v>305625.02332997858</v>
      </c>
      <c r="K25" s="54">
        <v>261916.93080079986</v>
      </c>
      <c r="L25" s="55">
        <v>276375.75351910183</v>
      </c>
      <c r="M25" s="39">
        <v>305625.02332997858</v>
      </c>
      <c r="N25" s="38">
        <v>201224.75735515152</v>
      </c>
      <c r="O25" s="41"/>
      <c r="P25" s="42"/>
      <c r="Q25" s="42"/>
      <c r="R25" s="53"/>
    </row>
    <row r="26" spans="1:18" x14ac:dyDescent="0.3">
      <c r="A26" s="44" t="s">
        <v>67</v>
      </c>
      <c r="B26" s="50"/>
      <c r="C26" s="34"/>
      <c r="D26" s="35"/>
      <c r="E26" s="35"/>
      <c r="F26" s="41"/>
      <c r="G26" s="42"/>
      <c r="H26" s="270"/>
      <c r="I26" s="264"/>
      <c r="J26" s="40"/>
      <c r="K26" s="57">
        <v>35033.413999999997</v>
      </c>
      <c r="L26" s="62">
        <v>70214.8</v>
      </c>
      <c r="M26" s="57">
        <v>20000</v>
      </c>
      <c r="N26" s="40"/>
      <c r="O26" s="41"/>
      <c r="P26" s="42"/>
      <c r="Q26" s="42"/>
      <c r="R26" s="40"/>
    </row>
    <row r="27" spans="1:18" x14ac:dyDescent="0.3">
      <c r="A27" s="49" t="s">
        <v>79</v>
      </c>
      <c r="B27" s="50">
        <v>2100000</v>
      </c>
      <c r="C27" s="34">
        <v>2274930</v>
      </c>
      <c r="D27" s="35">
        <v>48930</v>
      </c>
      <c r="E27" s="35">
        <v>126000</v>
      </c>
      <c r="F27" s="41"/>
      <c r="G27" s="42"/>
      <c r="H27" s="270"/>
      <c r="I27" s="264"/>
      <c r="J27" s="40"/>
      <c r="K27" s="41"/>
      <c r="L27" s="53"/>
      <c r="M27" s="39">
        <v>840000</v>
      </c>
      <c r="N27" s="38">
        <v>1260000</v>
      </c>
      <c r="O27" s="63"/>
      <c r="P27" s="64"/>
      <c r="Q27" s="64"/>
      <c r="R27" s="40"/>
    </row>
    <row r="28" spans="1:18" x14ac:dyDescent="0.3">
      <c r="A28" s="44" t="s">
        <v>67</v>
      </c>
      <c r="B28" s="50"/>
      <c r="C28" s="34"/>
      <c r="D28" s="35"/>
      <c r="E28" s="35"/>
      <c r="F28" s="41"/>
      <c r="G28" s="42"/>
      <c r="H28" s="270"/>
      <c r="I28" s="264"/>
      <c r="J28" s="40"/>
      <c r="K28" s="41"/>
      <c r="L28" s="65">
        <v>48930</v>
      </c>
      <c r="M28" s="66">
        <v>101000</v>
      </c>
      <c r="N28" s="46">
        <v>25000</v>
      </c>
      <c r="O28" s="63"/>
      <c r="P28" s="64"/>
      <c r="Q28" s="64"/>
      <c r="R28" s="40"/>
    </row>
    <row r="29" spans="1:18" x14ac:dyDescent="0.3">
      <c r="A29" s="49" t="s">
        <v>80</v>
      </c>
      <c r="B29" s="50">
        <v>1984000</v>
      </c>
      <c r="C29" s="51"/>
      <c r="D29" s="35">
        <v>0</v>
      </c>
      <c r="E29" s="35">
        <v>0</v>
      </c>
      <c r="F29" s="41"/>
      <c r="G29" s="42"/>
      <c r="H29" s="270"/>
      <c r="I29" s="264"/>
      <c r="J29" s="40"/>
      <c r="K29" s="41"/>
      <c r="L29" s="40"/>
      <c r="M29" s="41"/>
      <c r="N29" s="40"/>
      <c r="O29" s="41"/>
      <c r="P29" s="42"/>
      <c r="Q29" s="42"/>
      <c r="R29" s="40"/>
    </row>
    <row r="30" spans="1:18" x14ac:dyDescent="0.3">
      <c r="A30" s="52" t="s">
        <v>81</v>
      </c>
      <c r="B30" s="33">
        <v>1500000</v>
      </c>
      <c r="C30" s="34">
        <v>1614450</v>
      </c>
      <c r="D30" s="35">
        <v>24449.999999999996</v>
      </c>
      <c r="E30" s="35">
        <v>90000</v>
      </c>
      <c r="F30" s="41"/>
      <c r="G30" s="42"/>
      <c r="H30" s="288"/>
      <c r="I30" s="285">
        <v>152448.66751186101</v>
      </c>
      <c r="J30" s="38">
        <v>304897.33502372197</v>
      </c>
      <c r="K30" s="54">
        <v>261293.31076577221</v>
      </c>
      <c r="L30" s="55">
        <v>275717.7072577799</v>
      </c>
      <c r="M30" s="39">
        <v>304897.33502372197</v>
      </c>
      <c r="N30" s="38">
        <v>200745.64441714261</v>
      </c>
      <c r="O30" s="41"/>
      <c r="P30" s="42"/>
      <c r="Q30" s="42"/>
      <c r="R30" s="40"/>
    </row>
    <row r="31" spans="1:18" x14ac:dyDescent="0.3">
      <c r="A31" s="44" t="s">
        <v>67</v>
      </c>
      <c r="B31" s="33"/>
      <c r="C31" s="34"/>
      <c r="D31" s="35"/>
      <c r="E31" s="35"/>
      <c r="F31" s="41"/>
      <c r="G31" s="42"/>
      <c r="H31" s="288"/>
      <c r="I31" s="289">
        <v>24449.999999999996</v>
      </c>
      <c r="J31" s="58"/>
      <c r="K31" s="57">
        <v>78000</v>
      </c>
      <c r="L31" s="58"/>
      <c r="M31" s="57">
        <v>12000</v>
      </c>
      <c r="N31" s="58"/>
      <c r="O31" s="41"/>
      <c r="P31" s="42"/>
      <c r="Q31" s="42"/>
      <c r="R31" s="40"/>
    </row>
    <row r="32" spans="1:18" x14ac:dyDescent="0.3">
      <c r="A32" s="52" t="s">
        <v>82</v>
      </c>
      <c r="B32" s="33">
        <v>400000</v>
      </c>
      <c r="C32" s="34">
        <v>433320</v>
      </c>
      <c r="D32" s="35">
        <v>9320</v>
      </c>
      <c r="E32" s="35">
        <v>24000</v>
      </c>
      <c r="F32" s="41"/>
      <c r="G32" s="42"/>
      <c r="H32" s="290">
        <v>200000</v>
      </c>
      <c r="I32" s="291"/>
      <c r="J32" s="38">
        <v>200000</v>
      </c>
      <c r="K32" s="63"/>
      <c r="L32" s="40"/>
      <c r="M32" s="41"/>
      <c r="N32" s="40"/>
      <c r="O32" s="41"/>
      <c r="P32" s="42"/>
      <c r="Q32" s="42"/>
      <c r="R32" s="40"/>
    </row>
    <row r="33" spans="1:18" x14ac:dyDescent="0.3">
      <c r="A33" s="44" t="s">
        <v>67</v>
      </c>
      <c r="B33" s="33"/>
      <c r="C33" s="34"/>
      <c r="D33" s="35"/>
      <c r="E33" s="35"/>
      <c r="F33" s="57">
        <v>9320</v>
      </c>
      <c r="G33" s="67"/>
      <c r="H33" s="292">
        <v>19000</v>
      </c>
      <c r="I33" s="293"/>
      <c r="J33" s="58">
        <v>5000</v>
      </c>
      <c r="K33" s="63"/>
      <c r="L33" s="40"/>
      <c r="M33" s="41"/>
      <c r="N33" s="40"/>
      <c r="O33" s="41"/>
      <c r="P33" s="42"/>
      <c r="Q33" s="42"/>
      <c r="R33" s="40"/>
    </row>
    <row r="34" spans="1:18" x14ac:dyDescent="0.3">
      <c r="A34" s="52" t="s">
        <v>83</v>
      </c>
      <c r="B34" s="33">
        <v>84000</v>
      </c>
      <c r="C34" s="34">
        <v>90409.2</v>
      </c>
      <c r="D34" s="35">
        <v>1369.1999999999998</v>
      </c>
      <c r="E34" s="35">
        <v>5040</v>
      </c>
      <c r="F34" s="41"/>
      <c r="G34" s="42"/>
      <c r="H34" s="270"/>
      <c r="I34" s="264"/>
      <c r="J34" s="40"/>
      <c r="K34" s="41"/>
      <c r="L34" s="40"/>
      <c r="M34" s="41"/>
      <c r="N34" s="38">
        <v>84000</v>
      </c>
      <c r="O34" s="63"/>
      <c r="P34" s="42"/>
      <c r="Q34" s="42"/>
      <c r="R34" s="40"/>
    </row>
    <row r="35" spans="1:18" x14ac:dyDescent="0.3">
      <c r="A35" s="44" t="s">
        <v>67</v>
      </c>
      <c r="B35" s="33"/>
      <c r="C35" s="34"/>
      <c r="D35" s="35"/>
      <c r="E35" s="35"/>
      <c r="F35" s="41"/>
      <c r="G35" s="42"/>
      <c r="H35" s="270"/>
      <c r="I35" s="264"/>
      <c r="J35" s="40"/>
      <c r="K35" s="41"/>
      <c r="L35" s="40"/>
      <c r="M35" s="41"/>
      <c r="N35" s="58">
        <v>6409.2</v>
      </c>
      <c r="O35" s="63"/>
      <c r="P35" s="42"/>
      <c r="Q35" s="42"/>
      <c r="R35" s="40"/>
    </row>
    <row r="36" spans="1:18" x14ac:dyDescent="0.3">
      <c r="A36" s="49" t="s">
        <v>84</v>
      </c>
      <c r="B36" s="50">
        <v>3169760</v>
      </c>
      <c r="C36" s="51"/>
      <c r="D36" s="35">
        <v>0</v>
      </c>
      <c r="E36" s="35">
        <v>0</v>
      </c>
      <c r="F36" s="41"/>
      <c r="G36" s="42"/>
      <c r="H36" s="270"/>
      <c r="I36" s="264"/>
      <c r="J36" s="40"/>
      <c r="K36" s="41"/>
      <c r="L36" s="40"/>
      <c r="M36" s="41"/>
      <c r="N36" s="40"/>
      <c r="O36" s="41"/>
      <c r="P36" s="42"/>
      <c r="Q36" s="42"/>
      <c r="R36" s="40"/>
    </row>
    <row r="37" spans="1:18" x14ac:dyDescent="0.3">
      <c r="A37" s="52" t="s">
        <v>85</v>
      </c>
      <c r="B37" s="33">
        <v>0</v>
      </c>
      <c r="C37" s="34"/>
      <c r="D37" s="35">
        <v>0</v>
      </c>
      <c r="E37" s="35">
        <v>0</v>
      </c>
      <c r="F37" s="41"/>
      <c r="G37" s="42"/>
      <c r="H37" s="288"/>
      <c r="I37" s="294"/>
      <c r="J37" s="40"/>
      <c r="K37" s="41"/>
      <c r="L37" s="40"/>
      <c r="M37" s="41"/>
      <c r="N37" s="53"/>
      <c r="O37" s="63"/>
      <c r="P37" s="42"/>
      <c r="Q37" s="42"/>
      <c r="R37" s="40"/>
    </row>
    <row r="38" spans="1:18" x14ac:dyDescent="0.3">
      <c r="A38" s="69" t="s">
        <v>86</v>
      </c>
      <c r="B38" s="33">
        <v>60000</v>
      </c>
      <c r="C38" s="34">
        <v>75400</v>
      </c>
      <c r="D38" s="35">
        <v>0</v>
      </c>
      <c r="E38" s="35">
        <v>0</v>
      </c>
      <c r="F38" s="36">
        <v>75400</v>
      </c>
      <c r="G38" s="37"/>
      <c r="H38" s="270"/>
      <c r="I38" s="264"/>
      <c r="J38" s="40"/>
      <c r="K38" s="41"/>
      <c r="L38" s="40"/>
      <c r="M38" s="41"/>
      <c r="N38" s="40"/>
      <c r="O38" s="41"/>
      <c r="P38" s="42"/>
      <c r="Q38" s="42"/>
      <c r="R38" s="40"/>
    </row>
    <row r="39" spans="1:18" x14ac:dyDescent="0.3">
      <c r="A39" s="70" t="s">
        <v>87</v>
      </c>
      <c r="B39" s="33">
        <v>240000</v>
      </c>
      <c r="C39" s="34">
        <v>259992</v>
      </c>
      <c r="D39" s="35">
        <v>5592</v>
      </c>
      <c r="E39" s="35">
        <v>14400</v>
      </c>
      <c r="F39" s="71"/>
      <c r="G39" s="72"/>
      <c r="H39" s="288"/>
      <c r="I39" s="285">
        <v>120000</v>
      </c>
      <c r="J39" s="38">
        <v>120000</v>
      </c>
      <c r="K39" s="41"/>
      <c r="L39" s="40"/>
      <c r="M39" s="41"/>
      <c r="N39" s="40"/>
      <c r="O39" s="41"/>
      <c r="P39" s="42"/>
      <c r="Q39" s="42"/>
      <c r="R39" s="40"/>
    </row>
    <row r="40" spans="1:18" x14ac:dyDescent="0.3">
      <c r="A40" s="44" t="s">
        <v>67</v>
      </c>
      <c r="B40" s="33"/>
      <c r="C40" s="34"/>
      <c r="D40" s="35"/>
      <c r="E40" s="35"/>
      <c r="F40" s="71"/>
      <c r="G40" s="72"/>
      <c r="H40" s="295">
        <v>19992</v>
      </c>
      <c r="I40" s="289"/>
      <c r="J40" s="40"/>
      <c r="K40" s="41"/>
      <c r="L40" s="40"/>
      <c r="M40" s="41"/>
      <c r="N40" s="40"/>
      <c r="O40" s="41"/>
      <c r="P40" s="42"/>
      <c r="Q40" s="42"/>
      <c r="R40" s="40"/>
    </row>
    <row r="41" spans="1:18" x14ac:dyDescent="0.3">
      <c r="A41" s="52" t="s">
        <v>88</v>
      </c>
      <c r="B41" s="33">
        <v>60000</v>
      </c>
      <c r="C41" s="34">
        <v>64998</v>
      </c>
      <c r="D41" s="35">
        <v>1398</v>
      </c>
      <c r="E41" s="35">
        <v>3600</v>
      </c>
      <c r="F41" s="41"/>
      <c r="G41" s="42"/>
      <c r="H41" s="288"/>
      <c r="I41" s="285">
        <v>30000</v>
      </c>
      <c r="J41" s="38">
        <v>30000</v>
      </c>
      <c r="K41" s="41"/>
      <c r="L41" s="40"/>
      <c r="M41" s="41"/>
      <c r="N41" s="53"/>
      <c r="O41" s="63"/>
      <c r="P41" s="42"/>
      <c r="Q41" s="42"/>
      <c r="R41" s="40"/>
    </row>
    <row r="42" spans="1:18" x14ac:dyDescent="0.3">
      <c r="A42" s="44" t="s">
        <v>67</v>
      </c>
      <c r="B42" s="33"/>
      <c r="C42" s="34"/>
      <c r="D42" s="35"/>
      <c r="E42" s="35"/>
      <c r="F42" s="41"/>
      <c r="G42" s="42"/>
      <c r="H42" s="295">
        <v>4998</v>
      </c>
      <c r="I42" s="289"/>
      <c r="J42" s="40"/>
      <c r="K42" s="41"/>
      <c r="L42" s="40"/>
      <c r="M42" s="41"/>
      <c r="N42" s="53"/>
      <c r="O42" s="63"/>
      <c r="P42" s="42"/>
      <c r="Q42" s="42"/>
      <c r="R42" s="40"/>
    </row>
    <row r="43" spans="1:18" x14ac:dyDescent="0.3">
      <c r="A43" s="52" t="s">
        <v>89</v>
      </c>
      <c r="B43" s="33">
        <v>2629760</v>
      </c>
      <c r="C43" s="34">
        <v>2848819.0079999999</v>
      </c>
      <c r="D43" s="35">
        <v>61273.407999999996</v>
      </c>
      <c r="E43" s="35">
        <v>157785.60000000001</v>
      </c>
      <c r="F43" s="41"/>
      <c r="G43" s="42"/>
      <c r="H43" s="288"/>
      <c r="I43" s="285">
        <v>1314880</v>
      </c>
      <c r="J43" s="38">
        <v>1314880</v>
      </c>
      <c r="K43" s="73"/>
      <c r="L43" s="40"/>
      <c r="M43" s="41"/>
      <c r="N43" s="53"/>
      <c r="O43" s="63"/>
      <c r="P43" s="37"/>
      <c r="Q43" s="37"/>
      <c r="R43" s="40"/>
    </row>
    <row r="44" spans="1:18" x14ac:dyDescent="0.3">
      <c r="A44" s="44" t="s">
        <v>67</v>
      </c>
      <c r="B44" s="33"/>
      <c r="C44" s="34"/>
      <c r="D44" s="35"/>
      <c r="E44" s="35"/>
      <c r="F44" s="41"/>
      <c r="G44" s="42"/>
      <c r="H44" s="296">
        <v>10000</v>
      </c>
      <c r="I44" s="289">
        <v>209059.008</v>
      </c>
      <c r="J44" s="74"/>
      <c r="K44" s="73"/>
      <c r="L44" s="40"/>
      <c r="M44" s="41"/>
      <c r="N44" s="53"/>
      <c r="O44" s="63"/>
      <c r="P44" s="37"/>
      <c r="Q44" s="37"/>
      <c r="R44" s="40"/>
    </row>
    <row r="45" spans="1:18" x14ac:dyDescent="0.3">
      <c r="A45" s="52" t="s">
        <v>90</v>
      </c>
      <c r="B45" s="33">
        <v>160000</v>
      </c>
      <c r="C45" s="34">
        <v>173328</v>
      </c>
      <c r="D45" s="35">
        <v>3727.9999999999995</v>
      </c>
      <c r="E45" s="35">
        <v>9600</v>
      </c>
      <c r="F45" s="41"/>
      <c r="G45" s="42"/>
      <c r="H45" s="288"/>
      <c r="I45" s="285">
        <v>80000</v>
      </c>
      <c r="J45" s="38">
        <v>80000</v>
      </c>
      <c r="K45" s="41"/>
      <c r="L45" s="40"/>
      <c r="M45" s="41"/>
      <c r="N45" s="74"/>
      <c r="O45" s="73"/>
      <c r="P45" s="42"/>
      <c r="Q45" s="42"/>
      <c r="R45" s="40"/>
    </row>
    <row r="46" spans="1:18" x14ac:dyDescent="0.3">
      <c r="A46" s="44" t="s">
        <v>67</v>
      </c>
      <c r="B46" s="33"/>
      <c r="C46" s="34"/>
      <c r="D46" s="35"/>
      <c r="E46" s="35"/>
      <c r="F46" s="41"/>
      <c r="G46" s="42"/>
      <c r="H46" s="295">
        <v>13328</v>
      </c>
      <c r="I46" s="289"/>
      <c r="J46" s="40"/>
      <c r="K46" s="41"/>
      <c r="L46" s="40"/>
      <c r="M46" s="41"/>
      <c r="N46" s="74"/>
      <c r="O46" s="73"/>
      <c r="P46" s="42"/>
      <c r="Q46" s="42"/>
      <c r="R46" s="40"/>
    </row>
    <row r="47" spans="1:18" x14ac:dyDescent="0.3">
      <c r="A47" s="52" t="s">
        <v>91</v>
      </c>
      <c r="B47" s="33">
        <v>20000</v>
      </c>
      <c r="C47" s="34">
        <v>20000</v>
      </c>
      <c r="D47" s="35">
        <v>0</v>
      </c>
      <c r="E47" s="35">
        <v>0</v>
      </c>
      <c r="F47" s="41"/>
      <c r="G47" s="42"/>
      <c r="H47" s="270"/>
      <c r="I47" s="285">
        <v>20000</v>
      </c>
      <c r="J47" s="40"/>
      <c r="K47" s="41"/>
      <c r="L47" s="40"/>
      <c r="M47" s="41"/>
      <c r="N47" s="53"/>
      <c r="O47" s="63"/>
      <c r="P47" s="42"/>
      <c r="Q47" s="42"/>
      <c r="R47" s="40"/>
    </row>
    <row r="48" spans="1:18" x14ac:dyDescent="0.3">
      <c r="A48" s="49" t="s">
        <v>92</v>
      </c>
      <c r="B48" s="50">
        <v>1700000</v>
      </c>
      <c r="C48" s="51"/>
      <c r="D48" s="35">
        <v>0</v>
      </c>
      <c r="E48" s="35">
        <v>0</v>
      </c>
      <c r="F48" s="41"/>
      <c r="G48" s="42"/>
      <c r="H48" s="270"/>
      <c r="I48" s="264"/>
      <c r="J48" s="40"/>
      <c r="K48" s="41"/>
      <c r="L48" s="40"/>
      <c r="M48" s="41"/>
      <c r="N48" s="40"/>
      <c r="O48" s="41"/>
      <c r="P48" s="42"/>
      <c r="Q48" s="42"/>
      <c r="R48" s="40"/>
    </row>
    <row r="49" spans="1:18" x14ac:dyDescent="0.3">
      <c r="A49" s="75" t="s">
        <v>93</v>
      </c>
      <c r="B49" s="33">
        <v>350000</v>
      </c>
      <c r="C49" s="34">
        <v>376675</v>
      </c>
      <c r="D49" s="35">
        <v>9300</v>
      </c>
      <c r="E49" s="35">
        <v>10500</v>
      </c>
      <c r="F49" s="36">
        <v>356875</v>
      </c>
      <c r="G49" s="76"/>
      <c r="H49" s="270"/>
      <c r="I49" s="264"/>
      <c r="J49" s="40"/>
      <c r="K49" s="41"/>
      <c r="L49" s="40"/>
      <c r="M49" s="41"/>
      <c r="N49" s="40"/>
      <c r="O49" s="41"/>
      <c r="P49" s="42"/>
      <c r="Q49" s="42"/>
      <c r="R49" s="40"/>
    </row>
    <row r="50" spans="1:18" x14ac:dyDescent="0.3">
      <c r="A50" s="75"/>
      <c r="B50" s="33"/>
      <c r="C50" s="34"/>
      <c r="D50" s="35"/>
      <c r="E50" s="35"/>
      <c r="F50" s="68">
        <v>19800</v>
      </c>
      <c r="G50" s="77"/>
      <c r="H50" s="270"/>
      <c r="I50" s="264"/>
      <c r="J50" s="40"/>
      <c r="K50" s="41"/>
      <c r="L50" s="40"/>
      <c r="M50" s="41"/>
      <c r="N50" s="40"/>
      <c r="O50" s="41"/>
      <c r="P50" s="42"/>
      <c r="Q50" s="42"/>
      <c r="R50" s="40"/>
    </row>
    <row r="51" spans="1:18" x14ac:dyDescent="0.3">
      <c r="A51" s="70" t="s">
        <v>94</v>
      </c>
      <c r="B51" s="33">
        <v>600000</v>
      </c>
      <c r="C51" s="34">
        <v>649980</v>
      </c>
      <c r="D51" s="35">
        <v>13980</v>
      </c>
      <c r="E51" s="35">
        <v>36000</v>
      </c>
      <c r="F51" s="71"/>
      <c r="G51" s="72"/>
      <c r="H51" s="270"/>
      <c r="I51" s="291">
        <v>480000</v>
      </c>
      <c r="J51" s="55">
        <v>120000</v>
      </c>
      <c r="K51" s="41"/>
      <c r="L51" s="53"/>
      <c r="M51" s="63"/>
      <c r="N51" s="40"/>
      <c r="O51" s="63"/>
      <c r="P51" s="42"/>
      <c r="Q51" s="42"/>
      <c r="R51" s="40"/>
    </row>
    <row r="52" spans="1:18" x14ac:dyDescent="0.3">
      <c r="A52" s="44" t="s">
        <v>67</v>
      </c>
      <c r="B52" s="33"/>
      <c r="C52" s="34"/>
      <c r="D52" s="35"/>
      <c r="E52" s="35"/>
      <c r="F52" s="71"/>
      <c r="G52" s="72"/>
      <c r="H52" s="270"/>
      <c r="I52" s="297">
        <v>42980</v>
      </c>
      <c r="J52" s="78">
        <v>7000</v>
      </c>
      <c r="K52" s="41"/>
      <c r="L52" s="53"/>
      <c r="M52" s="63"/>
      <c r="N52" s="40"/>
      <c r="O52" s="63"/>
      <c r="P52" s="42"/>
      <c r="Q52" s="42"/>
      <c r="R52" s="40"/>
    </row>
    <row r="53" spans="1:18" x14ac:dyDescent="0.3">
      <c r="A53" s="52" t="s">
        <v>95</v>
      </c>
      <c r="B53" s="33">
        <v>750000</v>
      </c>
      <c r="C53" s="34">
        <v>780975</v>
      </c>
      <c r="D53" s="35">
        <v>12224.999999999998</v>
      </c>
      <c r="E53" s="35">
        <v>18750</v>
      </c>
      <c r="F53" s="41"/>
      <c r="G53" s="42"/>
      <c r="H53" s="270"/>
      <c r="I53" s="264"/>
      <c r="J53" s="40"/>
      <c r="K53" s="41"/>
      <c r="L53" s="40"/>
      <c r="M53" s="41"/>
      <c r="N53" s="40"/>
      <c r="O53" s="41"/>
      <c r="P53" s="79">
        <v>750000</v>
      </c>
      <c r="Q53" s="79"/>
      <c r="R53" s="80"/>
    </row>
    <row r="54" spans="1:18" x14ac:dyDescent="0.3">
      <c r="A54" s="44" t="s">
        <v>67</v>
      </c>
      <c r="B54" s="33"/>
      <c r="C54" s="34"/>
      <c r="D54" s="35"/>
      <c r="E54" s="35"/>
      <c r="F54" s="41"/>
      <c r="G54" s="42"/>
      <c r="H54" s="270"/>
      <c r="I54" s="264"/>
      <c r="J54" s="40"/>
      <c r="K54" s="41"/>
      <c r="L54" s="40"/>
      <c r="M54" s="41"/>
      <c r="N54" s="40"/>
      <c r="O54" s="41"/>
      <c r="P54" s="67">
        <v>30975</v>
      </c>
      <c r="Q54" s="67"/>
      <c r="R54" s="80"/>
    </row>
    <row r="55" spans="1:18" x14ac:dyDescent="0.3">
      <c r="A55" s="49" t="s">
        <v>96</v>
      </c>
      <c r="B55" s="50">
        <v>1100000</v>
      </c>
      <c r="C55" s="34">
        <v>1183930</v>
      </c>
      <c r="D55" s="35">
        <v>17930</v>
      </c>
      <c r="E55" s="35">
        <v>66000</v>
      </c>
      <c r="F55" s="41"/>
      <c r="G55" s="42"/>
      <c r="H55" s="270"/>
      <c r="I55" s="264"/>
      <c r="J55" s="40"/>
      <c r="K55" s="41"/>
      <c r="L55" s="40"/>
      <c r="M55" s="41"/>
      <c r="N55" s="40"/>
      <c r="O55" s="54">
        <v>550000</v>
      </c>
      <c r="P55" s="81">
        <v>550000</v>
      </c>
      <c r="Q55" s="81"/>
      <c r="R55" s="40"/>
    </row>
    <row r="56" spans="1:18" x14ac:dyDescent="0.3">
      <c r="A56" s="44" t="s">
        <v>67</v>
      </c>
      <c r="B56" s="50"/>
      <c r="C56" s="34"/>
      <c r="D56" s="35"/>
      <c r="E56" s="35"/>
      <c r="F56" s="41"/>
      <c r="G56" s="42"/>
      <c r="H56" s="270"/>
      <c r="I56" s="264"/>
      <c r="J56" s="40"/>
      <c r="K56" s="41"/>
      <c r="L56" s="40"/>
      <c r="M56" s="41"/>
      <c r="N56" s="58">
        <v>17930</v>
      </c>
      <c r="O56" s="68">
        <v>54000</v>
      </c>
      <c r="P56" s="77">
        <v>12000</v>
      </c>
      <c r="Q56" s="77"/>
      <c r="R56" s="40"/>
    </row>
    <row r="57" spans="1:18" x14ac:dyDescent="0.3">
      <c r="A57" s="49" t="s">
        <v>97</v>
      </c>
      <c r="B57" s="50">
        <v>1132000</v>
      </c>
      <c r="C57" s="82"/>
      <c r="D57" s="83"/>
      <c r="E57" s="83"/>
      <c r="F57" s="84"/>
      <c r="G57" s="37"/>
      <c r="H57" s="298"/>
      <c r="I57" s="299"/>
      <c r="J57" s="80"/>
      <c r="K57" s="84"/>
      <c r="L57" s="80"/>
      <c r="M57" s="84"/>
      <c r="N57" s="80"/>
      <c r="O57" s="84"/>
      <c r="P57" s="37"/>
      <c r="Q57" s="37"/>
      <c r="R57" s="80"/>
    </row>
    <row r="58" spans="1:18" x14ac:dyDescent="0.3">
      <c r="A58" s="85" t="s">
        <v>98</v>
      </c>
      <c r="B58" s="86"/>
      <c r="C58" s="87"/>
      <c r="D58" s="83"/>
      <c r="E58" s="88"/>
      <c r="F58" s="89"/>
      <c r="G58" s="90"/>
      <c r="H58" s="300"/>
      <c r="I58" s="301"/>
      <c r="J58" s="91"/>
      <c r="K58" s="89"/>
      <c r="L58" s="91"/>
      <c r="M58" s="89"/>
      <c r="N58" s="91"/>
      <c r="O58" s="89"/>
      <c r="P58" s="90"/>
      <c r="Q58" s="90"/>
      <c r="R58" s="91"/>
    </row>
    <row r="59" spans="1:18" x14ac:dyDescent="0.3">
      <c r="A59" s="92" t="s">
        <v>99</v>
      </c>
      <c r="B59" s="93"/>
      <c r="C59" s="94">
        <v>-367834.42199999839</v>
      </c>
      <c r="D59" s="94"/>
      <c r="E59" s="94"/>
      <c r="F59" s="95"/>
      <c r="G59" s="252"/>
      <c r="H59" s="302"/>
      <c r="I59" s="303"/>
      <c r="J59" s="255">
        <v>-367834.42199999839</v>
      </c>
      <c r="K59" s="96"/>
      <c r="L59" s="95"/>
      <c r="M59" s="95"/>
      <c r="N59" s="95"/>
      <c r="O59" s="95"/>
      <c r="P59" s="95"/>
      <c r="Q59" s="95"/>
      <c r="R59" s="95"/>
    </row>
    <row r="60" spans="1:18" x14ac:dyDescent="0.3">
      <c r="B60" s="97">
        <v>19989340</v>
      </c>
      <c r="C60" s="97">
        <v>20357174.421999998</v>
      </c>
      <c r="D60" s="97">
        <v>392919.022</v>
      </c>
      <c r="E60" s="97">
        <v>1084640.3999999999</v>
      </c>
      <c r="F60" s="98">
        <f>SUM(F4:F58)</f>
        <v>580898.07000000007</v>
      </c>
      <c r="G60" s="253">
        <f>SUM(G4:G58)</f>
        <v>19805</v>
      </c>
      <c r="H60" s="304">
        <f>SUM(H4:H58)</f>
        <v>696734.13</v>
      </c>
      <c r="I60" s="305">
        <f>SUM(I4:I59)</f>
        <v>4077470.7207266665</v>
      </c>
      <c r="J60" s="256">
        <f t="shared" ref="J60:R60" si="0">SUM(J4:J59)</f>
        <v>3400136.7434533346</v>
      </c>
      <c r="K60" s="98">
        <f t="shared" si="0"/>
        <v>1930870.5607828156</v>
      </c>
      <c r="L60" s="98">
        <f t="shared" si="0"/>
        <v>1792917.3012595573</v>
      </c>
      <c r="M60" s="98">
        <f t="shared" si="0"/>
        <v>2905091.1654533329</v>
      </c>
      <c r="N60" s="98">
        <f t="shared" si="0"/>
        <v>2638441.3083242932</v>
      </c>
      <c r="O60" s="98">
        <f t="shared" si="0"/>
        <v>604000</v>
      </c>
      <c r="P60" s="98">
        <f t="shared" si="0"/>
        <v>1342975</v>
      </c>
      <c r="Q60" s="98">
        <f t="shared" si="0"/>
        <v>0</v>
      </c>
      <c r="R60" s="98">
        <f t="shared" si="0"/>
        <v>0</v>
      </c>
    </row>
    <row r="61" spans="1:18" ht="15" thickBot="1" x14ac:dyDescent="0.35">
      <c r="D61" s="43"/>
      <c r="F61" s="99">
        <v>580898.07000000007</v>
      </c>
      <c r="G61" s="254">
        <f>G60+F61</f>
        <v>600703.07000000007</v>
      </c>
      <c r="H61" s="306">
        <f t="shared" ref="H61:R61" si="1">H60+G61</f>
        <v>1297437.2000000002</v>
      </c>
      <c r="I61" s="307">
        <f t="shared" si="1"/>
        <v>5374907.9207266662</v>
      </c>
      <c r="J61" s="257">
        <f t="shared" si="1"/>
        <v>8775044.6641800012</v>
      </c>
      <c r="K61" s="100">
        <f t="shared" si="1"/>
        <v>10705915.224962818</v>
      </c>
      <c r="L61" s="100">
        <f t="shared" si="1"/>
        <v>12498832.526222374</v>
      </c>
      <c r="M61" s="100">
        <f t="shared" si="1"/>
        <v>15403923.691675708</v>
      </c>
      <c r="N61" s="100">
        <f t="shared" si="1"/>
        <v>18042365</v>
      </c>
      <c r="O61" s="100">
        <f t="shared" si="1"/>
        <v>18646365</v>
      </c>
      <c r="P61" s="100">
        <f t="shared" si="1"/>
        <v>19989340</v>
      </c>
      <c r="Q61" s="100">
        <f t="shared" si="1"/>
        <v>19989340</v>
      </c>
      <c r="R61" s="100">
        <f t="shared" si="1"/>
        <v>19989340</v>
      </c>
    </row>
    <row r="62" spans="1:18" ht="15" thickTop="1" x14ac:dyDescent="0.3">
      <c r="A62" s="101" t="s">
        <v>100</v>
      </c>
      <c r="B62" s="102"/>
      <c r="C62" s="102"/>
      <c r="D62" s="103"/>
      <c r="E62" s="102"/>
      <c r="F62" s="104"/>
      <c r="G62" s="104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</row>
    <row r="63" spans="1:18" x14ac:dyDescent="0.3"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</row>
    <row r="64" spans="1:18" x14ac:dyDescent="0.3">
      <c r="A64" s="107" t="s">
        <v>101</v>
      </c>
      <c r="R64" s="43"/>
    </row>
    <row r="65" spans="1:18" x14ac:dyDescent="0.3">
      <c r="B65" s="43">
        <v>11186923.708962815</v>
      </c>
      <c r="C65" s="43"/>
      <c r="D65" s="43"/>
      <c r="E65" s="43"/>
      <c r="F65" s="16">
        <v>580898.07000000007</v>
      </c>
      <c r="G65" s="16"/>
      <c r="H65" s="16">
        <v>2078869.7127266668</v>
      </c>
      <c r="I65" s="16"/>
      <c r="J65" s="16">
        <v>3807750.5607828153</v>
      </c>
      <c r="K65" s="16"/>
      <c r="L65" s="16">
        <v>2013021.1654533329</v>
      </c>
      <c r="M65" s="16"/>
      <c r="N65" s="16">
        <v>1375409.2</v>
      </c>
      <c r="O65" s="16"/>
      <c r="P65" s="16">
        <v>1330975</v>
      </c>
      <c r="Q65" s="16"/>
      <c r="R65" s="16">
        <v>0</v>
      </c>
    </row>
    <row r="66" spans="1:18" x14ac:dyDescent="0.3">
      <c r="F66" s="108">
        <v>5.1900000000000002E-2</v>
      </c>
      <c r="G66" s="108"/>
      <c r="H66" s="108">
        <v>0.18579999999999999</v>
      </c>
      <c r="I66" s="108"/>
      <c r="J66" s="108">
        <v>0.34039999999999998</v>
      </c>
      <c r="K66" s="108"/>
      <c r="L66" s="108">
        <v>0.1799</v>
      </c>
      <c r="M66" s="108"/>
      <c r="N66" s="108">
        <v>0.1229</v>
      </c>
      <c r="O66" s="108"/>
      <c r="P66" s="108">
        <v>0.11899999999999999</v>
      </c>
      <c r="Q66" s="108"/>
      <c r="R66" s="109">
        <v>0.99990000000000001</v>
      </c>
    </row>
    <row r="69" spans="1:18" x14ac:dyDescent="0.3">
      <c r="A69" s="110" t="s">
        <v>102</v>
      </c>
      <c r="B69" s="111"/>
      <c r="C69" s="111"/>
      <c r="D69" s="111"/>
      <c r="E69" s="111"/>
      <c r="F69" s="110"/>
      <c r="G69" s="111">
        <v>6372000</v>
      </c>
      <c r="H69" s="111"/>
      <c r="I69" s="111">
        <v>8738000</v>
      </c>
      <c r="J69" s="111"/>
      <c r="K69" s="111">
        <v>12469580</v>
      </c>
      <c r="L69" s="111"/>
      <c r="M69" s="111">
        <v>16831580</v>
      </c>
      <c r="N69" s="111"/>
      <c r="O69" s="111">
        <v>18834340</v>
      </c>
      <c r="P69" s="111"/>
      <c r="Q69" s="111">
        <v>19989340</v>
      </c>
    </row>
    <row r="73" spans="1:18" x14ac:dyDescent="0.3">
      <c r="F73" s="108"/>
      <c r="H73" s="112"/>
      <c r="J73" s="112"/>
      <c r="L73" s="112"/>
      <c r="N73" s="112"/>
      <c r="P73" s="112"/>
    </row>
  </sheetData>
  <mergeCells count="5">
    <mergeCell ref="H3:I3"/>
    <mergeCell ref="J3:K3"/>
    <mergeCell ref="L3:M3"/>
    <mergeCell ref="N3:O3"/>
    <mergeCell ref="P3:Q3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68"/>
  <sheetViews>
    <sheetView zoomScale="63" zoomScaleNormal="63" workbookViewId="0">
      <pane ySplit="3" topLeftCell="A19" activePane="bottomLeft" state="frozen"/>
      <selection pane="bottomLeft" activeCell="A52" sqref="A52"/>
    </sheetView>
  </sheetViews>
  <sheetFormatPr defaultColWidth="11.44140625" defaultRowHeight="14.4" x14ac:dyDescent="0.3"/>
  <cols>
    <col min="1" max="1" width="85.33203125" customWidth="1"/>
    <col min="2" max="2" width="26.109375" bestFit="1" customWidth="1"/>
    <col min="3" max="3" width="4.6640625" customWidth="1"/>
    <col min="4" max="4" width="25.5546875" customWidth="1"/>
    <col min="5" max="5" width="25.5546875" hidden="1" customWidth="1"/>
    <col min="6" max="6" width="18.109375" hidden="1" customWidth="1"/>
    <col min="7" max="7" width="22.44140625" customWidth="1"/>
    <col min="8" max="8" width="18.109375" customWidth="1"/>
    <col min="9" max="9" width="20.88671875" bestFit="1" customWidth="1"/>
    <col min="10" max="10" width="20.44140625" customWidth="1"/>
    <col min="11" max="11" width="23.33203125" bestFit="1" customWidth="1"/>
    <col min="12" max="12" width="20.44140625" customWidth="1"/>
    <col min="13" max="13" width="20.44140625" bestFit="1" customWidth="1"/>
    <col min="14" max="14" width="20.44140625" customWidth="1"/>
    <col min="15" max="15" width="20.44140625" bestFit="1" customWidth="1"/>
    <col min="16" max="16" width="20.44140625" customWidth="1"/>
    <col min="17" max="17" width="20.44140625" bestFit="1" customWidth="1"/>
    <col min="18" max="18" width="20.44140625" customWidth="1"/>
    <col min="19" max="19" width="20.109375" bestFit="1" customWidth="1"/>
    <col min="20" max="20" width="20.109375" customWidth="1"/>
    <col min="21" max="21" width="21.6640625" bestFit="1" customWidth="1"/>
    <col min="22" max="22" width="21.6640625" customWidth="1"/>
    <col min="23" max="23" width="21.88671875" bestFit="1" customWidth="1"/>
    <col min="24" max="24" width="21.88671875" customWidth="1"/>
    <col min="25" max="26" width="21.88671875" bestFit="1" customWidth="1"/>
    <col min="27" max="27" width="17.88671875" hidden="1" customWidth="1"/>
    <col min="28" max="28" width="15.33203125" hidden="1" customWidth="1"/>
    <col min="31" max="31" width="19.44140625" customWidth="1"/>
  </cols>
  <sheetData>
    <row r="1" spans="1:31" x14ac:dyDescent="0.3">
      <c r="A1" t="s">
        <v>103</v>
      </c>
    </row>
    <row r="2" spans="1:31" ht="18.600000000000001" thickBot="1" x14ac:dyDescent="0.4">
      <c r="A2" s="113">
        <f ca="1">TODAY()</f>
        <v>44977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</row>
    <row r="3" spans="1:31" ht="36.6" thickTop="1" x14ac:dyDescent="0.35">
      <c r="A3" s="114" t="s">
        <v>60</v>
      </c>
      <c r="B3" s="115" t="s">
        <v>61</v>
      </c>
      <c r="C3" s="116"/>
      <c r="D3" s="117" t="s">
        <v>104</v>
      </c>
      <c r="E3" s="118"/>
      <c r="F3" s="118" t="s">
        <v>105</v>
      </c>
      <c r="G3" s="119" t="s">
        <v>106</v>
      </c>
      <c r="H3" s="119" t="s">
        <v>64</v>
      </c>
      <c r="I3" s="120" t="s">
        <v>107</v>
      </c>
      <c r="J3" s="343">
        <v>2015</v>
      </c>
      <c r="K3" s="345"/>
      <c r="L3" s="346">
        <v>2016</v>
      </c>
      <c r="M3" s="347"/>
      <c r="N3" s="345">
        <v>2017</v>
      </c>
      <c r="O3" s="344"/>
      <c r="P3" s="343">
        <v>2018</v>
      </c>
      <c r="Q3" s="344"/>
      <c r="R3" s="343">
        <v>2019</v>
      </c>
      <c r="S3" s="344"/>
      <c r="T3" s="343">
        <v>2020</v>
      </c>
      <c r="U3" s="344"/>
      <c r="V3" s="343">
        <v>2021</v>
      </c>
      <c r="W3" s="344"/>
      <c r="X3" s="116"/>
      <c r="Y3" s="116">
        <v>2022</v>
      </c>
      <c r="Z3" s="116">
        <v>2023</v>
      </c>
    </row>
    <row r="4" spans="1:31" ht="18" x14ac:dyDescent="0.35">
      <c r="A4" s="121" t="s">
        <v>108</v>
      </c>
      <c r="B4" s="122">
        <v>1726700</v>
      </c>
      <c r="C4" s="123"/>
      <c r="D4" s="124">
        <v>1935699.13</v>
      </c>
      <c r="E4" s="125"/>
      <c r="F4" s="126"/>
      <c r="G4" s="127"/>
      <c r="H4" s="128"/>
      <c r="I4" s="129"/>
      <c r="J4" s="129"/>
      <c r="K4" s="130"/>
      <c r="L4" s="259"/>
      <c r="M4" s="260"/>
      <c r="N4" s="131"/>
      <c r="O4" s="130"/>
      <c r="P4" s="131"/>
      <c r="Q4" s="123"/>
      <c r="R4" s="132"/>
      <c r="S4" s="123"/>
      <c r="T4" s="132"/>
      <c r="U4" s="123"/>
      <c r="V4" s="132"/>
      <c r="W4" s="133"/>
      <c r="X4" s="133"/>
      <c r="Y4" s="133"/>
      <c r="Z4" s="132"/>
    </row>
    <row r="5" spans="1:31" ht="18" x14ac:dyDescent="0.35">
      <c r="A5" s="134" t="s">
        <v>109</v>
      </c>
      <c r="B5" s="122">
        <v>352080</v>
      </c>
      <c r="C5" s="135"/>
      <c r="D5" s="136">
        <v>442449.424</v>
      </c>
      <c r="E5" s="137"/>
      <c r="F5" s="138"/>
      <c r="G5" s="139"/>
      <c r="H5" s="140"/>
      <c r="I5" s="141"/>
      <c r="J5" s="141"/>
      <c r="K5" s="142"/>
      <c r="L5" s="261"/>
      <c r="M5" s="262"/>
      <c r="N5" s="145"/>
      <c r="O5" s="144"/>
      <c r="P5" s="145"/>
      <c r="Q5" s="146"/>
      <c r="R5" s="147"/>
      <c r="S5" s="146"/>
      <c r="T5" s="147"/>
      <c r="U5" s="146"/>
      <c r="V5" s="147"/>
      <c r="W5" s="148"/>
      <c r="X5" s="148"/>
      <c r="Y5" s="148"/>
      <c r="Z5" s="147"/>
      <c r="AA5" s="43"/>
      <c r="AB5" s="43"/>
    </row>
    <row r="6" spans="1:31" ht="18" x14ac:dyDescent="0.35">
      <c r="A6" s="149" t="s">
        <v>110</v>
      </c>
      <c r="B6" s="150">
        <v>262080</v>
      </c>
      <c r="C6" s="135"/>
      <c r="D6" s="147">
        <v>280242.14399999997</v>
      </c>
      <c r="E6" s="137">
        <v>-18162.143999999971</v>
      </c>
      <c r="F6" s="148">
        <v>18162.144</v>
      </c>
      <c r="G6" s="151">
        <v>4271.9039999999995</v>
      </c>
      <c r="H6" s="152">
        <v>13890.240000000002</v>
      </c>
      <c r="I6" s="153"/>
      <c r="J6" s="153"/>
      <c r="K6" s="154"/>
      <c r="L6" s="263"/>
      <c r="M6" s="264"/>
      <c r="N6" s="42"/>
      <c r="O6" s="155"/>
      <c r="P6" s="156"/>
      <c r="Q6" s="155"/>
      <c r="R6" s="42"/>
      <c r="S6" s="157">
        <v>262080</v>
      </c>
      <c r="T6" s="158"/>
      <c r="U6" s="146"/>
      <c r="V6" s="147"/>
      <c r="W6" s="159"/>
      <c r="X6" s="148"/>
      <c r="Y6" s="159"/>
      <c r="Z6" s="147"/>
      <c r="AA6" s="43">
        <v>262080</v>
      </c>
      <c r="AB6" s="43">
        <v>0</v>
      </c>
      <c r="AE6" s="43"/>
    </row>
    <row r="7" spans="1:31" ht="18" x14ac:dyDescent="0.35">
      <c r="A7" s="160" t="s">
        <v>111</v>
      </c>
      <c r="B7" s="150"/>
      <c r="C7" s="135"/>
      <c r="D7" s="147"/>
      <c r="E7" s="137"/>
      <c r="F7" s="148"/>
      <c r="G7" s="151"/>
      <c r="H7" s="152"/>
      <c r="I7" s="161"/>
      <c r="J7" s="162"/>
      <c r="K7" s="163"/>
      <c r="L7" s="265"/>
      <c r="M7" s="266"/>
      <c r="N7" s="164"/>
      <c r="O7" s="165"/>
      <c r="P7" s="166"/>
      <c r="Q7" s="165"/>
      <c r="R7" s="164"/>
      <c r="S7" s="151">
        <v>18162.144</v>
      </c>
      <c r="T7" s="147"/>
      <c r="U7" s="167"/>
      <c r="V7" s="168"/>
      <c r="W7" s="146"/>
      <c r="X7" s="169"/>
      <c r="Y7" s="170"/>
      <c r="Z7" s="168"/>
      <c r="AA7" s="43"/>
      <c r="AB7" s="43"/>
    </row>
    <row r="8" spans="1:31" ht="18" x14ac:dyDescent="0.35">
      <c r="A8" s="171" t="s">
        <v>112</v>
      </c>
      <c r="B8" s="172">
        <v>90000</v>
      </c>
      <c r="C8" s="135"/>
      <c r="D8" s="147">
        <v>162207.28</v>
      </c>
      <c r="E8" s="137">
        <v>-72207.28</v>
      </c>
      <c r="F8" s="148">
        <v>17300</v>
      </c>
      <c r="G8" s="151">
        <v>10750</v>
      </c>
      <c r="H8" s="152">
        <v>6550</v>
      </c>
      <c r="I8" s="144"/>
      <c r="J8" s="145"/>
      <c r="K8" s="173">
        <v>144907.28</v>
      </c>
      <c r="L8" s="267"/>
      <c r="M8" s="262"/>
      <c r="N8" s="145"/>
      <c r="O8" s="144"/>
      <c r="P8" s="145"/>
      <c r="Q8" s="146"/>
      <c r="R8" s="147"/>
      <c r="S8" s="146"/>
      <c r="T8" s="147"/>
      <c r="U8" s="146"/>
      <c r="V8" s="147"/>
      <c r="W8" s="146"/>
      <c r="X8" s="148"/>
      <c r="Y8" s="148"/>
      <c r="Z8" s="147"/>
      <c r="AA8" s="43">
        <v>144907.28</v>
      </c>
      <c r="AB8" s="43">
        <v>-54907.28</v>
      </c>
    </row>
    <row r="9" spans="1:31" ht="18" x14ac:dyDescent="0.35">
      <c r="A9" s="175" t="s">
        <v>111</v>
      </c>
      <c r="B9" s="172"/>
      <c r="C9" s="135"/>
      <c r="D9" s="147"/>
      <c r="E9" s="137"/>
      <c r="F9" s="148"/>
      <c r="G9" s="151"/>
      <c r="H9" s="152"/>
      <c r="I9" s="144"/>
      <c r="J9" s="145"/>
      <c r="K9" s="176">
        <v>17300</v>
      </c>
      <c r="L9" s="267"/>
      <c r="M9" s="262"/>
      <c r="N9" s="145"/>
      <c r="O9" s="144"/>
      <c r="P9" s="145"/>
      <c r="Q9" s="146"/>
      <c r="R9" s="147"/>
      <c r="S9" s="146"/>
      <c r="T9" s="147"/>
      <c r="U9" s="146"/>
      <c r="V9" s="147"/>
      <c r="W9" s="146"/>
      <c r="X9" s="148"/>
      <c r="Y9" s="148"/>
      <c r="Z9" s="147"/>
      <c r="AA9" s="43"/>
      <c r="AB9" s="43"/>
    </row>
    <row r="10" spans="1:31" ht="18" x14ac:dyDescent="0.35">
      <c r="A10" s="134" t="s">
        <v>113</v>
      </c>
      <c r="B10" s="177">
        <v>1374620</v>
      </c>
      <c r="C10" s="135"/>
      <c r="D10" s="147">
        <v>1493249.706</v>
      </c>
      <c r="E10" s="137">
        <v>-118629.70600000001</v>
      </c>
      <c r="F10" s="148">
        <v>118629.70600000001</v>
      </c>
      <c r="G10" s="151">
        <v>36152.505999999994</v>
      </c>
      <c r="H10" s="152">
        <v>82477.200000000012</v>
      </c>
      <c r="I10" s="144"/>
      <c r="J10" s="145"/>
      <c r="K10" s="144"/>
      <c r="L10" s="267"/>
      <c r="M10" s="268">
        <v>824772</v>
      </c>
      <c r="N10" s="179">
        <v>549848</v>
      </c>
      <c r="O10" s="41"/>
      <c r="P10" s="174"/>
      <c r="Q10" s="146"/>
      <c r="R10" s="147"/>
      <c r="S10" s="146"/>
      <c r="T10" s="147"/>
      <c r="U10" s="146"/>
      <c r="V10" s="147"/>
      <c r="W10" s="146"/>
      <c r="X10" s="148"/>
      <c r="Y10" s="148"/>
      <c r="Z10" s="147"/>
      <c r="AA10" s="43">
        <v>1374620</v>
      </c>
      <c r="AB10" s="43">
        <v>0</v>
      </c>
    </row>
    <row r="11" spans="1:31" ht="18" x14ac:dyDescent="0.35">
      <c r="A11" s="160" t="s">
        <v>111</v>
      </c>
      <c r="B11" s="177"/>
      <c r="C11" s="135"/>
      <c r="D11" s="147"/>
      <c r="E11" s="137"/>
      <c r="F11" s="148"/>
      <c r="G11" s="151"/>
      <c r="H11" s="152"/>
      <c r="I11" s="144"/>
      <c r="J11" s="145"/>
      <c r="K11" s="144"/>
      <c r="L11" s="267"/>
      <c r="M11" s="269">
        <v>98629.706000000006</v>
      </c>
      <c r="N11" s="180">
        <v>20000</v>
      </c>
      <c r="O11" s="41"/>
      <c r="P11" s="174"/>
      <c r="Q11" s="146"/>
      <c r="R11" s="147"/>
      <c r="S11" s="146"/>
      <c r="T11" s="147"/>
      <c r="U11" s="146"/>
      <c r="V11" s="147"/>
      <c r="W11" s="146"/>
      <c r="X11" s="148"/>
      <c r="Y11" s="148"/>
      <c r="Z11" s="147"/>
      <c r="AA11" s="43"/>
      <c r="AB11" s="43"/>
    </row>
    <row r="12" spans="1:31" ht="18" x14ac:dyDescent="0.35">
      <c r="A12" s="181" t="s">
        <v>114</v>
      </c>
      <c r="B12" s="182">
        <v>1279162</v>
      </c>
      <c r="C12" s="183" t="s">
        <v>115</v>
      </c>
      <c r="D12" s="136">
        <v>1279162</v>
      </c>
      <c r="E12" s="137">
        <v>0</v>
      </c>
      <c r="F12" s="148">
        <v>0</v>
      </c>
      <c r="G12" s="151"/>
      <c r="H12" s="152"/>
      <c r="I12" s="144"/>
      <c r="J12" s="145"/>
      <c r="K12" s="144"/>
      <c r="L12" s="267"/>
      <c r="M12" s="262"/>
      <c r="N12" s="145"/>
      <c r="O12" s="184"/>
      <c r="P12" s="145"/>
      <c r="Q12" s="146"/>
      <c r="R12" s="147"/>
      <c r="S12" s="157">
        <v>639581</v>
      </c>
      <c r="T12" s="185"/>
      <c r="U12" s="157">
        <v>639581</v>
      </c>
      <c r="V12" s="185"/>
      <c r="W12" s="146"/>
      <c r="X12" s="148"/>
      <c r="Y12" s="148"/>
      <c r="Z12" s="147"/>
      <c r="AA12" s="43">
        <v>1279162</v>
      </c>
      <c r="AB12" s="43">
        <v>0</v>
      </c>
    </row>
    <row r="13" spans="1:31" ht="18" x14ac:dyDescent="0.35">
      <c r="A13" s="181" t="s">
        <v>116</v>
      </c>
      <c r="B13" s="182">
        <v>1021000</v>
      </c>
      <c r="C13" s="186"/>
      <c r="D13" s="136">
        <v>1109112.3</v>
      </c>
      <c r="E13" s="137">
        <v>-88112.300000000047</v>
      </c>
      <c r="F13" s="148">
        <v>88112.3</v>
      </c>
      <c r="G13" s="151">
        <v>26852.3</v>
      </c>
      <c r="H13" s="152">
        <v>61260</v>
      </c>
      <c r="I13" s="142"/>
      <c r="J13" s="143"/>
      <c r="K13" s="187"/>
      <c r="L13" s="270"/>
      <c r="M13" s="264"/>
      <c r="N13" s="188"/>
      <c r="O13" s="189"/>
      <c r="P13" s="190">
        <v>306300</v>
      </c>
      <c r="Q13" s="178">
        <v>383748.6</v>
      </c>
      <c r="R13" s="179">
        <v>330951.40000000002</v>
      </c>
      <c r="S13" s="142"/>
      <c r="T13" s="143"/>
      <c r="U13" s="142"/>
      <c r="V13" s="147"/>
      <c r="W13" s="146"/>
      <c r="X13" s="148"/>
      <c r="Y13" s="148"/>
      <c r="Z13" s="147"/>
      <c r="AA13" s="43">
        <v>1021000</v>
      </c>
      <c r="AB13" s="43">
        <v>0</v>
      </c>
    </row>
    <row r="14" spans="1:31" ht="18" x14ac:dyDescent="0.35">
      <c r="A14" s="160" t="s">
        <v>111</v>
      </c>
      <c r="B14" s="182"/>
      <c r="C14" s="186"/>
      <c r="D14" s="136"/>
      <c r="E14" s="137"/>
      <c r="F14" s="148"/>
      <c r="G14" s="151"/>
      <c r="H14" s="152"/>
      <c r="I14" s="142"/>
      <c r="J14" s="143"/>
      <c r="K14" s="41"/>
      <c r="L14" s="270"/>
      <c r="M14" s="271"/>
      <c r="N14" s="191"/>
      <c r="O14" s="192">
        <v>10000</v>
      </c>
      <c r="P14" s="193">
        <v>76112.3</v>
      </c>
      <c r="Q14" s="192">
        <v>1000</v>
      </c>
      <c r="R14" s="193">
        <v>1000</v>
      </c>
      <c r="S14" s="187"/>
      <c r="T14" s="174"/>
      <c r="U14" s="187"/>
      <c r="V14" s="147"/>
      <c r="W14" s="146"/>
      <c r="X14" s="148"/>
      <c r="Y14" s="148"/>
      <c r="Z14" s="147"/>
      <c r="AA14" s="43"/>
      <c r="AB14" s="43"/>
    </row>
    <row r="15" spans="1:31" ht="18" x14ac:dyDescent="0.35">
      <c r="A15" s="194" t="s">
        <v>117</v>
      </c>
      <c r="B15" s="195">
        <v>784660</v>
      </c>
      <c r="C15" s="183" t="s">
        <v>115</v>
      </c>
      <c r="D15" s="136">
        <v>784660</v>
      </c>
      <c r="E15" s="137">
        <v>0</v>
      </c>
      <c r="F15" s="148">
        <v>0</v>
      </c>
      <c r="G15" s="151"/>
      <c r="H15" s="152"/>
      <c r="I15" s="196">
        <v>784660</v>
      </c>
      <c r="J15" s="197"/>
      <c r="K15" s="144"/>
      <c r="L15" s="267"/>
      <c r="M15" s="262"/>
      <c r="N15" s="145"/>
      <c r="O15" s="144"/>
      <c r="P15" s="145"/>
      <c r="Q15" s="198"/>
      <c r="R15" s="199"/>
      <c r="S15" s="146"/>
      <c r="T15" s="147"/>
      <c r="U15" s="146"/>
      <c r="V15" s="147"/>
      <c r="W15" s="146"/>
      <c r="X15" s="148"/>
      <c r="Y15" s="148"/>
      <c r="Z15" s="147"/>
      <c r="AA15" s="43">
        <v>784660</v>
      </c>
      <c r="AB15" s="43">
        <v>0</v>
      </c>
    </row>
    <row r="16" spans="1:31" ht="18" x14ac:dyDescent="0.35">
      <c r="A16" s="194" t="s">
        <v>118</v>
      </c>
      <c r="B16" s="195">
        <v>663708</v>
      </c>
      <c r="C16" s="183" t="s">
        <v>119</v>
      </c>
      <c r="D16" s="136">
        <v>700407.50999999989</v>
      </c>
      <c r="E16" s="137">
        <v>-36699.509999999893</v>
      </c>
      <c r="F16" s="148">
        <v>32780.32</v>
      </c>
      <c r="G16" s="151">
        <v>12344.49</v>
      </c>
      <c r="H16" s="152">
        <v>20435.830000000002</v>
      </c>
      <c r="I16" s="196">
        <v>667627.18999999994</v>
      </c>
      <c r="J16" s="197"/>
      <c r="K16" s="144"/>
      <c r="L16" s="272"/>
      <c r="M16" s="262"/>
      <c r="N16" s="145"/>
      <c r="O16" s="144"/>
      <c r="P16" s="145"/>
      <c r="Q16" s="146"/>
      <c r="R16" s="147"/>
      <c r="S16" s="146"/>
      <c r="T16" s="147"/>
      <c r="U16" s="146"/>
      <c r="V16" s="147"/>
      <c r="W16" s="146"/>
      <c r="X16" s="148"/>
      <c r="Y16" s="148"/>
      <c r="Z16" s="147"/>
      <c r="AA16" s="43">
        <v>667627.18999999994</v>
      </c>
      <c r="AB16" s="43">
        <v>-3919.1899999999441</v>
      </c>
    </row>
    <row r="17" spans="1:31" ht="18" x14ac:dyDescent="0.35">
      <c r="A17" s="200" t="s">
        <v>111</v>
      </c>
      <c r="B17" s="195"/>
      <c r="C17" s="183"/>
      <c r="D17" s="136"/>
      <c r="E17" s="137"/>
      <c r="F17" s="148"/>
      <c r="G17" s="151"/>
      <c r="H17" s="152"/>
      <c r="I17" s="176">
        <v>32780.32</v>
      </c>
      <c r="J17" s="180"/>
      <c r="K17" s="144"/>
      <c r="L17" s="272"/>
      <c r="M17" s="262"/>
      <c r="N17" s="145"/>
      <c r="O17" s="144"/>
      <c r="P17" s="145"/>
      <c r="Q17" s="146"/>
      <c r="R17" s="147"/>
      <c r="S17" s="146"/>
      <c r="T17" s="147"/>
      <c r="U17" s="146"/>
      <c r="V17" s="147"/>
      <c r="W17" s="146"/>
      <c r="X17" s="148"/>
      <c r="Y17" s="148"/>
      <c r="Z17" s="147"/>
      <c r="AA17" s="43"/>
      <c r="AB17" s="43"/>
    </row>
    <row r="18" spans="1:31" ht="18" x14ac:dyDescent="0.35">
      <c r="A18" s="181" t="s">
        <v>120</v>
      </c>
      <c r="B18" s="182">
        <v>2055000</v>
      </c>
      <c r="C18" s="135"/>
      <c r="D18" s="136">
        <v>2197411.5</v>
      </c>
      <c r="E18" s="137">
        <v>-142411.5</v>
      </c>
      <c r="F18" s="148">
        <v>142411.5</v>
      </c>
      <c r="G18" s="151">
        <v>33496.5</v>
      </c>
      <c r="H18" s="152">
        <v>108915</v>
      </c>
      <c r="I18" s="144"/>
      <c r="J18" s="145"/>
      <c r="K18" s="144"/>
      <c r="L18" s="272"/>
      <c r="M18" s="262"/>
      <c r="N18" s="145"/>
      <c r="O18" s="144"/>
      <c r="P18" s="145"/>
      <c r="Q18" s="146"/>
      <c r="R18" s="147"/>
      <c r="S18" s="146"/>
      <c r="T18" s="147"/>
      <c r="U18" s="146"/>
      <c r="V18" s="147"/>
      <c r="W18" s="178">
        <v>1027500</v>
      </c>
      <c r="X18" s="190"/>
      <c r="Y18" s="190">
        <v>1027500</v>
      </c>
      <c r="Z18" s="147"/>
      <c r="AA18" s="43">
        <v>2055000</v>
      </c>
      <c r="AB18" s="43">
        <v>0</v>
      </c>
    </row>
    <row r="19" spans="1:31" ht="18" x14ac:dyDescent="0.35">
      <c r="A19" s="160" t="s">
        <v>111</v>
      </c>
      <c r="B19" s="182"/>
      <c r="C19" s="135"/>
      <c r="D19" s="136"/>
      <c r="E19" s="137"/>
      <c r="F19" s="148"/>
      <c r="G19" s="151"/>
      <c r="H19" s="152"/>
      <c r="I19" s="144"/>
      <c r="J19" s="145"/>
      <c r="K19" s="144"/>
      <c r="L19" s="272"/>
      <c r="M19" s="262"/>
      <c r="N19" s="145"/>
      <c r="O19" s="144"/>
      <c r="P19" s="145"/>
      <c r="Q19" s="146"/>
      <c r="R19" s="147"/>
      <c r="S19" s="146"/>
      <c r="T19" s="147"/>
      <c r="U19" s="41"/>
      <c r="V19" s="152">
        <v>33496.5</v>
      </c>
      <c r="W19" s="176">
        <v>88915</v>
      </c>
      <c r="X19" s="201"/>
      <c r="Y19" s="201">
        <v>20000</v>
      </c>
      <c r="Z19" s="147"/>
      <c r="AA19" s="43"/>
      <c r="AB19" s="43"/>
    </row>
    <row r="20" spans="1:31" ht="18" x14ac:dyDescent="0.35">
      <c r="A20" s="181" t="s">
        <v>121</v>
      </c>
      <c r="B20" s="182">
        <v>984000</v>
      </c>
      <c r="C20" s="135"/>
      <c r="D20" s="136">
        <v>1052191.2</v>
      </c>
      <c r="E20" s="137">
        <v>-68191.199999999953</v>
      </c>
      <c r="F20" s="148">
        <v>68191.199999999997</v>
      </c>
      <c r="G20" s="151">
        <v>16039.199999999999</v>
      </c>
      <c r="H20" s="152">
        <v>52152</v>
      </c>
      <c r="I20" s="144"/>
      <c r="J20" s="145"/>
      <c r="K20" s="144"/>
      <c r="L20" s="272"/>
      <c r="M20" s="262"/>
      <c r="N20" s="145"/>
      <c r="O20" s="144"/>
      <c r="P20" s="145"/>
      <c r="Q20" s="146"/>
      <c r="R20" s="147"/>
      <c r="S20" s="146"/>
      <c r="T20" s="147"/>
      <c r="U20" s="146"/>
      <c r="V20" s="147"/>
      <c r="W20" s="146"/>
      <c r="X20" s="148"/>
      <c r="Y20" s="148"/>
      <c r="Z20" s="185">
        <v>984000</v>
      </c>
      <c r="AA20" s="43">
        <v>984000</v>
      </c>
      <c r="AB20" s="43">
        <v>0</v>
      </c>
    </row>
    <row r="21" spans="1:31" ht="18" x14ac:dyDescent="0.35">
      <c r="A21" s="181"/>
      <c r="B21" s="182"/>
      <c r="C21" s="135"/>
      <c r="D21" s="136"/>
      <c r="E21" s="137"/>
      <c r="F21" s="148"/>
      <c r="G21" s="151"/>
      <c r="H21" s="152"/>
      <c r="I21" s="144"/>
      <c r="J21" s="145"/>
      <c r="K21" s="144"/>
      <c r="L21" s="272"/>
      <c r="M21" s="262"/>
      <c r="N21" s="145"/>
      <c r="O21" s="144"/>
      <c r="P21" s="145"/>
      <c r="Q21" s="146"/>
      <c r="R21" s="147"/>
      <c r="S21" s="146"/>
      <c r="T21" s="147"/>
      <c r="U21" s="146"/>
      <c r="V21" s="147"/>
      <c r="W21" s="146"/>
      <c r="X21" s="148"/>
      <c r="Y21" s="202">
        <v>16039.199999999999</v>
      </c>
      <c r="Z21" s="152">
        <v>52152</v>
      </c>
      <c r="AA21" s="43"/>
      <c r="AB21" s="43"/>
    </row>
    <row r="22" spans="1:31" ht="18" x14ac:dyDescent="0.35">
      <c r="A22" s="194" t="s">
        <v>122</v>
      </c>
      <c r="B22" s="195">
        <v>612802</v>
      </c>
      <c r="C22" s="183" t="s">
        <v>115</v>
      </c>
      <c r="D22" s="136">
        <v>612802</v>
      </c>
      <c r="E22" s="137">
        <v>0</v>
      </c>
      <c r="F22" s="148">
        <v>0</v>
      </c>
      <c r="G22" s="151"/>
      <c r="H22" s="152"/>
      <c r="I22" s="196">
        <v>612802</v>
      </c>
      <c r="J22" s="197"/>
      <c r="K22" s="144"/>
      <c r="L22" s="272"/>
      <c r="M22" s="262"/>
      <c r="N22" s="145"/>
      <c r="O22" s="144"/>
      <c r="P22" s="145"/>
      <c r="Q22" s="146"/>
      <c r="R22" s="147"/>
      <c r="S22" s="146"/>
      <c r="T22" s="147"/>
      <c r="U22" s="146"/>
      <c r="V22" s="147"/>
      <c r="W22" s="146"/>
      <c r="X22" s="148"/>
      <c r="Y22" s="148"/>
      <c r="Z22" s="147"/>
      <c r="AA22" s="43">
        <v>612802</v>
      </c>
      <c r="AB22" s="43">
        <v>0</v>
      </c>
    </row>
    <row r="23" spans="1:31" ht="18" x14ac:dyDescent="0.35">
      <c r="A23" s="181" t="s">
        <v>123</v>
      </c>
      <c r="B23" s="182">
        <v>72500</v>
      </c>
      <c r="C23" s="41"/>
      <c r="D23" s="136">
        <v>77524.25</v>
      </c>
      <c r="E23" s="137">
        <v>-5024.25</v>
      </c>
      <c r="F23" s="148">
        <v>5024.25</v>
      </c>
      <c r="G23" s="151">
        <v>1181.75</v>
      </c>
      <c r="H23" s="152">
        <v>3842.5000000000005</v>
      </c>
      <c r="I23" s="142"/>
      <c r="J23" s="143"/>
      <c r="K23" s="41"/>
      <c r="L23" s="270"/>
      <c r="M23" s="268">
        <v>72500</v>
      </c>
      <c r="N23" s="174"/>
      <c r="O23" s="144"/>
      <c r="P23" s="145"/>
      <c r="Q23" s="146"/>
      <c r="R23" s="147"/>
      <c r="S23" s="146"/>
      <c r="T23" s="147"/>
      <c r="U23" s="146"/>
      <c r="V23" s="147"/>
      <c r="W23" s="146"/>
      <c r="X23" s="148"/>
      <c r="Y23" s="148"/>
      <c r="Z23" s="147"/>
      <c r="AA23" s="43">
        <v>72500</v>
      </c>
      <c r="AB23" s="43">
        <v>0</v>
      </c>
    </row>
    <row r="24" spans="1:31" ht="18" x14ac:dyDescent="0.35">
      <c r="A24" s="181"/>
      <c r="B24" s="182"/>
      <c r="C24" s="41"/>
      <c r="D24" s="136"/>
      <c r="E24" s="137"/>
      <c r="F24" s="148"/>
      <c r="G24" s="151"/>
      <c r="H24" s="152"/>
      <c r="I24" s="142"/>
      <c r="J24" s="143"/>
      <c r="K24" s="41"/>
      <c r="L24" s="270"/>
      <c r="M24" s="269">
        <v>5024.25</v>
      </c>
      <c r="N24" s="174"/>
      <c r="O24" s="144"/>
      <c r="P24" s="145"/>
      <c r="Q24" s="146"/>
      <c r="R24" s="147"/>
      <c r="S24" s="146"/>
      <c r="T24" s="147"/>
      <c r="U24" s="146"/>
      <c r="V24" s="147"/>
      <c r="W24" s="146"/>
      <c r="X24" s="148"/>
      <c r="Y24" s="148"/>
      <c r="Z24" s="147"/>
      <c r="AA24" s="43"/>
      <c r="AB24" s="43"/>
    </row>
    <row r="25" spans="1:31" ht="18" x14ac:dyDescent="0.35">
      <c r="A25" s="203" t="s">
        <v>124</v>
      </c>
      <c r="B25" s="204">
        <v>343608</v>
      </c>
      <c r="C25" s="135"/>
      <c r="D25" s="136">
        <v>356529.91999999998</v>
      </c>
      <c r="E25" s="137">
        <v>-12921.919999999984</v>
      </c>
      <c r="F25" s="148">
        <v>24380</v>
      </c>
      <c r="G25" s="151">
        <v>12700</v>
      </c>
      <c r="H25" s="152">
        <v>11680</v>
      </c>
      <c r="I25" s="144"/>
      <c r="J25" s="205">
        <f>D25-K26-K25</f>
        <v>224112.69</v>
      </c>
      <c r="K25" s="206">
        <f>98077+9960.23</f>
        <v>108037.23</v>
      </c>
      <c r="L25" s="267"/>
      <c r="M25" s="262"/>
      <c r="N25" s="145"/>
      <c r="O25" s="144"/>
      <c r="P25" s="145"/>
      <c r="Q25" s="146"/>
      <c r="R25" s="147"/>
      <c r="S25" s="146"/>
      <c r="T25" s="147"/>
      <c r="U25" s="146"/>
      <c r="V25" s="147"/>
      <c r="W25" s="146"/>
      <c r="X25" s="148"/>
      <c r="Y25" s="148"/>
      <c r="Z25" s="147"/>
      <c r="AA25" s="43">
        <v>332149.92</v>
      </c>
      <c r="AB25" s="43">
        <v>11458.080000000016</v>
      </c>
    </row>
    <row r="26" spans="1:31" ht="18" x14ac:dyDescent="0.35">
      <c r="A26" s="203"/>
      <c r="B26" s="204"/>
      <c r="C26" s="135"/>
      <c r="D26" s="136"/>
      <c r="E26" s="137"/>
      <c r="F26" s="148"/>
      <c r="G26" s="151"/>
      <c r="H26" s="152"/>
      <c r="I26" s="144"/>
      <c r="J26" s="145"/>
      <c r="K26" s="176">
        <v>24380</v>
      </c>
      <c r="L26" s="267"/>
      <c r="M26" s="262"/>
      <c r="N26" s="145"/>
      <c r="O26" s="144"/>
      <c r="P26" s="145"/>
      <c r="Q26" s="146"/>
      <c r="R26" s="147"/>
      <c r="S26" s="146"/>
      <c r="T26" s="147"/>
      <c r="U26" s="146"/>
      <c r="V26" s="147"/>
      <c r="W26" s="146"/>
      <c r="X26" s="148"/>
      <c r="Y26" s="148"/>
      <c r="Z26" s="147"/>
      <c r="AA26" s="43"/>
      <c r="AB26" s="43"/>
    </row>
    <row r="27" spans="1:31" ht="18" x14ac:dyDescent="0.35">
      <c r="A27" s="181" t="s">
        <v>125</v>
      </c>
      <c r="B27" s="182">
        <v>441835</v>
      </c>
      <c r="C27" s="135"/>
      <c r="D27" s="136">
        <v>456373.5295</v>
      </c>
      <c r="E27" s="137">
        <v>-14538.529500000004</v>
      </c>
      <c r="F27" s="148">
        <v>0</v>
      </c>
      <c r="G27" s="151"/>
      <c r="H27" s="152"/>
      <c r="I27" s="144"/>
      <c r="J27" s="145"/>
      <c r="K27" s="144"/>
      <c r="L27" s="272"/>
      <c r="M27" s="262"/>
      <c r="N27" s="145"/>
      <c r="O27" s="144"/>
      <c r="P27" s="145"/>
      <c r="Q27" s="146"/>
      <c r="R27" s="147"/>
      <c r="S27" s="146"/>
      <c r="T27" s="147"/>
      <c r="U27" s="146"/>
      <c r="V27" s="147"/>
      <c r="W27" s="146"/>
      <c r="X27" s="148"/>
      <c r="Y27" s="148"/>
      <c r="Z27" s="147"/>
      <c r="AA27" s="43"/>
      <c r="AB27" s="43"/>
    </row>
    <row r="28" spans="1:31" ht="18" x14ac:dyDescent="0.35">
      <c r="A28" s="149" t="s">
        <v>126</v>
      </c>
      <c r="B28" s="207">
        <v>65890</v>
      </c>
      <c r="C28" s="41"/>
      <c r="D28" s="147">
        <v>71576.307000000001</v>
      </c>
      <c r="E28" s="137"/>
      <c r="F28" s="148">
        <v>5686.3070000000007</v>
      </c>
      <c r="G28" s="151">
        <v>1732.9069999999997</v>
      </c>
      <c r="H28" s="152">
        <v>3953.4</v>
      </c>
      <c r="I28" s="142"/>
      <c r="J28" s="143"/>
      <c r="K28" s="41"/>
      <c r="L28" s="270"/>
      <c r="M28" s="268">
        <v>65890</v>
      </c>
      <c r="N28" s="174"/>
      <c r="O28" s="144"/>
      <c r="P28" s="145"/>
      <c r="Q28" s="146"/>
      <c r="R28" s="147"/>
      <c r="S28" s="146"/>
      <c r="T28" s="147"/>
      <c r="U28" s="146"/>
      <c r="V28" s="147"/>
      <c r="W28" s="146"/>
      <c r="X28" s="148"/>
      <c r="Y28" s="148"/>
      <c r="Z28" s="147"/>
      <c r="AA28" s="43">
        <v>65890</v>
      </c>
      <c r="AB28" s="43">
        <v>0</v>
      </c>
      <c r="AE28" s="43"/>
    </row>
    <row r="29" spans="1:31" ht="18" x14ac:dyDescent="0.35">
      <c r="A29" s="149"/>
      <c r="B29" s="207"/>
      <c r="C29" s="41"/>
      <c r="D29" s="147"/>
      <c r="E29" s="137"/>
      <c r="F29" s="148"/>
      <c r="G29" s="151"/>
      <c r="H29" s="152"/>
      <c r="I29" s="142"/>
      <c r="J29" s="143"/>
      <c r="K29" s="41"/>
      <c r="L29" s="270"/>
      <c r="M29" s="269">
        <v>5686.3069999999998</v>
      </c>
      <c r="N29" s="174"/>
      <c r="O29" s="144"/>
      <c r="P29" s="145"/>
      <c r="Q29" s="146"/>
      <c r="R29" s="147"/>
      <c r="S29" s="146"/>
      <c r="T29" s="147"/>
      <c r="U29" s="146"/>
      <c r="V29" s="147"/>
      <c r="W29" s="146"/>
      <c r="X29" s="148"/>
      <c r="Y29" s="148"/>
      <c r="Z29" s="147"/>
      <c r="AA29" s="43"/>
      <c r="AB29" s="43"/>
    </row>
    <row r="30" spans="1:31" ht="18" x14ac:dyDescent="0.35">
      <c r="A30" s="149" t="s">
        <v>127</v>
      </c>
      <c r="B30" s="207">
        <v>102575</v>
      </c>
      <c r="C30" s="135"/>
      <c r="D30" s="147">
        <v>111427.2225</v>
      </c>
      <c r="E30" s="137"/>
      <c r="F30" s="148">
        <v>8852.2224999999999</v>
      </c>
      <c r="G30" s="151">
        <v>2697.7224999999999</v>
      </c>
      <c r="H30" s="152">
        <v>6154.5</v>
      </c>
      <c r="I30" s="144"/>
      <c r="J30" s="145"/>
      <c r="K30" s="144"/>
      <c r="L30" s="272"/>
      <c r="M30" s="268">
        <v>102575</v>
      </c>
      <c r="N30" s="174"/>
      <c r="O30" s="144"/>
      <c r="P30" s="145"/>
      <c r="Q30" s="146"/>
      <c r="R30" s="147"/>
      <c r="S30" s="146"/>
      <c r="T30" s="147"/>
      <c r="U30" s="146"/>
      <c r="V30" s="147"/>
      <c r="W30" s="146"/>
      <c r="X30" s="148"/>
      <c r="Y30" s="148"/>
      <c r="Z30" s="147"/>
      <c r="AA30" s="43">
        <v>102575</v>
      </c>
      <c r="AB30" s="43">
        <v>0</v>
      </c>
    </row>
    <row r="31" spans="1:31" ht="18" x14ac:dyDescent="0.35">
      <c r="A31" s="149"/>
      <c r="B31" s="207"/>
      <c r="C31" s="135"/>
      <c r="D31" s="147"/>
      <c r="E31" s="137"/>
      <c r="F31" s="148"/>
      <c r="G31" s="151"/>
      <c r="H31" s="152"/>
      <c r="I31" s="144"/>
      <c r="J31" s="145"/>
      <c r="K31" s="144"/>
      <c r="L31" s="272"/>
      <c r="M31" s="269">
        <v>8852.2224999999999</v>
      </c>
      <c r="N31" s="174"/>
      <c r="O31" s="144"/>
      <c r="P31" s="145"/>
      <c r="Q31" s="146"/>
      <c r="R31" s="147"/>
      <c r="S31" s="146"/>
      <c r="T31" s="147"/>
      <c r="U31" s="146"/>
      <c r="V31" s="147"/>
      <c r="W31" s="146"/>
      <c r="X31" s="148"/>
      <c r="Y31" s="148"/>
      <c r="Z31" s="147"/>
      <c r="AA31" s="43"/>
      <c r="AB31" s="43"/>
    </row>
    <row r="32" spans="1:31" ht="18" x14ac:dyDescent="0.35">
      <c r="A32" s="149" t="s">
        <v>128</v>
      </c>
      <c r="B32" s="207">
        <v>273370</v>
      </c>
      <c r="C32" s="183" t="s">
        <v>115</v>
      </c>
      <c r="D32" s="147">
        <v>273370</v>
      </c>
      <c r="E32" s="137"/>
      <c r="F32" s="148">
        <v>0</v>
      </c>
      <c r="G32" s="151"/>
      <c r="H32" s="152"/>
      <c r="I32" s="144"/>
      <c r="J32" s="145"/>
      <c r="K32" s="144"/>
      <c r="L32" s="272"/>
      <c r="M32" s="273"/>
      <c r="N32" s="208"/>
      <c r="O32" s="144"/>
      <c r="P32" s="145"/>
      <c r="Q32" s="198"/>
      <c r="R32" s="199"/>
      <c r="S32" s="146"/>
      <c r="T32" s="147"/>
      <c r="U32" s="146"/>
      <c r="V32" s="147"/>
      <c r="W32" s="146"/>
      <c r="X32" s="148"/>
      <c r="Y32" s="148"/>
      <c r="Z32" s="147"/>
      <c r="AA32" s="43">
        <v>273370</v>
      </c>
      <c r="AB32" s="43">
        <v>0</v>
      </c>
    </row>
    <row r="33" spans="1:28" ht="18" x14ac:dyDescent="0.35">
      <c r="A33" s="194" t="s">
        <v>129</v>
      </c>
      <c r="B33" s="195">
        <v>243200</v>
      </c>
      <c r="C33" s="135"/>
      <c r="D33" s="136">
        <v>240756.78</v>
      </c>
      <c r="E33" s="137">
        <v>2443.2200000000012</v>
      </c>
      <c r="F33" s="148">
        <v>0</v>
      </c>
      <c r="G33" s="151"/>
      <c r="H33" s="152"/>
      <c r="I33" s="209">
        <v>240759.78</v>
      </c>
      <c r="J33" s="210"/>
      <c r="K33" s="144"/>
      <c r="L33" s="272"/>
      <c r="M33" s="262"/>
      <c r="N33" s="145"/>
      <c r="O33" s="144"/>
      <c r="P33" s="145"/>
      <c r="Q33" s="146"/>
      <c r="R33" s="147"/>
      <c r="S33" s="146"/>
      <c r="T33" s="147"/>
      <c r="U33" s="146"/>
      <c r="V33" s="147"/>
      <c r="W33" s="146"/>
      <c r="X33" s="148"/>
      <c r="Y33" s="148"/>
      <c r="Z33" s="147"/>
      <c r="AA33" s="43">
        <v>240759.78</v>
      </c>
      <c r="AB33" s="43">
        <v>2440.2200000000012</v>
      </c>
    </row>
    <row r="34" spans="1:28" ht="18" x14ac:dyDescent="0.35">
      <c r="A34" s="211" t="s">
        <v>130</v>
      </c>
      <c r="B34" s="212">
        <v>309800</v>
      </c>
      <c r="C34" s="135"/>
      <c r="D34" s="136">
        <v>488660.37</v>
      </c>
      <c r="E34" s="137">
        <v>-178860.37</v>
      </c>
      <c r="F34" s="148">
        <v>16866.599999999999</v>
      </c>
      <c r="G34" s="151">
        <v>8898</v>
      </c>
      <c r="H34" s="152">
        <v>7968.6</v>
      </c>
      <c r="I34" s="144"/>
      <c r="J34" s="145"/>
      <c r="K34" s="322"/>
      <c r="L34" s="323">
        <v>471793.77</v>
      </c>
      <c r="M34" s="264"/>
      <c r="N34" s="174"/>
      <c r="O34" s="144"/>
      <c r="P34" s="145"/>
      <c r="Q34" s="146"/>
      <c r="R34" s="147"/>
      <c r="S34" s="146"/>
      <c r="T34" s="147"/>
      <c r="U34" s="146"/>
      <c r="V34" s="147"/>
      <c r="W34" s="146"/>
      <c r="X34" s="148"/>
      <c r="Y34" s="148"/>
      <c r="Z34" s="147"/>
      <c r="AA34" s="43">
        <v>471793.77000000008</v>
      </c>
      <c r="AB34" s="43">
        <v>-161993.77000000008</v>
      </c>
    </row>
    <row r="35" spans="1:28" ht="18" x14ac:dyDescent="0.35">
      <c r="A35" s="211"/>
      <c r="B35" s="212"/>
      <c r="C35" s="135"/>
      <c r="D35" s="136"/>
      <c r="E35" s="137"/>
      <c r="F35" s="148"/>
      <c r="G35" s="151"/>
      <c r="H35" s="152"/>
      <c r="I35" s="187"/>
      <c r="J35" s="174"/>
      <c r="K35" s="192">
        <f>G34</f>
        <v>8898</v>
      </c>
      <c r="L35" s="180">
        <f>H34</f>
        <v>7968.6</v>
      </c>
      <c r="M35" s="264"/>
      <c r="N35" s="174"/>
      <c r="O35" s="144"/>
      <c r="P35" s="145"/>
      <c r="Q35" s="146"/>
      <c r="R35" s="147"/>
      <c r="S35" s="146"/>
      <c r="T35" s="147"/>
      <c r="U35" s="146"/>
      <c r="V35" s="147"/>
      <c r="W35" s="146"/>
      <c r="X35" s="148"/>
      <c r="Y35" s="148"/>
      <c r="Z35" s="147"/>
      <c r="AA35" s="43"/>
      <c r="AB35" s="43"/>
    </row>
    <row r="36" spans="1:28" ht="18" x14ac:dyDescent="0.35">
      <c r="A36" s="194" t="s">
        <v>131</v>
      </c>
      <c r="B36" s="195">
        <v>140391</v>
      </c>
      <c r="C36" s="183" t="s">
        <v>115</v>
      </c>
      <c r="D36" s="136">
        <v>140391</v>
      </c>
      <c r="E36" s="137">
        <v>0</v>
      </c>
      <c r="F36" s="148">
        <v>0</v>
      </c>
      <c r="G36" s="151"/>
      <c r="H36" s="152"/>
      <c r="I36" s="196">
        <v>140391</v>
      </c>
      <c r="J36" s="197"/>
      <c r="K36" s="144"/>
      <c r="L36" s="272"/>
      <c r="M36" s="262"/>
      <c r="N36" s="145"/>
      <c r="O36" s="144"/>
      <c r="P36" s="145"/>
      <c r="Q36" s="146"/>
      <c r="R36" s="147"/>
      <c r="S36" s="146"/>
      <c r="T36" s="147"/>
      <c r="U36" s="146"/>
      <c r="V36" s="147"/>
      <c r="W36" s="146"/>
      <c r="X36" s="148"/>
      <c r="Y36" s="148"/>
      <c r="Z36" s="147"/>
      <c r="AA36" s="43">
        <v>140391</v>
      </c>
      <c r="AB36" s="43">
        <v>0</v>
      </c>
    </row>
    <row r="37" spans="1:28" ht="18" x14ac:dyDescent="0.35">
      <c r="A37" s="181" t="s">
        <v>132</v>
      </c>
      <c r="B37" s="182">
        <v>213178</v>
      </c>
      <c r="C37" s="135"/>
      <c r="D37" s="136">
        <v>216652.8014</v>
      </c>
      <c r="E37" s="137">
        <v>-3474.8013999999966</v>
      </c>
      <c r="F37" s="148">
        <v>3474.8013999999998</v>
      </c>
      <c r="G37" s="151">
        <v>3474.8013999999998</v>
      </c>
      <c r="H37" s="152">
        <v>0</v>
      </c>
      <c r="I37" s="144"/>
      <c r="J37" s="145"/>
      <c r="K37" s="144"/>
      <c r="L37" s="272"/>
      <c r="M37" s="262"/>
      <c r="N37" s="145"/>
      <c r="O37" s="34"/>
      <c r="P37" s="208"/>
      <c r="Q37" s="41"/>
      <c r="R37" s="185">
        <v>43000</v>
      </c>
      <c r="S37" s="157">
        <v>170178</v>
      </c>
      <c r="T37" s="199"/>
      <c r="U37" s="146"/>
      <c r="V37" s="147"/>
      <c r="W37" s="146"/>
      <c r="X37" s="148"/>
      <c r="Y37" s="148"/>
      <c r="Z37" s="147"/>
      <c r="AA37" s="43">
        <v>213178</v>
      </c>
      <c r="AB37" s="43">
        <v>0</v>
      </c>
    </row>
    <row r="38" spans="1:28" ht="18" x14ac:dyDescent="0.35">
      <c r="A38" s="181"/>
      <c r="B38" s="182"/>
      <c r="C38" s="135"/>
      <c r="D38" s="136"/>
      <c r="E38" s="137"/>
      <c r="F38" s="148"/>
      <c r="G38" s="151"/>
      <c r="H38" s="152"/>
      <c r="I38" s="144"/>
      <c r="J38" s="145"/>
      <c r="K38" s="144"/>
      <c r="L38" s="272"/>
      <c r="M38" s="262"/>
      <c r="N38" s="145"/>
      <c r="O38" s="34"/>
      <c r="P38" s="208"/>
      <c r="Q38" s="41"/>
      <c r="R38" s="152">
        <v>3474.8013999999998</v>
      </c>
      <c r="S38" s="151"/>
      <c r="T38" s="199"/>
      <c r="U38" s="146"/>
      <c r="V38" s="147"/>
      <c r="W38" s="146"/>
      <c r="X38" s="148"/>
      <c r="Y38" s="148"/>
      <c r="Z38" s="147"/>
      <c r="AA38" s="43"/>
      <c r="AB38" s="43"/>
    </row>
    <row r="39" spans="1:28" ht="18" x14ac:dyDescent="0.35">
      <c r="A39" s="203" t="s">
        <v>133</v>
      </c>
      <c r="B39" s="204">
        <v>180975</v>
      </c>
      <c r="C39" s="135"/>
      <c r="D39" s="136">
        <v>102200</v>
      </c>
      <c r="E39" s="137">
        <v>78775</v>
      </c>
      <c r="F39" s="148">
        <v>2200</v>
      </c>
      <c r="G39" s="151">
        <v>2200</v>
      </c>
      <c r="H39" s="152">
        <v>0</v>
      </c>
      <c r="I39" s="144"/>
      <c r="J39" s="145"/>
      <c r="K39" s="213">
        <v>100000</v>
      </c>
      <c r="L39" s="267"/>
      <c r="M39" s="274"/>
      <c r="N39" s="208"/>
      <c r="O39" s="144"/>
      <c r="P39" s="145"/>
      <c r="Q39" s="146"/>
      <c r="R39" s="147"/>
      <c r="S39" s="146"/>
      <c r="T39" s="147"/>
      <c r="U39" s="146"/>
      <c r="V39" s="147"/>
      <c r="W39" s="146"/>
      <c r="X39" s="148"/>
      <c r="Y39" s="148"/>
      <c r="Z39" s="147"/>
      <c r="AA39" s="43">
        <v>100000</v>
      </c>
      <c r="AB39" s="43">
        <v>80975</v>
      </c>
    </row>
    <row r="40" spans="1:28" ht="18" x14ac:dyDescent="0.35">
      <c r="A40" s="203"/>
      <c r="B40" s="204"/>
      <c r="C40" s="135"/>
      <c r="D40" s="136"/>
      <c r="E40" s="137"/>
      <c r="F40" s="148"/>
      <c r="G40" s="151"/>
      <c r="H40" s="152"/>
      <c r="I40" s="144"/>
      <c r="J40" s="145"/>
      <c r="K40" s="176">
        <v>2200</v>
      </c>
      <c r="L40" s="267"/>
      <c r="M40" s="274"/>
      <c r="N40" s="208"/>
      <c r="O40" s="144"/>
      <c r="P40" s="145"/>
      <c r="Q40" s="146"/>
      <c r="R40" s="147"/>
      <c r="S40" s="146"/>
      <c r="T40" s="147"/>
      <c r="U40" s="146"/>
      <c r="V40" s="147"/>
      <c r="W40" s="146"/>
      <c r="X40" s="148"/>
      <c r="Y40" s="148"/>
      <c r="Z40" s="147"/>
      <c r="AA40" s="43"/>
      <c r="AB40" s="43"/>
    </row>
    <row r="41" spans="1:28" ht="18" x14ac:dyDescent="0.35">
      <c r="A41" s="181" t="s">
        <v>134</v>
      </c>
      <c r="B41" s="182">
        <v>311600</v>
      </c>
      <c r="C41" s="135"/>
      <c r="D41" s="136">
        <v>338491.08</v>
      </c>
      <c r="E41" s="137">
        <v>-26891.080000000016</v>
      </c>
      <c r="F41" s="148">
        <v>26891.08</v>
      </c>
      <c r="G41" s="151">
        <v>8195.08</v>
      </c>
      <c r="H41" s="152">
        <v>18696</v>
      </c>
      <c r="I41" s="144"/>
      <c r="J41" s="145"/>
      <c r="K41" s="144"/>
      <c r="L41" s="272"/>
      <c r="M41" s="262"/>
      <c r="N41" s="145"/>
      <c r="O41" s="144"/>
      <c r="P41" s="145"/>
      <c r="Q41" s="155"/>
      <c r="R41" s="214"/>
      <c r="S41" s="157">
        <v>311600</v>
      </c>
      <c r="T41" s="199"/>
      <c r="U41" s="146"/>
      <c r="V41" s="147"/>
      <c r="W41" s="146"/>
      <c r="X41" s="148"/>
      <c r="Y41" s="148"/>
      <c r="Z41" s="147"/>
      <c r="AA41" s="43">
        <v>311600</v>
      </c>
      <c r="AB41" s="43">
        <v>0</v>
      </c>
    </row>
    <row r="42" spans="1:28" ht="18" x14ac:dyDescent="0.35">
      <c r="A42" s="181"/>
      <c r="B42" s="182"/>
      <c r="C42" s="135"/>
      <c r="D42" s="136"/>
      <c r="E42" s="137"/>
      <c r="F42" s="148"/>
      <c r="G42" s="151"/>
      <c r="H42" s="152"/>
      <c r="I42" s="144"/>
      <c r="J42" s="145"/>
      <c r="K42" s="144"/>
      <c r="L42" s="272"/>
      <c r="M42" s="262"/>
      <c r="N42" s="145"/>
      <c r="O42" s="144"/>
      <c r="P42" s="145"/>
      <c r="Q42" s="41"/>
      <c r="R42" s="152">
        <v>8195.08</v>
      </c>
      <c r="S42" s="151">
        <v>18696</v>
      </c>
      <c r="T42" s="199"/>
      <c r="U42" s="146"/>
      <c r="V42" s="147"/>
      <c r="W42" s="146"/>
      <c r="X42" s="148"/>
      <c r="Y42" s="148"/>
      <c r="Z42" s="147"/>
      <c r="AA42" s="43"/>
      <c r="AB42" s="43"/>
    </row>
    <row r="43" spans="1:28" ht="18" x14ac:dyDescent="0.35">
      <c r="A43" s="181" t="s">
        <v>135</v>
      </c>
      <c r="B43" s="182">
        <v>100786</v>
      </c>
      <c r="C43" s="135"/>
      <c r="D43" s="136">
        <v>105956.32180000001</v>
      </c>
      <c r="E43" s="137">
        <v>-5170.3218000000052</v>
      </c>
      <c r="F43" s="148">
        <v>0</v>
      </c>
      <c r="G43" s="151"/>
      <c r="H43" s="152"/>
      <c r="I43" s="144"/>
      <c r="J43" s="145"/>
      <c r="K43" s="144"/>
      <c r="L43" s="272"/>
      <c r="M43" s="262"/>
      <c r="N43" s="145"/>
      <c r="O43" s="144"/>
      <c r="P43" s="145"/>
      <c r="Q43" s="146"/>
      <c r="R43" s="147"/>
      <c r="S43" s="146"/>
      <c r="T43" s="147"/>
      <c r="U43" s="146"/>
      <c r="V43" s="147"/>
      <c r="W43" s="146"/>
      <c r="X43" s="148"/>
      <c r="Y43" s="148"/>
      <c r="Z43" s="147"/>
      <c r="AA43" s="43"/>
      <c r="AB43" s="43"/>
    </row>
    <row r="44" spans="1:28" ht="18" x14ac:dyDescent="0.35">
      <c r="A44" s="215" t="s">
        <v>136</v>
      </c>
      <c r="B44" s="207">
        <v>9331</v>
      </c>
      <c r="C44" s="135"/>
      <c r="D44" s="147">
        <v>9809.6803</v>
      </c>
      <c r="E44" s="137"/>
      <c r="F44" s="148">
        <v>478.68029999999999</v>
      </c>
      <c r="G44" s="151">
        <v>245.40529999999998</v>
      </c>
      <c r="H44" s="152">
        <v>233.27500000000001</v>
      </c>
      <c r="I44" s="144"/>
      <c r="J44" s="145"/>
      <c r="K44" s="144"/>
      <c r="L44" s="179">
        <v>4665.5</v>
      </c>
      <c r="M44" s="178">
        <v>4665.5</v>
      </c>
      <c r="P44" s="174"/>
      <c r="Q44" s="146"/>
      <c r="R44" s="147"/>
      <c r="S44" s="155"/>
      <c r="T44" s="214"/>
      <c r="U44" s="155"/>
      <c r="V44" s="214"/>
      <c r="W44" s="146"/>
      <c r="X44" s="148"/>
      <c r="Y44" s="148"/>
      <c r="Z44" s="147"/>
      <c r="AA44" s="43">
        <v>9331</v>
      </c>
      <c r="AB44" s="43">
        <v>0</v>
      </c>
    </row>
    <row r="45" spans="1:28" ht="18" x14ac:dyDescent="0.35">
      <c r="A45" s="215"/>
      <c r="B45" s="207"/>
      <c r="C45" s="135"/>
      <c r="D45" s="147"/>
      <c r="E45" s="137"/>
      <c r="F45" s="148"/>
      <c r="G45" s="151"/>
      <c r="H45" s="152"/>
      <c r="I45" s="144"/>
      <c r="J45" s="145"/>
      <c r="K45" s="144"/>
      <c r="L45" s="180">
        <v>245.40529999999998</v>
      </c>
      <c r="M45" s="176">
        <v>233.27500000000001</v>
      </c>
      <c r="P45" s="174"/>
      <c r="Q45" s="146"/>
      <c r="R45" s="147"/>
      <c r="S45" s="155"/>
      <c r="T45" s="214"/>
      <c r="U45" s="155"/>
      <c r="V45" s="214"/>
      <c r="W45" s="146"/>
      <c r="X45" s="148"/>
      <c r="Y45" s="148"/>
      <c r="Z45" s="147"/>
      <c r="AA45" s="43"/>
      <c r="AB45" s="43"/>
    </row>
    <row r="46" spans="1:28" ht="18" x14ac:dyDescent="0.35">
      <c r="A46" s="215" t="s">
        <v>137</v>
      </c>
      <c r="B46" s="207">
        <v>91455</v>
      </c>
      <c r="C46" s="135"/>
      <c r="D46" s="147">
        <v>96146.641499999998</v>
      </c>
      <c r="E46" s="137"/>
      <c r="F46" s="148">
        <v>4691.6414999999997</v>
      </c>
      <c r="G46" s="151">
        <v>2405.2664999999997</v>
      </c>
      <c r="H46" s="152">
        <v>2286.375</v>
      </c>
      <c r="I46" s="144"/>
      <c r="J46" s="145"/>
      <c r="K46" s="144"/>
      <c r="L46" s="179">
        <v>45727.5</v>
      </c>
      <c r="M46" s="178">
        <v>45727.5</v>
      </c>
      <c r="P46" s="174"/>
      <c r="Q46" s="146"/>
      <c r="R46" s="147"/>
      <c r="S46" s="155"/>
      <c r="T46" s="214"/>
      <c r="U46" s="155"/>
      <c r="V46" s="214"/>
      <c r="W46" s="146"/>
      <c r="X46" s="148"/>
      <c r="Y46" s="148"/>
      <c r="Z46" s="147"/>
      <c r="AA46" s="43">
        <v>91455</v>
      </c>
      <c r="AB46" s="43">
        <v>0</v>
      </c>
    </row>
    <row r="47" spans="1:28" ht="18" x14ac:dyDescent="0.35">
      <c r="A47" s="215"/>
      <c r="B47" s="207"/>
      <c r="C47" s="135"/>
      <c r="D47" s="147"/>
      <c r="E47" s="137"/>
      <c r="F47" s="148"/>
      <c r="G47" s="151"/>
      <c r="H47" s="152"/>
      <c r="I47" s="144"/>
      <c r="J47" s="145"/>
      <c r="K47" s="144"/>
      <c r="L47" s="180">
        <v>2405.2664999999997</v>
      </c>
      <c r="M47" s="176">
        <v>2286.375</v>
      </c>
      <c r="P47" s="174"/>
      <c r="Q47" s="146"/>
      <c r="R47" s="147"/>
      <c r="S47" s="155"/>
      <c r="T47" s="214"/>
      <c r="U47" s="155"/>
      <c r="V47" s="214"/>
      <c r="W47" s="146"/>
      <c r="X47" s="148"/>
      <c r="Y47" s="148"/>
      <c r="Z47" s="147"/>
      <c r="AA47" s="43"/>
      <c r="AB47" s="43"/>
    </row>
    <row r="48" spans="1:28" ht="18" x14ac:dyDescent="0.35">
      <c r="A48" s="181" t="s">
        <v>138</v>
      </c>
      <c r="B48" s="182">
        <v>153600</v>
      </c>
      <c r="C48" s="183" t="s">
        <v>115</v>
      </c>
      <c r="D48" s="136">
        <v>153600</v>
      </c>
      <c r="E48" s="137">
        <v>0</v>
      </c>
      <c r="F48" s="148">
        <v>0</v>
      </c>
      <c r="G48" s="151">
        <v>0</v>
      </c>
      <c r="H48" s="152">
        <v>0</v>
      </c>
      <c r="I48" s="144"/>
      <c r="J48" s="145"/>
      <c r="K48" s="144"/>
      <c r="L48" s="272"/>
      <c r="N48" s="208"/>
      <c r="O48" s="144"/>
      <c r="P48" s="145"/>
      <c r="Q48" s="273">
        <v>153600</v>
      </c>
      <c r="R48" s="199"/>
      <c r="S48" s="146"/>
      <c r="T48" s="147"/>
      <c r="U48" s="146"/>
      <c r="V48" s="147"/>
      <c r="W48" s="146"/>
      <c r="X48" s="148"/>
      <c r="Y48" s="148"/>
      <c r="Z48" s="147"/>
      <c r="AA48" s="43">
        <v>153600</v>
      </c>
      <c r="AB48" s="43">
        <v>0</v>
      </c>
    </row>
    <row r="49" spans="1:28" ht="18" x14ac:dyDescent="0.35">
      <c r="A49" s="181" t="s">
        <v>139</v>
      </c>
      <c r="B49" s="182">
        <v>100567</v>
      </c>
      <c r="C49" s="135"/>
      <c r="D49" s="136">
        <v>109245.93210000001</v>
      </c>
      <c r="E49" s="137">
        <v>-8678.9321000000054</v>
      </c>
      <c r="F49" s="148">
        <v>8678.9321</v>
      </c>
      <c r="G49" s="151">
        <v>2644.9121</v>
      </c>
      <c r="H49" s="152">
        <v>6034.02</v>
      </c>
      <c r="I49" s="144"/>
      <c r="J49" s="145"/>
      <c r="K49" s="144"/>
      <c r="L49" s="272"/>
      <c r="M49" s="262"/>
      <c r="N49" s="145"/>
      <c r="O49" s="41"/>
      <c r="P49" s="40"/>
      <c r="Q49" s="41"/>
      <c r="R49" s="199"/>
      <c r="S49" s="34"/>
      <c r="T49" s="185">
        <v>100567</v>
      </c>
      <c r="U49" s="41"/>
      <c r="V49" s="40"/>
      <c r="W49" s="146"/>
      <c r="X49" s="148"/>
      <c r="Y49" s="148"/>
      <c r="Z49" s="147"/>
      <c r="AA49" s="43">
        <v>100567</v>
      </c>
      <c r="AB49" s="43">
        <v>0</v>
      </c>
    </row>
    <row r="50" spans="1:28" ht="18" x14ac:dyDescent="0.35">
      <c r="A50" s="181"/>
      <c r="B50" s="182"/>
      <c r="C50" s="135"/>
      <c r="D50" s="136"/>
      <c r="E50" s="137"/>
      <c r="F50" s="148"/>
      <c r="G50" s="151"/>
      <c r="H50" s="152"/>
      <c r="I50" s="144"/>
      <c r="J50" s="145"/>
      <c r="K50" s="144"/>
      <c r="L50" s="272"/>
      <c r="M50" s="262"/>
      <c r="N50" s="145"/>
      <c r="O50" s="41"/>
      <c r="P50" s="40"/>
      <c r="Q50" s="41"/>
      <c r="R50" s="199"/>
      <c r="S50" s="176">
        <v>2644.9121</v>
      </c>
      <c r="T50" s="152">
        <v>6034.02</v>
      </c>
      <c r="U50" s="41"/>
      <c r="V50" s="40"/>
      <c r="W50" s="146"/>
      <c r="X50" s="148"/>
      <c r="Y50" s="148"/>
      <c r="Z50" s="147"/>
      <c r="AA50" s="43"/>
      <c r="AB50" s="43"/>
    </row>
    <row r="51" spans="1:28" ht="18" x14ac:dyDescent="0.35">
      <c r="A51" s="181" t="s">
        <v>140</v>
      </c>
      <c r="B51" s="182">
        <v>214800</v>
      </c>
      <c r="C51" s="135"/>
      <c r="D51" s="136">
        <v>220449.24</v>
      </c>
      <c r="E51" s="137">
        <v>-5649.2399999999907</v>
      </c>
      <c r="F51" s="148">
        <v>5649.24</v>
      </c>
      <c r="G51" s="151">
        <v>5649.24</v>
      </c>
      <c r="H51" s="152">
        <v>0</v>
      </c>
      <c r="I51" s="144"/>
      <c r="J51" s="145"/>
      <c r="K51" s="144"/>
      <c r="L51" s="178">
        <f>214800/3</f>
        <v>71600</v>
      </c>
      <c r="M51" s="179">
        <f>L51</f>
        <v>71600</v>
      </c>
      <c r="N51" s="157">
        <f>L51</f>
        <v>71600</v>
      </c>
      <c r="O51" s="155"/>
      <c r="P51" s="214"/>
      <c r="Q51" s="157"/>
      <c r="R51" s="199"/>
      <c r="S51" s="41"/>
      <c r="T51" s="40"/>
      <c r="U51" s="155"/>
      <c r="V51" s="214"/>
      <c r="W51" s="155"/>
      <c r="X51" s="156"/>
      <c r="Y51" s="148"/>
      <c r="Z51" s="147"/>
      <c r="AA51" s="43">
        <v>214800</v>
      </c>
      <c r="AB51" s="43">
        <v>0</v>
      </c>
    </row>
    <row r="52" spans="1:28" ht="18" x14ac:dyDescent="0.35">
      <c r="A52" s="181"/>
      <c r="B52" s="182"/>
      <c r="C52" s="135"/>
      <c r="D52" s="136"/>
      <c r="E52" s="137"/>
      <c r="F52" s="148"/>
      <c r="G52" s="151"/>
      <c r="H52" s="152"/>
      <c r="I52" s="144"/>
      <c r="J52" s="145"/>
      <c r="K52" s="144"/>
      <c r="L52" s="176">
        <v>3501.24</v>
      </c>
      <c r="M52" s="180">
        <v>1933.1999999999998</v>
      </c>
      <c r="N52" s="151">
        <v>1933.1999999999998</v>
      </c>
      <c r="O52" s="155"/>
      <c r="P52" s="214"/>
      <c r="Q52" s="198"/>
      <c r="R52" s="199"/>
      <c r="S52" s="41"/>
      <c r="T52" s="40"/>
      <c r="U52" s="155"/>
      <c r="V52" s="214"/>
      <c r="W52" s="155"/>
      <c r="X52" s="156"/>
      <c r="Y52" s="148"/>
      <c r="Z52" s="147"/>
      <c r="AA52" s="43"/>
      <c r="AB52" s="43"/>
    </row>
    <row r="53" spans="1:28" ht="18" x14ac:dyDescent="0.35">
      <c r="A53" s="194" t="s">
        <v>141</v>
      </c>
      <c r="B53" s="195">
        <v>477636</v>
      </c>
      <c r="C53" s="135"/>
      <c r="D53" s="136">
        <v>281949</v>
      </c>
      <c r="E53" s="137">
        <v>195687</v>
      </c>
      <c r="F53" s="148">
        <v>0</v>
      </c>
      <c r="G53" s="151">
        <v>0</v>
      </c>
      <c r="H53" s="152">
        <v>0</v>
      </c>
      <c r="I53" s="209">
        <v>281949</v>
      </c>
      <c r="J53" s="210"/>
      <c r="K53" s="144"/>
      <c r="L53" s="272"/>
      <c r="M53" s="262"/>
      <c r="N53" s="145"/>
      <c r="O53" s="144"/>
      <c r="P53" s="145"/>
      <c r="Q53" s="146"/>
      <c r="R53" s="147"/>
      <c r="S53" s="146"/>
      <c r="T53" s="147"/>
      <c r="U53" s="146"/>
      <c r="V53" s="147"/>
      <c r="W53" s="146"/>
      <c r="X53" s="148"/>
      <c r="Y53" s="148"/>
      <c r="Z53" s="147"/>
      <c r="AA53" s="43">
        <v>281949</v>
      </c>
      <c r="AB53" s="43">
        <v>195687</v>
      </c>
    </row>
    <row r="54" spans="1:28" ht="18" x14ac:dyDescent="0.35">
      <c r="A54" s="181" t="s">
        <v>142</v>
      </c>
      <c r="B54" s="182">
        <v>228800</v>
      </c>
      <c r="C54" s="183" t="s">
        <v>119</v>
      </c>
      <c r="D54" s="136">
        <v>248545.44</v>
      </c>
      <c r="E54" s="137">
        <v>-19745.440000000002</v>
      </c>
      <c r="F54" s="148">
        <v>19745.439999999999</v>
      </c>
      <c r="G54" s="151">
        <v>6017.44</v>
      </c>
      <c r="H54" s="152">
        <v>13728</v>
      </c>
      <c r="I54" s="144"/>
      <c r="J54" s="145"/>
      <c r="K54" s="144"/>
      <c r="L54" s="272"/>
      <c r="M54" s="262"/>
      <c r="N54" s="145"/>
      <c r="O54" s="41"/>
      <c r="P54" s="40"/>
      <c r="Q54" s="178">
        <v>228800</v>
      </c>
      <c r="R54" s="174"/>
      <c r="S54" s="198"/>
      <c r="T54" s="199"/>
      <c r="U54" s="146"/>
      <c r="V54" s="147"/>
      <c r="W54" s="146"/>
      <c r="X54" s="148"/>
      <c r="Y54" s="148"/>
      <c r="Z54" s="147"/>
      <c r="AA54" s="43">
        <v>228800</v>
      </c>
      <c r="AB54" s="43">
        <v>0</v>
      </c>
    </row>
    <row r="55" spans="1:28" ht="18" x14ac:dyDescent="0.35">
      <c r="A55" s="181"/>
      <c r="B55" s="182"/>
      <c r="C55" s="183"/>
      <c r="D55" s="136"/>
      <c r="E55" s="137"/>
      <c r="F55" s="148"/>
      <c r="G55" s="151"/>
      <c r="H55" s="152"/>
      <c r="I55" s="144"/>
      <c r="J55" s="145"/>
      <c r="K55" s="144"/>
      <c r="L55" s="272"/>
      <c r="M55" s="262"/>
      <c r="N55" s="145"/>
      <c r="O55" s="41"/>
      <c r="P55" s="40"/>
      <c r="Q55" s="176">
        <v>19745.439999999999</v>
      </c>
      <c r="R55" s="174"/>
      <c r="S55" s="198"/>
      <c r="T55" s="199"/>
      <c r="U55" s="146"/>
      <c r="V55" s="147"/>
      <c r="W55" s="146"/>
      <c r="X55" s="148"/>
      <c r="Y55" s="148"/>
      <c r="Z55" s="147"/>
      <c r="AA55" s="43"/>
      <c r="AB55" s="43"/>
    </row>
    <row r="56" spans="1:28" ht="18" x14ac:dyDescent="0.35">
      <c r="A56" s="181" t="s">
        <v>143</v>
      </c>
      <c r="B56" s="182">
        <v>340192</v>
      </c>
      <c r="C56" s="216"/>
      <c r="D56" s="136">
        <v>369550.56959999999</v>
      </c>
      <c r="E56" s="137">
        <v>-29358.569599999988</v>
      </c>
      <c r="F56" s="148">
        <v>29358.569600000003</v>
      </c>
      <c r="G56" s="151">
        <v>8947.0495999999985</v>
      </c>
      <c r="H56" s="152">
        <v>20411.52</v>
      </c>
      <c r="I56" s="187"/>
      <c r="J56" s="174"/>
      <c r="K56" s="187"/>
      <c r="L56" s="267"/>
      <c r="M56" s="275"/>
      <c r="N56" s="174"/>
      <c r="O56" s="187"/>
      <c r="P56" s="174"/>
      <c r="Q56" s="187"/>
      <c r="R56" s="174"/>
      <c r="S56" s="187"/>
      <c r="T56" s="174"/>
      <c r="U56" s="187"/>
      <c r="V56" s="179">
        <v>68038.399999999994</v>
      </c>
      <c r="W56" s="178">
        <v>68038.399999999994</v>
      </c>
      <c r="X56" s="190">
        <v>68038.399999999994</v>
      </c>
      <c r="Y56" s="190">
        <v>68038.399999999994</v>
      </c>
      <c r="Z56" s="179">
        <v>68038.399999999994</v>
      </c>
      <c r="AA56" s="43">
        <v>340192</v>
      </c>
      <c r="AB56" s="43">
        <v>0</v>
      </c>
    </row>
    <row r="57" spans="1:28" ht="18" x14ac:dyDescent="0.35">
      <c r="A57" s="181"/>
      <c r="B57" s="182"/>
      <c r="C57" s="216"/>
      <c r="D57" s="136"/>
      <c r="E57" s="137"/>
      <c r="F57" s="148"/>
      <c r="G57" s="151"/>
      <c r="H57" s="152"/>
      <c r="I57" s="187"/>
      <c r="J57" s="174"/>
      <c r="K57" s="187"/>
      <c r="L57" s="267"/>
      <c r="M57" s="275"/>
      <c r="N57" s="174"/>
      <c r="O57" s="187"/>
      <c r="P57" s="174"/>
      <c r="Q57" s="187"/>
      <c r="R57" s="174"/>
      <c r="S57" s="187"/>
      <c r="T57" s="174"/>
      <c r="U57" s="187"/>
      <c r="V57" s="180">
        <v>8947.0495999999985</v>
      </c>
      <c r="W57" s="176">
        <v>11411.52</v>
      </c>
      <c r="X57" s="201">
        <v>3000</v>
      </c>
      <c r="Y57" s="201">
        <v>3000</v>
      </c>
      <c r="Z57" s="180">
        <v>3000</v>
      </c>
      <c r="AA57" s="43"/>
      <c r="AB57" s="43"/>
    </row>
    <row r="58" spans="1:28" ht="18" x14ac:dyDescent="0.35">
      <c r="A58" s="181" t="s">
        <v>144</v>
      </c>
      <c r="B58" s="182">
        <v>500000</v>
      </c>
      <c r="C58" s="135"/>
      <c r="D58" s="217"/>
      <c r="E58" s="218">
        <v>-577821.87439999986</v>
      </c>
      <c r="F58" s="218"/>
      <c r="G58" s="198"/>
      <c r="H58" s="199"/>
      <c r="I58" s="187"/>
      <c r="J58" s="174"/>
      <c r="K58" s="187"/>
      <c r="L58" s="267"/>
      <c r="M58" s="275"/>
      <c r="N58" s="174"/>
      <c r="O58" s="187"/>
      <c r="P58" s="174"/>
      <c r="Q58" s="198"/>
      <c r="R58" s="199"/>
      <c r="S58" s="198"/>
      <c r="T58" s="199"/>
      <c r="U58" s="198"/>
      <c r="V58" s="199"/>
      <c r="W58" s="198"/>
      <c r="X58" s="218"/>
      <c r="Y58" s="218"/>
      <c r="Z58" s="147"/>
      <c r="AA58" s="43">
        <v>0</v>
      </c>
      <c r="AB58" s="43">
        <v>500000</v>
      </c>
    </row>
    <row r="59" spans="1:28" ht="18" x14ac:dyDescent="0.35">
      <c r="A59" s="219" t="s">
        <v>145</v>
      </c>
      <c r="B59" s="220"/>
      <c r="C59" s="221"/>
      <c r="D59" s="222">
        <v>-77821.874400001019</v>
      </c>
      <c r="E59" s="223"/>
      <c r="F59" s="223"/>
      <c r="G59" s="224"/>
      <c r="H59" s="225"/>
      <c r="I59" s="226"/>
      <c r="J59" s="227"/>
      <c r="K59" s="226"/>
      <c r="L59" s="276"/>
      <c r="M59" s="277">
        <v>-77821.874400001019</v>
      </c>
      <c r="N59" s="228"/>
      <c r="O59" s="226"/>
      <c r="P59" s="227"/>
      <c r="Q59" s="229"/>
      <c r="R59" s="230"/>
      <c r="S59" s="229"/>
      <c r="T59" s="230"/>
      <c r="U59" s="229"/>
      <c r="V59" s="230"/>
      <c r="W59" s="229"/>
      <c r="X59" s="231"/>
      <c r="Y59" s="231"/>
      <c r="Z59" s="230"/>
      <c r="AA59" s="43">
        <v>-77821.874400001019</v>
      </c>
      <c r="AB59" s="43">
        <v>77821.874400001019</v>
      </c>
    </row>
    <row r="60" spans="1:28" ht="18" x14ac:dyDescent="0.35">
      <c r="A60" t="s">
        <v>146</v>
      </c>
      <c r="B60" s="232">
        <v>13500500</v>
      </c>
      <c r="C60" s="233"/>
      <c r="D60" s="234">
        <v>13578321.874400001</v>
      </c>
      <c r="E60" s="234">
        <v>-946644.61879999971</v>
      </c>
      <c r="F60" s="234">
        <v>473764.23310000001</v>
      </c>
      <c r="G60" s="235">
        <v>206896.47439999998</v>
      </c>
      <c r="H60" s="235">
        <v>440668.46000000008</v>
      </c>
      <c r="I60" s="236">
        <f>SUM(I4:I59)</f>
        <v>2760969.2899999996</v>
      </c>
      <c r="J60" s="236">
        <f t="shared" ref="J60:Z60" si="0">SUM(J4:J59)</f>
        <v>224112.69</v>
      </c>
      <c r="K60" s="258">
        <f t="shared" si="0"/>
        <v>405722.51</v>
      </c>
      <c r="L60" s="278">
        <f t="shared" si="0"/>
        <v>607907.2818</v>
      </c>
      <c r="M60" s="279">
        <f t="shared" si="0"/>
        <v>1232553.4610999988</v>
      </c>
      <c r="N60" s="234">
        <f t="shared" si="0"/>
        <v>643381.19999999995</v>
      </c>
      <c r="O60" s="236">
        <f t="shared" si="0"/>
        <v>10000</v>
      </c>
      <c r="P60" s="236">
        <f t="shared" si="0"/>
        <v>382412.3</v>
      </c>
      <c r="Q60" s="236">
        <f t="shared" si="0"/>
        <v>786894.03999999992</v>
      </c>
      <c r="R60" s="236">
        <f t="shared" si="0"/>
        <v>386621.28140000004</v>
      </c>
      <c r="S60" s="236">
        <f t="shared" si="0"/>
        <v>1422942.0560999999</v>
      </c>
      <c r="T60" s="236">
        <f t="shared" si="0"/>
        <v>106601.02</v>
      </c>
      <c r="U60" s="236">
        <f t="shared" si="0"/>
        <v>639581</v>
      </c>
      <c r="V60" s="236">
        <f t="shared" si="0"/>
        <v>110481.94959999999</v>
      </c>
      <c r="W60" s="236">
        <f t="shared" si="0"/>
        <v>1195864.92</v>
      </c>
      <c r="X60" s="236">
        <f t="shared" si="0"/>
        <v>71038.399999999994</v>
      </c>
      <c r="Y60" s="236">
        <f t="shared" si="0"/>
        <v>1134577.5999999999</v>
      </c>
      <c r="Z60" s="236">
        <f t="shared" si="0"/>
        <v>1107190.3999999999</v>
      </c>
    </row>
    <row r="61" spans="1:28" ht="18.600000000000001" thickBot="1" x14ac:dyDescent="0.4">
      <c r="A61" s="237" t="s">
        <v>147</v>
      </c>
      <c r="C61" s="238"/>
      <c r="D61" s="238"/>
      <c r="E61" s="238"/>
      <c r="F61" s="238"/>
      <c r="G61" s="238"/>
      <c r="H61" s="238"/>
      <c r="I61" s="236">
        <v>2769867.2899999996</v>
      </c>
      <c r="J61" s="236">
        <f>J60+I61</f>
        <v>2993979.9799999995</v>
      </c>
      <c r="K61" s="258">
        <f t="shared" ref="K61:Z61" si="1">K60+J61</f>
        <v>3399702.4899999993</v>
      </c>
      <c r="L61" s="280">
        <f t="shared" si="1"/>
        <v>4007609.7717999993</v>
      </c>
      <c r="M61" s="281">
        <f t="shared" si="1"/>
        <v>5240163.2328999983</v>
      </c>
      <c r="N61" s="234">
        <f t="shared" si="1"/>
        <v>5883544.4328999985</v>
      </c>
      <c r="O61" s="236">
        <f t="shared" si="1"/>
        <v>5893544.4328999985</v>
      </c>
      <c r="P61" s="236">
        <f t="shared" si="1"/>
        <v>6275956.7328999983</v>
      </c>
      <c r="Q61" s="236">
        <f t="shared" si="1"/>
        <v>7062850.7728999984</v>
      </c>
      <c r="R61" s="236">
        <f t="shared" si="1"/>
        <v>7449472.0542999981</v>
      </c>
      <c r="S61" s="236">
        <f t="shared" si="1"/>
        <v>8872414.1103999987</v>
      </c>
      <c r="T61" s="236">
        <f t="shared" si="1"/>
        <v>8979015.1303999983</v>
      </c>
      <c r="U61" s="236">
        <f t="shared" si="1"/>
        <v>9618596.1303999983</v>
      </c>
      <c r="V61" s="236">
        <f t="shared" si="1"/>
        <v>9729078.0799999982</v>
      </c>
      <c r="W61" s="236">
        <f t="shared" si="1"/>
        <v>10924942.999999998</v>
      </c>
      <c r="X61" s="236">
        <f t="shared" si="1"/>
        <v>10995981.399999999</v>
      </c>
      <c r="Y61" s="236">
        <f t="shared" si="1"/>
        <v>12130558.999999998</v>
      </c>
      <c r="Z61" s="236">
        <f t="shared" si="1"/>
        <v>13237749.399999999</v>
      </c>
      <c r="AA61" s="43">
        <v>12852938.065599998</v>
      </c>
      <c r="AB61" s="43">
        <v>647561.93440000108</v>
      </c>
    </row>
    <row r="62" spans="1:28" ht="18.600000000000001" thickTop="1" x14ac:dyDescent="0.35">
      <c r="A62" s="239" t="s">
        <v>148</v>
      </c>
      <c r="B62" s="240" t="s">
        <v>149</v>
      </c>
      <c r="G62" s="241"/>
    </row>
    <row r="63" spans="1:28" ht="18" x14ac:dyDescent="0.35">
      <c r="B63" s="242" t="s">
        <v>150</v>
      </c>
      <c r="D63" s="243"/>
      <c r="E63" s="241"/>
      <c r="F63" s="241"/>
      <c r="G63" s="241"/>
      <c r="H63" s="241"/>
      <c r="I63" s="244">
        <v>41678.32</v>
      </c>
      <c r="J63" s="244">
        <v>0</v>
      </c>
      <c r="K63" s="244">
        <v>44848.6</v>
      </c>
      <c r="L63" s="244">
        <v>7000</v>
      </c>
      <c r="M63" s="244">
        <v>126492.39730000001</v>
      </c>
      <c r="N63" s="244">
        <v>22519.65</v>
      </c>
      <c r="O63" s="244">
        <v>15164.562099999999</v>
      </c>
      <c r="P63" s="244">
        <v>82146.320000000007</v>
      </c>
      <c r="Q63" s="244">
        <v>20745.439999999999</v>
      </c>
      <c r="R63" s="244">
        <v>12669.8814</v>
      </c>
      <c r="S63" s="244">
        <v>36858.144</v>
      </c>
      <c r="T63" s="244">
        <v>0</v>
      </c>
      <c r="U63" s="244">
        <v>0</v>
      </c>
      <c r="V63" s="244">
        <v>42443.549599999998</v>
      </c>
      <c r="W63" s="244">
        <v>100326.52</v>
      </c>
      <c r="X63" s="244">
        <v>3000</v>
      </c>
      <c r="Y63" s="244">
        <v>39039.199999999997</v>
      </c>
      <c r="Z63" s="244">
        <v>55152</v>
      </c>
    </row>
    <row r="64" spans="1:28" ht="18" x14ac:dyDescent="0.35">
      <c r="B64" s="245" t="s">
        <v>151</v>
      </c>
    </row>
    <row r="65" spans="1:26" x14ac:dyDescent="0.3">
      <c r="A65" s="246" t="s">
        <v>101</v>
      </c>
      <c r="Z65" s="43"/>
    </row>
    <row r="66" spans="1:26" ht="21" x14ac:dyDescent="0.4">
      <c r="A66" s="247" t="s">
        <v>152</v>
      </c>
      <c r="B66" s="248">
        <v>-77821.874399999972</v>
      </c>
    </row>
    <row r="68" spans="1:26" ht="18" x14ac:dyDescent="0.35">
      <c r="A68" s="249" t="s">
        <v>153</v>
      </c>
      <c r="B68" s="250"/>
      <c r="I68" s="251">
        <v>4428975</v>
      </c>
      <c r="J68" s="251"/>
      <c r="K68" s="251">
        <v>5175375</v>
      </c>
      <c r="L68" s="251"/>
      <c r="M68" s="251">
        <v>6121795</v>
      </c>
      <c r="N68" s="251"/>
      <c r="O68" s="251">
        <v>7097788.5</v>
      </c>
      <c r="P68" s="251"/>
      <c r="Q68" s="251">
        <v>8200960</v>
      </c>
      <c r="R68" s="251"/>
      <c r="S68" s="251">
        <v>9283534</v>
      </c>
      <c r="T68" s="251"/>
      <c r="U68" s="251">
        <v>10161908</v>
      </c>
      <c r="V68" s="251"/>
      <c r="W68" s="251">
        <v>11377808</v>
      </c>
      <c r="X68" s="251"/>
      <c r="Y68" s="251">
        <v>12486308</v>
      </c>
      <c r="Z68" s="251">
        <v>13500500</v>
      </c>
    </row>
  </sheetData>
  <mergeCells count="7">
    <mergeCell ref="V3:W3"/>
    <mergeCell ref="J3:K3"/>
    <mergeCell ref="L3:M3"/>
    <mergeCell ref="N3:O3"/>
    <mergeCell ref="P3:Q3"/>
    <mergeCell ref="R3:S3"/>
    <mergeCell ref="T3:U3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5F80-A0C8-4D6A-8AF8-E55AA70768D5}">
  <sheetPr>
    <pageSetUpPr fitToPage="1"/>
  </sheetPr>
  <dimension ref="A1:F56"/>
  <sheetViews>
    <sheetView tabSelected="1" topLeftCell="A24" zoomScale="78" zoomScaleNormal="78" workbookViewId="0">
      <selection activeCell="H35" sqref="H35"/>
    </sheetView>
  </sheetViews>
  <sheetFormatPr defaultColWidth="9.109375" defaultRowHeight="14.4" x14ac:dyDescent="0.3"/>
  <cols>
    <col min="1" max="1" width="24" customWidth="1"/>
    <col min="2" max="2" width="33.6640625" customWidth="1"/>
    <col min="3" max="3" width="42.6640625" customWidth="1"/>
    <col min="4" max="6" width="16.109375" customWidth="1"/>
  </cols>
  <sheetData>
    <row r="1" spans="1:6" x14ac:dyDescent="0.3">
      <c r="A1" s="330" t="s">
        <v>205</v>
      </c>
      <c r="B1" s="330" t="s">
        <v>226</v>
      </c>
      <c r="C1" s="330" t="s">
        <v>227</v>
      </c>
      <c r="D1" s="330" t="s">
        <v>277</v>
      </c>
      <c r="E1" s="330" t="s">
        <v>288</v>
      </c>
      <c r="F1" s="330" t="s">
        <v>225</v>
      </c>
    </row>
    <row r="2" spans="1:6" x14ac:dyDescent="0.3">
      <c r="A2" s="348" t="s">
        <v>228</v>
      </c>
      <c r="B2" s="349" t="s">
        <v>210</v>
      </c>
      <c r="C2" s="23" t="s">
        <v>229</v>
      </c>
      <c r="D2" s="23">
        <v>3</v>
      </c>
      <c r="E2" s="23"/>
      <c r="F2" s="99">
        <v>0</v>
      </c>
    </row>
    <row r="3" spans="1:6" x14ac:dyDescent="0.3">
      <c r="A3" s="348"/>
      <c r="B3" s="350"/>
      <c r="C3" s="23" t="s">
        <v>230</v>
      </c>
      <c r="D3" s="23">
        <v>3</v>
      </c>
      <c r="E3" s="23"/>
      <c r="F3" s="99">
        <v>0</v>
      </c>
    </row>
    <row r="4" spans="1:6" x14ac:dyDescent="0.3">
      <c r="A4" s="348"/>
      <c r="B4" s="349" t="s">
        <v>211</v>
      </c>
      <c r="C4" s="23" t="s">
        <v>231</v>
      </c>
      <c r="D4" s="23">
        <v>3</v>
      </c>
      <c r="E4" s="23"/>
      <c r="F4" s="99">
        <v>0</v>
      </c>
    </row>
    <row r="5" spans="1:6" x14ac:dyDescent="0.3">
      <c r="A5" s="348"/>
      <c r="B5" s="350"/>
      <c r="C5" s="23" t="s">
        <v>232</v>
      </c>
      <c r="D5" s="23">
        <v>3</v>
      </c>
      <c r="E5" s="23"/>
      <c r="F5" s="99">
        <v>0</v>
      </c>
    </row>
    <row r="6" spans="1:6" x14ac:dyDescent="0.3">
      <c r="A6" s="348"/>
      <c r="B6" s="349" t="s">
        <v>212</v>
      </c>
      <c r="C6" s="23" t="s">
        <v>233</v>
      </c>
      <c r="D6" s="23">
        <v>3</v>
      </c>
      <c r="E6" s="23"/>
      <c r="F6" s="99">
        <v>0</v>
      </c>
    </row>
    <row r="7" spans="1:6" x14ac:dyDescent="0.3">
      <c r="A7" s="348"/>
      <c r="B7" s="350"/>
      <c r="C7" s="23" t="s">
        <v>234</v>
      </c>
      <c r="D7" s="23">
        <v>3</v>
      </c>
      <c r="E7" s="23"/>
      <c r="F7" s="99">
        <v>0</v>
      </c>
    </row>
    <row r="8" spans="1:6" x14ac:dyDescent="0.3">
      <c r="A8" s="348"/>
      <c r="B8" s="349" t="s">
        <v>213</v>
      </c>
      <c r="C8" s="23" t="s">
        <v>235</v>
      </c>
      <c r="D8" s="23">
        <v>3</v>
      </c>
      <c r="E8" s="23"/>
      <c r="F8" s="99">
        <v>0</v>
      </c>
    </row>
    <row r="9" spans="1:6" x14ac:dyDescent="0.3">
      <c r="A9" s="348"/>
      <c r="B9" s="350"/>
      <c r="C9" s="23" t="s">
        <v>236</v>
      </c>
      <c r="D9" s="23">
        <v>3</v>
      </c>
      <c r="E9" s="23"/>
      <c r="F9" s="99">
        <v>0</v>
      </c>
    </row>
    <row r="10" spans="1:6" x14ac:dyDescent="0.3">
      <c r="A10" s="348"/>
      <c r="B10" s="349" t="s">
        <v>214</v>
      </c>
      <c r="C10" s="23" t="s">
        <v>237</v>
      </c>
      <c r="D10" s="23">
        <v>3</v>
      </c>
      <c r="E10" s="23"/>
      <c r="F10" s="99">
        <v>0</v>
      </c>
    </row>
    <row r="11" spans="1:6" x14ac:dyDescent="0.3">
      <c r="A11" s="348"/>
      <c r="B11" s="350"/>
      <c r="C11" s="23" t="s">
        <v>238</v>
      </c>
      <c r="D11" s="23">
        <v>3</v>
      </c>
      <c r="E11" s="23"/>
      <c r="F11" s="99">
        <v>0</v>
      </c>
    </row>
    <row r="12" spans="1:6" x14ac:dyDescent="0.3">
      <c r="A12" s="348"/>
      <c r="B12" s="349" t="s">
        <v>215</v>
      </c>
      <c r="C12" s="23" t="s">
        <v>239</v>
      </c>
      <c r="D12" s="23">
        <v>3</v>
      </c>
      <c r="E12" s="23"/>
      <c r="F12" s="99">
        <v>0</v>
      </c>
    </row>
    <row r="13" spans="1:6" x14ac:dyDescent="0.3">
      <c r="A13" s="348"/>
      <c r="B13" s="350"/>
      <c r="C13" s="23" t="s">
        <v>240</v>
      </c>
      <c r="D13" s="23">
        <v>3</v>
      </c>
      <c r="E13" s="23"/>
      <c r="F13" s="99">
        <v>0</v>
      </c>
    </row>
    <row r="14" spans="1:6" x14ac:dyDescent="0.3">
      <c r="A14" s="348"/>
      <c r="B14" s="350" t="s">
        <v>216</v>
      </c>
      <c r="C14" s="23" t="s">
        <v>241</v>
      </c>
      <c r="D14" s="23">
        <v>3</v>
      </c>
      <c r="E14" s="23"/>
      <c r="F14" s="99">
        <v>0</v>
      </c>
    </row>
    <row r="15" spans="1:6" x14ac:dyDescent="0.3">
      <c r="A15" s="348"/>
      <c r="B15" s="350"/>
      <c r="C15" s="23" t="s">
        <v>242</v>
      </c>
      <c r="D15" s="23">
        <v>3</v>
      </c>
      <c r="E15" s="23"/>
      <c r="F15" s="99">
        <v>0</v>
      </c>
    </row>
    <row r="16" spans="1:6" x14ac:dyDescent="0.3">
      <c r="A16" s="348"/>
      <c r="B16" s="333" t="s">
        <v>217</v>
      </c>
      <c r="C16" s="23" t="s">
        <v>243</v>
      </c>
      <c r="D16" s="23">
        <v>3</v>
      </c>
      <c r="E16" s="23"/>
      <c r="F16" s="99">
        <v>0</v>
      </c>
    </row>
    <row r="17" spans="1:6" x14ac:dyDescent="0.3">
      <c r="A17" s="348"/>
      <c r="B17" s="333" t="s">
        <v>224</v>
      </c>
      <c r="C17" s="23" t="s">
        <v>282</v>
      </c>
      <c r="D17" s="23">
        <v>1</v>
      </c>
      <c r="E17" s="23"/>
      <c r="F17" s="99">
        <v>0</v>
      </c>
    </row>
    <row r="18" spans="1:6" x14ac:dyDescent="0.3">
      <c r="A18" s="351" t="s">
        <v>9</v>
      </c>
      <c r="B18" s="349" t="s">
        <v>218</v>
      </c>
      <c r="C18" s="23" t="s">
        <v>244</v>
      </c>
      <c r="D18" s="23">
        <v>4</v>
      </c>
      <c r="E18" s="23"/>
      <c r="F18" s="99">
        <v>0</v>
      </c>
    </row>
    <row r="19" spans="1:6" x14ac:dyDescent="0.3">
      <c r="A19" s="351"/>
      <c r="B19" s="349"/>
      <c r="C19" s="23" t="s">
        <v>245</v>
      </c>
      <c r="D19" s="23">
        <v>3</v>
      </c>
      <c r="E19" s="23"/>
      <c r="F19" s="99">
        <v>0</v>
      </c>
    </row>
    <row r="20" spans="1:6" ht="15.75" customHeight="1" x14ac:dyDescent="0.3">
      <c r="A20" s="351"/>
      <c r="B20" s="349"/>
      <c r="C20" s="23" t="s">
        <v>246</v>
      </c>
      <c r="D20" s="23">
        <v>3</v>
      </c>
      <c r="E20" s="23"/>
      <c r="F20" s="99">
        <v>0</v>
      </c>
    </row>
    <row r="21" spans="1:6" ht="15" customHeight="1" x14ac:dyDescent="0.3">
      <c r="A21" s="329" t="s">
        <v>271</v>
      </c>
      <c r="B21" s="332" t="s">
        <v>271</v>
      </c>
      <c r="C21" s="23" t="s">
        <v>272</v>
      </c>
      <c r="D21" s="23">
        <v>2</v>
      </c>
      <c r="E21" s="23"/>
      <c r="F21" s="99">
        <v>0</v>
      </c>
    </row>
    <row r="22" spans="1:6" x14ac:dyDescent="0.3">
      <c r="A22" s="348" t="s">
        <v>14</v>
      </c>
      <c r="B22" s="349" t="s">
        <v>247</v>
      </c>
      <c r="C22" s="23" t="s">
        <v>248</v>
      </c>
      <c r="D22" s="23">
        <v>3</v>
      </c>
      <c r="E22" s="23"/>
      <c r="F22" s="99">
        <v>0</v>
      </c>
    </row>
    <row r="23" spans="1:6" x14ac:dyDescent="0.3">
      <c r="A23" s="348"/>
      <c r="B23" s="350"/>
      <c r="C23" s="23" t="s">
        <v>249</v>
      </c>
      <c r="D23" s="23">
        <v>3</v>
      </c>
      <c r="E23" s="23"/>
      <c r="F23" s="99">
        <v>0</v>
      </c>
    </row>
    <row r="24" spans="1:6" x14ac:dyDescent="0.3">
      <c r="A24" s="348"/>
      <c r="B24" s="349" t="s">
        <v>250</v>
      </c>
      <c r="C24" s="23" t="s">
        <v>251</v>
      </c>
      <c r="D24" s="23">
        <v>3</v>
      </c>
      <c r="E24" s="23"/>
      <c r="F24" s="99">
        <v>0</v>
      </c>
    </row>
    <row r="25" spans="1:6" x14ac:dyDescent="0.3">
      <c r="A25" s="348"/>
      <c r="B25" s="350"/>
      <c r="C25" s="23" t="s">
        <v>252</v>
      </c>
      <c r="D25" s="23">
        <v>3</v>
      </c>
      <c r="E25" s="23"/>
      <c r="F25" s="99">
        <v>0</v>
      </c>
    </row>
    <row r="26" spans="1:6" x14ac:dyDescent="0.3">
      <c r="A26" s="348"/>
      <c r="B26" s="333" t="s">
        <v>253</v>
      </c>
      <c r="C26" s="23" t="s">
        <v>254</v>
      </c>
      <c r="D26" s="23">
        <v>3</v>
      </c>
      <c r="E26" s="23"/>
      <c r="F26" s="99">
        <v>0</v>
      </c>
    </row>
    <row r="27" spans="1:6" x14ac:dyDescent="0.3">
      <c r="A27" s="348"/>
      <c r="B27" s="333" t="s">
        <v>219</v>
      </c>
      <c r="C27" s="23" t="s">
        <v>255</v>
      </c>
      <c r="D27" s="23">
        <v>2</v>
      </c>
      <c r="E27" s="23"/>
      <c r="F27" s="99">
        <v>0</v>
      </c>
    </row>
    <row r="28" spans="1:6" x14ac:dyDescent="0.3">
      <c r="A28" s="348" t="s">
        <v>209</v>
      </c>
      <c r="B28" s="333" t="s">
        <v>287</v>
      </c>
      <c r="C28" s="23" t="s">
        <v>256</v>
      </c>
      <c r="D28" s="23">
        <v>3</v>
      </c>
      <c r="E28" s="23"/>
      <c r="F28" s="99">
        <v>0</v>
      </c>
    </row>
    <row r="29" spans="1:6" x14ac:dyDescent="0.3">
      <c r="A29" s="348"/>
      <c r="B29" s="333" t="s">
        <v>257</v>
      </c>
      <c r="C29" s="23" t="s">
        <v>258</v>
      </c>
      <c r="D29" s="23">
        <v>3</v>
      </c>
      <c r="E29" s="23"/>
      <c r="F29" s="99">
        <v>0</v>
      </c>
    </row>
    <row r="30" spans="1:6" x14ac:dyDescent="0.3">
      <c r="A30" s="348"/>
      <c r="B30" s="333" t="s">
        <v>286</v>
      </c>
      <c r="C30" s="23" t="s">
        <v>259</v>
      </c>
      <c r="D30" s="23">
        <v>3</v>
      </c>
      <c r="E30" s="23"/>
      <c r="F30" s="99">
        <v>0</v>
      </c>
    </row>
    <row r="31" spans="1:6" x14ac:dyDescent="0.3">
      <c r="A31" s="348" t="s">
        <v>281</v>
      </c>
      <c r="B31" s="350" t="s">
        <v>207</v>
      </c>
      <c r="C31" s="23" t="s">
        <v>260</v>
      </c>
      <c r="D31" s="23">
        <v>1</v>
      </c>
      <c r="E31" s="23"/>
      <c r="F31" s="99">
        <v>0</v>
      </c>
    </row>
    <row r="32" spans="1:6" x14ac:dyDescent="0.3">
      <c r="A32" s="348"/>
      <c r="B32" s="350"/>
      <c r="C32" s="23" t="s">
        <v>261</v>
      </c>
      <c r="D32" s="23">
        <v>1</v>
      </c>
      <c r="E32" s="23"/>
      <c r="F32" s="99">
        <v>0</v>
      </c>
    </row>
    <row r="33" spans="1:6" x14ac:dyDescent="0.3">
      <c r="A33" s="348"/>
      <c r="B33" s="350"/>
      <c r="C33" s="23" t="s">
        <v>262</v>
      </c>
      <c r="D33" s="23">
        <v>1</v>
      </c>
      <c r="E33" s="23"/>
      <c r="F33" s="99">
        <v>0</v>
      </c>
    </row>
    <row r="34" spans="1:6" x14ac:dyDescent="0.3">
      <c r="A34" s="348"/>
      <c r="B34" s="350"/>
      <c r="C34" s="23" t="s">
        <v>263</v>
      </c>
      <c r="D34" s="23">
        <v>3</v>
      </c>
      <c r="E34" s="23"/>
      <c r="F34" s="99">
        <v>0</v>
      </c>
    </row>
    <row r="35" spans="1:6" x14ac:dyDescent="0.3">
      <c r="A35" s="348"/>
      <c r="B35" s="350"/>
      <c r="C35" s="23" t="s">
        <v>264</v>
      </c>
      <c r="D35" s="23">
        <v>3</v>
      </c>
      <c r="E35" s="23"/>
      <c r="F35" s="99">
        <v>0</v>
      </c>
    </row>
    <row r="36" spans="1:6" x14ac:dyDescent="0.3">
      <c r="A36" s="348"/>
      <c r="B36" s="350"/>
      <c r="C36" s="23" t="s">
        <v>265</v>
      </c>
      <c r="D36" s="23">
        <v>2</v>
      </c>
      <c r="E36" s="23"/>
      <c r="F36" s="99">
        <v>0</v>
      </c>
    </row>
    <row r="37" spans="1:6" x14ac:dyDescent="0.3">
      <c r="A37" s="348"/>
      <c r="B37" s="352" t="s">
        <v>278</v>
      </c>
      <c r="C37" s="23" t="s">
        <v>279</v>
      </c>
      <c r="D37" s="23">
        <v>2</v>
      </c>
      <c r="E37" s="23"/>
      <c r="F37" s="99">
        <v>0</v>
      </c>
    </row>
    <row r="38" spans="1:6" x14ac:dyDescent="0.3">
      <c r="A38" s="348"/>
      <c r="B38" s="352"/>
      <c r="C38" s="23" t="s">
        <v>280</v>
      </c>
      <c r="D38" s="23">
        <v>2</v>
      </c>
      <c r="E38" s="23"/>
      <c r="F38" s="99">
        <v>0</v>
      </c>
    </row>
    <row r="39" spans="1:6" x14ac:dyDescent="0.3">
      <c r="A39" s="348" t="s">
        <v>208</v>
      </c>
      <c r="B39" s="23" t="s">
        <v>221</v>
      </c>
      <c r="C39" s="23" t="s">
        <v>267</v>
      </c>
      <c r="D39" s="23">
        <v>3</v>
      </c>
      <c r="E39" s="23"/>
      <c r="F39" s="99">
        <v>0</v>
      </c>
    </row>
    <row r="40" spans="1:6" x14ac:dyDescent="0.3">
      <c r="A40" s="348"/>
      <c r="B40" s="23" t="s">
        <v>222</v>
      </c>
      <c r="C40" s="23" t="s">
        <v>268</v>
      </c>
      <c r="D40" s="23">
        <v>3</v>
      </c>
      <c r="E40" s="23"/>
      <c r="F40" s="99">
        <v>0</v>
      </c>
    </row>
    <row r="41" spans="1:6" x14ac:dyDescent="0.3">
      <c r="A41" s="348"/>
      <c r="B41" s="23" t="s">
        <v>223</v>
      </c>
      <c r="C41" s="23" t="s">
        <v>269</v>
      </c>
      <c r="D41" s="23">
        <v>3</v>
      </c>
      <c r="E41" s="23"/>
      <c r="F41" s="99">
        <v>0</v>
      </c>
    </row>
    <row r="42" spans="1:6" x14ac:dyDescent="0.3">
      <c r="A42" s="329" t="s">
        <v>274</v>
      </c>
      <c r="B42" s="332" t="s">
        <v>274</v>
      </c>
      <c r="C42" s="23" t="s">
        <v>274</v>
      </c>
      <c r="D42" s="23">
        <v>2</v>
      </c>
      <c r="E42" s="23"/>
      <c r="F42" s="99">
        <v>0</v>
      </c>
    </row>
    <row r="43" spans="1:6" x14ac:dyDescent="0.3">
      <c r="A43" s="348" t="s">
        <v>170</v>
      </c>
      <c r="B43" s="350" t="s">
        <v>170</v>
      </c>
      <c r="C43" s="23" t="s">
        <v>276</v>
      </c>
      <c r="D43" s="23">
        <v>2</v>
      </c>
      <c r="E43" s="23"/>
      <c r="F43" s="99">
        <v>0</v>
      </c>
    </row>
    <row r="44" spans="1:6" x14ac:dyDescent="0.3">
      <c r="A44" s="348"/>
      <c r="B44" s="350"/>
      <c r="C44" s="23" t="s">
        <v>273</v>
      </c>
      <c r="D44" s="23">
        <v>2</v>
      </c>
      <c r="E44" s="23"/>
      <c r="F44" s="99">
        <v>0</v>
      </c>
    </row>
    <row r="45" spans="1:6" x14ac:dyDescent="0.3">
      <c r="A45" s="348"/>
      <c r="B45" s="350"/>
      <c r="C45" s="23" t="s">
        <v>275</v>
      </c>
      <c r="D45" s="23">
        <v>2</v>
      </c>
      <c r="E45" s="23"/>
      <c r="F45" s="99">
        <v>0</v>
      </c>
    </row>
    <row r="46" spans="1:6" x14ac:dyDescent="0.3">
      <c r="A46" s="348" t="s">
        <v>206</v>
      </c>
      <c r="B46" s="349" t="s">
        <v>220</v>
      </c>
      <c r="C46" s="23" t="s">
        <v>244</v>
      </c>
      <c r="D46" s="23">
        <v>2</v>
      </c>
      <c r="E46" s="23"/>
      <c r="F46" s="99">
        <v>0</v>
      </c>
    </row>
    <row r="47" spans="1:6" x14ac:dyDescent="0.3">
      <c r="A47" s="348"/>
      <c r="B47" s="349"/>
      <c r="C47" s="23" t="s">
        <v>266</v>
      </c>
      <c r="D47" s="23">
        <v>2</v>
      </c>
      <c r="E47" s="23"/>
      <c r="F47" s="99">
        <v>0</v>
      </c>
    </row>
    <row r="48" spans="1:6" x14ac:dyDescent="0.3">
      <c r="A48" s="334" t="s">
        <v>180</v>
      </c>
      <c r="B48" s="335" t="s">
        <v>180</v>
      </c>
      <c r="C48" s="23" t="s">
        <v>270</v>
      </c>
      <c r="D48" s="23">
        <v>3</v>
      </c>
      <c r="E48" s="23"/>
      <c r="F48" s="99">
        <v>0</v>
      </c>
    </row>
    <row r="49" spans="1:6" x14ac:dyDescent="0.3">
      <c r="A49" s="330" t="s">
        <v>290</v>
      </c>
      <c r="B49" s="330"/>
      <c r="C49" s="330"/>
      <c r="D49" s="330"/>
      <c r="E49" s="330"/>
      <c r="F49" s="331">
        <v>0</v>
      </c>
    </row>
    <row r="51" spans="1:6" x14ac:dyDescent="0.3">
      <c r="A51" s="330" t="s">
        <v>205</v>
      </c>
      <c r="B51" s="330" t="s">
        <v>285</v>
      </c>
      <c r="C51" s="330" t="s">
        <v>227</v>
      </c>
      <c r="D51" s="330" t="s">
        <v>277</v>
      </c>
      <c r="E51" s="330" t="s">
        <v>288</v>
      </c>
      <c r="F51" s="330" t="s">
        <v>225</v>
      </c>
    </row>
    <row r="52" spans="1:6" x14ac:dyDescent="0.3">
      <c r="A52" s="23" t="s">
        <v>14</v>
      </c>
      <c r="B52" s="23" t="s">
        <v>283</v>
      </c>
      <c r="C52" s="23"/>
      <c r="D52" s="23">
        <v>2</v>
      </c>
      <c r="E52" s="23"/>
      <c r="F52" s="99">
        <v>0</v>
      </c>
    </row>
    <row r="53" spans="1:6" x14ac:dyDescent="0.3">
      <c r="A53" s="23" t="s">
        <v>9</v>
      </c>
      <c r="B53" s="23" t="s">
        <v>284</v>
      </c>
      <c r="C53" s="23"/>
      <c r="D53" s="23">
        <v>3</v>
      </c>
      <c r="E53" s="23"/>
      <c r="F53" s="99">
        <v>0</v>
      </c>
    </row>
    <row r="54" spans="1:6" x14ac:dyDescent="0.3">
      <c r="A54" s="330" t="s">
        <v>289</v>
      </c>
      <c r="B54" s="330"/>
      <c r="C54" s="330"/>
      <c r="D54" s="330"/>
      <c r="E54" s="330"/>
      <c r="F54" s="331">
        <v>0</v>
      </c>
    </row>
    <row r="56" spans="1:6" s="114" customFormat="1" ht="18" x14ac:dyDescent="0.35">
      <c r="A56" s="336" t="s">
        <v>291</v>
      </c>
      <c r="B56" s="336"/>
      <c r="C56" s="336"/>
      <c r="D56" s="336"/>
      <c r="E56" s="336"/>
      <c r="F56" s="337">
        <v>0</v>
      </c>
    </row>
  </sheetData>
  <mergeCells count="22">
    <mergeCell ref="A46:A47"/>
    <mergeCell ref="B37:B38"/>
    <mergeCell ref="B46:B47"/>
    <mergeCell ref="A28:A30"/>
    <mergeCell ref="A31:A38"/>
    <mergeCell ref="B31:B36"/>
    <mergeCell ref="A39:A41"/>
    <mergeCell ref="A43:A45"/>
    <mergeCell ref="B43:B45"/>
    <mergeCell ref="A18:A20"/>
    <mergeCell ref="B18:B20"/>
    <mergeCell ref="A22:A27"/>
    <mergeCell ref="B22:B23"/>
    <mergeCell ref="B24:B25"/>
    <mergeCell ref="A2:A17"/>
    <mergeCell ref="B2:B3"/>
    <mergeCell ref="B4:B5"/>
    <mergeCell ref="B6:B7"/>
    <mergeCell ref="B8:B9"/>
    <mergeCell ref="B10:B11"/>
    <mergeCell ref="B12:B13"/>
    <mergeCell ref="B14:B15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Full1</vt:lpstr>
      <vt:lpstr>fruites-2016</vt:lpstr>
      <vt:lpstr>peix-2016</vt:lpstr>
      <vt:lpstr>proposició econòmica</vt:lpstr>
      <vt:lpstr>'proposició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ricol</dc:creator>
  <cp:lastModifiedBy>Toni Ortega</cp:lastModifiedBy>
  <cp:lastPrinted>2022-12-14T10:48:01Z</cp:lastPrinted>
  <dcterms:created xsi:type="dcterms:W3CDTF">2015-10-15T14:29:39Z</dcterms:created>
  <dcterms:modified xsi:type="dcterms:W3CDTF">2023-02-20T09:25:15Z</dcterms:modified>
</cp:coreProperties>
</file>