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24226"/>
  <mc:AlternateContent xmlns:mc="http://schemas.openxmlformats.org/markup-compatibility/2006">
    <mc:Choice Requires="x15">
      <x15ac:absPath xmlns:x15ac="http://schemas.microsoft.com/office/spreadsheetml/2010/11/ac" url="/Users/itziar/SomHabitat Dropbox/Projectes actius/PROJECTES ACTIUS/250528 SAVILLS ICF GV635  Projecte reparació façana/002_arxius treball/01-EXCEL WORD/PDF1/MEDICIONS/_entrega medicions/260826_entrega MOD no subtancial/"/>
    </mc:Choice>
  </mc:AlternateContent>
  <xr:revisionPtr revIDLastSave="0" documentId="13_ncr:1_{9D3280A4-65E8-3E4E-969F-588851E1A600}" xr6:coauthVersionLast="47" xr6:coauthVersionMax="47" xr10:uidLastSave="{00000000-0000-0000-0000-000000000000}"/>
  <bookViews>
    <workbookView xWindow="0" yWindow="660" windowWidth="32720" windowHeight="20040" tabRatio="344" xr2:uid="{00000000-000D-0000-FFFF-FFFF00000000}"/>
  </bookViews>
  <sheets>
    <sheet name="AMIDAMENTS X ZONES" sheetId="11" r:id="rId1"/>
  </sheets>
  <externalReferences>
    <externalReference r:id="rId2"/>
  </externalReferences>
  <definedNames>
    <definedName name="_xlnm.Print_Area" localSheetId="0">'AMIDAMENTS X ZONES'!$A$1:$K$400</definedName>
    <definedName name="Excel_BuiltIn_Criteria_0">[1]P4AMID!$A$1:$A$30890</definedName>
    <definedName name="Excel_BuiltIn_Database_0">[1]P4AMID!$A$1:$A$30890</definedName>
    <definedName name="Excel_BuiltIn_Extract_0">[1]P4AMID!$A$1:$A$30890</definedName>
    <definedName name="_xlnm.Print_Titles" localSheetId="0">'AMIDAMENTS X ZONES'!$3:$4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343" i="11" l="1"/>
  <c r="I341" i="11" s="1"/>
  <c r="E216" i="11" l="1"/>
  <c r="E215" i="11"/>
  <c r="E214" i="11"/>
  <c r="E204" i="11" l="1"/>
  <c r="E203" i="11"/>
  <c r="E202" i="11"/>
  <c r="H19" i="11"/>
  <c r="I17" i="11"/>
  <c r="H23" i="11"/>
  <c r="I21" i="11" s="1"/>
  <c r="K341" i="11" l="1"/>
  <c r="K17" i="11"/>
  <c r="K21" i="11"/>
  <c r="H10" i="11"/>
  <c r="I8" i="11" s="1"/>
  <c r="K8" i="11" l="1"/>
  <c r="H347" i="11" l="1"/>
  <c r="I345" i="11" s="1"/>
  <c r="K345" i="11" l="1"/>
  <c r="E84" i="11" l="1"/>
  <c r="H84" i="11" s="1"/>
  <c r="I82" i="11" s="1"/>
  <c r="E80" i="11"/>
  <c r="H80" i="11" s="1"/>
  <c r="E76" i="11"/>
  <c r="H76" i="11" s="1"/>
  <c r="I74" i="11" s="1"/>
  <c r="H72" i="11"/>
  <c r="I70" i="11" s="1"/>
  <c r="E281" i="11"/>
  <c r="H281" i="11" s="1"/>
  <c r="I279" i="11" s="1"/>
  <c r="K279" i="11" l="1"/>
  <c r="K70" i="11"/>
  <c r="K82" i="11"/>
  <c r="I78" i="11"/>
  <c r="K78" i="11" s="1"/>
  <c r="K74" i="11"/>
  <c r="E285" i="11" l="1"/>
  <c r="E277" i="11"/>
  <c r="H272" i="11"/>
  <c r="H146" i="11"/>
  <c r="H145" i="11"/>
  <c r="I143" i="11" s="1"/>
  <c r="H247" i="11"/>
  <c r="H248" i="11"/>
  <c r="E243" i="11"/>
  <c r="E230" i="11"/>
  <c r="E229" i="11"/>
  <c r="E236" i="11" l="1"/>
  <c r="E241" i="11"/>
  <c r="E237" i="11"/>
  <c r="E242" i="11"/>
  <c r="E235" i="11"/>
  <c r="E231" i="11"/>
  <c r="H141" i="11"/>
  <c r="H140" i="11"/>
  <c r="H136" i="11"/>
  <c r="H135" i="11"/>
  <c r="H131" i="11"/>
  <c r="H130" i="11"/>
  <c r="I138" i="11" l="1"/>
  <c r="K138" i="11" s="1"/>
  <c r="I133" i="11"/>
  <c r="K133" i="11" s="1"/>
  <c r="K143" i="11"/>
  <c r="I128" i="11"/>
  <c r="K128" i="11" s="1"/>
  <c r="H210" i="11" l="1"/>
  <c r="H209" i="11"/>
  <c r="H208" i="11"/>
  <c r="I206" i="11" s="1"/>
  <c r="H198" i="11"/>
  <c r="H197" i="11"/>
  <c r="H196" i="11"/>
  <c r="I194" i="11" s="1"/>
  <c r="H125" i="11"/>
  <c r="E184" i="11"/>
  <c r="E180" i="11"/>
  <c r="E171" i="11"/>
  <c r="E150" i="11"/>
  <c r="E158" i="11"/>
  <c r="E154" i="11"/>
  <c r="H256" i="11"/>
  <c r="I254" i="11" s="1"/>
  <c r="H35" i="11"/>
  <c r="I33" i="11" s="1"/>
  <c r="K206" i="11" l="1"/>
  <c r="K254" i="11"/>
  <c r="K33" i="11"/>
  <c r="K194" i="11" l="1"/>
  <c r="H319" i="11"/>
  <c r="I317" i="11" s="1"/>
  <c r="K317" i="11" l="1"/>
  <c r="H315" i="11" l="1"/>
  <c r="I313" i="11" s="1"/>
  <c r="H311" i="11"/>
  <c r="I309" i="11" s="1"/>
  <c r="E41" i="11"/>
  <c r="H120" i="11"/>
  <c r="H115" i="11"/>
  <c r="H249" i="11"/>
  <c r="I245" i="11" s="1"/>
  <c r="H264" i="11"/>
  <c r="I262" i="11" s="1"/>
  <c r="H260" i="11"/>
  <c r="I258" i="11" s="1"/>
  <c r="E271" i="11"/>
  <c r="H291" i="11" s="1"/>
  <c r="I287" i="11" s="1"/>
  <c r="H237" i="11"/>
  <c r="H203" i="11"/>
  <c r="H224" i="11"/>
  <c r="H223" i="11"/>
  <c r="H222" i="11"/>
  <c r="I218" i="11" s="1"/>
  <c r="H188" i="11"/>
  <c r="H184" i="11"/>
  <c r="I182" i="11" s="1"/>
  <c r="K182" i="11" s="1"/>
  <c r="H180" i="11"/>
  <c r="I178" i="11" s="1"/>
  <c r="K178" i="11" s="1"/>
  <c r="H171" i="11"/>
  <c r="I168" i="11" s="1"/>
  <c r="K168" i="11" s="1"/>
  <c r="E176" i="11"/>
  <c r="H176" i="11" s="1"/>
  <c r="I173" i="11" s="1"/>
  <c r="K173" i="11" s="1"/>
  <c r="E159" i="11"/>
  <c r="H159" i="11" s="1"/>
  <c r="H158" i="11"/>
  <c r="H189" i="11"/>
  <c r="H165" i="11"/>
  <c r="H166" i="11"/>
  <c r="H154" i="11"/>
  <c r="I152" i="11" s="1"/>
  <c r="H150" i="11"/>
  <c r="I148" i="11" s="1"/>
  <c r="E56" i="11" l="1"/>
  <c r="E68" i="11"/>
  <c r="I186" i="11"/>
  <c r="K186" i="11" s="1"/>
  <c r="K152" i="11"/>
  <c r="K313" i="11"/>
  <c r="K309" i="11"/>
  <c r="E60" i="11"/>
  <c r="H332" i="11"/>
  <c r="I330" i="11" s="1"/>
  <c r="H328" i="11"/>
  <c r="I325" i="11" s="1"/>
  <c r="H323" i="11"/>
  <c r="I321" i="11" s="1"/>
  <c r="H336" i="11"/>
  <c r="I334" i="11" s="1"/>
  <c r="E45" i="11"/>
  <c r="K262" i="11"/>
  <c r="K245" i="11"/>
  <c r="K258" i="11"/>
  <c r="E276" i="11"/>
  <c r="H276" i="11" s="1"/>
  <c r="E296" i="11"/>
  <c r="H296" i="11" s="1"/>
  <c r="I293" i="11" s="1"/>
  <c r="E300" i="11"/>
  <c r="H300" i="11" s="1"/>
  <c r="E305" i="11"/>
  <c r="H305" i="11" s="1"/>
  <c r="I303" i="11" s="1"/>
  <c r="H271" i="11"/>
  <c r="I269" i="11" s="1"/>
  <c r="H277" i="11"/>
  <c r="K287" i="11"/>
  <c r="H235" i="11"/>
  <c r="H202" i="11"/>
  <c r="H215" i="11"/>
  <c r="H216" i="11"/>
  <c r="H229" i="11"/>
  <c r="H204" i="11"/>
  <c r="H230" i="11"/>
  <c r="H241" i="11"/>
  <c r="H231" i="11"/>
  <c r="H242" i="11"/>
  <c r="H243" i="11"/>
  <c r="H236" i="11"/>
  <c r="H214" i="11"/>
  <c r="K218" i="11"/>
  <c r="I161" i="11"/>
  <c r="K161" i="11" s="1"/>
  <c r="I156" i="11"/>
  <c r="K156" i="11" s="1"/>
  <c r="I212" i="11" l="1"/>
  <c r="K212" i="11" s="1"/>
  <c r="L252" i="11"/>
  <c r="I274" i="11"/>
  <c r="K321" i="11"/>
  <c r="I239" i="11"/>
  <c r="I200" i="11"/>
  <c r="I226" i="11"/>
  <c r="K325" i="11"/>
  <c r="K330" i="11"/>
  <c r="K334" i="11"/>
  <c r="I233" i="11"/>
  <c r="K303" i="11"/>
  <c r="I298" i="11"/>
  <c r="K293" i="11"/>
  <c r="K269" i="11"/>
  <c r="L307" i="11" l="1"/>
  <c r="K274" i="11"/>
  <c r="K239" i="11"/>
  <c r="K226" i="11"/>
  <c r="K233" i="11"/>
  <c r="K298" i="11"/>
  <c r="K200" i="11"/>
  <c r="L192" i="11" l="1"/>
  <c r="H106" i="11"/>
  <c r="H111" i="11"/>
  <c r="I109" i="11" s="1"/>
  <c r="H126" i="11"/>
  <c r="I123" i="11" s="1"/>
  <c r="H121" i="11"/>
  <c r="I118" i="11" s="1"/>
  <c r="H116" i="11"/>
  <c r="H107" i="11"/>
  <c r="I113" i="11" l="1"/>
  <c r="K109" i="11"/>
  <c r="I104" i="11"/>
  <c r="K104" i="11" s="1"/>
  <c r="K118" i="11"/>
  <c r="H64" i="11"/>
  <c r="I62" i="11" s="1"/>
  <c r="H60" i="11"/>
  <c r="I58" i="11" s="1"/>
  <c r="H68" i="11"/>
  <c r="H56" i="11"/>
  <c r="H41" i="11"/>
  <c r="I39" i="11" s="1"/>
  <c r="K39" i="11" s="1"/>
  <c r="H92" i="11"/>
  <c r="H359" i="11"/>
  <c r="I357" i="11" s="1"/>
  <c r="H351" i="11"/>
  <c r="I349" i="11" s="1"/>
  <c r="H31" i="11"/>
  <c r="I29" i="11" s="1"/>
  <c r="H96" i="11"/>
  <c r="K113" i="11" l="1"/>
  <c r="I66" i="11"/>
  <c r="K66" i="11" s="1"/>
  <c r="I53" i="11"/>
  <c r="I94" i="11"/>
  <c r="I90" i="11"/>
  <c r="K90" i="11" s="1"/>
  <c r="K357" i="11"/>
  <c r="K349" i="11"/>
  <c r="K29" i="11"/>
  <c r="K62" i="11" l="1"/>
  <c r="K94" i="11"/>
  <c r="H355" i="11" l="1"/>
  <c r="I353" i="11" s="1"/>
  <c r="H285" i="11"/>
  <c r="H100" i="11"/>
  <c r="I98" i="11" s="1"/>
  <c r="H88" i="11"/>
  <c r="I86" i="11" s="1"/>
  <c r="H51" i="11"/>
  <c r="I47" i="11" s="1"/>
  <c r="H45" i="11"/>
  <c r="I43" i="11" s="1"/>
  <c r="H27" i="11"/>
  <c r="I25" i="11" s="1"/>
  <c r="H15" i="11"/>
  <c r="I12" i="11" s="1"/>
  <c r="I283" i="11" l="1"/>
  <c r="K283" i="11" s="1"/>
  <c r="L267" i="11" s="1"/>
  <c r="K86" i="11"/>
  <c r="K353" i="11"/>
  <c r="L339" i="11" s="1"/>
  <c r="K58" i="11"/>
  <c r="K98" i="11"/>
  <c r="K12" i="11"/>
  <c r="K43" i="11"/>
  <c r="K47" i="11"/>
  <c r="K53" i="11"/>
  <c r="K25" i="11"/>
  <c r="L6" i="11" l="1"/>
  <c r="L37" i="11"/>
  <c r="K123" i="11"/>
  <c r="K148" i="11"/>
  <c r="H365" i="11"/>
  <c r="L102" i="11" l="1"/>
  <c r="H381" i="11"/>
  <c r="I379" i="11" s="1"/>
  <c r="H377" i="11"/>
  <c r="I375" i="11" s="1"/>
  <c r="H373" i="11"/>
  <c r="I371" i="11" s="1"/>
  <c r="H369" i="11"/>
  <c r="I367" i="11" s="1"/>
  <c r="I363" i="11"/>
  <c r="K367" i="11" l="1"/>
  <c r="K375" i="11"/>
  <c r="K363" i="11"/>
  <c r="K379" i="11"/>
  <c r="K371" i="11"/>
  <c r="L361" i="11" l="1"/>
  <c r="K386" i="11"/>
  <c r="K396" i="11" s="1"/>
  <c r="K394" i="11" l="1"/>
  <c r="K389" i="11"/>
  <c r="K391" i="11" s="1"/>
  <c r="K398" i="11" l="1"/>
</calcChain>
</file>

<file path=xl/sharedStrings.xml><?xml version="1.0" encoding="utf-8"?>
<sst xmlns="http://schemas.openxmlformats.org/spreadsheetml/2006/main" count="463" uniqueCount="264">
  <si>
    <t>Total</t>
  </si>
  <si>
    <t>Nºref.</t>
  </si>
  <si>
    <t>Parcial</t>
  </si>
  <si>
    <t>m2</t>
  </si>
  <si>
    <t>ml</t>
  </si>
  <si>
    <t>Ud</t>
  </si>
  <si>
    <t>Uni.</t>
  </si>
  <si>
    <t>(21% IVA)</t>
  </si>
  <si>
    <t>Precio PEC (coste ejecución a contratar)</t>
  </si>
  <si>
    <t>Rehabilitación Barcelona</t>
  </si>
  <si>
    <t>PEM= PEC(- D.G.E. - B.I)</t>
  </si>
  <si>
    <t>TOTAL PRESUPUESTO DE CONTRA CON IVA</t>
  </si>
  <si>
    <t>PEM</t>
  </si>
  <si>
    <t>TOTAL</t>
  </si>
  <si>
    <t>GASTOS GENERALES EMPRESA (13%)</t>
  </si>
  <si>
    <t>TOTAL PROYECTO</t>
  </si>
  <si>
    <t xml:space="preserve">MEDICIONS </t>
  </si>
  <si>
    <t>Dimensions</t>
  </si>
  <si>
    <t>Preu Unitari</t>
  </si>
  <si>
    <t>Preu Total</t>
  </si>
  <si>
    <t>Llarg/o/m2</t>
  </si>
  <si>
    <t>Ample</t>
  </si>
  <si>
    <t>Alt</t>
  </si>
  <si>
    <t>Definició</t>
  </si>
  <si>
    <r>
      <t xml:space="preserve">Muntatge de </t>
    </r>
    <r>
      <rPr>
        <b/>
        <sz val="10"/>
        <rFont val="Arial"/>
        <family val="2"/>
      </rPr>
      <t>bastida tubular homologada</t>
    </r>
    <r>
      <rPr>
        <sz val="10"/>
        <rFont val="Arial"/>
        <family val="2"/>
      </rPr>
      <t xml:space="preserve"> amb xarxa antidespreniment.</t>
    </r>
  </si>
  <si>
    <r>
      <t>Repicat manual</t>
    </r>
    <r>
      <rPr>
        <sz val="10"/>
        <rFont val="Arial"/>
        <family val="2"/>
      </rPr>
      <t xml:space="preserve"> de zones amb fissures, esquerdes o despreniments.</t>
    </r>
  </si>
  <si>
    <r>
      <t>Recol·locació i fixació de balustres desplaçats o fracturats</t>
    </r>
    <r>
      <rPr>
        <sz val="10"/>
        <rFont val="Arial"/>
        <family val="2"/>
      </rPr>
      <t>, substituint-los per peces de pedra artificial armada amb la mateixa geometria.</t>
    </r>
  </si>
  <si>
    <r>
      <t>Verificació de l’estabilitat dels ancoratges</t>
    </r>
    <r>
      <rPr>
        <sz val="10"/>
        <rFont val="Arial"/>
        <family val="2"/>
      </rPr>
      <t xml:space="preserve"> i segellat de punts de contacte amb el parament.</t>
    </r>
  </si>
  <si>
    <t>1. PREPARACIÓ I PROTECCIÓ DE L’ÀMBIT DE TREBALL:</t>
  </si>
  <si>
    <t>NETEJA: Preparació de superfície d'armadures en elements de formigó armat. Projecció en sec de doll de partícules de material abrasiu format per partícules de silicat d'alumini, per al sanejat d'armadures d'acer, per a procedir posteriorment a l'aplicació de productes de reparació i/o protecció, eliminant la brutícia superficial, el rovell i tota substància que pugui disminuir l'adherència entre les armadures i el material de reparació a aplicar, fins a aconseguir un grau de preparació Sa 2 ½ segons UNE-EN ISO 8501-1, i càrrega manual de les restes generades sobre camió o contenidor. El preu inclou el desplaçament, muntatge i desmuntatge en obra de l'equip de projecció.</t>
  </si>
  <si>
    <t>"TRACTAMENT DELS ELEMENTS METÀL·LICS AMB CORROSIÓ (fases d'actuació):
-EXTREURE L'ÒXID AMB MITJANS MECÀNICS
-PASSIVAR L'ELEMENT AMB PINTURA anticorrosió
-EN CAS D'HAVER DE RESTITUIR SECCIÓ DE FORMIGÓ FER-HO AMB MORTER ESTRUCTURAL I APLICANT UN PONT D'UNIÓ DE RESINA EPOXI ENTRE EL FORMIGÓ NOU I EL VELL.</t>
  </si>
  <si>
    <t>EMPRIMACIÓ anticorrosió: Aplicació manual d'emprimació activa d'inhibidors de la corrosió, a base de ciment, per a la protecció i passivació d'armadures d'acer, i com a pont d'unió entre morters de reparació i formigó existent, garantint l'adherència entre tots dos, amb 2,5 kg/m² de consum mitjà. Fins i tot p/p d'humectació prèvia de la superfície de formigó i preparació de la mescla.</t>
  </si>
  <si>
    <t>Pintura transpirable al silicat</t>
  </si>
  <si>
    <t>Formació de capa de pintura al silicat amb textura llisa, color similar a l'existent, acabat mat, sobre els exteriors afectats, mitjançant aplicació d'una mà de fons d'emprimació no orgànica, a base de solucions de silicat potàssic com a fixador de superfície i dues mans d'acabat amb pintura, a base de silicat potàssic, carbonat càlcic, àrids micronitzats i additius especials, a base de silicat potàssic, carbonat càlcic, àrids micronitzats i additius especials, resistent als llamps UV, color blanc, acabat mat, aplicada amb brotxa, corró o pistola, rendiment: 0,2 l/m² cada mà. Fins i tot p/p de neteja prèvia del suport, regularització del 10% de la seva superfície en aquells punts on hi hagi petites imperfeccions, cops o esgarrapades, amb plaste d'enduriment ràpid, aplicat amb espàtula, plana o equip pneumàtic. S'inclou part proporcional de rematades, mitjans auxiliars així com tot el necessari per a la correcta execució de la partida.</t>
  </si>
  <si>
    <t>Formació de revestiment continu de morter de calç hidràulica de qualitat alta (tipus lencal o equivalent), de 10 mm de gruix mitjà, aplicat sobre un elements exteriors afcetats,  acabat superficial fi. Fins i tot p/p de preparació de la superfície suporti, formació de juntes, racons, cantonades i rematades en les trobades amb paraments, revestiments o altres elements rebuts en la seva superfície. S'inclou part proporcional de rematades, mitjans auxiliars així com tot el necessari per a la correcta execució de la partida.</t>
  </si>
  <si>
    <t>EN COMPLIEMENT AMB TIPOLOGIA 2 (segons manual de bastides) PAS DELS VIANANTS PER L’EXTERIOR DE LA BASTIDA
CONDICIONS GENERALS DEL PAS PROVISIONAL:
- Tenir una amplada mínima de 0,90 m.
- En els canvis de direcció, l’amplada lliure de pas ha de permetre un cercle d’1,50m.
OCUPACIÓ DE LA CALÇADA:
- No és necessària l’ocupació de la calçada per al pas dels vianants.
- És necessària l’ocupació de la calçada per a la càrrega i descàrrega del material.
SENYALITZACIÓ I PROTECCIÓ:
- La bastida s’ha de senyalitzar i protegir mitjançant barrats estables i continuats que restin il·luminats tota la nit.
- Els muntants exteriors es protegiran amb elements de color contrastat, preferentment vermell, des del terra fins a un mínim d’1,60 m.
- S’han d’evitar elements sortints i/o volants a menys de 2,10m. En la part exterior de la bastida, s’ha d’habilitar una barra a una alçada de 15 cm des del terra al llarg de tota la bastida -zona de protecció- perquè pugui ser detectada pels discapacitats visuals, excepte en els accessos als edificis i establiments.
- S’ha de col·locar una tanca fixa a 80 cm d’alçada des del terra per tancar el pas pels laterals de la bastida i una banda de senyalització, rígida i de color contrastat, preferentment vermell, des d’1,10m a 1,60 m que indica el pas tancat per l’interior de la bastida.
- No s’han d’utilitzar cordes, cables o similars.</t>
  </si>
  <si>
    <t xml:space="preserve">Subministre i colocació de balustres prefabricats de pedra artifcial aramada, amb la mateixa geometria que les existents, correctament fixats a la solució construtiva </t>
  </si>
  <si>
    <t>Neteja i preparació de la superfície de baranes metàl·liques existents, per a la posterior aplicació de productes reparadors i protectors, eliminant la brutícia superficial, el rovell i tota substància que pugui disminuir l'adherència amb els productes. Càrrega manual de les restes generades sobre camió o contenidor. Inclou l'aplicació manual de dues mans d'emprimació anticorrosiva, bicomponent, fins a aconseguir un gruix total de 100 µm, per a la protecció d'elements d'acer enfront de la corrosió. 
Aquesta partida inclou la reparació de possibles danys puntuals, ocorreguts durant la manipulació d'aquests elements i/o el seu emmagatzematge si es es realitza la opció d'enretirar i recol·locar les baranes per pintar-les a taller. S'inclou tot el necessari per a la correcta execució de la partida."</t>
  </si>
  <si>
    <t>Neteja de balustrada de pedra artificial amb projecció de silicat d'alumini o vidre micronitzat, a pressió controlada mitjançant filtres recanviables i regulables, modificant la pressió, la distància d'aplicació i el diàmetre dels filtres, en funció de la naturalesa i les condicions de la superfície a netejar. Inclou proves prèvies necessàries per a ajustar els paràmetres de la neteja i evitar danys en el suport a netejar. Neteja de parament de restes orgàniques, microorganismes, fongs i algues, amb producte líquid fungicida-alguicida a base d'hipoclorit sòdic, emulsionants i additius, en dissolució 1:1 en aigua, aplicat amb equip polvoritzador de motxilla i neteja amb mitjans manuals. Les restes de brutícia que restin sobre la superfície projectada seran retirats mitjançant un raspallat específic. Aplicació de revestiment amb tècniques de pintura de silicats de potassi de color segons Estudi Cromàtic</t>
  </si>
  <si>
    <t>Reparació de petits desperfectes en balustrada de pedra artificial, amb aplicació de morter de reparació tixotròpic i de retracció controlada i acabat pintat amb dues capes de pintura al silicat</t>
  </si>
  <si>
    <t>Muntatge i desmuntatge de mitjans veticals, amb línies d'ancoratge temporal, de cable d'acer, amb dispositiu anticaigudes lliscant, de 10 m de longitud, per assegurar fins a un operari, compostes per 2 plaques d'ancoratge, per a fixació mecànica a parament i 1 línia d'ancoratge flexible, formada per 1 dispositiu anticaigudes lliscant; 2 connectors bàsics (classe B); 1 tensor amb mecanisme de bloqueig antiretorn; conjunt d'un subjectacables i un terminal manual d'acer inoxidable; i 10 m de cable, d'acer galvanitzat, de 8 mm de diàmetre, compost per 7 cordons de 19 fils, amb premsat terminal amb casquet de coure i guardacable en un extrem, amortitzable en 3 usos.</t>
  </si>
  <si>
    <t xml:space="preserve">Preparació prèvia del suport per garantir l'òptima adherència de la pintura, segons indicacions del fabricant. 
Revestiment general de paraments verticals de façana mitjançant l'aplicació de capa de fons i capa d'acabat de pintura mineral a base de silicats de potassi tipus lasur d'alta qualitat que compleixin la norma DIN 18363,  o similar, segons Estudi Cromàtic o indicacions de la Direcció Facultativa. </t>
  </si>
  <si>
    <t>Neteja de parament amb raig d’aigua calenta desionitzada, a pressió controlada sense additius.</t>
  </si>
  <si>
    <t>Reconstrucció de les zones afectades amb morter de reparació tipus SIKA MONOTOP 612, prèvia aplicació de pont d'adherència en cas necessari a base d'adhesiu de resines epoxi, tipus SIKADUR 32 FIX, o similar. Aplicació de morter mineral tipus PETRATEX DE PAREX, com a integrador de zones reparades, de color similar al de la pedra artificial.</t>
  </si>
  <si>
    <t>Mitjans auxiliars</t>
  </si>
  <si>
    <t>Neteja final de l'obra, incloent-hi els treballs d'eliminació de la brutícia i la pols acumulada en paraments i fusteries, neteja i desinfecció de banys i lavabos utilitzats pels operaris, neteja de cristalls i fusteries exteriors, eliminació de taques i restes de guix,morter etc, adherits en façana, sòls i altres elements, recollida i retirada de plàstics i cartons, tot això juntament amb les altres restes de fi d'obra dipositats en el contenidor de residus per al seu transport a abocador autorizado.se inclou part proporcional de mitjans auxiliars així com tot el necessari per a la correcta execució de la partida.</t>
  </si>
  <si>
    <t>Neteja final de l'obra</t>
  </si>
  <si>
    <t>Transport de residus i terres a abocador</t>
  </si>
  <si>
    <t>Transport de residus inerts i terres produïts en obres de construcció i/o demolició, amb contenidor de 7 m³ o saques, a abocador específic, instal·lació de tractament de residus de construcció i demolició externa a l'obra o centre de valorització o eliminació de residus, considerant anada, descàrrega i volta. Fins i tot servei de lliurament, lloguer i recollida en obra del contenidor, i cost del vertido.se inclou part proporcional de mitjans auxiliars així com tot el necessari per a la correcta execució de la partida.</t>
  </si>
  <si>
    <t>Mesures de seguretat i salut</t>
  </si>
  <si>
    <t>Partida dedicada a les mesures de Seguretat i Salut Laboral adoptades en l'obra. S'inclou tot el conjunt de mitjans i proteccions, tant individuals com col·lectius, que segons les disposicions legals en matèria de Seguretat i Salut és necessari utilitzar per a fer els treballs de construcció amb la deguda seguretat. S'inclouen amb especial importància les mesures pròpias de treballs verticals, incorporant els mitjans necessaris per a la seguretat dels treballadors i el no despreniment de materials cap a zones inferiors. S'inclou el seguiment i desenvolupament del Pla de Seguretat i Salut, a elaborar pel constructor o constructors que facin els treballs propis de l'execució de l'obra. En el Pla de Seguretat i Salut s'estudiaran, analitzaran, desenvoluparan i complementaran les previsions, en funció del propi sistema d'execució de l'obra que es vagi a emprar, i s'inclouran, si és el cas, les mesures alternatives de prevenció que els constructors proposin com més adequades, amb la deguda justificació tècnica, i que, formant part dels procediments d'execució, vagin a ser utilitzats en l'obra mantenint, en tot cas, els nivells de protecció aquí previstos. Cada constructor realitzarà una avaluació dels riscos previstos en l'obra, en funció de les activitats i oficis que realitza.</t>
  </si>
  <si>
    <t>Seguretat i salut</t>
  </si>
  <si>
    <t>Control de Qualitat</t>
  </si>
  <si>
    <t>Partida dedicada a les mesures de Control de Qualitat, certificats i d'execució de partides d'estructura, revestiments o qualsevol altre element constructiu que el requereixi per normativa vigent. S'inclou part proporcional de mitjans auxiliars així com tot el necessari per a la correcta execució de la partida.</t>
  </si>
  <si>
    <t>Sanejament de mitgeres</t>
  </si>
  <si>
    <t>Mur de Barana de Coberta (Zona Roger de Llúria)</t>
  </si>
  <si>
    <t>Mitgera de Finca Veïna (Gran Via 637)</t>
  </si>
  <si>
    <t>Tribunes (Planta 1ª)</t>
  </si>
  <si>
    <t>Tribunes (Planta 2ª)</t>
  </si>
  <si>
    <t>PA</t>
  </si>
  <si>
    <r>
      <t>Muntatge i desmuntatge de bastida tubular metàl·lica fixa,</t>
    </r>
    <r>
      <rPr>
        <b/>
        <sz val="10"/>
        <rFont val="Geneva"/>
        <family val="2"/>
      </rPr>
      <t xml:space="preserve"> segons planells descripció gràfica,</t>
    </r>
    <r>
      <rPr>
        <sz val="10"/>
        <rFont val="Geneva"/>
        <family val="2"/>
      </rPr>
      <t xml:space="preserve"> formada per bastiments de 70 cm i alçària com a màxim de 200 cm, amb bases regulables, tubs travessers, tubs de trava, plataformes de treball d'amplària com a mínim de 60 cm, escales d’accés, baranes laterals, sòcols i xarxa de protecció de poliamida, col·locada a tota la cara exterior i també inferior, amb tubs de desaigua, i amarradors cada 20 m2 de façana. La bastida superarà com a mínim 1,2m el punt més alt sobre des de la que es pot accedir. Inclosos tots els elements de senyalització normalitzats. Inclosa l'amortització diària de la bastida. Inclosos reforços de forjats o terres de patis si fos necessari per aguantar el pes de la bastida d'acord amb les normatives vigents. </t>
    </r>
  </si>
  <si>
    <t>Marquesina de protecció perimetral de l'edifici en la primera planta davant la possible caiguda d'objectes formada per: braços plegables, tipus mènsula, de perfil buit d'acer de secció rectangular 60x40x2 mm, amb un tram horitzontal de 3,0 m de longitud i un tram inclinat a 45° d'1,5 m de longitud, fixats al forjat cada 2,5 m amb suports tipus Omega prèviament ancorats al forjat amb fixacions mecàniques, amortitzables en 8 usos i plataforma de xapa d'acer galvanitzat d'1,0 mm de gruix, que protegeix una zona de 1,5 m d'amplada, recolzada sobre els braços tipus mènsula i amb solapament entre xapes, amortitzable en 10 usos. Inclús cargols per a la subjecció de les xapes als braços.</t>
  </si>
  <si>
    <t xml:space="preserve">Neteja de paraments </t>
  </si>
  <si>
    <r>
      <t>Neteja mecànica i raspallat de bigues oxidades</t>
    </r>
    <r>
      <rPr>
        <sz val="10"/>
        <rFont val="Arial"/>
        <family val="2"/>
      </rPr>
      <t xml:space="preserve">, amb posterior aplicació de </t>
    </r>
    <r>
      <rPr>
        <b/>
        <sz val="10"/>
        <rFont val="Arial"/>
        <family val="2"/>
      </rPr>
      <t>tractament passivant anticorrosiu</t>
    </r>
    <r>
      <rPr>
        <sz val="10"/>
        <rFont val="Arial"/>
        <family val="2"/>
      </rPr>
      <t>.</t>
    </r>
  </si>
  <si>
    <t>2. BALCÓ DE PLANTA 1ª EN XAMFRÀ</t>
  </si>
  <si>
    <t xml:space="preserve">Es reompliran les fissures amb morter de reparació monocomponent a base de ciment millorat amb resines sintètiques, fum de sílice i fibres minerals, tipus SIKA MONOTOP 612, o similar, amb col∙locació de malla de fibra de vidre antialcalina tipus ARMATOP 99 en els punts que ho requereixin.
</t>
  </si>
  <si>
    <t>Reconstrucció de les zones sanejades amb morter de reparació tipus SIKA MONOTOP 612, prèvia aplicació de pont d'adherència en cas necessari a base d'adhesiu de resines epoxi, tipus SIKADUR 32 FIX, o similar. Aplicació de morter mineral tipus PETRATEX DE PAREX, com a integrador de zones reparades, de color similar al de la pedra artificial.</t>
  </si>
  <si>
    <t>(PREVISIÓ) Revoc transpirable de calç</t>
  </si>
  <si>
    <r>
      <t xml:space="preserve">Aplicació de </t>
    </r>
    <r>
      <rPr>
        <b/>
        <sz val="10"/>
        <rFont val="Arial"/>
        <family val="2"/>
      </rPr>
      <t>tractament consolidant superficial</t>
    </r>
  </si>
  <si>
    <t>Neteja en sec de balustrada</t>
  </si>
  <si>
    <t>Reparació de balustres</t>
  </si>
  <si>
    <r>
      <t xml:space="preserve">Substitució puntual de </t>
    </r>
    <r>
      <rPr>
        <b/>
        <sz val="10"/>
        <rFont val="Arial"/>
        <family val="2"/>
      </rPr>
      <t>gàrgoles i punts de desguàs</t>
    </r>
    <r>
      <rPr>
        <sz val="10"/>
        <rFont val="Arial"/>
        <family val="2"/>
      </rPr>
      <t xml:space="preserve"> deteriorats i amb diàmetre insuficient, assegurant la correcta evacuació d’aigües pluvials.</t>
    </r>
  </si>
  <si>
    <t>Subministrament i col·locació de noves gargoles i embornals (diàmetre superiora a l'existent), amb elements prefabricats similars als existents, pendent incorporda i morrións de protecció inclosos. Inclosos accessoris de muntatge, peces especials, material auxiliar, elements de subjecció,etc. Elements totalment muntats, connectats a la xarxa general de desguàs i provats.</t>
  </si>
  <si>
    <t>Sota Balcó de Planta 1ª en Xamfrà</t>
  </si>
  <si>
    <t>Balustres Balcó de Planta 1ª en Xamfrà</t>
  </si>
  <si>
    <t>3. TRIBUNES EN CANTONADES DE XAMFRÀ A NIVELL DE PLANTA 1ª I 2ª</t>
  </si>
  <si>
    <t>Subministrament i col·locació de noves gargoles i embornals (diàmetre superior a l'existent), amb elements prefabricats similars als existents, pendent incorporda i morrións de protecció inclosos. Inclosos accessoris de muntatge, peces especials, material auxiliar, elements de subjecció,etc. Elements totalment muntats, connectats a la xarxa general de desguàs i provats.</t>
  </si>
  <si>
    <t>ud</t>
  </si>
  <si>
    <t>Neteja de parament arrebossat</t>
  </si>
  <si>
    <t>Neteja de parament de pedra artificial</t>
  </si>
  <si>
    <r>
      <t>(PREVISIÓ) Neteja mecànica i raspallat de bigues oxidades</t>
    </r>
    <r>
      <rPr>
        <sz val="10"/>
        <rFont val="Arial"/>
        <family val="2"/>
      </rPr>
      <t xml:space="preserve">, amb posterior aplicació de </t>
    </r>
    <r>
      <rPr>
        <b/>
        <sz val="10"/>
        <rFont val="Arial"/>
        <family val="2"/>
      </rPr>
      <t>tractament passivant anticorrosiu</t>
    </r>
    <r>
      <rPr>
        <sz val="10"/>
        <rFont val="Arial"/>
        <family val="2"/>
      </rPr>
      <t>.</t>
    </r>
  </si>
  <si>
    <t>Reposició de recobriment mitjançant morters tècnics de reparació (Zones estucades)</t>
  </si>
  <si>
    <t>Reparació pedra artificial</t>
  </si>
  <si>
    <t>(PREVISIÓ) En cas de pedra erosionada o de textura sorrenca, es consolidaran les zones afectades mitjançant l'aplicació d'impregnació a base d'èsters d'àcid silícic, penetrant profundament en la pedra, tipus KEIM-SILEX. Sobre la base correctament humitejada, s'aplicarà amb paleta el morter de base o de fons, KEIM-RESTAURO-GRUND, prèviament pastat amb aigua. Aquest morter es deixarà durant 24 h, aplicant després d'aquest període el morter mineral KEIM-RESTAURO-TOP, deixant sobresortir 2mm sobre el nivell final. Aquest morter es treballarà amb eines de cantera. Finalment, s'igualaran tonalitats entre pedra restaurada i pedra antiga o netejada, mitjançant veladura de la tonalitat de la pedra KEIM-PURKRISTALAT.</t>
  </si>
  <si>
    <t>4. BALCONS</t>
  </si>
  <si>
    <t>Balcó (T3) P3</t>
  </si>
  <si>
    <t>Balcó (T4) P3</t>
  </si>
  <si>
    <t>Balcó (T3) P4</t>
  </si>
  <si>
    <t>Sota Cornisa i cantell</t>
  </si>
  <si>
    <t>Sobre Cornisa</t>
  </si>
  <si>
    <t>7. MUR DE BARANA DE COBERTA</t>
  </si>
  <si>
    <t>8. MITGERA DE FINCA VEÏNA DE GRAN VIA DE LES CORTS CATALANES 637</t>
  </si>
  <si>
    <t>5. MARQUESINA D’ACCÉS A L’EDIFICI</t>
  </si>
  <si>
    <t>Marquesina</t>
  </si>
  <si>
    <t>Neteja de vidres i canals</t>
  </si>
  <si>
    <t>Neteja obra</t>
  </si>
  <si>
    <t>Transport residus</t>
  </si>
  <si>
    <t xml:space="preserve">Mur de barana </t>
  </si>
  <si>
    <t>(PREVISIÓ) Reparació del trencament i vinclament del mur de barana</t>
  </si>
  <si>
    <r>
      <t>(PREVISIÓ) Neteja i tractament anticorrosiu de baranes metàl·liques</t>
    </r>
    <r>
      <rPr>
        <sz val="10"/>
        <rFont val="Arial"/>
        <family val="2"/>
      </rPr>
      <t xml:space="preserve"> i aplicació de nova capa de protecció.</t>
    </r>
  </si>
  <si>
    <t>Neteja de paraments i paviments</t>
  </si>
  <si>
    <t>Neteja de paraments i paviments i desgüasos</t>
  </si>
  <si>
    <t>Neteja de parament amb raig d’aigua calenta desionitzada, a pressió controlada sense additius. S'inclou la neteja del pavient, l'extraccio d'elements vegetals i la neteja dels embornals i gàrgoles.</t>
  </si>
  <si>
    <t>Mobilització i transport de maquinària i equips fins a zona d'apilament de materials, instal·lació en obra posada en marxa. Retirada de material.</t>
  </si>
  <si>
    <t>Desmuntatge de l'asta i elements de seguretat en la zona del carrer Roger de Llúria, per a la seva posterior recolocació segons propietat.</t>
  </si>
  <si>
    <t>Balcó (T1) P1</t>
  </si>
  <si>
    <t>Balcó (T1) P2</t>
  </si>
  <si>
    <t>Balcó (T2) P2</t>
  </si>
  <si>
    <t>Segellat de junta amb massilla elàstica</t>
  </si>
  <si>
    <r>
      <t>Repicat manual</t>
    </r>
    <r>
      <rPr>
        <sz val="10"/>
        <rFont val="Arial"/>
        <family val="2"/>
      </rPr>
      <t xml:space="preserve"> de zones amb fissures, esquerdes o despreniments, fins a descobrir l'element estrutural</t>
    </r>
  </si>
  <si>
    <t>Paviment Tribunes (Planta 1ª)</t>
  </si>
  <si>
    <t>Paviment Tribunes (Planta 2ª)</t>
  </si>
  <si>
    <t>Demolició de paviment exterior existent</t>
  </si>
  <si>
    <t>Neteja de parament amb raig d’aigua calenta desionitzada, a pressió controlada sense additius. Inclou el sanejament i neteja del paviment dels balcons amb extración devegetació i restes de materials.</t>
  </si>
  <si>
    <r>
      <t xml:space="preserve">Creació de noves gargoles </t>
    </r>
    <r>
      <rPr>
        <sz val="10"/>
        <rFont val="Arial"/>
        <family val="2"/>
      </rPr>
      <t>assegurant la correcta evacuació d’aigües pluvials.</t>
    </r>
  </si>
  <si>
    <t>Revisió de pendents</t>
  </si>
  <si>
    <t>Demolició de paviment exterior, amb mitjans manuals, i càrrega manual sobre camió o contenidor. Incloses totes les capes de paviment existent (siguin ceràmiques, de morter o de formigó) fins arribar a l'acabat original del balcó</t>
  </si>
  <si>
    <t>Segellat de junta de material, entre paviment i escopidor metàl·lic existents, amb massilla monocomponent a base de poliuretà, sobre fons de juntes per closa en cordons de polietilè expandit, de 20 mm de diàmetre; acabat mitjançant allisat del material amb espàtula.</t>
  </si>
  <si>
    <t>Paviment exterior de peces de gres rústic, de 200x200x12 mm, gamma mitja, capacitat d'absorció d'aigua E&lt;3%, grup AI, segons UNE-EN 14411, amb resistència al lliscament Rd&gt;45 segons UNE-EN 16165 i lliscabilitat classe 3 segons CTE. SUPORT: de morter de ciment. COL·LOCACIÓ: en capa fina i mitjançant encolat simple amb adhesiu cimentós millorat, C2 TE, segons UNE-EN 12004, amb lliscament reduït i temps obert ampliat. REJUNTAT: amb morter de junts cimentós millorat, amb absorció d'aigua reduïda i resistència elevada a l'abrasió tipus CG 2 W A, color blanc, en junts de 2 mm d'espessor.</t>
  </si>
  <si>
    <r>
      <t>Repicat manual</t>
    </r>
    <r>
      <rPr>
        <sz val="10"/>
        <rFont val="Arial"/>
        <family val="2"/>
      </rPr>
      <t xml:space="preserve"> de zones amb fissures, esquerdes o despreniments fins a descobrir l'element estructural</t>
    </r>
  </si>
  <si>
    <t>Subministrament i col·locació d'acabat en cornisa</t>
  </si>
  <si>
    <t>Subministrament i col·locació de peces d'acabat exterior tipus cobremurs, sobre cornisa. Peces de material petri  (color similar a façana) d'uns 50cm d'amplària aproximadament amb goteró, cara i cant recte polits, segons UNE-EN 771-6. Partida inclou mà d'obra i els següents passos:
1. Preparació de la superfície. Incloent la  neteja i preparació de la superfície, eliminant qualsevol residu de morter o elements contaminants.
2. Aplicació de morter d'adherència (amb pendent). S'aplicarà una capa de morter d'adherència en la base  per a assegurar una unió ferma i duradora amb la superfície existent.
3. Instal·lació dels cobremurs. Les peces es col·locaran sobre el morter d'adherència, assegurant-se que estiguin anivellades (amb pendent) i alineades correctament. S'emprarà un nivell i una regla per a verificar la seva posició.
4. Segellat de Juntes. S'aplicarà un segellador de juntes o silicona en les unions entre les albardillas i la superfície de la façana o mitgera per a prevenir la infiltració d'aigua.
S'inclou tot el necessari per a la correcta execució de la partida.</t>
  </si>
  <si>
    <t>Paviment balcó de Planta 1ª en Xamfrà</t>
  </si>
  <si>
    <t>Revisió de la base del balcó un cop efectuat l’enderroc del paviment existent, amb comprovació de les pendents i evacuació d’aigües. Formació o correcció de pendents insuficients mitjançant aplicació de morter lleuger de regularització, tipus morter cementós lleuger amb àrid expandit o morter de calç lleuger tipus Thermocal o similar, amb gruixos variables segons necessitat. Inclou preparació prèvia del suport, aplicació manual, formació de pendents segons traça indicada per la Direcció Facultativa, i neteja final. S'inclou part proporcional de mitjans auxiliars i protecció de les zones adjacents.</t>
  </si>
  <si>
    <r>
      <t xml:space="preserve">Substitució puntual de gàrgoles i punts de desguàs </t>
    </r>
    <r>
      <rPr>
        <sz val="10"/>
        <rFont val="Arial"/>
        <family val="2"/>
      </rPr>
      <t>deteriorats i amb diàmetre insuficient, assegurant la correcta evacuació d’aigües pluvials.</t>
    </r>
  </si>
  <si>
    <t>Neteja mecànica d’elements de façana amb projecció de silicat d'alumini o vidre micronitzat, a pressió controlada mitjançant filtres recanviables i regulables, modificant la pressió, la distancia d'aplicació i el diàmetre dels filtres, en funció de la naturalesa i les condicions de la superfície a netejar. Inclou proves prèvies necessàries per a ajustar els paràmetres de la neteja i evitar danys en el suport a netejar.
Les restes de brutícia que restin sobre la superfície projectada seran retirats mitjançant un raspallat específic.
Apilament, retirada i càrrega de la sorra projectada i restes generades a abocador específic.</t>
  </si>
  <si>
    <t>Verificació de l’estabilitat dels ancoratges metàl·lics existents entre les peces de coronació de la barana i el parament vertical de façana. Inclou:
Revisió mecànica de l’estat de conservació de les peces d’ancoratge, de tipus abraçadora doble o tirant d’acer, amb comprovació de la seva estabilitat, oxidació o pèrdua d’eficàcia.
Desmuntatge i retirada dels ancoratges defectuosos, si escau.
Fabricació i col·locació de nous ancoratges metàl·lics, si és necessari, amb acabat galvanitzat o inoxidable segons criteri tècnic, adaptats a la geometria existent.
Segellat del punt de contacte amb el parament mitjançant morter de reparació no retràctil o massilla tècnica, assegurant la impermeabilització del punt d’unió.
Inclou preparació del suport, protecció de zones contigües, neteja i comprovació final.</t>
  </si>
  <si>
    <t>En cas de que no es pugui modifcar la pendent de la marquesina: Subministrament i col·locació de baixant circular d'alumini lacat (color de façana), de Ø 80 mm, per a recollida d'aigües, formada per peces preformades, amb sistema d'unió mitjançant esbocardat, col·locades amb suports especials col·locats cada 50 cm, instal·lada a l'exterior de l'edifici. Inclús, connexions, colzes i peces especials... Elements totalment muntats, connectats a la xarxa general de desguàs i provats.</t>
  </si>
  <si>
    <r>
      <t xml:space="preserve">6. CORNISA </t>
    </r>
    <r>
      <rPr>
        <sz val="12"/>
        <rFont val="Geneva"/>
        <family val="2"/>
      </rPr>
      <t>( partides executats a través de treballs verticals)</t>
    </r>
  </si>
  <si>
    <t>Neteja de la superfície exterior i interior dels vidres d’una marquesina de protecció, mitjançant sistema manual amb raspador, baieta de microfibra i productes específics per a la neteja de vidre no abrasius.
S’utilitzaran productes neutres i aigua osmotitzada o desionitzada per evitar marques, amb assecat manual per garantir transparència i acabat uniforme. Inclou:
Neteja d’estructura metàl·lica adjacent (marcs, perfils...)
Recollida d’aigües de neteja si cal
Protecció prèvia d’elements contigus</t>
  </si>
  <si>
    <t>Neteja de parament de façana mitjançant aplicació manual d’aigua desionitzada o osmotitzada a baixa pressió, amb ajuda de raspalls específics per façanes o sistemes de neteja en sec, per eliminar restes de pols, contaminants i eflorescències lleus.</t>
  </si>
  <si>
    <t>Sota Cornisa i cantell (previsio 10 m2)</t>
  </si>
  <si>
    <t>En obra es valorrà si és necessari (per temes estructurals) el grapat d'esquerdes amb encastament de rodons inoxidables amb forma de U ancorats amb SIKA ANCHORFIX 3, col·locats cada 25 cm.</t>
  </si>
  <si>
    <t>Subministrament, muntatge i desmuntatge de mitjans auxiliars per als treballs en façana i coberta, incloent-hi mitjans de senyalització i protecció de les zones de treball. Inclou proteccions individuals i tot el material auxiliar necessari per a la correcta execució de les obres. Inclou tambien mitjans de proteccion de lones per a evitar pols en zones de treball.</t>
  </si>
  <si>
    <r>
      <rPr>
        <b/>
        <sz val="10"/>
        <rFont val="Geneva"/>
        <family val="2"/>
      </rPr>
      <t xml:space="preserve">Mitjans verticals: </t>
    </r>
    <r>
      <rPr>
        <sz val="10"/>
        <rFont val="Geneva"/>
        <family val="2"/>
      </rPr>
      <t>Movilització i transport</t>
    </r>
  </si>
  <si>
    <r>
      <rPr>
        <b/>
        <sz val="10"/>
        <rFont val="Arial"/>
        <family val="2"/>
      </rPr>
      <t>Mitjans verticals</t>
    </r>
    <r>
      <rPr>
        <sz val="10"/>
        <rFont val="Arial"/>
        <family val="2"/>
      </rPr>
      <t xml:space="preserve"> i línies d'ancoratge vertical temporal, amb dispositiu anticaigudes lliscant.</t>
    </r>
  </si>
  <si>
    <t>Reparació de petits desperfectes en balustrada de pedra artificial, amb aplicació de morter de reparació tixotròpic i de retracció controlada i acabat pintat amb dues capes de pintura al silicat (50% de les existents)</t>
  </si>
  <si>
    <t>Sota Balcó de Planta 1ª en Xamfrà (50%afectacio)</t>
  </si>
  <si>
    <t>Sota Balcó de Planta 1ª en Xamfrà (previsio 4 m2)</t>
  </si>
  <si>
    <r>
      <t>Paviment exter</t>
    </r>
    <r>
      <rPr>
        <b/>
        <sz val="10"/>
        <color theme="1"/>
        <rFont val="Arial"/>
        <family val="2"/>
      </rPr>
      <t>ior de peces de gres</t>
    </r>
    <r>
      <rPr>
        <b/>
        <sz val="10"/>
        <rFont val="Arial"/>
        <family val="2"/>
      </rPr>
      <t>. Col·locació en capa fina</t>
    </r>
  </si>
  <si>
    <r>
      <t>Paviment exterior</t>
    </r>
    <r>
      <rPr>
        <b/>
        <sz val="10"/>
        <color theme="1"/>
        <rFont val="Arial"/>
        <family val="2"/>
      </rPr>
      <t xml:space="preserve"> de peces de gres. Col</t>
    </r>
    <r>
      <rPr>
        <b/>
        <sz val="10"/>
        <rFont val="Arial"/>
        <family val="2"/>
      </rPr>
      <t>·locació en capa fina</t>
    </r>
  </si>
  <si>
    <t>Repicat i sanejament manual de zones que presentin fissures, bufamentsi/o risc de despreniments, fins a descobrir l'element estrutural. Repicat amb sistema de martell i escarpa, fins a arribar a base ferma (cara inferior estructura). 
S'inclou part proporcional de retirada, apilament i càrrega manual d'enderrocs sobre camió o contenidor.I part proporcional de mitjans auxiliars així com tot el necessari per a la correcta execució de la partida.</t>
  </si>
  <si>
    <t>Tribunes (Planta 1ª) (50%afectacio)</t>
  </si>
  <si>
    <t>Tribunes (Planta 2ª) (50%afectacio)</t>
  </si>
  <si>
    <t>Tribunes (Planta 1ª) previsio 2 m2</t>
  </si>
  <si>
    <t>Tribunes (Planta 2ª) previsió 2 m2</t>
  </si>
  <si>
    <t>Repicat i sanejament manual de zones que presentin fissures, bufamentsi/o risc de despreniments.
Repicat amb sistema de martell i escarpa, fins a arribar a base ferma. 
S'inclou part proporcional de retirada, apilament i càrrega manual d'enderrocs sobre camió o contenidor.I part proporcional de mitjans auxiliars així com tot el necessari per a la correcta execució de la partida.</t>
  </si>
  <si>
    <t>Balcó (T1) P1 (50%afectacio)</t>
  </si>
  <si>
    <t>Balcó (T1) P2(50%afectacio)</t>
  </si>
  <si>
    <t>Balcó (T2) P2(50%afectacio)</t>
  </si>
  <si>
    <t>Balcó (T1) P1 (previsio de 1m2)</t>
  </si>
  <si>
    <t>Balcó (T1) P2 (previsio 1 m2)</t>
  </si>
  <si>
    <t>Balcó (T1) P3 (previsio 1 m2)</t>
  </si>
  <si>
    <t>Repicat i sanejament manual de zones que presentin fissures, bufamentsi/o risc de despreniments, fins a descobrir l'element estrutural. Repicat amb sistema de martell i escarpa, fins a arribar a base ferma. 
S'inclou part proporcional de retirada, apilament i càrrega manual d'enderrocs sobre camió o contenidor.I part proporcional de mitjans auxiliars així com tot el necessari per a la correcta execució de la partida.</t>
  </si>
  <si>
    <t>Sota Cornisa i cantell (50%afectacio)</t>
  </si>
  <si>
    <t>Sobre Cornisa (100%afectacio)</t>
  </si>
  <si>
    <t>Repicat i sanejament manual de zones que presentin fissures/o risc de despreniments.
Repicat amb sistema de martell i escarpa, fins a arribar a base ferma. 
S'inclou part proporcional de retirada, apilament i càrrega manual d'enderrocs sobre camió o contenidor.I part proporcional de mitjans auxiliars així com tot el necessari per a la correcta execució de la partida.</t>
  </si>
  <si>
    <t xml:space="preserve">Reparació mitjançant morters tècnics de reparació </t>
  </si>
  <si>
    <r>
      <t xml:space="preserve">Muntatge de </t>
    </r>
    <r>
      <rPr>
        <b/>
        <sz val="10"/>
        <rFont val="Arial"/>
        <family val="2"/>
      </rPr>
      <t>bastida tubular homologada</t>
    </r>
  </si>
  <si>
    <t>Mitjans auxiliars (68m2)</t>
  </si>
  <si>
    <t>Bastida tubular metàl·lica fixa, muntada sobre coberta plana, per a la realització de treballs de rehabilitació o reparació sobre mitgera. D'alçada ≤ 7 m, amb bastiments metàl·lics modulars, plataformes de treball d’amplària ≥ 60 cm, escales interiors amb trampilla, baranes de protecció, sòcols i xarxa antidespreniment de poliamida col·locada en tota la cara exterior. La bastida inclou sistemes d’amarratge cada 20 m², i reforç puntual de la base (sobre la coberta plana) per a repartir càrregues segons especificació del fabricant. Inclou el muntatge, desmuntatge, transport, senyalització, amortització i elements de seguretat segons la normativa vigent.
Nota important, tenir en compte els elements existents de plaques solars e instalacions per a la no afectació de la bastida a aquest.</t>
  </si>
  <si>
    <t>Repicat i sanejament manual de zones que presentin fissures, bufamentsi/o risc de despreniments, o desperfectes després de l'extracció dels elements i la revisió.
Repicat amb sistema de martell i escarpa, fins a arribar a base ferma. 
S'inclou part proporcional de retirada, apilament i càrrega manual d'enderrocs sobre camió o contenidor.I part proporcional de mitjans auxiliars així com tot el necessari per a la correcta execució de la partida.</t>
  </si>
  <si>
    <r>
      <t>Reparació del revestiment de la mitgera</t>
    </r>
    <r>
      <rPr>
        <sz val="10"/>
        <rFont val="Arial"/>
        <family val="2"/>
      </rPr>
      <t xml:space="preserve"> amb morter de calç, restituint les zones degradades</t>
    </r>
  </si>
  <si>
    <t xml:space="preserve">Inspecció tècnica puntual de la DO encarregada per a la verificació visual, fotogràfica i documental de zones de façana, balcons o mitgeres que actualment no són directament visibles o accessibles dels balcons de p3 ,i que requereixen accés amb mitjans auxiliars  per a la seva comprovació. Inclou:
Coordinació amb el tècnic responsable, 
Accés a la zona indicada sense actuació immediata, únicament diagnosi i presa de dades.
Recolzament fotogràfic de l’estat, presa de mostres si cal, 
</t>
  </si>
  <si>
    <t>Ajudes a l'inspeccio tecnica puntual</t>
  </si>
  <si>
    <t>(PREVISIÓ) Revisió i modificació de pendents marquesina</t>
  </si>
  <si>
    <t>revisió del sistem constructiu de la marquesina existent, per comprovar si es poden modificar els tirants de subjecció i modifcar el pendent existent, per a l'evacuació d'aigues cap enfora.</t>
  </si>
  <si>
    <t>BENEFICIO INDUSTRIAL (6%)</t>
  </si>
  <si>
    <t>1.1</t>
  </si>
  <si>
    <t>Lloguer de bastida tubular de façana (amortització)</t>
  </si>
  <si>
    <r>
      <t xml:space="preserve">Lloguer, durant 90 dies naturals, de bastida tubular normalitzada, tipus multidireccional, </t>
    </r>
    <r>
      <rPr>
        <b/>
        <sz val="10"/>
        <rFont val="Geneva"/>
        <family val="2"/>
      </rPr>
      <t>segons planells descripció gràfica</t>
    </r>
    <r>
      <rPr>
        <sz val="10"/>
        <rFont val="Geneva"/>
        <family val="2"/>
      </rPr>
      <t>, fins a 15 m d'altura màxima de treball, format per estructura tubular d'acer galvanitzat en calent, de 48,3 mm de diàmetre i 3,2 mm de gruix, sense duplicitat d'elements verticals, compost per plataformes de treball de 60 cm d'ample, disposades cada 2 m d'altura, escala interior amb trapa, barana posterior amb dues barres i rodapeu, i barana davantera amb una barra; per a l'execució de façana de 700 m² aprox., amb volades disposades en un percentatge major del 50% del seu perímetre i que sobresurten més de 30 cm del pla de façana</t>
    </r>
  </si>
  <si>
    <t>Protecció provisional de vorera, paviments, vorades i elements urbans existents en la zona d'actuació, mitjançant sistemes de protecció adequats enfront de cops, caiguda de materials i possibles afeccions derivades dels treballs de rehabilitació de façana, incloent-hi la col·locació, manteniment, reposició i retirada de les proteccions, així com la neteja final dels elements protegits.</t>
  </si>
  <si>
    <t>Protecció d'accessos, vorera, elements urbans i zones de pas</t>
  </si>
  <si>
    <t xml:space="preserve">Conjunt d'elements d'abalisament i senyalització provisional d'obres segons ordenança municipal </t>
  </si>
  <si>
    <t xml:space="preserve">(PREVISIÓ) Col·locació de marquesina de protecció de vorera </t>
  </si>
  <si>
    <t>Conjunt d'elements d'abalisament i senyalització provisional d'obres, necessaris per al compliment de la normativa vigent en matèria de Seguretat i Salut en el Treball. Inclòs manteniment en condicions segures durant tot el període de temps que es requereixi, reparació o reposició, canvi de posició i transport fins al lloc de magatzematge o retirada a contenidor.</t>
  </si>
  <si>
    <t>1.2</t>
  </si>
  <si>
    <t>1.3</t>
  </si>
  <si>
    <t>1.4</t>
  </si>
  <si>
    <t>1.5</t>
  </si>
  <si>
    <t>1.6</t>
  </si>
  <si>
    <t>1.7</t>
  </si>
  <si>
    <t>2.1</t>
  </si>
  <si>
    <t>2.2</t>
  </si>
  <si>
    <t>2.3</t>
  </si>
  <si>
    <t>2.4</t>
  </si>
  <si>
    <t>2.5</t>
  </si>
  <si>
    <t>2.6</t>
  </si>
  <si>
    <t>2.7</t>
  </si>
  <si>
    <t>2.8</t>
  </si>
  <si>
    <t>2.9</t>
  </si>
  <si>
    <t>2.10</t>
  </si>
  <si>
    <t>2.11</t>
  </si>
  <si>
    <t>2.12</t>
  </si>
  <si>
    <t>2.13</t>
  </si>
  <si>
    <t>2.14</t>
  </si>
  <si>
    <t>2.15</t>
  </si>
  <si>
    <t>3.1</t>
  </si>
  <si>
    <t>Impermeabilització contínua elàstica de paviment de balcó</t>
  </si>
  <si>
    <t>Impermeabilització  realitzada mitjançant revestiment continu elàstic. Impermeabilizante tipus o similar a sistema d'impermeabilització de coberta aplicada de manera líquida, basada en emulsions vituminosas, modificada amb polimeros , amb una dotació de 2,5 Kg/m², formant una làmina elàstica de minimo 1,4 mm de gruix, contínua sense juntes ni soldadures i adherida a la superfície. La impermeabilització de les juntes del perímetre exterior de la llosa es facturarà per m² amb el preu indicat en aquesta partida.
Inclou reparació, si és necesária, de la base d'adherència de la capa de regularització de morter.
S'inclou impermeabilicación de mitges canyes i altura de fins a 20 cm en les trobades verticals, incloent minveles, juntes de dilatacion, embornals i trobades amb instal·lacions fixes existents. Incloent GARANTIA DECENNAL avalada per la compañia d'assegurança.</t>
  </si>
  <si>
    <t>Impermeabilització contínua elàstica de paviment de tribunes</t>
  </si>
  <si>
    <t>Impermeabilització contínua elàstica sobre cornissa</t>
  </si>
  <si>
    <t>Aplicació de tractament consolidant superficial</t>
  </si>
  <si>
    <t>3.2</t>
  </si>
  <si>
    <t>3.3</t>
  </si>
  <si>
    <t>3.4</t>
  </si>
  <si>
    <t>3.5</t>
  </si>
  <si>
    <t>3.6</t>
  </si>
  <si>
    <t>3.7</t>
  </si>
  <si>
    <t>3.8</t>
  </si>
  <si>
    <t>3.9</t>
  </si>
  <si>
    <t>3.10</t>
  </si>
  <si>
    <t>3.11</t>
  </si>
  <si>
    <t>3.12</t>
  </si>
  <si>
    <t>3.13</t>
  </si>
  <si>
    <t>3.14</t>
  </si>
  <si>
    <t>3.15</t>
  </si>
  <si>
    <t>3.16</t>
  </si>
  <si>
    <t>3.17</t>
  </si>
  <si>
    <t>3.18</t>
  </si>
  <si>
    <r>
      <t>Colocació de baixant de recollida,</t>
    </r>
    <r>
      <rPr>
        <sz val="10"/>
        <rFont val="Arial"/>
        <family val="2"/>
      </rPr>
      <t xml:space="preserve"> assegurant la correcta evacuació d’aigües pluvials.</t>
    </r>
  </si>
  <si>
    <t>Lloguer de bastida tubular (amortització)</t>
  </si>
  <si>
    <t>Lloguer, durant 90 dies naturals, de bastida tubular normalitzada, tipus multidireccional, fins a 15 m d'altura màxima de treball, format per estructura tubular d'acer galvanitzat en calent, de 48,3 mm de diàmetre i 3,2 mm de gruix, sense duplicitat d'elements verticals, compost per plataformes de treball de 60 cm d'ample, disposades cada 2 m d'altura, escala interior amb trapa, barana posterior amb dues barres i rodapeu, i barana davantera amb una barra; per a l'execució de façana de 70 m² aprox., amb volades disposades en un percentatge inferior del 50% del seu perímetre i que sobresurten menys de 30 cm del pla de façana</t>
  </si>
  <si>
    <t>Implantació</t>
  </si>
  <si>
    <t>4.1</t>
  </si>
  <si>
    <t>4.2</t>
  </si>
  <si>
    <t>4.3</t>
  </si>
  <si>
    <t>4.5</t>
  </si>
  <si>
    <t>4.6</t>
  </si>
  <si>
    <t>4.7</t>
  </si>
  <si>
    <t>4.8</t>
  </si>
  <si>
    <t>4.9</t>
  </si>
  <si>
    <t>5.1</t>
  </si>
  <si>
    <t>5.2</t>
  </si>
  <si>
    <t>5.3</t>
  </si>
  <si>
    <t>6.1</t>
  </si>
  <si>
    <t>6.2</t>
  </si>
  <si>
    <t>6.3</t>
  </si>
  <si>
    <t>6.4</t>
  </si>
  <si>
    <t>6.5</t>
  </si>
  <si>
    <t>6.6</t>
  </si>
  <si>
    <t>6.7</t>
  </si>
  <si>
    <t>7.1</t>
  </si>
  <si>
    <t>7.2</t>
  </si>
  <si>
    <t>7.3</t>
  </si>
  <si>
    <t>7.4</t>
  </si>
  <si>
    <t>7.5</t>
  </si>
  <si>
    <t>7.6</t>
  </si>
  <si>
    <t>7.7</t>
  </si>
  <si>
    <t>8.1</t>
  </si>
  <si>
    <t>8.2</t>
  </si>
  <si>
    <t>8.3</t>
  </si>
  <si>
    <t>8.4</t>
  </si>
  <si>
    <t>8.5</t>
  </si>
  <si>
    <t>9. PARTIDAS GENERALES</t>
  </si>
  <si>
    <t>9.1</t>
  </si>
  <si>
    <t>9.2</t>
  </si>
  <si>
    <t>9.3</t>
  </si>
  <si>
    <t>9.4</t>
  </si>
  <si>
    <t>9.5</t>
  </si>
  <si>
    <r>
      <t xml:space="preserve">Partida a l'alça de </t>
    </r>
    <r>
      <rPr>
        <b/>
        <sz val="10"/>
        <rFont val="Arial"/>
        <family val="2"/>
      </rPr>
      <t xml:space="preserve">desplaçament i protecció d'elements de instal·lacions </t>
    </r>
    <r>
      <rPr>
        <sz val="10"/>
        <rFont val="Arial"/>
        <family val="2"/>
      </rPr>
      <t>per a la seva posterior recol·locació</t>
    </r>
  </si>
  <si>
    <t>Projecte tècnic per a la reparació puntual de façana, Gran Via Corts Catalanes, 635
Agost 2026</t>
  </si>
  <si>
    <t>4.4</t>
  </si>
  <si>
    <t>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</si>
</sst>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 &quot;€&quot;"/>
  </numFmts>
  <fonts count="23" x14ac:knownFonts="1">
    <font>
      <sz val="10"/>
      <name val="Arial"/>
    </font>
    <font>
      <sz val="10"/>
      <name val="Arial"/>
      <family val="2"/>
    </font>
    <font>
      <sz val="10"/>
      <name val="Geneva"/>
      <family val="2"/>
    </font>
    <font>
      <b/>
      <sz val="10"/>
      <name val="Geneva"/>
      <family val="2"/>
    </font>
    <font>
      <i/>
      <sz val="10"/>
      <name val="Geneva"/>
      <family val="2"/>
    </font>
    <font>
      <sz val="12"/>
      <name val="Geneva"/>
      <family val="2"/>
    </font>
    <font>
      <b/>
      <sz val="12"/>
      <name val="Geneva"/>
      <family val="2"/>
    </font>
    <font>
      <sz val="10"/>
      <color indexed="12"/>
      <name val="Geneva"/>
      <family val="2"/>
    </font>
    <font>
      <sz val="10"/>
      <name val="Arial"/>
      <family val="2"/>
    </font>
    <font>
      <sz val="9"/>
      <color rgb="FF00000A"/>
      <name val="Arial"/>
      <family val="2"/>
    </font>
    <font>
      <b/>
      <sz val="10"/>
      <name val="Arial"/>
      <family val="2"/>
    </font>
    <font>
      <sz val="10"/>
      <color rgb="FFFF0000"/>
      <name val="Geneva"/>
      <family val="2"/>
    </font>
    <font>
      <sz val="10"/>
      <color rgb="FFFF1414"/>
      <name val="Arial"/>
      <family val="2"/>
    </font>
    <font>
      <b/>
      <sz val="11"/>
      <name val="Calibri"/>
      <family val="2"/>
    </font>
    <font>
      <sz val="10"/>
      <color theme="1"/>
      <name val="Geneva"/>
      <family val="2"/>
    </font>
    <font>
      <b/>
      <sz val="10"/>
      <name val="Geneva"/>
      <family val="2"/>
      <charset val="1"/>
    </font>
    <font>
      <b/>
      <sz val="10"/>
      <color rgb="FFFF0000"/>
      <name val="Geneva"/>
      <family val="2"/>
    </font>
    <font>
      <b/>
      <sz val="10"/>
      <color theme="1"/>
      <name val="Arial"/>
      <family val="2"/>
    </font>
    <font>
      <sz val="10"/>
      <name val="Geneva"/>
      <family val="2"/>
    </font>
    <font>
      <sz val="8"/>
      <name val="Arial"/>
      <family val="2"/>
    </font>
    <font>
      <sz val="15"/>
      <name val="Geneva"/>
      <family val="2"/>
    </font>
    <font>
      <b/>
      <sz val="15"/>
      <name val="Geneva"/>
      <family val="2"/>
    </font>
    <font>
      <b/>
      <sz val="15"/>
      <name val="Geneva"/>
      <family val="2"/>
    </font>
  </fonts>
  <fills count="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s>
  <borders count="28">
    <border>
      <left/>
      <right/>
      <top/>
      <bottom/>
      <diagonal/>
    </border>
    <border>
      <left/>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0" fontId="8" fillId="0" borderId="0"/>
    <xf numFmtId="9" fontId="1" fillId="0" borderId="0" applyFont="0" applyFill="0" applyBorder="0" applyAlignment="0" applyProtection="0"/>
  </cellStyleXfs>
  <cellXfs count="130">
    <xf numFmtId="0" fontId="0" fillId="0" borderId="0" xfId="0"/>
    <xf numFmtId="4" fontId="2" fillId="0" borderId="0" xfId="0" applyNumberFormat="1" applyFont="1"/>
    <xf numFmtId="0" fontId="3" fillId="0" borderId="0" xfId="0" applyFont="1"/>
    <xf numFmtId="0" fontId="2" fillId="0" borderId="0" xfId="0" applyFont="1"/>
    <xf numFmtId="2" fontId="2" fillId="0" borderId="0" xfId="0" applyNumberFormat="1" applyFont="1"/>
    <xf numFmtId="0" fontId="2" fillId="0" borderId="1" xfId="0" applyFont="1" applyBorder="1"/>
    <xf numFmtId="0" fontId="2" fillId="0" borderId="2" xfId="0" applyFont="1" applyBorder="1"/>
    <xf numFmtId="0" fontId="2" fillId="0" borderId="0" xfId="0" applyFont="1" applyAlignment="1">
      <alignment horizontal="justify" vertical="justify" wrapText="1"/>
    </xf>
    <xf numFmtId="4" fontId="5" fillId="0" borderId="0" xfId="0" applyNumberFormat="1" applyFont="1"/>
    <xf numFmtId="2" fontId="5" fillId="0" borderId="0" xfId="0" applyNumberFormat="1" applyFont="1"/>
    <xf numFmtId="0" fontId="5" fillId="0" borderId="0" xfId="0" applyFont="1"/>
    <xf numFmtId="4" fontId="3" fillId="0" borderId="3" xfId="0" applyNumberFormat="1" applyFont="1" applyBorder="1" applyAlignment="1">
      <alignment horizontal="center"/>
    </xf>
    <xf numFmtId="4" fontId="2" fillId="0" borderId="4" xfId="0" applyNumberFormat="1" applyFont="1" applyBorder="1"/>
    <xf numFmtId="4" fontId="2" fillId="2" borderId="4" xfId="0" applyNumberFormat="1" applyFont="1" applyFill="1" applyBorder="1"/>
    <xf numFmtId="4" fontId="3" fillId="0" borderId="5" xfId="0" applyNumberFormat="1" applyFont="1" applyBorder="1" applyAlignment="1">
      <alignment horizontal="center"/>
    </xf>
    <xf numFmtId="4" fontId="2" fillId="0" borderId="6" xfId="0" applyNumberFormat="1" applyFont="1" applyBorder="1"/>
    <xf numFmtId="4" fontId="2" fillId="2" borderId="6" xfId="0" applyNumberFormat="1" applyFont="1" applyFill="1" applyBorder="1"/>
    <xf numFmtId="2" fontId="2" fillId="0" borderId="7" xfId="0" applyNumberFormat="1" applyFont="1" applyBorder="1"/>
    <xf numFmtId="0" fontId="2" fillId="0" borderId="7" xfId="0" applyFont="1" applyBorder="1"/>
    <xf numFmtId="4" fontId="2" fillId="0" borderId="7" xfId="0" applyNumberFormat="1" applyFont="1" applyBorder="1"/>
    <xf numFmtId="2" fontId="2" fillId="2" borderId="7" xfId="0" applyNumberFormat="1" applyFont="1" applyFill="1" applyBorder="1"/>
    <xf numFmtId="4" fontId="3" fillId="2" borderId="7" xfId="0" applyNumberFormat="1" applyFont="1" applyFill="1" applyBorder="1"/>
    <xf numFmtId="4" fontId="2" fillId="2" borderId="7" xfId="0" applyNumberFormat="1" applyFont="1" applyFill="1" applyBorder="1"/>
    <xf numFmtId="0" fontId="2" fillId="2" borderId="7" xfId="0" applyFont="1" applyFill="1" applyBorder="1"/>
    <xf numFmtId="4" fontId="3" fillId="0" borderId="8" xfId="0" applyNumberFormat="1" applyFont="1" applyBorder="1" applyAlignment="1">
      <alignment horizontal="center"/>
    </xf>
    <xf numFmtId="165" fontId="2" fillId="2" borderId="7" xfId="0" applyNumberFormat="1" applyFont="1" applyFill="1" applyBorder="1"/>
    <xf numFmtId="165" fontId="2" fillId="0" borderId="7" xfId="0" applyNumberFormat="1" applyFont="1" applyBorder="1"/>
    <xf numFmtId="0" fontId="2" fillId="0" borderId="0" xfId="0" applyFont="1" applyAlignment="1">
      <alignment horizontal="left" vertical="justify" wrapText="1"/>
    </xf>
    <xf numFmtId="0" fontId="2" fillId="0" borderId="0" xfId="0" applyFont="1" applyAlignment="1">
      <alignment horizontal="right" vertical="justify" wrapText="1"/>
    </xf>
    <xf numFmtId="4" fontId="2" fillId="0" borderId="0" xfId="0" applyNumberFormat="1" applyFont="1" applyAlignment="1">
      <alignment horizontal="right"/>
    </xf>
    <xf numFmtId="0" fontId="2" fillId="0" borderId="0" xfId="0" applyFont="1" applyAlignment="1">
      <alignment horizontal="right"/>
    </xf>
    <xf numFmtId="2" fontId="3" fillId="0" borderId="0" xfId="0" applyNumberFormat="1" applyFont="1"/>
    <xf numFmtId="0" fontId="3" fillId="0" borderId="0" xfId="0" applyFont="1" applyAlignment="1">
      <alignment horizontal="right"/>
    </xf>
    <xf numFmtId="165" fontId="3" fillId="0" borderId="0" xfId="0" applyNumberFormat="1" applyFont="1"/>
    <xf numFmtId="0" fontId="7" fillId="0" borderId="0" xfId="0" applyFont="1" applyAlignment="1">
      <alignment horizontal="right" vertical="justify" wrapText="1"/>
    </xf>
    <xf numFmtId="165" fontId="5" fillId="0" borderId="0" xfId="0" applyNumberFormat="1" applyFont="1"/>
    <xf numFmtId="0" fontId="2" fillId="0" borderId="0" xfId="0" applyFont="1" applyAlignment="1">
      <alignment horizontal="left" vertical="top" wrapText="1"/>
    </xf>
    <xf numFmtId="4" fontId="3" fillId="0" borderId="1" xfId="0" applyNumberFormat="1" applyFont="1" applyBorder="1" applyAlignment="1">
      <alignment vertical="top"/>
    </xf>
    <xf numFmtId="0" fontId="2" fillId="0" borderId="0" xfId="0" applyFont="1" applyAlignment="1">
      <alignment vertical="top"/>
    </xf>
    <xf numFmtId="49" fontId="2" fillId="0" borderId="0" xfId="0" applyNumberFormat="1" applyFont="1" applyAlignment="1">
      <alignment vertical="top"/>
    </xf>
    <xf numFmtId="49" fontId="3" fillId="0" borderId="1" xfId="0" applyNumberFormat="1" applyFont="1" applyBorder="1" applyAlignment="1">
      <alignment vertical="top"/>
    </xf>
    <xf numFmtId="49" fontId="3" fillId="0" borderId="2" xfId="0" applyNumberFormat="1" applyFont="1" applyBorder="1" applyAlignment="1">
      <alignment vertical="top"/>
    </xf>
    <xf numFmtId="49" fontId="3" fillId="2" borderId="0" xfId="0" applyNumberFormat="1" applyFont="1" applyFill="1" applyAlignment="1">
      <alignment vertical="top"/>
    </xf>
    <xf numFmtId="49" fontId="5" fillId="0" borderId="0" xfId="0" applyNumberFormat="1" applyFont="1" applyAlignment="1">
      <alignment vertical="top"/>
    </xf>
    <xf numFmtId="0" fontId="3" fillId="0" borderId="0" xfId="0" applyFont="1" applyAlignment="1">
      <alignment vertical="top"/>
    </xf>
    <xf numFmtId="0" fontId="3" fillId="0" borderId="1" xfId="0" applyFont="1" applyBorder="1" applyAlignment="1">
      <alignment vertical="top"/>
    </xf>
    <xf numFmtId="0" fontId="3" fillId="0" borderId="2" xfId="0" applyFont="1" applyBorder="1" applyAlignment="1">
      <alignment vertical="top"/>
    </xf>
    <xf numFmtId="0" fontId="3" fillId="0" borderId="0" xfId="0" applyFont="1" applyAlignment="1">
      <alignment horizontal="justify" vertical="top" wrapText="1"/>
    </xf>
    <xf numFmtId="0" fontId="2" fillId="0" borderId="0" xfId="0" applyFont="1" applyAlignment="1">
      <alignment horizontal="justify" vertical="top" wrapText="1"/>
    </xf>
    <xf numFmtId="0" fontId="7" fillId="0" borderId="0" xfId="0" applyFont="1" applyAlignment="1">
      <alignment horizontal="right" vertical="top" wrapText="1"/>
    </xf>
    <xf numFmtId="0" fontId="9" fillId="0" borderId="0" xfId="0" applyFont="1" applyAlignment="1">
      <alignment horizontal="justify" vertical="top"/>
    </xf>
    <xf numFmtId="0" fontId="3" fillId="0" borderId="0" xfId="0" applyFont="1" applyAlignment="1">
      <alignment horizontal="left" vertical="top"/>
    </xf>
    <xf numFmtId="0" fontId="6" fillId="2" borderId="0" xfId="0" applyFont="1" applyFill="1" applyAlignment="1">
      <alignment horizontal="justify" vertical="top" wrapText="1"/>
    </xf>
    <xf numFmtId="0" fontId="3" fillId="0" borderId="0" xfId="0" applyFont="1" applyAlignment="1">
      <alignment horizontal="right" vertical="top" wrapText="1"/>
    </xf>
    <xf numFmtId="0" fontId="3" fillId="0" borderId="0" xfId="0" applyFont="1" applyAlignment="1">
      <alignment horizontal="right" vertical="justify" wrapText="1"/>
    </xf>
    <xf numFmtId="165" fontId="2" fillId="0" borderId="9" xfId="0" applyNumberFormat="1" applyFont="1" applyBorder="1"/>
    <xf numFmtId="0" fontId="2" fillId="0" borderId="9" xfId="0" applyFont="1" applyBorder="1"/>
    <xf numFmtId="4" fontId="2" fillId="0" borderId="10" xfId="0" applyNumberFormat="1" applyFont="1" applyBorder="1"/>
    <xf numFmtId="4" fontId="2" fillId="0" borderId="9" xfId="0" applyNumberFormat="1" applyFont="1" applyBorder="1"/>
    <xf numFmtId="4" fontId="2" fillId="0" borderId="11" xfId="0" applyNumberFormat="1" applyFont="1" applyBorder="1"/>
    <xf numFmtId="2" fontId="2" fillId="0" borderId="9" xfId="0" applyNumberFormat="1" applyFont="1" applyBorder="1"/>
    <xf numFmtId="2" fontId="2" fillId="0" borderId="0" xfId="0" applyNumberFormat="1" applyFont="1" applyAlignment="1">
      <alignment horizontal="right"/>
    </xf>
    <xf numFmtId="4" fontId="2" fillId="0" borderId="12" xfId="0" applyNumberFormat="1" applyFont="1" applyBorder="1"/>
    <xf numFmtId="2" fontId="2" fillId="0" borderId="12" xfId="0" applyNumberFormat="1" applyFont="1" applyBorder="1" applyAlignment="1">
      <alignment horizontal="right"/>
    </xf>
    <xf numFmtId="0" fontId="2" fillId="0" borderId="12" xfId="0" applyFont="1" applyBorder="1" applyAlignment="1">
      <alignment horizontal="right"/>
    </xf>
    <xf numFmtId="4" fontId="4" fillId="0" borderId="0" xfId="0" applyNumberFormat="1" applyFont="1" applyAlignment="1">
      <alignment horizontal="right"/>
    </xf>
    <xf numFmtId="0" fontId="2" fillId="0" borderId="13" xfId="0" applyFont="1" applyBorder="1"/>
    <xf numFmtId="165" fontId="2" fillId="0" borderId="14" xfId="0" applyNumberFormat="1" applyFont="1" applyBorder="1"/>
    <xf numFmtId="9" fontId="6" fillId="0" borderId="13" xfId="2" applyFont="1" applyFill="1" applyBorder="1" applyAlignment="1" applyProtection="1"/>
    <xf numFmtId="165" fontId="3" fillId="0" borderId="14" xfId="0" applyNumberFormat="1" applyFont="1" applyBorder="1"/>
    <xf numFmtId="0" fontId="2" fillId="0" borderId="14" xfId="0" applyFont="1" applyBorder="1"/>
    <xf numFmtId="0" fontId="2" fillId="0" borderId="15" xfId="0" applyFont="1" applyBorder="1"/>
    <xf numFmtId="165" fontId="2" fillId="0" borderId="16" xfId="0" applyNumberFormat="1" applyFont="1" applyBorder="1"/>
    <xf numFmtId="0" fontId="2" fillId="0" borderId="17" xfId="0" applyFont="1" applyBorder="1"/>
    <xf numFmtId="4" fontId="2" fillId="0" borderId="2" xfId="0" applyNumberFormat="1" applyFont="1" applyBorder="1"/>
    <xf numFmtId="2" fontId="2" fillId="0" borderId="2" xfId="0" applyNumberFormat="1" applyFont="1" applyBorder="1"/>
    <xf numFmtId="0" fontId="2" fillId="0" borderId="18" xfId="0" applyFont="1" applyBorder="1"/>
    <xf numFmtId="0" fontId="3" fillId="3" borderId="19" xfId="0" applyFont="1" applyFill="1" applyBorder="1"/>
    <xf numFmtId="4" fontId="2" fillId="3" borderId="20" xfId="0" applyNumberFormat="1" applyFont="1" applyFill="1" applyBorder="1"/>
    <xf numFmtId="2" fontId="2" fillId="3" borderId="20" xfId="0" applyNumberFormat="1" applyFont="1" applyFill="1" applyBorder="1"/>
    <xf numFmtId="0" fontId="2" fillId="3" borderId="20" xfId="0" applyFont="1" applyFill="1" applyBorder="1"/>
    <xf numFmtId="0" fontId="2" fillId="3" borderId="21" xfId="0" applyFont="1" applyFill="1" applyBorder="1"/>
    <xf numFmtId="165" fontId="2" fillId="0" borderId="0" xfId="0" applyNumberFormat="1" applyFont="1"/>
    <xf numFmtId="0" fontId="2" fillId="0" borderId="0" xfId="0" applyFont="1" applyAlignment="1">
      <alignment vertical="top" wrapText="1"/>
    </xf>
    <xf numFmtId="0" fontId="10" fillId="0" borderId="0" xfId="0" applyFont="1" applyAlignment="1">
      <alignment horizontal="justify" vertical="center"/>
    </xf>
    <xf numFmtId="0" fontId="1" fillId="0" borderId="0" xfId="0" applyFont="1" applyAlignment="1">
      <alignment horizontal="justify" vertical="center"/>
    </xf>
    <xf numFmtId="0" fontId="11" fillId="0" borderId="0" xfId="0" applyFont="1" applyAlignment="1">
      <alignment horizontal="left" vertical="top" wrapText="1"/>
    </xf>
    <xf numFmtId="0" fontId="12" fillId="0" borderId="0" xfId="0" applyFont="1"/>
    <xf numFmtId="0" fontId="12" fillId="0" borderId="0" xfId="0" applyFont="1" applyAlignment="1">
      <alignment wrapText="1"/>
    </xf>
    <xf numFmtId="0" fontId="13" fillId="0" borderId="0" xfId="0" applyFont="1" applyAlignment="1">
      <alignment horizontal="justify" vertical="center"/>
    </xf>
    <xf numFmtId="49" fontId="3" fillId="4" borderId="0" xfId="0" applyNumberFormat="1" applyFont="1" applyFill="1" applyAlignment="1">
      <alignment vertical="top"/>
    </xf>
    <xf numFmtId="49" fontId="3" fillId="0" borderId="0" xfId="0" applyNumberFormat="1" applyFont="1" applyAlignment="1">
      <alignment vertical="top"/>
    </xf>
    <xf numFmtId="0" fontId="6" fillId="0" borderId="0" xfId="0" applyFont="1" applyAlignment="1">
      <alignment horizontal="justify" vertical="top" wrapText="1"/>
    </xf>
    <xf numFmtId="4" fontId="3" fillId="0" borderId="7" xfId="0" applyNumberFormat="1" applyFont="1" applyBorder="1"/>
    <xf numFmtId="0" fontId="16" fillId="0" borderId="0" xfId="0" applyFont="1" applyAlignment="1">
      <alignment vertical="top"/>
    </xf>
    <xf numFmtId="0" fontId="6" fillId="4" borderId="0" xfId="0" applyFont="1" applyFill="1" applyAlignment="1">
      <alignment horizontal="justify" vertical="top" wrapText="1"/>
    </xf>
    <xf numFmtId="0" fontId="14" fillId="0" borderId="0" xfId="0" applyFont="1" applyAlignment="1">
      <alignment horizontal="left" vertical="top" wrapText="1"/>
    </xf>
    <xf numFmtId="0" fontId="15" fillId="0" borderId="0" xfId="0" applyFont="1" applyAlignment="1">
      <alignment horizontal="right" vertical="top" wrapText="1"/>
    </xf>
    <xf numFmtId="0" fontId="17" fillId="0" borderId="0" xfId="0" applyFont="1" applyAlignment="1">
      <alignment horizontal="justify" vertical="center"/>
    </xf>
    <xf numFmtId="0" fontId="1" fillId="0" borderId="0" xfId="0" applyFont="1" applyAlignment="1">
      <alignment horizontal="justify" vertical="top" wrapText="1"/>
    </xf>
    <xf numFmtId="4" fontId="2" fillId="0" borderId="1" xfId="0" applyNumberFormat="1" applyFont="1" applyBorder="1"/>
    <xf numFmtId="2" fontId="2" fillId="0" borderId="1" xfId="0" applyNumberFormat="1" applyFont="1" applyBorder="1"/>
    <xf numFmtId="0" fontId="2" fillId="0" borderId="26" xfId="0" applyFont="1" applyBorder="1"/>
    <xf numFmtId="0" fontId="2" fillId="0" borderId="27" xfId="0" applyFont="1" applyBorder="1"/>
    <xf numFmtId="2" fontId="3" fillId="0" borderId="13" xfId="0" applyNumberFormat="1" applyFont="1" applyBorder="1"/>
    <xf numFmtId="0" fontId="2" fillId="4" borderId="19" xfId="0" applyFont="1" applyFill="1" applyBorder="1"/>
    <xf numFmtId="0" fontId="2" fillId="4" borderId="20" xfId="0" applyFont="1" applyFill="1" applyBorder="1"/>
    <xf numFmtId="4" fontId="20" fillId="4" borderId="20" xfId="0" applyNumberFormat="1" applyFont="1" applyFill="1" applyBorder="1"/>
    <xf numFmtId="2" fontId="20" fillId="4" borderId="20" xfId="0" applyNumberFormat="1" applyFont="1" applyFill="1" applyBorder="1"/>
    <xf numFmtId="0" fontId="21" fillId="4" borderId="20" xfId="0" applyFont="1" applyFill="1" applyBorder="1" applyAlignment="1">
      <alignment horizontal="right"/>
    </xf>
    <xf numFmtId="165" fontId="22" fillId="4" borderId="21" xfId="0" applyNumberFormat="1" applyFont="1" applyFill="1" applyBorder="1"/>
    <xf numFmtId="165" fontId="2" fillId="4" borderId="0" xfId="0" applyNumberFormat="1" applyFont="1" applyFill="1"/>
    <xf numFmtId="0" fontId="3" fillId="0" borderId="0" xfId="0" applyFont="1" applyAlignment="1">
      <alignment horizontal="left" vertical="top" wrapText="1"/>
    </xf>
    <xf numFmtId="0" fontId="3" fillId="0" borderId="0" xfId="0" applyFont="1" applyAlignment="1">
      <alignment horizontal="justify" vertical="justify" wrapText="1"/>
    </xf>
    <xf numFmtId="0" fontId="11" fillId="0" borderId="0" xfId="0" applyFont="1" applyAlignment="1">
      <alignment horizontal="right" vertical="top" wrapText="1"/>
    </xf>
    <xf numFmtId="0" fontId="18" fillId="0" borderId="0" xfId="0" applyFont="1" applyAlignment="1">
      <alignment horizontal="justify" vertical="top" wrapText="1"/>
    </xf>
    <xf numFmtId="9" fontId="2" fillId="0" borderId="0" xfId="0" applyNumberFormat="1" applyFont="1"/>
    <xf numFmtId="164" fontId="2" fillId="0" borderId="0" xfId="0" applyNumberFormat="1" applyFont="1"/>
    <xf numFmtId="0" fontId="3" fillId="0" borderId="22" xfId="0" applyFont="1" applyBorder="1" applyAlignment="1">
      <alignment horizontal="center" vertical="center"/>
    </xf>
    <xf numFmtId="0" fontId="3" fillId="0" borderId="23" xfId="0" applyFont="1" applyBorder="1" applyAlignment="1">
      <alignment horizontal="center" vertical="center"/>
    </xf>
    <xf numFmtId="4" fontId="3" fillId="0" borderId="0" xfId="0" applyNumberFormat="1" applyFont="1" applyAlignment="1">
      <alignment horizontal="center" vertical="center"/>
    </xf>
    <xf numFmtId="4" fontId="3" fillId="0" borderId="24" xfId="0" applyNumberFormat="1" applyFont="1" applyBorder="1" applyAlignment="1">
      <alignment horizontal="center"/>
    </xf>
    <xf numFmtId="4" fontId="3" fillId="0" borderId="12" xfId="0" applyNumberFormat="1" applyFont="1" applyBorder="1" applyAlignment="1">
      <alignment horizontal="center"/>
    </xf>
    <xf numFmtId="4" fontId="3" fillId="0" borderId="25" xfId="0" applyNumberFormat="1" applyFont="1" applyBorder="1" applyAlignment="1">
      <alignment horizontal="center"/>
    </xf>
    <xf numFmtId="2" fontId="3" fillId="0" borderId="22" xfId="0" applyNumberFormat="1" applyFont="1" applyBorder="1" applyAlignment="1">
      <alignment horizontal="center" vertical="center"/>
    </xf>
    <xf numFmtId="2" fontId="3" fillId="0" borderId="23" xfId="0" applyNumberFormat="1" applyFont="1" applyBorder="1" applyAlignment="1">
      <alignment horizontal="center" vertical="center"/>
    </xf>
    <xf numFmtId="4" fontId="3" fillId="0" borderId="22" xfId="0" applyNumberFormat="1" applyFont="1" applyBorder="1" applyAlignment="1">
      <alignment horizontal="center" vertical="center"/>
    </xf>
    <xf numFmtId="4" fontId="3" fillId="0" borderId="23" xfId="0" applyNumberFormat="1"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cellXfs>
  <cellStyles count="3">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Documents/LLiveral/Sta%20Eulalia/Projecte/Ron&#231;ana%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4AMID"/>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401"/>
  <sheetViews>
    <sheetView tabSelected="1" zoomScale="69" zoomScaleNormal="85" zoomScaleSheetLayoutView="80" workbookViewId="0">
      <pane ySplit="4" topLeftCell="A369" activePane="bottomLeft" state="frozen"/>
      <selection pane="bottomLeft" activeCell="C299" sqref="C299"/>
    </sheetView>
  </sheetViews>
  <sheetFormatPr baseColWidth="10" defaultColWidth="11.5" defaultRowHeight="14" outlineLevelRow="1" x14ac:dyDescent="0.2"/>
  <cols>
    <col min="1" max="1" width="6" style="39" bestFit="1" customWidth="1"/>
    <col min="2" max="2" width="4.5" style="39" customWidth="1"/>
    <col min="3" max="3" width="115" style="38" customWidth="1"/>
    <col min="4" max="4" width="4.5" style="3" customWidth="1"/>
    <col min="5" max="5" width="12.83203125" style="1" customWidth="1"/>
    <col min="6" max="6" width="7" style="1" customWidth="1"/>
    <col min="7" max="7" width="7.5" style="1" customWidth="1"/>
    <col min="8" max="8" width="10" style="4" customWidth="1"/>
    <col min="9" max="9" width="9.5" style="1" customWidth="1"/>
    <col min="10" max="10" width="14" style="3" customWidth="1"/>
    <col min="11" max="11" width="22.6640625" style="3" customWidth="1"/>
    <col min="12" max="12" width="14.5" style="3" customWidth="1"/>
    <col min="13" max="13" width="14.83203125" style="3" customWidth="1"/>
    <col min="14" max="14" width="12.83203125" style="3" customWidth="1"/>
    <col min="15" max="15" width="36.1640625" style="3" customWidth="1"/>
    <col min="16" max="16" width="11.5" style="3" customWidth="1"/>
    <col min="17" max="17" width="6.5" style="3" customWidth="1"/>
    <col min="18" max="20" width="11.5" style="3" customWidth="1"/>
    <col min="21" max="16384" width="11.5" style="3"/>
  </cols>
  <sheetData>
    <row r="1" spans="1:74" x14ac:dyDescent="0.2">
      <c r="C1" s="44" t="s">
        <v>16</v>
      </c>
      <c r="L1" s="117"/>
    </row>
    <row r="2" spans="1:74" ht="30" x14ac:dyDescent="0.2">
      <c r="C2" s="83" t="s">
        <v>261</v>
      </c>
    </row>
    <row r="3" spans="1:74" s="5" customFormat="1" ht="14" customHeight="1" x14ac:dyDescent="0.2">
      <c r="A3" s="37" t="s">
        <v>1</v>
      </c>
      <c r="B3" s="40"/>
      <c r="C3" s="45" t="s">
        <v>23</v>
      </c>
      <c r="D3" s="118" t="s">
        <v>6</v>
      </c>
      <c r="E3" s="121" t="s">
        <v>17</v>
      </c>
      <c r="F3" s="122"/>
      <c r="G3" s="123"/>
      <c r="H3" s="124" t="s">
        <v>2</v>
      </c>
      <c r="I3" s="126" t="s">
        <v>0</v>
      </c>
      <c r="J3" s="128" t="s">
        <v>18</v>
      </c>
      <c r="K3" s="118" t="s">
        <v>19</v>
      </c>
      <c r="L3" s="3"/>
      <c r="M3" s="120"/>
      <c r="N3" s="116"/>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row>
    <row r="4" spans="1:74" s="6" customFormat="1" ht="15" thickBot="1" x14ac:dyDescent="0.25">
      <c r="A4" s="41"/>
      <c r="B4" s="41"/>
      <c r="C4" s="46"/>
      <c r="D4" s="119"/>
      <c r="E4" s="11" t="s">
        <v>20</v>
      </c>
      <c r="F4" s="24" t="s">
        <v>21</v>
      </c>
      <c r="G4" s="14" t="s">
        <v>22</v>
      </c>
      <c r="H4" s="125"/>
      <c r="I4" s="127"/>
      <c r="J4" s="129"/>
      <c r="K4" s="119"/>
      <c r="L4" s="3"/>
      <c r="M4" s="120"/>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row>
    <row r="5" spans="1:74" x14ac:dyDescent="0.2">
      <c r="C5" s="44"/>
      <c r="D5" s="18"/>
      <c r="E5" s="12"/>
      <c r="F5" s="19"/>
      <c r="G5" s="15"/>
      <c r="H5" s="17"/>
      <c r="I5" s="19"/>
      <c r="J5" s="18"/>
      <c r="K5" s="18"/>
    </row>
    <row r="6" spans="1:74" ht="17" x14ac:dyDescent="0.2">
      <c r="A6" s="42"/>
      <c r="B6" s="42"/>
      <c r="C6" s="52" t="s">
        <v>28</v>
      </c>
      <c r="D6" s="23"/>
      <c r="E6" s="13"/>
      <c r="F6" s="22"/>
      <c r="G6" s="16"/>
      <c r="H6" s="20"/>
      <c r="I6" s="21"/>
      <c r="J6" s="25"/>
      <c r="K6" s="25"/>
      <c r="L6" s="111">
        <f>SUM(K8:K33)</f>
        <v>34398.900000000009</v>
      </c>
      <c r="M6" s="82"/>
    </row>
    <row r="7" spans="1:74" ht="15" customHeight="1" x14ac:dyDescent="0.2">
      <c r="C7" s="44"/>
      <c r="D7" s="18"/>
      <c r="E7" s="12"/>
      <c r="F7" s="19"/>
      <c r="G7" s="15"/>
      <c r="H7" s="17"/>
      <c r="I7" s="19"/>
      <c r="J7" s="18"/>
      <c r="K7" s="18"/>
    </row>
    <row r="8" spans="1:74" ht="17.25" customHeight="1" x14ac:dyDescent="0.2">
      <c r="A8" s="39" t="s">
        <v>168</v>
      </c>
      <c r="B8" s="39" t="s">
        <v>3</v>
      </c>
      <c r="C8" s="85" t="s">
        <v>169</v>
      </c>
      <c r="D8" s="18"/>
      <c r="E8" s="12"/>
      <c r="F8" s="19"/>
      <c r="G8" s="15"/>
      <c r="H8" s="17"/>
      <c r="I8" s="19">
        <f>SUM(H10:H10)</f>
        <v>710</v>
      </c>
      <c r="J8" s="26">
        <v>16.650000000000002</v>
      </c>
      <c r="K8" s="26">
        <f>I8*J8</f>
        <v>11821.500000000002</v>
      </c>
      <c r="M8" s="82"/>
      <c r="N8" s="82"/>
      <c r="X8" s="87"/>
    </row>
    <row r="9" spans="1:74" ht="90" outlineLevel="1" x14ac:dyDescent="0.2">
      <c r="C9" s="36" t="s">
        <v>170</v>
      </c>
      <c r="D9" s="18"/>
      <c r="E9" s="12"/>
      <c r="F9" s="19"/>
      <c r="G9" s="15"/>
      <c r="H9" s="17"/>
      <c r="I9" s="19"/>
      <c r="J9" s="26"/>
      <c r="K9" s="26"/>
      <c r="X9"/>
    </row>
    <row r="10" spans="1:74" ht="15" outlineLevel="1" x14ac:dyDescent="0.2">
      <c r="C10" s="53" t="s">
        <v>44</v>
      </c>
      <c r="D10" s="18">
        <v>1</v>
      </c>
      <c r="E10" s="12">
        <v>710</v>
      </c>
      <c r="F10" s="19">
        <v>1</v>
      </c>
      <c r="G10" s="15">
        <v>1</v>
      </c>
      <c r="H10" s="17">
        <f t="shared" ref="H10" si="0">D10*E10*F10*G10</f>
        <v>710</v>
      </c>
      <c r="I10" s="19"/>
      <c r="J10" s="26"/>
      <c r="K10" s="26"/>
      <c r="X10" s="87"/>
    </row>
    <row r="11" spans="1:74" x14ac:dyDescent="0.2">
      <c r="C11" s="49"/>
      <c r="D11" s="18"/>
      <c r="E11" s="12"/>
      <c r="F11" s="19"/>
      <c r="G11" s="15"/>
      <c r="H11" s="17"/>
      <c r="I11" s="18"/>
      <c r="J11" s="18"/>
      <c r="K11" s="18"/>
      <c r="X11"/>
    </row>
    <row r="12" spans="1:74" ht="17.25" customHeight="1" x14ac:dyDescent="0.2">
      <c r="A12" s="39" t="s">
        <v>176</v>
      </c>
      <c r="B12" s="39" t="s">
        <v>3</v>
      </c>
      <c r="C12" s="85" t="s">
        <v>24</v>
      </c>
      <c r="D12" s="18"/>
      <c r="E12" s="12"/>
      <c r="F12" s="19"/>
      <c r="G12" s="15"/>
      <c r="H12" s="17"/>
      <c r="I12" s="19">
        <f>SUM(H15:H15)</f>
        <v>710</v>
      </c>
      <c r="J12" s="26">
        <v>21.090000000000003</v>
      </c>
      <c r="K12" s="26">
        <f>I12*J12</f>
        <v>14973.900000000003</v>
      </c>
      <c r="M12" s="82"/>
      <c r="N12" s="82"/>
    </row>
    <row r="13" spans="1:74" ht="105" customHeight="1" outlineLevel="1" x14ac:dyDescent="0.2">
      <c r="C13" s="36" t="s">
        <v>60</v>
      </c>
      <c r="D13" s="18"/>
      <c r="E13" s="12"/>
      <c r="F13" s="19"/>
      <c r="G13" s="15"/>
      <c r="H13" s="17"/>
      <c r="I13" s="19"/>
      <c r="J13" s="26"/>
      <c r="K13" s="26"/>
    </row>
    <row r="14" spans="1:74" ht="270" outlineLevel="1" x14ac:dyDescent="0.2">
      <c r="C14" s="36" t="s">
        <v>35</v>
      </c>
      <c r="D14" s="18"/>
      <c r="E14" s="12"/>
      <c r="F14" s="19"/>
      <c r="G14" s="15"/>
      <c r="H14" s="17"/>
      <c r="I14" s="19"/>
      <c r="J14" s="26"/>
      <c r="K14" s="26"/>
    </row>
    <row r="15" spans="1:74" ht="15" outlineLevel="1" x14ac:dyDescent="0.2">
      <c r="C15" s="53" t="s">
        <v>44</v>
      </c>
      <c r="D15" s="18">
        <v>1</v>
      </c>
      <c r="E15" s="12">
        <v>710</v>
      </c>
      <c r="F15" s="19">
        <v>1</v>
      </c>
      <c r="G15" s="15">
        <v>1</v>
      </c>
      <c r="H15" s="17">
        <f t="shared" ref="H15" si="1">D15*E15*F15*G15</f>
        <v>710</v>
      </c>
      <c r="I15" s="19"/>
      <c r="J15" s="26"/>
      <c r="K15" s="26"/>
      <c r="X15" s="88"/>
    </row>
    <row r="16" spans="1:74" x14ac:dyDescent="0.2">
      <c r="C16" s="49"/>
      <c r="D16" s="18"/>
      <c r="E16" s="12"/>
      <c r="F16" s="19"/>
      <c r="G16" s="15"/>
      <c r="H16" s="17"/>
      <c r="I16" s="18"/>
      <c r="J16" s="18"/>
      <c r="K16" s="18"/>
      <c r="X16"/>
    </row>
    <row r="17" spans="1:24" ht="17.25" customHeight="1" x14ac:dyDescent="0.2">
      <c r="A17" s="39" t="s">
        <v>177</v>
      </c>
      <c r="B17" s="39" t="s">
        <v>59</v>
      </c>
      <c r="C17" s="85" t="s">
        <v>173</v>
      </c>
      <c r="D17" s="18"/>
      <c r="E17" s="12"/>
      <c r="F17" s="19"/>
      <c r="G17" s="15"/>
      <c r="H17" s="17"/>
      <c r="I17" s="19">
        <f>SUM(H19:H19)</f>
        <v>1</v>
      </c>
      <c r="J17" s="26">
        <v>111.00000000000001</v>
      </c>
      <c r="K17" s="26">
        <f>I17*J17</f>
        <v>111.00000000000001</v>
      </c>
      <c r="M17" s="82"/>
      <c r="N17" s="82"/>
      <c r="X17" s="87"/>
    </row>
    <row r="18" spans="1:24" ht="60" customHeight="1" outlineLevel="1" x14ac:dyDescent="0.2">
      <c r="C18" s="36" t="s">
        <v>175</v>
      </c>
      <c r="D18" s="18"/>
      <c r="E18" s="12"/>
      <c r="F18" s="19"/>
      <c r="G18" s="15"/>
      <c r="H18" s="17"/>
      <c r="I18" s="19"/>
      <c r="J18" s="26"/>
      <c r="K18" s="26"/>
      <c r="X18"/>
    </row>
    <row r="19" spans="1:24" ht="15" outlineLevel="1" x14ac:dyDescent="0.2">
      <c r="C19" s="53" t="s">
        <v>223</v>
      </c>
      <c r="D19" s="18">
        <v>1</v>
      </c>
      <c r="E19" s="12">
        <v>1</v>
      </c>
      <c r="F19" s="19">
        <v>1</v>
      </c>
      <c r="G19" s="15">
        <v>1</v>
      </c>
      <c r="H19" s="17">
        <f t="shared" ref="H19" si="2">D19*E19*F19*G19</f>
        <v>1</v>
      </c>
      <c r="I19" s="19"/>
      <c r="J19" s="26"/>
      <c r="K19" s="26"/>
      <c r="X19" s="87"/>
    </row>
    <row r="20" spans="1:24" x14ac:dyDescent="0.2">
      <c r="C20" s="49"/>
      <c r="D20" s="18"/>
      <c r="E20" s="12"/>
      <c r="F20" s="19"/>
      <c r="G20" s="15"/>
      <c r="H20" s="17"/>
      <c r="I20" s="18"/>
      <c r="J20" s="18"/>
      <c r="K20" s="18"/>
      <c r="X20"/>
    </row>
    <row r="21" spans="1:24" ht="17.25" customHeight="1" x14ac:dyDescent="0.2">
      <c r="A21" s="39" t="s">
        <v>178</v>
      </c>
      <c r="B21" s="39" t="s">
        <v>3</v>
      </c>
      <c r="C21" s="85" t="s">
        <v>172</v>
      </c>
      <c r="D21" s="18"/>
      <c r="E21" s="12"/>
      <c r="F21" s="19"/>
      <c r="G21" s="15"/>
      <c r="H21" s="17"/>
      <c r="I21" s="19">
        <f>SUM(H23:H23)</f>
        <v>110</v>
      </c>
      <c r="J21" s="26">
        <v>16.650000000000002</v>
      </c>
      <c r="K21" s="26">
        <f>I21*J21</f>
        <v>1831.5000000000002</v>
      </c>
      <c r="M21" s="82"/>
      <c r="N21" s="82"/>
      <c r="X21" s="87"/>
    </row>
    <row r="22" spans="1:24" ht="60" customHeight="1" outlineLevel="1" x14ac:dyDescent="0.2">
      <c r="C22" s="36" t="s">
        <v>171</v>
      </c>
      <c r="D22" s="18"/>
      <c r="E22" s="12"/>
      <c r="F22" s="19"/>
      <c r="G22" s="15"/>
      <c r="H22" s="17"/>
      <c r="I22" s="19"/>
      <c r="J22" s="26"/>
      <c r="K22" s="26"/>
      <c r="X22"/>
    </row>
    <row r="23" spans="1:24" ht="15" outlineLevel="1" x14ac:dyDescent="0.2">
      <c r="C23" s="53" t="s">
        <v>223</v>
      </c>
      <c r="D23" s="18">
        <v>1</v>
      </c>
      <c r="E23" s="12">
        <v>110</v>
      </c>
      <c r="F23" s="19">
        <v>1</v>
      </c>
      <c r="G23" s="15">
        <v>1</v>
      </c>
      <c r="H23" s="17">
        <f t="shared" ref="H23" si="3">D23*E23*F23*G23</f>
        <v>110</v>
      </c>
      <c r="I23" s="19"/>
      <c r="J23" s="26"/>
      <c r="K23" s="26"/>
      <c r="X23" s="87"/>
    </row>
    <row r="24" spans="1:24" x14ac:dyDescent="0.2">
      <c r="C24" s="49"/>
      <c r="D24" s="18"/>
      <c r="E24" s="12"/>
      <c r="F24" s="19"/>
      <c r="G24" s="15"/>
      <c r="H24" s="17"/>
      <c r="I24" s="18"/>
      <c r="J24" s="18"/>
      <c r="K24" s="18"/>
      <c r="X24"/>
    </row>
    <row r="25" spans="1:24" ht="17.25" customHeight="1" x14ac:dyDescent="0.2">
      <c r="A25" s="39" t="s">
        <v>179</v>
      </c>
      <c r="B25" s="39" t="s">
        <v>5</v>
      </c>
      <c r="C25" s="85" t="s">
        <v>174</v>
      </c>
      <c r="D25" s="18"/>
      <c r="E25" s="12"/>
      <c r="F25" s="19"/>
      <c r="G25" s="15"/>
      <c r="H25" s="17"/>
      <c r="I25" s="19">
        <f>SUM(H27:H27)</f>
        <v>1</v>
      </c>
      <c r="J25" s="26">
        <v>1998.0000000000002</v>
      </c>
      <c r="K25" s="26">
        <f>I25*J25</f>
        <v>1998.0000000000002</v>
      </c>
      <c r="M25" s="82"/>
      <c r="N25" s="82"/>
      <c r="X25" s="87"/>
    </row>
    <row r="26" spans="1:24" ht="90" outlineLevel="1" x14ac:dyDescent="0.2">
      <c r="C26" s="36" t="s">
        <v>61</v>
      </c>
      <c r="D26" s="18"/>
      <c r="E26" s="12"/>
      <c r="F26" s="19"/>
      <c r="G26" s="15"/>
      <c r="H26" s="17"/>
      <c r="I26" s="19"/>
      <c r="J26" s="26"/>
      <c r="K26" s="26"/>
      <c r="X26"/>
    </row>
    <row r="27" spans="1:24" ht="15" outlineLevel="1" x14ac:dyDescent="0.2">
      <c r="C27" s="53" t="s">
        <v>223</v>
      </c>
      <c r="D27" s="18">
        <v>1</v>
      </c>
      <c r="E27" s="12">
        <v>1</v>
      </c>
      <c r="F27" s="19">
        <v>1</v>
      </c>
      <c r="G27" s="15">
        <v>1</v>
      </c>
      <c r="H27" s="17">
        <f t="shared" ref="H27" si="4">D27*E27*F27*G27</f>
        <v>1</v>
      </c>
      <c r="I27" s="19"/>
      <c r="J27" s="26"/>
      <c r="K27" s="26"/>
      <c r="X27" s="87"/>
    </row>
    <row r="28" spans="1:24" x14ac:dyDescent="0.2">
      <c r="C28" s="49"/>
      <c r="D28" s="18"/>
      <c r="E28" s="12"/>
      <c r="F28" s="19"/>
      <c r="G28" s="15"/>
      <c r="H28" s="17"/>
      <c r="I28" s="18"/>
      <c r="J28" s="18"/>
      <c r="K28" s="18"/>
      <c r="X28"/>
    </row>
    <row r="29" spans="1:24" ht="17.25" customHeight="1" x14ac:dyDescent="0.2">
      <c r="A29" s="39" t="s">
        <v>180</v>
      </c>
      <c r="B29" s="39" t="s">
        <v>5</v>
      </c>
      <c r="C29" s="115" t="s">
        <v>134</v>
      </c>
      <c r="D29" s="18"/>
      <c r="E29" s="12"/>
      <c r="F29" s="19"/>
      <c r="G29" s="15"/>
      <c r="H29" s="17"/>
      <c r="I29" s="19">
        <f>SUM(H31:H31)</f>
        <v>1</v>
      </c>
      <c r="J29" s="26">
        <v>1665.0000000000002</v>
      </c>
      <c r="K29" s="26">
        <f>I29*J29</f>
        <v>1665.0000000000002</v>
      </c>
      <c r="M29" s="82"/>
      <c r="N29" s="82"/>
      <c r="X29" s="87"/>
    </row>
    <row r="30" spans="1:24" ht="30" outlineLevel="1" x14ac:dyDescent="0.2">
      <c r="C30" s="36" t="s">
        <v>103</v>
      </c>
      <c r="D30" s="18"/>
      <c r="E30" s="12"/>
      <c r="F30" s="19"/>
      <c r="G30" s="15"/>
      <c r="H30" s="17"/>
      <c r="I30" s="19"/>
      <c r="J30" s="26"/>
      <c r="K30" s="26"/>
      <c r="X30"/>
    </row>
    <row r="31" spans="1:24" ht="15" outlineLevel="1" x14ac:dyDescent="0.2">
      <c r="C31" s="53" t="s">
        <v>44</v>
      </c>
      <c r="D31" s="18">
        <v>1</v>
      </c>
      <c r="E31" s="12">
        <v>1</v>
      </c>
      <c r="F31" s="19">
        <v>1</v>
      </c>
      <c r="G31" s="15">
        <v>1</v>
      </c>
      <c r="H31" s="17">
        <f t="shared" ref="H31" si="5">D31*E31*F31*G31</f>
        <v>1</v>
      </c>
      <c r="I31" s="19"/>
      <c r="J31" s="26"/>
      <c r="K31" s="26"/>
      <c r="X31" s="87"/>
    </row>
    <row r="32" spans="1:24" x14ac:dyDescent="0.2">
      <c r="C32" s="49"/>
      <c r="D32" s="18"/>
      <c r="E32" s="12"/>
      <c r="F32" s="19"/>
      <c r="G32" s="15"/>
      <c r="H32" s="17"/>
      <c r="I32" s="18"/>
      <c r="J32" s="18"/>
      <c r="K32" s="18"/>
      <c r="X32"/>
    </row>
    <row r="33" spans="1:24" ht="17.25" customHeight="1" x14ac:dyDescent="0.2">
      <c r="A33" s="39" t="s">
        <v>181</v>
      </c>
      <c r="B33" s="39" t="s">
        <v>5</v>
      </c>
      <c r="C33" s="85" t="s">
        <v>135</v>
      </c>
      <c r="D33" s="18"/>
      <c r="E33" s="12"/>
      <c r="F33" s="19"/>
      <c r="G33" s="15"/>
      <c r="H33" s="17"/>
      <c r="I33" s="19">
        <f>SUM(H35:H35)</f>
        <v>1</v>
      </c>
      <c r="J33" s="26">
        <v>1998.0000000000002</v>
      </c>
      <c r="K33" s="26">
        <f>I33*J33</f>
        <v>1998.0000000000002</v>
      </c>
      <c r="M33" s="82"/>
      <c r="N33" s="82"/>
      <c r="X33" s="87"/>
    </row>
    <row r="34" spans="1:24" ht="76.25" customHeight="1" outlineLevel="1" x14ac:dyDescent="0.2">
      <c r="C34" s="36" t="s">
        <v>40</v>
      </c>
      <c r="D34" s="18"/>
      <c r="E34" s="12"/>
      <c r="F34" s="19"/>
      <c r="G34" s="15"/>
      <c r="H34" s="17"/>
      <c r="I34" s="19"/>
      <c r="J34" s="26"/>
      <c r="K34" s="26"/>
      <c r="X34"/>
    </row>
    <row r="35" spans="1:24" ht="15" outlineLevel="1" x14ac:dyDescent="0.2">
      <c r="C35" s="53" t="s">
        <v>44</v>
      </c>
      <c r="D35" s="18">
        <v>1</v>
      </c>
      <c r="E35" s="12">
        <v>1</v>
      </c>
      <c r="F35" s="19">
        <v>1</v>
      </c>
      <c r="G35" s="15">
        <v>1</v>
      </c>
      <c r="H35" s="17">
        <f t="shared" ref="H35" si="6">D35*E35*F35*G35</f>
        <v>1</v>
      </c>
      <c r="I35" s="19"/>
      <c r="J35" s="26"/>
      <c r="K35" s="26"/>
      <c r="X35" s="87"/>
    </row>
    <row r="36" spans="1:24" x14ac:dyDescent="0.2">
      <c r="C36" s="49"/>
      <c r="D36" s="18"/>
      <c r="E36" s="12"/>
      <c r="F36" s="19"/>
      <c r="G36" s="15"/>
      <c r="H36" s="17"/>
      <c r="I36" s="18"/>
      <c r="J36" s="18"/>
      <c r="K36" s="18"/>
      <c r="X36"/>
    </row>
    <row r="37" spans="1:24" ht="17" x14ac:dyDescent="0.2">
      <c r="A37" s="90"/>
      <c r="B37" s="42"/>
      <c r="C37" s="52" t="s">
        <v>64</v>
      </c>
      <c r="D37" s="23"/>
      <c r="E37" s="13"/>
      <c r="F37" s="22"/>
      <c r="G37" s="16"/>
      <c r="H37" s="20"/>
      <c r="I37" s="21"/>
      <c r="J37" s="25"/>
      <c r="K37" s="25"/>
      <c r="L37" s="111">
        <f>SUM(K39:K99)</f>
        <v>6627.4042950000012</v>
      </c>
      <c r="X37"/>
    </row>
    <row r="38" spans="1:24" x14ac:dyDescent="0.2">
      <c r="C38" s="44"/>
      <c r="D38" s="18"/>
      <c r="E38" s="12"/>
      <c r="F38" s="19"/>
      <c r="G38" s="15"/>
      <c r="H38" s="17"/>
      <c r="I38" s="19"/>
      <c r="J38" s="18"/>
      <c r="K38" s="18"/>
      <c r="X38"/>
    </row>
    <row r="39" spans="1:24" ht="17.25" customHeight="1" x14ac:dyDescent="0.2">
      <c r="A39" s="39" t="s">
        <v>182</v>
      </c>
      <c r="B39" s="39" t="s">
        <v>3</v>
      </c>
      <c r="C39" s="84" t="s">
        <v>101</v>
      </c>
      <c r="D39" s="18"/>
      <c r="E39" s="12"/>
      <c r="F39" s="19"/>
      <c r="G39" s="15"/>
      <c r="H39" s="17"/>
      <c r="I39" s="19">
        <f>SUM(H41:H41)</f>
        <v>16.89</v>
      </c>
      <c r="J39" s="26">
        <v>24.975000000000001</v>
      </c>
      <c r="K39" s="26">
        <f>I39*J39</f>
        <v>421.82775000000004</v>
      </c>
      <c r="M39" s="82"/>
      <c r="N39" s="82"/>
      <c r="X39" s="87"/>
    </row>
    <row r="40" spans="1:24" ht="30" outlineLevel="1" x14ac:dyDescent="0.2">
      <c r="C40" s="36" t="s">
        <v>102</v>
      </c>
      <c r="D40" s="18"/>
      <c r="E40" s="12"/>
      <c r="F40" s="19"/>
      <c r="G40" s="15"/>
      <c r="H40" s="17"/>
      <c r="I40" s="19"/>
      <c r="J40" s="26"/>
      <c r="K40" s="26"/>
      <c r="X40"/>
    </row>
    <row r="41" spans="1:24" ht="15" outlineLevel="1" x14ac:dyDescent="0.2">
      <c r="C41" s="53" t="s">
        <v>73</v>
      </c>
      <c r="D41" s="18">
        <v>1</v>
      </c>
      <c r="E41" s="12">
        <f>11.01+(0.4*14.7)</f>
        <v>16.89</v>
      </c>
      <c r="F41" s="19">
        <v>1</v>
      </c>
      <c r="G41" s="15">
        <v>1</v>
      </c>
      <c r="H41" s="17">
        <f t="shared" ref="H41" si="7">D41*E41*F41*G41</f>
        <v>16.89</v>
      </c>
      <c r="I41" s="19"/>
      <c r="J41" s="26"/>
      <c r="K41" s="26"/>
      <c r="X41" s="87"/>
    </row>
    <row r="42" spans="1:24" x14ac:dyDescent="0.2">
      <c r="C42" s="49"/>
      <c r="D42" s="18"/>
      <c r="E42" s="12"/>
      <c r="F42" s="19"/>
      <c r="G42" s="15"/>
      <c r="H42" s="17"/>
      <c r="I42" s="18"/>
      <c r="J42" s="18"/>
      <c r="K42" s="18"/>
      <c r="X42"/>
    </row>
    <row r="43" spans="1:24" ht="17.25" customHeight="1" x14ac:dyDescent="0.2">
      <c r="A43" s="39" t="s">
        <v>183</v>
      </c>
      <c r="B43" s="39" t="s">
        <v>3</v>
      </c>
      <c r="C43" s="84" t="s">
        <v>119</v>
      </c>
      <c r="D43" s="18"/>
      <c r="E43" s="12"/>
      <c r="F43" s="19"/>
      <c r="G43" s="15"/>
      <c r="H43" s="17"/>
      <c r="I43" s="19">
        <f>SUM(H45:H45)</f>
        <v>8.4450000000000003</v>
      </c>
      <c r="J43" s="26">
        <v>41.07</v>
      </c>
      <c r="K43" s="26">
        <f>I43*J43</f>
        <v>346.83615000000003</v>
      </c>
      <c r="M43" s="82"/>
      <c r="N43" s="82"/>
      <c r="X43" s="87"/>
    </row>
    <row r="44" spans="1:24" ht="60" outlineLevel="1" x14ac:dyDescent="0.2">
      <c r="C44" s="36" t="s">
        <v>141</v>
      </c>
      <c r="D44" s="18"/>
      <c r="E44" s="12"/>
      <c r="F44" s="19"/>
      <c r="G44" s="15"/>
      <c r="H44" s="17"/>
      <c r="I44" s="19"/>
      <c r="J44" s="26"/>
      <c r="K44" s="26"/>
      <c r="X44"/>
    </row>
    <row r="45" spans="1:24" ht="15" outlineLevel="1" x14ac:dyDescent="0.2">
      <c r="C45" s="53" t="s">
        <v>137</v>
      </c>
      <c r="D45" s="18">
        <v>1</v>
      </c>
      <c r="E45" s="12">
        <f>$E$41</f>
        <v>16.89</v>
      </c>
      <c r="F45" s="19">
        <v>1</v>
      </c>
      <c r="G45" s="15">
        <v>0.5</v>
      </c>
      <c r="H45" s="17">
        <f t="shared" ref="H45" si="8">D45*E45*F45*G45</f>
        <v>8.4450000000000003</v>
      </c>
      <c r="I45" s="19"/>
      <c r="J45" s="26"/>
      <c r="K45" s="26"/>
      <c r="X45" s="87"/>
    </row>
    <row r="46" spans="1:24" x14ac:dyDescent="0.2">
      <c r="C46" s="49"/>
      <c r="D46" s="18"/>
      <c r="E46" s="12"/>
      <c r="F46" s="19"/>
      <c r="G46" s="15"/>
      <c r="H46" s="17"/>
      <c r="I46" s="18"/>
      <c r="J46" s="18"/>
      <c r="K46" s="18"/>
      <c r="X46"/>
    </row>
    <row r="47" spans="1:24" ht="17.25" customHeight="1" x14ac:dyDescent="0.2">
      <c r="A47" s="39" t="s">
        <v>184</v>
      </c>
      <c r="B47" s="39" t="s">
        <v>3</v>
      </c>
      <c r="C47" s="84" t="s">
        <v>63</v>
      </c>
      <c r="D47" s="18"/>
      <c r="E47" s="12"/>
      <c r="F47" s="19"/>
      <c r="G47" s="15"/>
      <c r="H47" s="17"/>
      <c r="I47" s="19">
        <f>SUM(H51:H51)</f>
        <v>4</v>
      </c>
      <c r="J47" s="26">
        <v>75.48</v>
      </c>
      <c r="K47" s="26">
        <f>I47*J47</f>
        <v>301.92</v>
      </c>
      <c r="M47" s="82"/>
      <c r="N47" s="82"/>
      <c r="X47" s="87"/>
    </row>
    <row r="48" spans="1:24" ht="88" customHeight="1" x14ac:dyDescent="0.2">
      <c r="C48" s="48" t="s">
        <v>29</v>
      </c>
      <c r="D48" s="18"/>
      <c r="E48" s="12"/>
      <c r="F48" s="19"/>
      <c r="G48" s="15"/>
      <c r="H48" s="17"/>
      <c r="I48" s="19"/>
      <c r="J48" s="26"/>
      <c r="K48" s="26"/>
      <c r="M48" s="82"/>
      <c r="N48" s="82"/>
      <c r="X48"/>
    </row>
    <row r="49" spans="1:24" ht="60" customHeight="1" x14ac:dyDescent="0.2">
      <c r="C49" s="48" t="s">
        <v>31</v>
      </c>
      <c r="D49" s="18"/>
      <c r="E49" s="12"/>
      <c r="F49" s="19"/>
      <c r="G49" s="15"/>
      <c r="H49" s="17"/>
      <c r="I49" s="19"/>
      <c r="J49" s="26"/>
      <c r="K49" s="26"/>
      <c r="M49" s="82"/>
      <c r="N49" s="82"/>
      <c r="X49" s="87"/>
    </row>
    <row r="50" spans="1:24" ht="75" x14ac:dyDescent="0.2">
      <c r="C50" s="36" t="s">
        <v>30</v>
      </c>
      <c r="D50" s="18"/>
      <c r="E50" s="12"/>
      <c r="F50" s="19"/>
      <c r="G50" s="15"/>
      <c r="H50" s="17"/>
      <c r="I50" s="19"/>
      <c r="J50" s="26"/>
      <c r="K50" s="26"/>
      <c r="M50" s="82"/>
      <c r="N50" s="82"/>
      <c r="X50"/>
    </row>
    <row r="51" spans="1:24" ht="15" outlineLevel="1" x14ac:dyDescent="0.2">
      <c r="C51" s="53" t="s">
        <v>138</v>
      </c>
      <c r="D51" s="18">
        <v>1</v>
      </c>
      <c r="E51" s="12">
        <v>4</v>
      </c>
      <c r="F51" s="19">
        <v>1</v>
      </c>
      <c r="G51" s="15">
        <v>1</v>
      </c>
      <c r="H51" s="17">
        <f t="shared" ref="H51" si="9">D51*E51*F51*G51</f>
        <v>4</v>
      </c>
      <c r="I51" s="19"/>
      <c r="J51" s="26"/>
      <c r="K51" s="26"/>
      <c r="X51" s="87"/>
    </row>
    <row r="52" spans="1:24" x14ac:dyDescent="0.2">
      <c r="C52" s="49"/>
      <c r="D52" s="18"/>
      <c r="E52" s="12"/>
      <c r="F52" s="19"/>
      <c r="G52" s="15"/>
      <c r="H52" s="17"/>
      <c r="I52" s="18"/>
      <c r="J52" s="18"/>
      <c r="K52" s="18"/>
      <c r="X52"/>
    </row>
    <row r="53" spans="1:24" ht="17.25" customHeight="1" x14ac:dyDescent="0.2">
      <c r="A53" s="39" t="s">
        <v>185</v>
      </c>
      <c r="B53" s="39" t="s">
        <v>3</v>
      </c>
      <c r="C53" s="84" t="s">
        <v>81</v>
      </c>
      <c r="D53" s="18"/>
      <c r="E53" s="12"/>
      <c r="F53" s="19"/>
      <c r="G53" s="15"/>
      <c r="H53" s="17"/>
      <c r="I53" s="19">
        <f>SUM(H56:H56)</f>
        <v>8.4450000000000003</v>
      </c>
      <c r="J53" s="26">
        <v>92.13000000000001</v>
      </c>
      <c r="K53" s="26">
        <f>I53*J53</f>
        <v>778.03785000000016</v>
      </c>
      <c r="M53" s="82"/>
      <c r="N53" s="82"/>
      <c r="X53" s="87"/>
    </row>
    <row r="54" spans="1:24" ht="47" customHeight="1" x14ac:dyDescent="0.2">
      <c r="C54" s="36" t="s">
        <v>65</v>
      </c>
      <c r="D54" s="18"/>
      <c r="E54" s="12"/>
      <c r="F54" s="19"/>
      <c r="G54" s="15"/>
      <c r="H54" s="17"/>
      <c r="I54" s="19"/>
      <c r="J54" s="26"/>
      <c r="K54" s="26"/>
      <c r="M54" s="82"/>
      <c r="N54" s="82"/>
      <c r="X54" s="87"/>
    </row>
    <row r="55" spans="1:24" ht="45" x14ac:dyDescent="0.2">
      <c r="C55" s="96" t="s">
        <v>66</v>
      </c>
      <c r="D55" s="18"/>
      <c r="E55" s="12"/>
      <c r="F55" s="19"/>
      <c r="G55" s="15"/>
      <c r="H55" s="17"/>
      <c r="I55" s="19"/>
      <c r="J55" s="26"/>
      <c r="K55" s="26"/>
      <c r="M55" s="82"/>
      <c r="N55" s="82"/>
      <c r="X55" s="87"/>
    </row>
    <row r="56" spans="1:24" ht="15" outlineLevel="1" x14ac:dyDescent="0.2">
      <c r="C56" s="53" t="s">
        <v>137</v>
      </c>
      <c r="D56" s="18">
        <v>1</v>
      </c>
      <c r="E56" s="12">
        <f>$E$41</f>
        <v>16.89</v>
      </c>
      <c r="F56" s="19">
        <v>1</v>
      </c>
      <c r="G56" s="15">
        <v>0.5</v>
      </c>
      <c r="H56" s="17">
        <f t="shared" ref="H56" si="10">D56*E56*F56*G56</f>
        <v>8.4450000000000003</v>
      </c>
      <c r="I56" s="19"/>
      <c r="J56" s="26"/>
      <c r="K56" s="26"/>
      <c r="X56" s="87"/>
    </row>
    <row r="57" spans="1:24" x14ac:dyDescent="0.2">
      <c r="C57" s="86"/>
      <c r="D57" s="18"/>
      <c r="E57" s="12"/>
      <c r="F57" s="19"/>
      <c r="G57" s="15"/>
      <c r="H57" s="17"/>
      <c r="I57" s="18"/>
      <c r="J57" s="18"/>
      <c r="K57" s="18"/>
      <c r="X57"/>
    </row>
    <row r="58" spans="1:24" ht="17.25" customHeight="1" x14ac:dyDescent="0.2">
      <c r="A58" s="39" t="s">
        <v>186</v>
      </c>
      <c r="B58" s="39" t="s">
        <v>3</v>
      </c>
      <c r="C58" s="84" t="s">
        <v>202</v>
      </c>
      <c r="D58" s="18"/>
      <c r="E58" s="12"/>
      <c r="F58" s="19"/>
      <c r="G58" s="15"/>
      <c r="H58" s="17"/>
      <c r="I58" s="19">
        <f>SUM(H60:H60)</f>
        <v>16.89</v>
      </c>
      <c r="J58" s="26">
        <v>35.520000000000003</v>
      </c>
      <c r="K58" s="26">
        <f>I58*J58</f>
        <v>599.93280000000004</v>
      </c>
      <c r="M58" s="82"/>
      <c r="N58" s="82"/>
    </row>
    <row r="59" spans="1:24" ht="60" outlineLevel="1" x14ac:dyDescent="0.2">
      <c r="C59" s="36" t="s">
        <v>41</v>
      </c>
      <c r="D59" s="18"/>
      <c r="E59" s="12"/>
      <c r="F59" s="19"/>
      <c r="G59" s="15"/>
      <c r="H59" s="17"/>
      <c r="I59" s="19"/>
      <c r="J59" s="26"/>
      <c r="K59" s="26"/>
    </row>
    <row r="60" spans="1:24" ht="15" outlineLevel="1" x14ac:dyDescent="0.2">
      <c r="C60" s="53" t="s">
        <v>73</v>
      </c>
      <c r="D60" s="18">
        <v>1</v>
      </c>
      <c r="E60" s="12">
        <f>$E$41</f>
        <v>16.89</v>
      </c>
      <c r="F60" s="19">
        <v>1</v>
      </c>
      <c r="G60" s="15">
        <v>1</v>
      </c>
      <c r="H60" s="17">
        <f t="shared" ref="H60" si="11">D60*E60*F60*G60</f>
        <v>16.89</v>
      </c>
      <c r="I60" s="19"/>
      <c r="J60" s="26"/>
      <c r="K60" s="26"/>
      <c r="X60" s="87"/>
    </row>
    <row r="61" spans="1:24" x14ac:dyDescent="0.2">
      <c r="C61" s="49"/>
      <c r="D61" s="18"/>
      <c r="E61" s="12"/>
      <c r="F61" s="19"/>
      <c r="G61" s="15"/>
      <c r="H61" s="17"/>
      <c r="I61" s="18"/>
      <c r="J61" s="18"/>
      <c r="K61" s="18"/>
    </row>
    <row r="62" spans="1:24" ht="17.25" customHeight="1" x14ac:dyDescent="0.2">
      <c r="A62" s="39" t="s">
        <v>187</v>
      </c>
      <c r="B62" s="39" t="s">
        <v>3</v>
      </c>
      <c r="C62" s="84" t="s">
        <v>67</v>
      </c>
      <c r="D62" s="18"/>
      <c r="E62" s="12"/>
      <c r="F62" s="19"/>
      <c r="G62" s="15"/>
      <c r="H62" s="17"/>
      <c r="I62" s="19">
        <f>SUM(H64:H64)</f>
        <v>1</v>
      </c>
      <c r="J62" s="26">
        <v>48.285000000000004</v>
      </c>
      <c r="K62" s="26">
        <f>I62*J62</f>
        <v>48.285000000000004</v>
      </c>
      <c r="M62" s="82"/>
      <c r="N62" s="82"/>
      <c r="X62" s="87"/>
    </row>
    <row r="63" spans="1:24" ht="75" customHeight="1" outlineLevel="1" x14ac:dyDescent="0.2">
      <c r="C63" s="36" t="s">
        <v>34</v>
      </c>
      <c r="D63" s="18"/>
      <c r="E63" s="12"/>
      <c r="F63" s="19"/>
      <c r="G63" s="15"/>
      <c r="H63" s="17"/>
      <c r="I63" s="19"/>
      <c r="J63" s="26"/>
      <c r="K63" s="26"/>
      <c r="X63"/>
    </row>
    <row r="64" spans="1:24" ht="15" outlineLevel="1" x14ac:dyDescent="0.2">
      <c r="C64" s="53" t="s">
        <v>73</v>
      </c>
      <c r="D64" s="18">
        <v>1</v>
      </c>
      <c r="E64" s="12">
        <v>1</v>
      </c>
      <c r="F64" s="19">
        <v>1</v>
      </c>
      <c r="G64" s="15">
        <v>1</v>
      </c>
      <c r="H64" s="17">
        <f t="shared" ref="H64" si="12">D64*E64*F64*G64</f>
        <v>1</v>
      </c>
      <c r="I64" s="19"/>
      <c r="J64" s="26"/>
      <c r="K64" s="26"/>
      <c r="X64" s="87"/>
    </row>
    <row r="65" spans="1:24" x14ac:dyDescent="0.2">
      <c r="C65" s="49"/>
      <c r="D65" s="18"/>
      <c r="E65" s="12"/>
      <c r="F65" s="19"/>
      <c r="G65" s="15"/>
      <c r="H65" s="17"/>
      <c r="I65" s="18"/>
      <c r="J65" s="18"/>
      <c r="K65" s="18"/>
      <c r="X65"/>
    </row>
    <row r="66" spans="1:24" ht="17.25" customHeight="1" x14ac:dyDescent="0.2">
      <c r="A66" s="39" t="s">
        <v>188</v>
      </c>
      <c r="B66" s="39" t="s">
        <v>3</v>
      </c>
      <c r="C66" s="84" t="s">
        <v>32</v>
      </c>
      <c r="D66" s="18"/>
      <c r="E66" s="12"/>
      <c r="F66" s="19"/>
      <c r="G66" s="15"/>
      <c r="H66" s="17"/>
      <c r="I66" s="19">
        <f>SUM(H68:H68)</f>
        <v>16.89</v>
      </c>
      <c r="J66" s="26">
        <v>37.74</v>
      </c>
      <c r="K66" s="26">
        <f>I66*J66</f>
        <v>637.42860000000007</v>
      </c>
      <c r="M66" s="82"/>
      <c r="N66" s="82"/>
      <c r="X66" s="87"/>
    </row>
    <row r="67" spans="1:24" ht="60" x14ac:dyDescent="0.2">
      <c r="C67" s="36" t="s">
        <v>41</v>
      </c>
      <c r="D67" s="18"/>
      <c r="E67" s="12"/>
      <c r="F67" s="19"/>
      <c r="G67" s="15"/>
      <c r="H67" s="17"/>
      <c r="I67" s="19"/>
      <c r="J67" s="26"/>
      <c r="K67" s="26"/>
      <c r="M67" s="82"/>
      <c r="N67" s="82"/>
      <c r="X67" s="87"/>
    </row>
    <row r="68" spans="1:24" ht="15" outlineLevel="1" x14ac:dyDescent="0.2">
      <c r="C68" s="53" t="s">
        <v>73</v>
      </c>
      <c r="D68" s="18">
        <v>1</v>
      </c>
      <c r="E68" s="12">
        <f>$E$41</f>
        <v>16.89</v>
      </c>
      <c r="F68" s="19">
        <v>1</v>
      </c>
      <c r="G68" s="15">
        <v>1</v>
      </c>
      <c r="H68" s="17">
        <f t="shared" ref="H68" si="13">D68*E68*F68*G68</f>
        <v>16.89</v>
      </c>
      <c r="I68" s="19"/>
      <c r="J68" s="26"/>
      <c r="K68" s="26"/>
      <c r="X68" s="87"/>
    </row>
    <row r="69" spans="1:24" x14ac:dyDescent="0.2">
      <c r="C69" s="49"/>
      <c r="D69" s="18"/>
      <c r="E69" s="12"/>
      <c r="F69" s="19"/>
      <c r="G69" s="15"/>
      <c r="H69" s="17"/>
      <c r="I69" s="18"/>
      <c r="J69" s="18"/>
      <c r="K69" s="18"/>
      <c r="X69"/>
    </row>
    <row r="70" spans="1:24" ht="17.25" customHeight="1" x14ac:dyDescent="0.2">
      <c r="A70" s="39" t="s">
        <v>189</v>
      </c>
      <c r="B70" s="39" t="s">
        <v>3</v>
      </c>
      <c r="C70" s="84" t="s">
        <v>112</v>
      </c>
      <c r="D70" s="18"/>
      <c r="E70" s="12"/>
      <c r="F70" s="19"/>
      <c r="G70" s="15"/>
      <c r="H70" s="17"/>
      <c r="I70" s="19">
        <f>SUM(H71:H72)</f>
        <v>11.01</v>
      </c>
      <c r="J70" s="26">
        <v>25.53</v>
      </c>
      <c r="K70" s="26">
        <f>I70*J70</f>
        <v>281.08530000000002</v>
      </c>
      <c r="M70" s="82"/>
      <c r="N70" s="82"/>
      <c r="X70" s="87"/>
    </row>
    <row r="71" spans="1:24" ht="30" outlineLevel="1" x14ac:dyDescent="0.2">
      <c r="C71" s="36" t="s">
        <v>116</v>
      </c>
      <c r="D71" s="18"/>
      <c r="E71" s="12"/>
      <c r="F71" s="19"/>
      <c r="G71" s="15"/>
      <c r="H71" s="17"/>
      <c r="I71" s="19"/>
      <c r="J71" s="26"/>
      <c r="K71" s="26"/>
      <c r="X71"/>
    </row>
    <row r="72" spans="1:24" ht="15" outlineLevel="1" x14ac:dyDescent="0.2">
      <c r="C72" s="53" t="s">
        <v>122</v>
      </c>
      <c r="D72" s="18">
        <v>1</v>
      </c>
      <c r="E72" s="12">
        <v>11.01</v>
      </c>
      <c r="F72" s="19">
        <v>1</v>
      </c>
      <c r="G72" s="15">
        <v>1</v>
      </c>
      <c r="H72" s="17">
        <f t="shared" ref="H72" si="14">D72*E72*F72*G72</f>
        <v>11.01</v>
      </c>
      <c r="I72" s="19"/>
      <c r="J72" s="26"/>
      <c r="K72" s="26"/>
      <c r="X72"/>
    </row>
    <row r="73" spans="1:24" ht="16" x14ac:dyDescent="0.2">
      <c r="A73" s="91"/>
      <c r="B73" s="91"/>
      <c r="C73" s="92"/>
      <c r="D73" s="18"/>
      <c r="E73" s="12"/>
      <c r="F73" s="19"/>
      <c r="G73" s="15"/>
      <c r="H73" s="17"/>
      <c r="I73" s="93"/>
      <c r="J73" s="26"/>
      <c r="K73" s="26"/>
      <c r="L73" s="82"/>
      <c r="M73" s="82"/>
    </row>
    <row r="74" spans="1:24" ht="17.25" customHeight="1" x14ac:dyDescent="0.2">
      <c r="A74" s="39" t="s">
        <v>190</v>
      </c>
      <c r="B74" s="39" t="s">
        <v>3</v>
      </c>
      <c r="C74" s="84" t="s">
        <v>115</v>
      </c>
      <c r="D74" s="18"/>
      <c r="E74" s="12"/>
      <c r="F74" s="19"/>
      <c r="G74" s="15"/>
      <c r="H74" s="17"/>
      <c r="I74" s="19">
        <f>SUM(H75:H76)</f>
        <v>11.01</v>
      </c>
      <c r="J74" s="26">
        <v>39.96</v>
      </c>
      <c r="K74" s="26">
        <f>I74*J74</f>
        <v>439.95960000000002</v>
      </c>
      <c r="M74" s="82"/>
      <c r="N74" s="82"/>
      <c r="X74" s="87"/>
    </row>
    <row r="75" spans="1:24" ht="90" customHeight="1" outlineLevel="1" x14ac:dyDescent="0.2">
      <c r="C75" s="36" t="s">
        <v>123</v>
      </c>
      <c r="D75" s="18"/>
      <c r="E75" s="12"/>
      <c r="F75" s="19"/>
      <c r="G75" s="15"/>
      <c r="H75" s="17"/>
      <c r="I75" s="19"/>
      <c r="J75" s="26"/>
      <c r="K75" s="26"/>
      <c r="X75"/>
    </row>
    <row r="76" spans="1:24" ht="15" outlineLevel="1" x14ac:dyDescent="0.2">
      <c r="C76" s="53" t="s">
        <v>122</v>
      </c>
      <c r="D76" s="18">
        <v>1</v>
      </c>
      <c r="E76" s="12">
        <f>$E$72</f>
        <v>11.01</v>
      </c>
      <c r="F76" s="19">
        <v>1</v>
      </c>
      <c r="G76" s="15">
        <v>1</v>
      </c>
      <c r="H76" s="17">
        <f t="shared" ref="H76" si="15">D76*E76*F76*G76</f>
        <v>11.01</v>
      </c>
      <c r="I76" s="19"/>
      <c r="J76" s="26"/>
      <c r="K76" s="26"/>
      <c r="X76"/>
    </row>
    <row r="77" spans="1:24" ht="16" x14ac:dyDescent="0.2">
      <c r="A77" s="91"/>
      <c r="B77" s="91"/>
      <c r="C77" s="92"/>
      <c r="D77" s="18"/>
      <c r="E77" s="12"/>
      <c r="F77" s="19"/>
      <c r="G77" s="15"/>
      <c r="H77" s="17"/>
      <c r="I77" s="93"/>
      <c r="J77" s="26"/>
      <c r="K77" s="26"/>
      <c r="L77" s="82"/>
      <c r="M77" s="82"/>
    </row>
    <row r="78" spans="1:24" ht="17.25" customHeight="1" x14ac:dyDescent="0.2">
      <c r="A78" s="39" t="s">
        <v>191</v>
      </c>
      <c r="B78" s="39" t="s">
        <v>3</v>
      </c>
      <c r="C78" s="84" t="s">
        <v>198</v>
      </c>
      <c r="D78" s="18"/>
      <c r="E78" s="12"/>
      <c r="F78" s="19"/>
      <c r="G78" s="15"/>
      <c r="H78" s="17"/>
      <c r="I78" s="19">
        <f>SUM(H79:H80)</f>
        <v>11.01</v>
      </c>
      <c r="J78" s="26">
        <v>46.620000000000005</v>
      </c>
      <c r="K78" s="26">
        <f>I78*J78</f>
        <v>513.28620000000001</v>
      </c>
      <c r="M78" s="82"/>
      <c r="N78" s="82"/>
      <c r="X78" s="87"/>
    </row>
    <row r="79" spans="1:24" ht="135" customHeight="1" outlineLevel="1" x14ac:dyDescent="0.2">
      <c r="C79" s="36" t="s">
        <v>199</v>
      </c>
      <c r="D79" s="18"/>
      <c r="E79" s="12"/>
      <c r="F79" s="19"/>
      <c r="G79" s="15"/>
      <c r="H79" s="17"/>
      <c r="I79" s="19"/>
      <c r="J79" s="26"/>
      <c r="K79" s="26"/>
      <c r="X79"/>
    </row>
    <row r="80" spans="1:24" ht="15" outlineLevel="1" x14ac:dyDescent="0.2">
      <c r="C80" s="53" t="s">
        <v>122</v>
      </c>
      <c r="D80" s="18">
        <v>1</v>
      </c>
      <c r="E80" s="12">
        <f>$E$72</f>
        <v>11.01</v>
      </c>
      <c r="F80" s="19">
        <v>1</v>
      </c>
      <c r="G80" s="15">
        <v>1</v>
      </c>
      <c r="H80" s="17">
        <f t="shared" ref="H80" si="16">D80*E80*F80*G80</f>
        <v>11.01</v>
      </c>
      <c r="I80" s="19"/>
      <c r="J80" s="26"/>
      <c r="K80" s="26"/>
      <c r="X80"/>
    </row>
    <row r="81" spans="1:24" ht="16" x14ac:dyDescent="0.2">
      <c r="A81" s="91"/>
      <c r="B81" s="91"/>
      <c r="C81" s="92"/>
      <c r="D81" s="18"/>
      <c r="E81" s="12"/>
      <c r="F81" s="19"/>
      <c r="G81" s="15"/>
      <c r="H81" s="17"/>
      <c r="I81" s="93"/>
      <c r="J81" s="26"/>
      <c r="K81" s="26"/>
      <c r="L81" s="82"/>
      <c r="M81" s="82"/>
    </row>
    <row r="82" spans="1:24" ht="17.25" customHeight="1" x14ac:dyDescent="0.2">
      <c r="A82" s="39" t="s">
        <v>192</v>
      </c>
      <c r="B82" s="39" t="s">
        <v>3</v>
      </c>
      <c r="C82" s="84" t="s">
        <v>139</v>
      </c>
      <c r="D82" s="18"/>
      <c r="E82" s="12"/>
      <c r="F82" s="19"/>
      <c r="G82" s="15"/>
      <c r="H82" s="17"/>
      <c r="I82" s="19">
        <f>SUM(H83:H85)</f>
        <v>11.01</v>
      </c>
      <c r="J82" s="26">
        <v>56.554500000000012</v>
      </c>
      <c r="K82" s="26">
        <f>I82*J82</f>
        <v>622.66504500000008</v>
      </c>
      <c r="M82" s="82"/>
      <c r="N82" s="82"/>
      <c r="X82" s="87"/>
    </row>
    <row r="83" spans="1:24" ht="90" customHeight="1" outlineLevel="1" x14ac:dyDescent="0.2">
      <c r="C83" s="36" t="s">
        <v>118</v>
      </c>
      <c r="D83" s="18"/>
      <c r="E83" s="12"/>
      <c r="F83" s="19"/>
      <c r="G83" s="15"/>
      <c r="H83" s="17"/>
      <c r="I83" s="19"/>
      <c r="J83" s="26"/>
      <c r="K83" s="26"/>
      <c r="X83"/>
    </row>
    <row r="84" spans="1:24" ht="15" outlineLevel="1" x14ac:dyDescent="0.2">
      <c r="C84" s="53" t="s">
        <v>122</v>
      </c>
      <c r="D84" s="18">
        <v>1</v>
      </c>
      <c r="E84" s="12">
        <f>$E$72</f>
        <v>11.01</v>
      </c>
      <c r="F84" s="19">
        <v>1</v>
      </c>
      <c r="G84" s="15">
        <v>1</v>
      </c>
      <c r="H84" s="17">
        <f t="shared" ref="H84" si="17">D84*E84*F84*G84</f>
        <v>11.01</v>
      </c>
      <c r="I84" s="19"/>
      <c r="J84" s="26"/>
      <c r="K84" s="26"/>
      <c r="X84"/>
    </row>
    <row r="85" spans="1:24" outlineLevel="1" x14ac:dyDescent="0.2">
      <c r="C85" s="53"/>
      <c r="D85" s="18"/>
      <c r="E85" s="12"/>
      <c r="F85" s="19"/>
      <c r="G85" s="15"/>
      <c r="H85" s="17"/>
      <c r="I85" s="19"/>
      <c r="J85" s="26"/>
      <c r="K85" s="26"/>
      <c r="X85" s="87"/>
    </row>
    <row r="86" spans="1:24" ht="28" x14ac:dyDescent="0.2">
      <c r="A86" s="39" t="s">
        <v>193</v>
      </c>
      <c r="B86" s="39" t="s">
        <v>77</v>
      </c>
      <c r="C86" s="85" t="s">
        <v>71</v>
      </c>
      <c r="D86" s="18"/>
      <c r="E86" s="12"/>
      <c r="F86" s="19"/>
      <c r="G86" s="15"/>
      <c r="H86" s="17"/>
      <c r="I86" s="19">
        <f>SUM(H88:H88)</f>
        <v>3</v>
      </c>
      <c r="J86" s="26">
        <v>127.65</v>
      </c>
      <c r="K86" s="26">
        <f>I86*J86</f>
        <v>382.95000000000005</v>
      </c>
      <c r="M86" s="82"/>
      <c r="N86" s="82"/>
      <c r="X86" s="87"/>
    </row>
    <row r="87" spans="1:24" ht="60" customHeight="1" outlineLevel="1" x14ac:dyDescent="0.2">
      <c r="C87" s="36" t="s">
        <v>72</v>
      </c>
      <c r="D87" s="18"/>
      <c r="E87" s="12"/>
      <c r="F87" s="19"/>
      <c r="G87" s="15"/>
      <c r="H87" s="17"/>
      <c r="I87" s="19"/>
      <c r="J87" s="26"/>
      <c r="K87" s="26"/>
    </row>
    <row r="88" spans="1:24" ht="15" outlineLevel="1" x14ac:dyDescent="0.2">
      <c r="C88" s="53" t="s">
        <v>74</v>
      </c>
      <c r="D88" s="18">
        <v>3</v>
      </c>
      <c r="E88" s="12">
        <v>1</v>
      </c>
      <c r="F88" s="19">
        <v>1</v>
      </c>
      <c r="G88" s="15">
        <v>1</v>
      </c>
      <c r="H88" s="17">
        <f t="shared" ref="H88" si="18">D88*E88*F88*G88</f>
        <v>3</v>
      </c>
      <c r="I88" s="19"/>
      <c r="J88" s="26"/>
      <c r="K88" s="26"/>
    </row>
    <row r="89" spans="1:24" x14ac:dyDescent="0.2">
      <c r="C89" s="49"/>
      <c r="D89" s="18"/>
      <c r="E89" s="12"/>
      <c r="F89" s="19"/>
      <c r="G89" s="15"/>
      <c r="H89" s="17"/>
      <c r="I89" s="18"/>
      <c r="J89" s="18"/>
      <c r="K89" s="18"/>
    </row>
    <row r="90" spans="1:24" x14ac:dyDescent="0.2">
      <c r="A90" s="39" t="s">
        <v>194</v>
      </c>
      <c r="B90" s="39" t="s">
        <v>77</v>
      </c>
      <c r="C90" s="84" t="s">
        <v>69</v>
      </c>
      <c r="D90" s="18"/>
      <c r="E90" s="12"/>
      <c r="F90" s="19"/>
      <c r="G90" s="15"/>
      <c r="H90" s="17"/>
      <c r="I90" s="19">
        <f>SUM(H92:H92)</f>
        <v>8</v>
      </c>
      <c r="J90" s="26">
        <v>94.350000000000009</v>
      </c>
      <c r="K90" s="26">
        <f>I90*J90</f>
        <v>754.80000000000007</v>
      </c>
      <c r="M90" s="82"/>
      <c r="N90" s="82"/>
    </row>
    <row r="91" spans="1:24" ht="120" customHeight="1" outlineLevel="1" x14ac:dyDescent="0.2">
      <c r="C91" s="36" t="s">
        <v>38</v>
      </c>
      <c r="D91" s="18"/>
      <c r="E91" s="12"/>
      <c r="F91" s="19"/>
      <c r="G91" s="15"/>
      <c r="H91" s="17"/>
      <c r="I91" s="19"/>
      <c r="J91" s="26"/>
      <c r="K91" s="26"/>
    </row>
    <row r="92" spans="1:24" ht="15" outlineLevel="1" x14ac:dyDescent="0.2">
      <c r="C92" s="53" t="s">
        <v>74</v>
      </c>
      <c r="D92" s="18">
        <v>1</v>
      </c>
      <c r="E92" s="12">
        <v>8</v>
      </c>
      <c r="F92" s="19">
        <v>1</v>
      </c>
      <c r="G92" s="15">
        <v>1</v>
      </c>
      <c r="H92" s="17">
        <f t="shared" ref="H92" si="19">D92*E92*F92*G92</f>
        <v>8</v>
      </c>
      <c r="I92" s="19"/>
      <c r="J92" s="26"/>
      <c r="K92" s="26"/>
    </row>
    <row r="93" spans="1:24" x14ac:dyDescent="0.2">
      <c r="C93" s="49"/>
      <c r="D93" s="18"/>
      <c r="E93" s="12"/>
      <c r="F93" s="19"/>
      <c r="G93" s="15"/>
      <c r="H93" s="17"/>
      <c r="I93" s="18"/>
      <c r="J93" s="18"/>
      <c r="K93" s="18"/>
    </row>
    <row r="94" spans="1:24" ht="16" x14ac:dyDescent="0.2">
      <c r="A94" s="39" t="s">
        <v>195</v>
      </c>
      <c r="B94" s="39" t="s">
        <v>77</v>
      </c>
      <c r="C94" s="89" t="s">
        <v>70</v>
      </c>
      <c r="D94" s="18"/>
      <c r="E94" s="12"/>
      <c r="F94" s="19"/>
      <c r="G94" s="15"/>
      <c r="H94" s="17"/>
      <c r="I94" s="19">
        <f>SUM(H96:H96)</f>
        <v>2</v>
      </c>
      <c r="J94" s="26">
        <v>124.32000000000001</v>
      </c>
      <c r="K94" s="26">
        <f>I94*J94</f>
        <v>248.64000000000001</v>
      </c>
      <c r="M94" s="82"/>
      <c r="N94" s="82"/>
    </row>
    <row r="95" spans="1:24" ht="30" outlineLevel="1" x14ac:dyDescent="0.2">
      <c r="C95" s="36" t="s">
        <v>39</v>
      </c>
      <c r="D95" s="18"/>
      <c r="E95" s="12"/>
      <c r="F95" s="19"/>
      <c r="G95" s="15"/>
      <c r="H95" s="17"/>
      <c r="I95" s="19"/>
      <c r="J95" s="26"/>
      <c r="K95" s="26"/>
    </row>
    <row r="96" spans="1:24" ht="15" outlineLevel="1" x14ac:dyDescent="0.2">
      <c r="C96" s="53" t="s">
        <v>74</v>
      </c>
      <c r="D96" s="18">
        <v>1</v>
      </c>
      <c r="E96" s="12">
        <v>2</v>
      </c>
      <c r="F96" s="19">
        <v>1</v>
      </c>
      <c r="G96" s="15">
        <v>1</v>
      </c>
      <c r="H96" s="17">
        <f t="shared" ref="H96" si="20">D96*E96*F96*G96</f>
        <v>2</v>
      </c>
      <c r="I96" s="19"/>
      <c r="J96" s="26"/>
      <c r="K96" s="26"/>
    </row>
    <row r="97" spans="1:24" x14ac:dyDescent="0.2">
      <c r="C97" s="49"/>
      <c r="D97" s="18"/>
      <c r="E97" s="12"/>
      <c r="F97" s="19"/>
      <c r="G97" s="15"/>
      <c r="H97" s="17"/>
      <c r="I97" s="18"/>
      <c r="J97" s="18"/>
      <c r="K97" s="18"/>
    </row>
    <row r="98" spans="1:24" ht="28" customHeight="1" x14ac:dyDescent="0.2">
      <c r="A98" s="39" t="s">
        <v>196</v>
      </c>
      <c r="B98" s="39" t="s">
        <v>5</v>
      </c>
      <c r="C98" s="84" t="s">
        <v>26</v>
      </c>
      <c r="D98" s="18"/>
      <c r="E98" s="12"/>
      <c r="F98" s="19"/>
      <c r="G98" s="15"/>
      <c r="H98" s="17"/>
      <c r="I98" s="19">
        <f>SUM(H100:H103)</f>
        <v>1</v>
      </c>
      <c r="J98" s="26">
        <v>249.75000000000003</v>
      </c>
      <c r="K98" s="26">
        <f>I98*J98</f>
        <v>249.75000000000003</v>
      </c>
      <c r="M98" s="82"/>
      <c r="N98" s="82"/>
    </row>
    <row r="99" spans="1:24" ht="30" outlineLevel="1" x14ac:dyDescent="0.2">
      <c r="C99" s="36" t="s">
        <v>36</v>
      </c>
      <c r="D99" s="18"/>
      <c r="E99" s="12"/>
      <c r="F99" s="19"/>
      <c r="G99" s="15"/>
      <c r="H99" s="17"/>
      <c r="I99" s="19"/>
      <c r="J99" s="26"/>
      <c r="K99" s="26"/>
    </row>
    <row r="100" spans="1:24" ht="15" outlineLevel="1" x14ac:dyDescent="0.2">
      <c r="C100" s="97" t="s">
        <v>74</v>
      </c>
      <c r="D100" s="18">
        <v>1</v>
      </c>
      <c r="E100" s="12">
        <v>1</v>
      </c>
      <c r="F100" s="19">
        <v>1</v>
      </c>
      <c r="G100" s="15">
        <v>1</v>
      </c>
      <c r="H100" s="17">
        <f t="shared" ref="H100" si="21">D100*E100*F100*G100</f>
        <v>1</v>
      </c>
      <c r="I100" s="19"/>
      <c r="J100" s="26"/>
      <c r="K100" s="26"/>
    </row>
    <row r="101" spans="1:24" outlineLevel="1" x14ac:dyDescent="0.2">
      <c r="C101" s="97"/>
      <c r="D101" s="18"/>
      <c r="E101" s="12"/>
      <c r="F101" s="19"/>
      <c r="G101" s="15"/>
      <c r="H101" s="17"/>
      <c r="I101" s="19"/>
      <c r="J101" s="26"/>
      <c r="K101" s="26"/>
    </row>
    <row r="102" spans="1:24" ht="17" x14ac:dyDescent="0.2">
      <c r="A102" s="90"/>
      <c r="B102" s="42"/>
      <c r="C102" s="52" t="s">
        <v>75</v>
      </c>
      <c r="D102" s="23"/>
      <c r="E102" s="13"/>
      <c r="F102" s="22"/>
      <c r="G102" s="16"/>
      <c r="H102" s="20"/>
      <c r="I102" s="21"/>
      <c r="J102" s="25"/>
      <c r="K102" s="25"/>
      <c r="L102" s="111">
        <f>SUM(K104:K191)</f>
        <v>25648.55688</v>
      </c>
      <c r="X102"/>
    </row>
    <row r="103" spans="1:24" outlineLevel="1" x14ac:dyDescent="0.2">
      <c r="C103" s="53"/>
      <c r="D103" s="18"/>
      <c r="E103" s="12"/>
      <c r="F103" s="19"/>
      <c r="G103" s="15"/>
      <c r="H103" s="17"/>
      <c r="I103" s="19"/>
      <c r="J103" s="26"/>
      <c r="K103" s="26"/>
    </row>
    <row r="104" spans="1:24" ht="28" x14ac:dyDescent="0.2">
      <c r="A104" s="39" t="s">
        <v>197</v>
      </c>
      <c r="B104" s="39" t="s">
        <v>5</v>
      </c>
      <c r="C104" s="84" t="s">
        <v>124</v>
      </c>
      <c r="D104" s="18"/>
      <c r="E104" s="12"/>
      <c r="F104" s="19"/>
      <c r="G104" s="15"/>
      <c r="H104" s="17"/>
      <c r="I104" s="19">
        <f>SUM(H106:H107)</f>
        <v>10</v>
      </c>
      <c r="J104" s="26">
        <v>127.65</v>
      </c>
      <c r="K104" s="26">
        <f>I104*J104</f>
        <v>1276.5</v>
      </c>
      <c r="M104" s="82"/>
      <c r="N104" s="82"/>
      <c r="X104" s="87"/>
    </row>
    <row r="105" spans="1:24" ht="60" customHeight="1" outlineLevel="1" x14ac:dyDescent="0.2">
      <c r="C105" s="36" t="s">
        <v>76</v>
      </c>
      <c r="D105" s="18"/>
      <c r="E105" s="12"/>
      <c r="F105" s="19"/>
      <c r="G105" s="15"/>
      <c r="H105" s="17"/>
      <c r="I105" s="19"/>
      <c r="J105" s="26"/>
      <c r="K105" s="26"/>
    </row>
    <row r="106" spans="1:24" ht="15" outlineLevel="1" x14ac:dyDescent="0.2">
      <c r="C106" s="53" t="s">
        <v>57</v>
      </c>
      <c r="D106" s="18">
        <v>5</v>
      </c>
      <c r="E106" s="12">
        <v>1</v>
      </c>
      <c r="F106" s="19">
        <v>1</v>
      </c>
      <c r="G106" s="15">
        <v>1</v>
      </c>
      <c r="H106" s="17">
        <f t="shared" ref="H106" si="22">D106*E106*F106*G106</f>
        <v>5</v>
      </c>
      <c r="I106" s="19"/>
      <c r="J106" s="26"/>
      <c r="K106" s="26"/>
    </row>
    <row r="107" spans="1:24" ht="15" outlineLevel="1" x14ac:dyDescent="0.2">
      <c r="C107" s="53" t="s">
        <v>58</v>
      </c>
      <c r="D107" s="18">
        <v>5</v>
      </c>
      <c r="E107" s="12">
        <v>1</v>
      </c>
      <c r="F107" s="19">
        <v>1</v>
      </c>
      <c r="G107" s="15">
        <v>1</v>
      </c>
      <c r="H107" s="17">
        <f t="shared" ref="H107" si="23">D107*E107*F107*G107</f>
        <v>5</v>
      </c>
      <c r="I107" s="19"/>
      <c r="J107" s="26"/>
      <c r="K107" s="26"/>
    </row>
    <row r="108" spans="1:24" x14ac:dyDescent="0.2">
      <c r="C108" s="49"/>
      <c r="D108" s="18"/>
      <c r="E108" s="12"/>
      <c r="F108" s="19"/>
      <c r="G108" s="15"/>
      <c r="H108" s="17"/>
      <c r="I108" s="18"/>
      <c r="J108" s="18"/>
      <c r="K108" s="18"/>
    </row>
    <row r="109" spans="1:24" x14ac:dyDescent="0.2">
      <c r="A109" s="39" t="s">
        <v>203</v>
      </c>
      <c r="B109" s="39" t="s">
        <v>5</v>
      </c>
      <c r="C109" s="84" t="s">
        <v>114</v>
      </c>
      <c r="D109" s="18"/>
      <c r="E109" s="12"/>
      <c r="F109" s="19"/>
      <c r="G109" s="15"/>
      <c r="H109" s="17"/>
      <c r="I109" s="19">
        <f>SUM(H111:H111)</f>
        <v>4</v>
      </c>
      <c r="J109" s="26">
        <v>173.16000000000003</v>
      </c>
      <c r="K109" s="26">
        <f>I109*J109</f>
        <v>692.6400000000001</v>
      </c>
      <c r="M109" s="82"/>
      <c r="N109" s="82"/>
      <c r="X109" s="87"/>
    </row>
    <row r="110" spans="1:24" ht="60" customHeight="1" outlineLevel="1" x14ac:dyDescent="0.2">
      <c r="C110" s="36" t="s">
        <v>72</v>
      </c>
      <c r="D110" s="18"/>
      <c r="E110" s="12"/>
      <c r="F110" s="19"/>
      <c r="G110" s="15"/>
      <c r="H110" s="17"/>
      <c r="I110" s="19"/>
      <c r="J110" s="26"/>
      <c r="K110" s="26"/>
    </row>
    <row r="111" spans="1:24" ht="15" outlineLevel="1" x14ac:dyDescent="0.2">
      <c r="C111" s="53" t="s">
        <v>58</v>
      </c>
      <c r="D111" s="18">
        <v>4</v>
      </c>
      <c r="E111" s="12">
        <v>1</v>
      </c>
      <c r="F111" s="19">
        <v>1</v>
      </c>
      <c r="G111" s="15">
        <v>1</v>
      </c>
      <c r="H111" s="17">
        <f t="shared" ref="H111" si="24">D111*E111*F111*G111</f>
        <v>4</v>
      </c>
      <c r="I111" s="19"/>
      <c r="J111" s="26"/>
      <c r="K111" s="26"/>
    </row>
    <row r="112" spans="1:24" x14ac:dyDescent="0.2">
      <c r="C112" s="49"/>
      <c r="D112" s="18"/>
      <c r="E112" s="12"/>
      <c r="F112" s="19"/>
      <c r="G112" s="15"/>
      <c r="H112" s="17"/>
      <c r="I112" s="18"/>
      <c r="J112" s="18"/>
      <c r="K112" s="18"/>
    </row>
    <row r="113" spans="1:24" x14ac:dyDescent="0.2">
      <c r="A113" s="39" t="s">
        <v>204</v>
      </c>
      <c r="B113" s="39" t="s">
        <v>4</v>
      </c>
      <c r="C113" s="84" t="s">
        <v>69</v>
      </c>
      <c r="D113" s="18"/>
      <c r="E113" s="12"/>
      <c r="F113" s="19"/>
      <c r="G113" s="15"/>
      <c r="H113" s="17"/>
      <c r="I113" s="19">
        <f>SUM(H115:H116)</f>
        <v>22.8</v>
      </c>
      <c r="J113" s="26">
        <v>94.350000000000009</v>
      </c>
      <c r="K113" s="26">
        <f>I113*J113</f>
        <v>2151.1800000000003</v>
      </c>
      <c r="M113" s="82"/>
      <c r="N113" s="82"/>
    </row>
    <row r="114" spans="1:24" ht="120" customHeight="1" outlineLevel="1" x14ac:dyDescent="0.2">
      <c r="C114" s="36" t="s">
        <v>38</v>
      </c>
      <c r="D114" s="18"/>
      <c r="E114" s="12"/>
      <c r="F114" s="19"/>
      <c r="G114" s="15"/>
      <c r="H114" s="17"/>
      <c r="I114" s="19"/>
      <c r="J114" s="26"/>
      <c r="K114" s="26"/>
    </row>
    <row r="115" spans="1:24" ht="15" outlineLevel="1" x14ac:dyDescent="0.2">
      <c r="C115" s="53" t="s">
        <v>57</v>
      </c>
      <c r="D115" s="18">
        <v>2</v>
      </c>
      <c r="E115" s="12">
        <v>5.7</v>
      </c>
      <c r="F115" s="19">
        <v>1</v>
      </c>
      <c r="G115" s="15">
        <v>1</v>
      </c>
      <c r="H115" s="17">
        <f t="shared" ref="H115" si="25">D115*E115*F115*G115</f>
        <v>11.4</v>
      </c>
      <c r="I115" s="19"/>
      <c r="J115" s="26"/>
      <c r="K115" s="26"/>
    </row>
    <row r="116" spans="1:24" ht="15" outlineLevel="1" x14ac:dyDescent="0.2">
      <c r="C116" s="53" t="s">
        <v>58</v>
      </c>
      <c r="D116" s="18">
        <v>2</v>
      </c>
      <c r="E116" s="12">
        <v>5.7</v>
      </c>
      <c r="F116" s="19">
        <v>1</v>
      </c>
      <c r="G116" s="15">
        <v>1</v>
      </c>
      <c r="H116" s="17">
        <f t="shared" ref="H116" si="26">D116*E116*F116*G116</f>
        <v>11.4</v>
      </c>
      <c r="I116" s="19"/>
      <c r="J116" s="26"/>
      <c r="K116" s="26"/>
    </row>
    <row r="117" spans="1:24" x14ac:dyDescent="0.2">
      <c r="C117" s="49"/>
      <c r="D117" s="18"/>
      <c r="E117" s="12"/>
      <c r="F117" s="19"/>
      <c r="G117" s="15"/>
      <c r="H117" s="17"/>
      <c r="I117" s="18"/>
      <c r="J117" s="18"/>
      <c r="K117" s="18"/>
    </row>
    <row r="118" spans="1:24" ht="16" x14ac:dyDescent="0.2">
      <c r="A118" s="39" t="s">
        <v>205</v>
      </c>
      <c r="B118" s="39" t="s">
        <v>5</v>
      </c>
      <c r="C118" s="89" t="s">
        <v>70</v>
      </c>
      <c r="D118" s="18"/>
      <c r="E118" s="12"/>
      <c r="F118" s="19"/>
      <c r="G118" s="15"/>
      <c r="H118" s="17"/>
      <c r="I118" s="19">
        <f>SUM(H120:H121)</f>
        <v>40</v>
      </c>
      <c r="J118" s="26">
        <v>124.32000000000001</v>
      </c>
      <c r="K118" s="26">
        <f>I118*J118</f>
        <v>4972.8</v>
      </c>
      <c r="M118" s="82"/>
      <c r="N118" s="82"/>
    </row>
    <row r="119" spans="1:24" ht="30" outlineLevel="1" x14ac:dyDescent="0.2">
      <c r="C119" s="36" t="s">
        <v>136</v>
      </c>
      <c r="D119" s="18"/>
      <c r="E119" s="12"/>
      <c r="F119" s="19"/>
      <c r="G119" s="15"/>
      <c r="H119" s="17"/>
      <c r="I119" s="19"/>
      <c r="J119" s="26"/>
      <c r="K119" s="26"/>
    </row>
    <row r="120" spans="1:24" ht="15" outlineLevel="1" x14ac:dyDescent="0.2">
      <c r="C120" s="53" t="s">
        <v>57</v>
      </c>
      <c r="D120" s="18">
        <v>20</v>
      </c>
      <c r="E120" s="12">
        <v>1</v>
      </c>
      <c r="F120" s="19">
        <v>1</v>
      </c>
      <c r="G120" s="15">
        <v>1</v>
      </c>
      <c r="H120" s="17">
        <f t="shared" ref="H120" si="27">D120*E120*F120*G120</f>
        <v>20</v>
      </c>
      <c r="I120" s="19"/>
      <c r="J120" s="26"/>
      <c r="K120" s="26"/>
    </row>
    <row r="121" spans="1:24" ht="15" outlineLevel="1" x14ac:dyDescent="0.2">
      <c r="C121" s="53" t="s">
        <v>58</v>
      </c>
      <c r="D121" s="18">
        <v>20</v>
      </c>
      <c r="E121" s="12">
        <v>1</v>
      </c>
      <c r="F121" s="19">
        <v>1</v>
      </c>
      <c r="G121" s="15">
        <v>1</v>
      </c>
      <c r="H121" s="17">
        <f t="shared" ref="H121" si="28">D121*E121*F121*G121</f>
        <v>20</v>
      </c>
      <c r="I121" s="19"/>
      <c r="J121" s="26"/>
      <c r="K121" s="26"/>
    </row>
    <row r="122" spans="1:24" x14ac:dyDescent="0.2">
      <c r="C122" s="49"/>
      <c r="D122" s="18"/>
      <c r="E122" s="12"/>
      <c r="F122" s="19"/>
      <c r="G122" s="15"/>
      <c r="H122" s="17"/>
      <c r="I122" s="18"/>
      <c r="J122" s="18"/>
      <c r="K122" s="18"/>
    </row>
    <row r="123" spans="1:24" ht="28" customHeight="1" x14ac:dyDescent="0.2">
      <c r="A123" s="39" t="s">
        <v>206</v>
      </c>
      <c r="B123" s="39" t="s">
        <v>5</v>
      </c>
      <c r="C123" s="84" t="s">
        <v>26</v>
      </c>
      <c r="D123" s="18"/>
      <c r="E123" s="12"/>
      <c r="F123" s="19"/>
      <c r="G123" s="15"/>
      <c r="H123" s="17"/>
      <c r="I123" s="19">
        <f>SUM(H125:H126)</f>
        <v>16</v>
      </c>
      <c r="J123" s="26">
        <v>249.75000000000003</v>
      </c>
      <c r="K123" s="26">
        <f>I123*J123</f>
        <v>3996.0000000000005</v>
      </c>
      <c r="M123" s="82"/>
      <c r="N123" s="82"/>
    </row>
    <row r="124" spans="1:24" ht="30" outlineLevel="1" x14ac:dyDescent="0.2">
      <c r="C124" s="36" t="s">
        <v>36</v>
      </c>
      <c r="D124" s="18"/>
      <c r="E124" s="12"/>
      <c r="F124" s="19"/>
      <c r="G124" s="15"/>
      <c r="H124" s="17"/>
      <c r="I124" s="19"/>
      <c r="J124" s="26"/>
      <c r="K124" s="26"/>
    </row>
    <row r="125" spans="1:24" ht="15" outlineLevel="1" x14ac:dyDescent="0.2">
      <c r="C125" s="53" t="s">
        <v>57</v>
      </c>
      <c r="D125" s="18">
        <v>8</v>
      </c>
      <c r="E125" s="12">
        <v>1</v>
      </c>
      <c r="F125" s="19">
        <v>1</v>
      </c>
      <c r="G125" s="15">
        <v>1</v>
      </c>
      <c r="H125" s="17">
        <f t="shared" ref="H125" si="29">D125*E125*F125*G125</f>
        <v>8</v>
      </c>
      <c r="I125" s="19"/>
      <c r="J125" s="26"/>
      <c r="K125" s="26"/>
    </row>
    <row r="126" spans="1:24" ht="15" outlineLevel="1" x14ac:dyDescent="0.2">
      <c r="C126" s="53" t="s">
        <v>58</v>
      </c>
      <c r="D126" s="18">
        <v>8</v>
      </c>
      <c r="E126" s="12">
        <v>1</v>
      </c>
      <c r="F126" s="19">
        <v>1</v>
      </c>
      <c r="G126" s="15">
        <v>1</v>
      </c>
      <c r="H126" s="17">
        <f t="shared" ref="H126" si="30">D126*E126*F126*G126</f>
        <v>8</v>
      </c>
      <c r="I126" s="19"/>
      <c r="J126" s="26"/>
      <c r="K126" s="26"/>
    </row>
    <row r="127" spans="1:24" ht="17.25" customHeight="1" x14ac:dyDescent="0.2">
      <c r="C127" s="85"/>
      <c r="D127" s="18"/>
      <c r="E127" s="12"/>
      <c r="F127" s="19"/>
      <c r="G127" s="15"/>
      <c r="H127" s="17"/>
      <c r="J127" s="26"/>
      <c r="K127" s="26"/>
      <c r="M127" s="82"/>
      <c r="N127" s="82"/>
      <c r="X127" s="87"/>
    </row>
    <row r="128" spans="1:24" ht="17.25" customHeight="1" x14ac:dyDescent="0.2">
      <c r="A128" s="39" t="s">
        <v>207</v>
      </c>
      <c r="B128" s="39" t="s">
        <v>3</v>
      </c>
      <c r="C128" s="84" t="s">
        <v>112</v>
      </c>
      <c r="D128" s="18"/>
      <c r="E128" s="12"/>
      <c r="F128" s="19"/>
      <c r="G128" s="15"/>
      <c r="H128" s="17"/>
      <c r="I128" s="19">
        <f>SUM(H129:H131)</f>
        <v>23.24</v>
      </c>
      <c r="J128" s="26">
        <v>25.53</v>
      </c>
      <c r="K128" s="26">
        <f>I128*J128</f>
        <v>593.31719999999996</v>
      </c>
      <c r="M128" s="82"/>
      <c r="N128" s="82"/>
      <c r="X128" s="87"/>
    </row>
    <row r="129" spans="1:24" ht="30" outlineLevel="1" x14ac:dyDescent="0.2">
      <c r="C129" s="36" t="s">
        <v>116</v>
      </c>
      <c r="D129" s="18"/>
      <c r="E129" s="12"/>
      <c r="F129" s="19"/>
      <c r="G129" s="15"/>
      <c r="H129" s="17"/>
      <c r="I129" s="19"/>
      <c r="J129" s="26"/>
      <c r="K129" s="26"/>
      <c r="X129"/>
    </row>
    <row r="130" spans="1:24" ht="15" outlineLevel="1" x14ac:dyDescent="0.2">
      <c r="C130" s="53" t="s">
        <v>110</v>
      </c>
      <c r="D130" s="18">
        <v>2</v>
      </c>
      <c r="E130" s="12">
        <v>5.81</v>
      </c>
      <c r="F130" s="19">
        <v>1</v>
      </c>
      <c r="G130" s="15">
        <v>1</v>
      </c>
      <c r="H130" s="17">
        <f t="shared" ref="H130" si="31">D130*E130*F130*G130</f>
        <v>11.62</v>
      </c>
      <c r="I130" s="19"/>
      <c r="J130" s="26"/>
      <c r="K130" s="26"/>
      <c r="X130"/>
    </row>
    <row r="131" spans="1:24" ht="15" outlineLevel="1" x14ac:dyDescent="0.2">
      <c r="C131" s="53" t="s">
        <v>111</v>
      </c>
      <c r="D131" s="18">
        <v>2</v>
      </c>
      <c r="E131" s="12">
        <v>5.81</v>
      </c>
      <c r="F131" s="19">
        <v>1</v>
      </c>
      <c r="G131" s="15">
        <v>1</v>
      </c>
      <c r="H131" s="17">
        <f t="shared" ref="H131" si="32">D131*E131*F131*G131</f>
        <v>11.62</v>
      </c>
      <c r="I131" s="19"/>
      <c r="J131" s="26"/>
      <c r="K131" s="26"/>
      <c r="X131" s="87"/>
    </row>
    <row r="132" spans="1:24" ht="16" x14ac:dyDescent="0.2">
      <c r="A132" s="91"/>
      <c r="B132" s="91"/>
      <c r="C132" s="92"/>
      <c r="D132" s="18"/>
      <c r="E132" s="12"/>
      <c r="F132" s="19"/>
      <c r="G132" s="15"/>
      <c r="H132" s="17"/>
      <c r="I132" s="93"/>
      <c r="J132" s="26"/>
      <c r="K132" s="26"/>
      <c r="L132" s="82"/>
      <c r="M132" s="82"/>
    </row>
    <row r="133" spans="1:24" ht="17.25" customHeight="1" x14ac:dyDescent="0.2">
      <c r="A133" s="39" t="s">
        <v>208</v>
      </c>
      <c r="B133" s="39" t="s">
        <v>3</v>
      </c>
      <c r="C133" s="84" t="s">
        <v>115</v>
      </c>
      <c r="D133" s="18"/>
      <c r="E133" s="12"/>
      <c r="F133" s="19"/>
      <c r="G133" s="15"/>
      <c r="H133" s="17"/>
      <c r="I133" s="19">
        <f>SUM(H134:H136)</f>
        <v>23.24</v>
      </c>
      <c r="J133" s="26">
        <v>39.96</v>
      </c>
      <c r="K133" s="26">
        <f>I133*J133</f>
        <v>928.67039999999997</v>
      </c>
      <c r="M133" s="82"/>
      <c r="N133" s="82"/>
      <c r="X133" s="87"/>
    </row>
    <row r="134" spans="1:24" ht="69.5" customHeight="1" outlineLevel="1" x14ac:dyDescent="0.2">
      <c r="C134" s="36" t="s">
        <v>123</v>
      </c>
      <c r="D134" s="18"/>
      <c r="E134" s="12"/>
      <c r="F134" s="19"/>
      <c r="G134" s="15"/>
      <c r="H134" s="17"/>
      <c r="I134" s="19"/>
      <c r="J134" s="26"/>
      <c r="K134" s="26"/>
      <c r="X134"/>
    </row>
    <row r="135" spans="1:24" ht="15" outlineLevel="1" x14ac:dyDescent="0.2">
      <c r="C135" s="53" t="s">
        <v>110</v>
      </c>
      <c r="D135" s="18">
        <v>2</v>
      </c>
      <c r="E135" s="12">
        <v>5.81</v>
      </c>
      <c r="F135" s="19">
        <v>1</v>
      </c>
      <c r="G135" s="15">
        <v>1</v>
      </c>
      <c r="H135" s="17">
        <f t="shared" ref="H135:H136" si="33">D135*E135*F135*G135</f>
        <v>11.62</v>
      </c>
      <c r="I135" s="19"/>
      <c r="J135" s="26"/>
      <c r="K135" s="26"/>
      <c r="X135"/>
    </row>
    <row r="136" spans="1:24" ht="15" outlineLevel="1" x14ac:dyDescent="0.2">
      <c r="C136" s="53" t="s">
        <v>111</v>
      </c>
      <c r="D136" s="18">
        <v>2</v>
      </c>
      <c r="E136" s="12">
        <v>5.81</v>
      </c>
      <c r="F136" s="19">
        <v>1</v>
      </c>
      <c r="G136" s="15">
        <v>1</v>
      </c>
      <c r="H136" s="17">
        <f t="shared" si="33"/>
        <v>11.62</v>
      </c>
      <c r="I136" s="19"/>
      <c r="J136" s="26"/>
      <c r="K136" s="26"/>
      <c r="X136" s="87"/>
    </row>
    <row r="137" spans="1:24" ht="16" x14ac:dyDescent="0.2">
      <c r="A137" s="91"/>
      <c r="B137" s="91"/>
      <c r="C137" s="92"/>
      <c r="D137" s="18"/>
      <c r="E137" s="12"/>
      <c r="F137" s="19"/>
      <c r="G137" s="15"/>
      <c r="H137" s="17"/>
      <c r="I137" s="93"/>
      <c r="J137" s="26"/>
      <c r="K137" s="26"/>
      <c r="L137" s="82"/>
      <c r="M137" s="82"/>
    </row>
    <row r="138" spans="1:24" ht="17.25" customHeight="1" x14ac:dyDescent="0.2">
      <c r="A138" s="39" t="s">
        <v>209</v>
      </c>
      <c r="B138" s="39" t="s">
        <v>3</v>
      </c>
      <c r="C138" s="84" t="s">
        <v>200</v>
      </c>
      <c r="D138" s="18"/>
      <c r="E138" s="12"/>
      <c r="F138" s="19"/>
      <c r="G138" s="15"/>
      <c r="H138" s="17"/>
      <c r="I138" s="19">
        <f>SUM(H139:H141)</f>
        <v>23.24</v>
      </c>
      <c r="J138" s="26">
        <v>46.620000000000005</v>
      </c>
      <c r="K138" s="26">
        <f>I138*J138</f>
        <v>1083.4488000000001</v>
      </c>
      <c r="M138" s="82"/>
      <c r="N138" s="82"/>
      <c r="X138" s="87"/>
    </row>
    <row r="139" spans="1:24" ht="135" customHeight="1" outlineLevel="1" x14ac:dyDescent="0.2">
      <c r="C139" s="36" t="s">
        <v>199</v>
      </c>
      <c r="D139" s="18"/>
      <c r="E139" s="12"/>
      <c r="F139" s="19"/>
      <c r="G139" s="15"/>
      <c r="H139" s="17"/>
      <c r="I139" s="19"/>
      <c r="J139" s="26"/>
      <c r="K139" s="26"/>
      <c r="X139"/>
    </row>
    <row r="140" spans="1:24" ht="15" outlineLevel="1" x14ac:dyDescent="0.2">
      <c r="C140" s="53" t="s">
        <v>110</v>
      </c>
      <c r="D140" s="18">
        <v>2</v>
      </c>
      <c r="E140" s="12">
        <v>5.81</v>
      </c>
      <c r="F140" s="19">
        <v>1</v>
      </c>
      <c r="G140" s="15">
        <v>1</v>
      </c>
      <c r="H140" s="17">
        <f t="shared" ref="H140:H141" si="34">D140*E140*F140*G140</f>
        <v>11.62</v>
      </c>
      <c r="I140" s="19"/>
      <c r="J140" s="26"/>
      <c r="K140" s="26"/>
      <c r="X140"/>
    </row>
    <row r="141" spans="1:24" ht="15" outlineLevel="1" x14ac:dyDescent="0.2">
      <c r="C141" s="53" t="s">
        <v>111</v>
      </c>
      <c r="D141" s="18">
        <v>2</v>
      </c>
      <c r="E141" s="12">
        <v>5.81</v>
      </c>
      <c r="F141" s="19">
        <v>1</v>
      </c>
      <c r="G141" s="15">
        <v>1</v>
      </c>
      <c r="H141" s="17">
        <f t="shared" si="34"/>
        <v>11.62</v>
      </c>
      <c r="I141" s="19"/>
      <c r="J141" s="26"/>
      <c r="K141" s="26"/>
      <c r="X141" s="87"/>
    </row>
    <row r="142" spans="1:24" ht="16" x14ac:dyDescent="0.2">
      <c r="A142" s="91"/>
      <c r="B142" s="91"/>
      <c r="C142" s="92"/>
      <c r="D142" s="18"/>
      <c r="E142" s="12"/>
      <c r="F142" s="19"/>
      <c r="G142" s="15"/>
      <c r="H142" s="17"/>
      <c r="I142" s="93"/>
      <c r="J142" s="26"/>
      <c r="K142" s="26"/>
      <c r="L142" s="82"/>
      <c r="M142" s="82"/>
    </row>
    <row r="143" spans="1:24" ht="17.25" customHeight="1" x14ac:dyDescent="0.2">
      <c r="A143" s="39" t="s">
        <v>210</v>
      </c>
      <c r="B143" s="39" t="s">
        <v>3</v>
      </c>
      <c r="C143" s="84" t="s">
        <v>140</v>
      </c>
      <c r="D143" s="18"/>
      <c r="E143" s="12"/>
      <c r="F143" s="19"/>
      <c r="G143" s="15"/>
      <c r="H143" s="17"/>
      <c r="I143" s="19">
        <f>SUM(H145:H146)</f>
        <v>23.24</v>
      </c>
      <c r="J143" s="26">
        <v>56.554500000000012</v>
      </c>
      <c r="K143" s="26">
        <f>I143*J143</f>
        <v>1314.3265800000001</v>
      </c>
      <c r="M143" s="82"/>
      <c r="N143" s="82"/>
      <c r="X143" s="87"/>
    </row>
    <row r="144" spans="1:24" ht="90" customHeight="1" outlineLevel="1" x14ac:dyDescent="0.2">
      <c r="C144" s="36" t="s">
        <v>118</v>
      </c>
      <c r="D144" s="18"/>
      <c r="E144" s="12"/>
      <c r="F144" s="19"/>
      <c r="G144" s="15"/>
      <c r="H144" s="17"/>
      <c r="I144" s="19"/>
      <c r="J144" s="26"/>
      <c r="K144" s="26"/>
      <c r="X144"/>
    </row>
    <row r="145" spans="1:24" ht="15" outlineLevel="1" x14ac:dyDescent="0.2">
      <c r="C145" s="53" t="s">
        <v>110</v>
      </c>
      <c r="D145" s="18">
        <v>2</v>
      </c>
      <c r="E145" s="12">
        <v>5.81</v>
      </c>
      <c r="F145" s="19">
        <v>1</v>
      </c>
      <c r="G145" s="15">
        <v>1</v>
      </c>
      <c r="H145" s="17">
        <f t="shared" ref="H145:H146" si="35">D145*E145*F145*G145</f>
        <v>11.62</v>
      </c>
      <c r="I145" s="19"/>
      <c r="J145" s="26"/>
      <c r="K145" s="26"/>
      <c r="X145"/>
    </row>
    <row r="146" spans="1:24" ht="15" outlineLevel="1" x14ac:dyDescent="0.2">
      <c r="C146" s="53" t="s">
        <v>111</v>
      </c>
      <c r="D146" s="18">
        <v>2</v>
      </c>
      <c r="E146" s="12">
        <v>5.81</v>
      </c>
      <c r="F146" s="19">
        <v>1</v>
      </c>
      <c r="G146" s="15">
        <v>1</v>
      </c>
      <c r="H146" s="17">
        <f t="shared" si="35"/>
        <v>11.62</v>
      </c>
      <c r="I146" s="19"/>
      <c r="J146" s="26"/>
      <c r="K146" s="26"/>
      <c r="X146" s="87"/>
    </row>
    <row r="147" spans="1:24" ht="16" x14ac:dyDescent="0.2">
      <c r="A147" s="91"/>
      <c r="B147" s="91"/>
      <c r="C147" s="92"/>
      <c r="D147" s="18"/>
      <c r="E147" s="12"/>
      <c r="F147" s="19"/>
      <c r="G147" s="15"/>
      <c r="H147" s="17"/>
      <c r="I147" s="93"/>
      <c r="J147" s="26"/>
      <c r="K147" s="26"/>
      <c r="L147" s="82"/>
      <c r="M147" s="82"/>
    </row>
    <row r="148" spans="1:24" ht="17.25" customHeight="1" x14ac:dyDescent="0.2">
      <c r="A148" s="39" t="s">
        <v>211</v>
      </c>
      <c r="B148" s="39" t="s">
        <v>3</v>
      </c>
      <c r="C148" s="84" t="s">
        <v>78</v>
      </c>
      <c r="D148" s="18"/>
      <c r="E148" s="12"/>
      <c r="F148" s="19"/>
      <c r="G148" s="15"/>
      <c r="H148" s="17"/>
      <c r="I148" s="19">
        <f>SUM(H149:H150)</f>
        <v>19.299999999999997</v>
      </c>
      <c r="J148" s="26">
        <v>24.975000000000001</v>
      </c>
      <c r="K148" s="26">
        <f>I148*J148</f>
        <v>482.01749999999998</v>
      </c>
      <c r="M148" s="82"/>
      <c r="N148" s="82"/>
      <c r="X148" s="87"/>
    </row>
    <row r="149" spans="1:24" ht="15" outlineLevel="1" x14ac:dyDescent="0.2">
      <c r="C149" s="36" t="s">
        <v>42</v>
      </c>
      <c r="D149" s="18"/>
      <c r="E149" s="12"/>
      <c r="F149" s="19"/>
      <c r="G149" s="15"/>
      <c r="H149" s="17"/>
      <c r="I149" s="19"/>
      <c r="J149" s="26"/>
      <c r="K149" s="26"/>
      <c r="X149"/>
    </row>
    <row r="150" spans="1:24" ht="15" outlineLevel="1" x14ac:dyDescent="0.2">
      <c r="C150" s="53" t="s">
        <v>57</v>
      </c>
      <c r="D150" s="18">
        <v>2</v>
      </c>
      <c r="E150" s="12">
        <f>5.81+(0.5*7.68)</f>
        <v>9.6499999999999986</v>
      </c>
      <c r="F150" s="19">
        <v>1</v>
      </c>
      <c r="G150" s="15">
        <v>1</v>
      </c>
      <c r="H150" s="17">
        <f t="shared" ref="H150" si="36">D150*E150*F150*G150</f>
        <v>19.299999999999997</v>
      </c>
      <c r="I150" s="19"/>
      <c r="J150" s="26"/>
      <c r="K150" s="26"/>
      <c r="X150" s="87"/>
    </row>
    <row r="151" spans="1:24" ht="16" x14ac:dyDescent="0.2">
      <c r="A151" s="91"/>
      <c r="B151" s="91"/>
      <c r="C151" s="92"/>
      <c r="D151" s="18"/>
      <c r="E151" s="12"/>
      <c r="F151" s="19"/>
      <c r="G151" s="15"/>
      <c r="H151" s="17"/>
      <c r="I151" s="93"/>
      <c r="J151" s="26"/>
      <c r="K151" s="26"/>
      <c r="L151" s="82"/>
      <c r="M151" s="82"/>
    </row>
    <row r="152" spans="1:24" ht="17.25" customHeight="1" x14ac:dyDescent="0.2">
      <c r="A152" s="39" t="s">
        <v>212</v>
      </c>
      <c r="B152" s="39" t="s">
        <v>3</v>
      </c>
      <c r="C152" s="84" t="s">
        <v>79</v>
      </c>
      <c r="D152" s="18"/>
      <c r="E152" s="12"/>
      <c r="F152" s="19"/>
      <c r="G152" s="15"/>
      <c r="H152" s="17"/>
      <c r="I152" s="19">
        <f>SUM(H153:H154)</f>
        <v>26.979999999999997</v>
      </c>
      <c r="J152" s="26">
        <v>46.620000000000005</v>
      </c>
      <c r="K152" s="26">
        <f>I152*J152</f>
        <v>1257.8075999999999</v>
      </c>
      <c r="M152" s="82"/>
      <c r="N152" s="82"/>
      <c r="X152" s="87"/>
    </row>
    <row r="153" spans="1:24" ht="90" outlineLevel="1" x14ac:dyDescent="0.2">
      <c r="C153" s="36" t="s">
        <v>125</v>
      </c>
      <c r="D153" s="18"/>
      <c r="E153" s="12"/>
      <c r="F153" s="19"/>
      <c r="G153" s="15"/>
      <c r="H153" s="17"/>
      <c r="I153" s="19"/>
      <c r="J153" s="26"/>
      <c r="K153" s="26"/>
      <c r="X153"/>
    </row>
    <row r="154" spans="1:24" ht="15" outlineLevel="1" x14ac:dyDescent="0.2">
      <c r="C154" s="53" t="s">
        <v>58</v>
      </c>
      <c r="D154" s="18">
        <v>2</v>
      </c>
      <c r="E154" s="12">
        <f>5.81+(1*7.68)</f>
        <v>13.489999999999998</v>
      </c>
      <c r="F154" s="19">
        <v>1</v>
      </c>
      <c r="G154" s="15">
        <v>1</v>
      </c>
      <c r="H154" s="17">
        <f t="shared" ref="H154" si="37">D154*E154*F154*G154</f>
        <v>26.979999999999997</v>
      </c>
      <c r="I154" s="19"/>
      <c r="J154" s="26"/>
      <c r="K154" s="26"/>
      <c r="X154" s="87"/>
    </row>
    <row r="155" spans="1:24" ht="16" x14ac:dyDescent="0.2">
      <c r="A155" s="91"/>
      <c r="B155" s="91"/>
      <c r="C155" s="92"/>
      <c r="D155" s="18"/>
      <c r="E155" s="12"/>
      <c r="F155" s="19"/>
      <c r="G155" s="15"/>
      <c r="H155" s="17"/>
      <c r="I155" s="93"/>
      <c r="J155" s="26"/>
      <c r="K155" s="26"/>
      <c r="L155" s="82"/>
      <c r="M155" s="82"/>
    </row>
    <row r="156" spans="1:24" ht="17.25" customHeight="1" x14ac:dyDescent="0.2">
      <c r="A156" s="39" t="s">
        <v>213</v>
      </c>
      <c r="B156" s="39" t="s">
        <v>3</v>
      </c>
      <c r="C156" s="84" t="s">
        <v>109</v>
      </c>
      <c r="D156" s="18"/>
      <c r="E156" s="12"/>
      <c r="F156" s="19"/>
      <c r="G156" s="15"/>
      <c r="H156" s="17"/>
      <c r="I156" s="19">
        <f>SUM(H158:H159)</f>
        <v>23.139999999999997</v>
      </c>
      <c r="J156" s="26">
        <v>41.07</v>
      </c>
      <c r="K156" s="26">
        <f>I156*J156</f>
        <v>950.35979999999984</v>
      </c>
      <c r="M156" s="82"/>
      <c r="N156" s="82"/>
      <c r="X156" s="87"/>
    </row>
    <row r="157" spans="1:24" ht="60.5" customHeight="1" outlineLevel="1" x14ac:dyDescent="0.2">
      <c r="C157" s="36" t="s">
        <v>141</v>
      </c>
      <c r="D157" s="18"/>
      <c r="E157" s="12"/>
      <c r="F157" s="19"/>
      <c r="G157" s="15"/>
      <c r="H157" s="17"/>
      <c r="I157" s="19"/>
      <c r="J157" s="26"/>
      <c r="K157" s="26"/>
      <c r="X157"/>
    </row>
    <row r="158" spans="1:24" ht="15" outlineLevel="1" x14ac:dyDescent="0.2">
      <c r="C158" s="53" t="s">
        <v>142</v>
      </c>
      <c r="D158" s="18">
        <v>2</v>
      </c>
      <c r="E158" s="12">
        <f>5.81+(0.5*7.68)</f>
        <v>9.6499999999999986</v>
      </c>
      <c r="F158" s="19">
        <v>1</v>
      </c>
      <c r="G158" s="15">
        <v>0.5</v>
      </c>
      <c r="H158" s="17">
        <f t="shared" ref="H158" si="38">D158*E158*F158*G158</f>
        <v>9.6499999999999986</v>
      </c>
      <c r="I158" s="19"/>
      <c r="J158" s="26"/>
      <c r="K158" s="26"/>
      <c r="X158"/>
    </row>
    <row r="159" spans="1:24" ht="15" outlineLevel="1" x14ac:dyDescent="0.2">
      <c r="C159" s="53" t="s">
        <v>143</v>
      </c>
      <c r="D159" s="18">
        <v>2</v>
      </c>
      <c r="E159" s="12">
        <f>5.81+(1*7.68)</f>
        <v>13.489999999999998</v>
      </c>
      <c r="F159" s="19">
        <v>1</v>
      </c>
      <c r="G159" s="15">
        <v>0.5</v>
      </c>
      <c r="H159" s="17">
        <f t="shared" ref="H159" si="39">D159*E159*F159*G159</f>
        <v>13.489999999999998</v>
      </c>
      <c r="I159" s="19"/>
      <c r="J159" s="26"/>
      <c r="K159" s="26"/>
      <c r="X159" s="87"/>
    </row>
    <row r="160" spans="1:24" x14ac:dyDescent="0.2">
      <c r="C160" s="49"/>
      <c r="D160" s="18"/>
      <c r="E160" s="12"/>
      <c r="F160" s="19"/>
      <c r="G160" s="15"/>
      <c r="H160" s="17"/>
      <c r="I160" s="18"/>
      <c r="J160" s="18"/>
      <c r="K160" s="18"/>
      <c r="X160"/>
    </row>
    <row r="161" spans="1:24" ht="17.25" customHeight="1" x14ac:dyDescent="0.2">
      <c r="A161" s="39" t="s">
        <v>214</v>
      </c>
      <c r="B161" s="39" t="s">
        <v>3</v>
      </c>
      <c r="C161" s="84" t="s">
        <v>80</v>
      </c>
      <c r="D161" s="18"/>
      <c r="E161" s="12"/>
      <c r="F161" s="19"/>
      <c r="G161" s="15"/>
      <c r="H161" s="17"/>
      <c r="I161" s="19">
        <f>SUM(H165:H166)</f>
        <v>8</v>
      </c>
      <c r="J161" s="26">
        <v>75.48</v>
      </c>
      <c r="K161" s="26">
        <f>I161*J161</f>
        <v>603.84</v>
      </c>
      <c r="M161" s="82"/>
      <c r="N161" s="82"/>
      <c r="X161" s="87"/>
    </row>
    <row r="162" spans="1:24" ht="88" customHeight="1" x14ac:dyDescent="0.2">
      <c r="C162" s="48" t="s">
        <v>29</v>
      </c>
      <c r="D162" s="18"/>
      <c r="E162" s="12"/>
      <c r="F162" s="19"/>
      <c r="G162" s="15"/>
      <c r="H162" s="17"/>
      <c r="I162" s="19"/>
      <c r="J162" s="26"/>
      <c r="K162" s="26"/>
      <c r="M162" s="82"/>
      <c r="N162" s="82"/>
      <c r="X162"/>
    </row>
    <row r="163" spans="1:24" ht="60" customHeight="1" x14ac:dyDescent="0.2">
      <c r="C163" s="48" t="s">
        <v>31</v>
      </c>
      <c r="D163" s="18"/>
      <c r="E163" s="12"/>
      <c r="F163" s="19"/>
      <c r="G163" s="15"/>
      <c r="H163" s="17"/>
      <c r="I163" s="19"/>
      <c r="J163" s="26"/>
      <c r="K163" s="26"/>
      <c r="M163" s="82"/>
      <c r="N163" s="82"/>
      <c r="X163" s="87"/>
    </row>
    <row r="164" spans="1:24" ht="75" x14ac:dyDescent="0.2">
      <c r="C164" s="36" t="s">
        <v>30</v>
      </c>
      <c r="D164" s="18"/>
      <c r="E164" s="12"/>
      <c r="F164" s="19"/>
      <c r="G164" s="15"/>
      <c r="H164" s="17"/>
      <c r="I164" s="19"/>
      <c r="J164" s="26"/>
      <c r="K164" s="26"/>
      <c r="M164" s="82"/>
      <c r="N164" s="82"/>
      <c r="X164"/>
    </row>
    <row r="165" spans="1:24" ht="15" x14ac:dyDescent="0.2">
      <c r="C165" s="53" t="s">
        <v>144</v>
      </c>
      <c r="D165" s="18">
        <v>2</v>
      </c>
      <c r="E165" s="12">
        <v>2</v>
      </c>
      <c r="F165" s="19">
        <v>1</v>
      </c>
      <c r="G165" s="15">
        <v>1</v>
      </c>
      <c r="H165" s="17">
        <f t="shared" ref="H165" si="40">D165*E165*F165*G165</f>
        <v>4</v>
      </c>
      <c r="I165" s="19"/>
      <c r="J165" s="26"/>
      <c r="K165" s="26"/>
      <c r="M165" s="82"/>
      <c r="N165" s="82"/>
      <c r="X165"/>
    </row>
    <row r="166" spans="1:24" ht="15" outlineLevel="1" x14ac:dyDescent="0.2">
      <c r="C166" s="53" t="s">
        <v>145</v>
      </c>
      <c r="D166" s="18">
        <v>2</v>
      </c>
      <c r="E166" s="12">
        <v>2</v>
      </c>
      <c r="F166" s="19">
        <v>1</v>
      </c>
      <c r="G166" s="15">
        <v>1</v>
      </c>
      <c r="H166" s="17">
        <f t="shared" ref="H166" si="41">D166*E166*F166*G166</f>
        <v>4</v>
      </c>
      <c r="I166" s="19"/>
      <c r="J166" s="26"/>
      <c r="K166" s="26"/>
      <c r="X166" s="87"/>
    </row>
    <row r="167" spans="1:24" x14ac:dyDescent="0.2">
      <c r="C167" s="49"/>
      <c r="D167" s="18"/>
      <c r="E167" s="12"/>
      <c r="F167" s="19"/>
      <c r="G167" s="15"/>
      <c r="H167" s="17"/>
      <c r="I167" s="18"/>
      <c r="J167" s="18"/>
      <c r="K167" s="18"/>
      <c r="X167"/>
    </row>
    <row r="168" spans="1:24" ht="17.25" customHeight="1" x14ac:dyDescent="0.2">
      <c r="A168" s="39" t="s">
        <v>215</v>
      </c>
      <c r="B168" s="39" t="s">
        <v>3</v>
      </c>
      <c r="C168" s="84" t="s">
        <v>81</v>
      </c>
      <c r="D168" s="18"/>
      <c r="E168" s="12"/>
      <c r="F168" s="19"/>
      <c r="G168" s="15"/>
      <c r="H168" s="17"/>
      <c r="I168" s="19">
        <f>SUM(H171:H171)</f>
        <v>9.6499999999999986</v>
      </c>
      <c r="J168" s="26">
        <v>92.13000000000001</v>
      </c>
      <c r="K168" s="26">
        <f>I168*J168</f>
        <v>889.05449999999996</v>
      </c>
      <c r="M168" s="82"/>
      <c r="N168" s="82"/>
      <c r="X168" s="87"/>
    </row>
    <row r="169" spans="1:24" ht="47" customHeight="1" x14ac:dyDescent="0.2">
      <c r="C169" s="36" t="s">
        <v>65</v>
      </c>
      <c r="D169" s="18"/>
      <c r="E169" s="12"/>
      <c r="F169" s="19"/>
      <c r="G169" s="15"/>
      <c r="H169" s="17"/>
      <c r="I169" s="19"/>
      <c r="J169" s="26"/>
      <c r="K169" s="26"/>
      <c r="M169" s="82"/>
      <c r="N169" s="82"/>
      <c r="X169" s="87"/>
    </row>
    <row r="170" spans="1:24" ht="45" x14ac:dyDescent="0.2">
      <c r="C170" s="96" t="s">
        <v>66</v>
      </c>
      <c r="D170" s="18"/>
      <c r="E170" s="12"/>
      <c r="F170" s="19"/>
      <c r="G170" s="15"/>
      <c r="H170" s="17"/>
      <c r="I170" s="19"/>
      <c r="J170" s="26"/>
      <c r="K170" s="26"/>
      <c r="M170" s="82"/>
      <c r="N170" s="82"/>
      <c r="X170" s="87"/>
    </row>
    <row r="171" spans="1:24" ht="15" outlineLevel="1" x14ac:dyDescent="0.2">
      <c r="C171" s="53" t="s">
        <v>142</v>
      </c>
      <c r="D171" s="18">
        <v>2</v>
      </c>
      <c r="E171" s="12">
        <f>5.81+(0.5*7.68)</f>
        <v>9.6499999999999986</v>
      </c>
      <c r="F171" s="19">
        <v>1</v>
      </c>
      <c r="G171" s="15">
        <v>0.5</v>
      </c>
      <c r="H171" s="17">
        <f t="shared" ref="H171" si="42">D171*E171*F171*G171</f>
        <v>9.6499999999999986</v>
      </c>
      <c r="I171" s="19"/>
      <c r="J171" s="26"/>
      <c r="K171" s="26"/>
      <c r="X171" s="87"/>
    </row>
    <row r="172" spans="1:24" x14ac:dyDescent="0.2">
      <c r="C172" s="86"/>
      <c r="D172" s="18"/>
      <c r="E172" s="12"/>
      <c r="F172" s="19"/>
      <c r="G172" s="15"/>
      <c r="H172" s="17"/>
      <c r="I172" s="18"/>
      <c r="J172" s="18"/>
      <c r="K172" s="18"/>
      <c r="X172"/>
    </row>
    <row r="173" spans="1:24" ht="17.25" customHeight="1" x14ac:dyDescent="0.2">
      <c r="A173" s="39" t="s">
        <v>216</v>
      </c>
      <c r="B173" s="39" t="s">
        <v>3</v>
      </c>
      <c r="C173" s="84" t="s">
        <v>82</v>
      </c>
      <c r="D173" s="18"/>
      <c r="E173" s="12"/>
      <c r="F173" s="19"/>
      <c r="G173" s="15"/>
      <c r="H173" s="17"/>
      <c r="I173" s="19">
        <f>SUM(H176:H177)</f>
        <v>13.489999999999998</v>
      </c>
      <c r="J173" s="26">
        <v>149.85000000000002</v>
      </c>
      <c r="K173" s="26">
        <f>I173*J173</f>
        <v>2021.4765</v>
      </c>
      <c r="M173" s="82"/>
      <c r="N173" s="82"/>
    </row>
    <row r="174" spans="1:24" ht="45" outlineLevel="1" x14ac:dyDescent="0.2">
      <c r="C174" s="36" t="s">
        <v>43</v>
      </c>
      <c r="D174" s="18"/>
      <c r="E174" s="12"/>
      <c r="F174" s="19"/>
      <c r="G174" s="15"/>
      <c r="H174" s="17"/>
      <c r="I174" s="19"/>
      <c r="J174" s="26"/>
      <c r="K174" s="26"/>
    </row>
    <row r="175" spans="1:24" ht="105" customHeight="1" outlineLevel="1" x14ac:dyDescent="0.2">
      <c r="C175" s="36" t="s">
        <v>83</v>
      </c>
      <c r="D175" s="18"/>
      <c r="E175" s="12"/>
      <c r="F175" s="19"/>
      <c r="G175" s="15"/>
      <c r="H175" s="17"/>
      <c r="I175" s="19"/>
      <c r="J175" s="26"/>
      <c r="K175" s="26"/>
    </row>
    <row r="176" spans="1:24" ht="15" outlineLevel="1" x14ac:dyDescent="0.2">
      <c r="C176" s="53" t="s">
        <v>143</v>
      </c>
      <c r="D176" s="18">
        <v>2</v>
      </c>
      <c r="E176" s="12">
        <f>5.81+(1*7.68)</f>
        <v>13.489999999999998</v>
      </c>
      <c r="F176" s="19">
        <v>1</v>
      </c>
      <c r="G176" s="15">
        <v>0.5</v>
      </c>
      <c r="H176" s="17">
        <f t="shared" ref="H176" si="43">D176*E176*F176*G176</f>
        <v>13.489999999999998</v>
      </c>
      <c r="I176" s="19"/>
      <c r="J176" s="26"/>
      <c r="K176" s="26"/>
      <c r="X176" s="87"/>
    </row>
    <row r="177" spans="1:24" x14ac:dyDescent="0.2">
      <c r="C177" s="49"/>
      <c r="D177" s="18"/>
      <c r="E177" s="12"/>
      <c r="F177" s="19"/>
      <c r="G177" s="15"/>
      <c r="H177" s="17"/>
      <c r="I177" s="18"/>
      <c r="J177" s="18"/>
      <c r="K177" s="18"/>
    </row>
    <row r="178" spans="1:24" ht="17.25" customHeight="1" x14ac:dyDescent="0.2">
      <c r="A178" s="39" t="s">
        <v>217</v>
      </c>
      <c r="B178" s="39" t="s">
        <v>3</v>
      </c>
      <c r="C178" s="85" t="s">
        <v>68</v>
      </c>
      <c r="D178" s="18"/>
      <c r="E178" s="12"/>
      <c r="F178" s="19"/>
      <c r="G178" s="15"/>
      <c r="H178" s="17"/>
      <c r="I178" s="19">
        <f>SUM(H180)</f>
        <v>19.299999999999997</v>
      </c>
      <c r="J178" s="26">
        <v>35.520000000000003</v>
      </c>
      <c r="K178" s="26">
        <f>I178*J178</f>
        <v>685.53599999999994</v>
      </c>
      <c r="M178" s="82"/>
      <c r="N178" s="82"/>
    </row>
    <row r="179" spans="1:24" ht="60" outlineLevel="1" x14ac:dyDescent="0.2">
      <c r="C179" s="36" t="s">
        <v>41</v>
      </c>
      <c r="D179" s="18"/>
      <c r="E179" s="12"/>
      <c r="F179" s="19"/>
      <c r="G179" s="15"/>
      <c r="H179" s="17"/>
      <c r="I179" s="19"/>
      <c r="J179" s="26"/>
      <c r="K179" s="26"/>
    </row>
    <row r="180" spans="1:24" ht="15" outlineLevel="1" x14ac:dyDescent="0.2">
      <c r="C180" s="53" t="s">
        <v>57</v>
      </c>
      <c r="D180" s="18">
        <v>2</v>
      </c>
      <c r="E180" s="12">
        <f>5.81+(0.5*7.68)</f>
        <v>9.6499999999999986</v>
      </c>
      <c r="F180" s="19">
        <v>1</v>
      </c>
      <c r="G180" s="15">
        <v>1</v>
      </c>
      <c r="H180" s="17">
        <f t="shared" ref="H180" si="44">D180*E180*F180*G180</f>
        <v>19.299999999999997</v>
      </c>
      <c r="I180" s="19"/>
      <c r="J180" s="26"/>
      <c r="K180" s="26"/>
      <c r="X180" s="87"/>
    </row>
    <row r="181" spans="1:24" x14ac:dyDescent="0.2">
      <c r="C181" s="49"/>
      <c r="D181" s="18"/>
      <c r="E181" s="12"/>
      <c r="F181" s="19"/>
      <c r="G181" s="15"/>
      <c r="H181" s="17"/>
      <c r="I181" s="18"/>
      <c r="J181" s="18"/>
      <c r="K181" s="18"/>
    </row>
    <row r="182" spans="1:24" ht="17.25" customHeight="1" x14ac:dyDescent="0.2">
      <c r="A182" s="39" t="s">
        <v>218</v>
      </c>
      <c r="B182" s="39" t="s">
        <v>3</v>
      </c>
      <c r="C182" s="84" t="s">
        <v>32</v>
      </c>
      <c r="D182" s="18"/>
      <c r="E182" s="12"/>
      <c r="F182" s="19"/>
      <c r="G182" s="15"/>
      <c r="H182" s="17"/>
      <c r="I182" s="19">
        <f>SUM(H184:H184)</f>
        <v>19.299999999999997</v>
      </c>
      <c r="J182" s="26">
        <v>37.74</v>
      </c>
      <c r="K182" s="26">
        <f>I182*J182</f>
        <v>728.38199999999995</v>
      </c>
      <c r="M182" s="82"/>
      <c r="N182" s="82"/>
      <c r="X182" s="87"/>
    </row>
    <row r="183" spans="1:24" ht="48" customHeight="1" x14ac:dyDescent="0.2">
      <c r="C183" s="99" t="s">
        <v>41</v>
      </c>
      <c r="D183" s="18"/>
      <c r="E183" s="12"/>
      <c r="F183" s="19"/>
      <c r="G183" s="15"/>
      <c r="H183" s="17"/>
      <c r="I183" s="19"/>
      <c r="J183" s="26"/>
      <c r="K183" s="26"/>
      <c r="M183" s="82"/>
      <c r="N183" s="82"/>
      <c r="X183" s="87"/>
    </row>
    <row r="184" spans="1:24" ht="15" outlineLevel="1" x14ac:dyDescent="0.2">
      <c r="C184" s="53" t="s">
        <v>57</v>
      </c>
      <c r="D184" s="18">
        <v>2</v>
      </c>
      <c r="E184" s="12">
        <f>5.81+(0.5*7.68)</f>
        <v>9.6499999999999986</v>
      </c>
      <c r="F184" s="19">
        <v>1</v>
      </c>
      <c r="G184" s="15">
        <v>1</v>
      </c>
      <c r="H184" s="17">
        <f t="shared" ref="H184" si="45">D184*E184*F184*G184</f>
        <v>19.299999999999997</v>
      </c>
      <c r="I184" s="19"/>
      <c r="J184" s="26"/>
      <c r="K184" s="26"/>
      <c r="X184" s="87"/>
    </row>
    <row r="185" spans="1:24" x14ac:dyDescent="0.2">
      <c r="C185" s="49"/>
      <c r="D185" s="18"/>
      <c r="E185" s="12"/>
      <c r="F185" s="19"/>
      <c r="G185" s="15"/>
      <c r="H185" s="17"/>
      <c r="I185" s="18"/>
      <c r="J185" s="18"/>
      <c r="K185" s="18"/>
      <c r="X185"/>
    </row>
    <row r="186" spans="1:24" ht="17.25" customHeight="1" x14ac:dyDescent="0.2">
      <c r="A186" s="39" t="s">
        <v>219</v>
      </c>
      <c r="B186" s="39" t="s">
        <v>5</v>
      </c>
      <c r="C186" s="84" t="s">
        <v>27</v>
      </c>
      <c r="D186" s="18"/>
      <c r="E186" s="12"/>
      <c r="F186" s="19"/>
      <c r="G186" s="15"/>
      <c r="H186" s="17"/>
      <c r="I186" s="19">
        <f>SUM(H188:H189)</f>
        <v>8</v>
      </c>
      <c r="J186" s="26">
        <v>127.65</v>
      </c>
      <c r="K186" s="26">
        <f>I186*J186</f>
        <v>1021.2</v>
      </c>
      <c r="M186" s="82"/>
      <c r="N186" s="82"/>
    </row>
    <row r="187" spans="1:24" ht="140" outlineLevel="1" x14ac:dyDescent="0.2">
      <c r="C187" s="99" t="s">
        <v>126</v>
      </c>
      <c r="D187" s="18"/>
      <c r="E187" s="12"/>
      <c r="F187" s="19"/>
      <c r="G187" s="15"/>
      <c r="H187" s="17"/>
      <c r="I187" s="19"/>
      <c r="J187" s="26"/>
      <c r="K187" s="26"/>
    </row>
    <row r="188" spans="1:24" ht="15" outlineLevel="1" x14ac:dyDescent="0.2">
      <c r="C188" s="53" t="s">
        <v>57</v>
      </c>
      <c r="D188" s="18">
        <v>4</v>
      </c>
      <c r="E188" s="12">
        <v>1</v>
      </c>
      <c r="F188" s="19">
        <v>1</v>
      </c>
      <c r="G188" s="15">
        <v>1</v>
      </c>
      <c r="H188" s="17">
        <f t="shared" ref="H188" si="46">D188*E188*F188*G188</f>
        <v>4</v>
      </c>
      <c r="I188" s="19"/>
      <c r="J188" s="26"/>
      <c r="K188" s="26"/>
    </row>
    <row r="189" spans="1:24" ht="15" outlineLevel="1" x14ac:dyDescent="0.2">
      <c r="C189" s="53" t="s">
        <v>58</v>
      </c>
      <c r="D189" s="18">
        <v>4</v>
      </c>
      <c r="E189" s="12">
        <v>1</v>
      </c>
      <c r="F189" s="19">
        <v>1</v>
      </c>
      <c r="G189" s="15">
        <v>1</v>
      </c>
      <c r="H189" s="17">
        <f t="shared" ref="H189" si="47">D189*E189*F189*G189</f>
        <v>4</v>
      </c>
      <c r="I189" s="19"/>
      <c r="J189" s="26"/>
      <c r="K189" s="26"/>
    </row>
    <row r="190" spans="1:24" x14ac:dyDescent="0.2">
      <c r="C190" s="49"/>
      <c r="D190" s="18"/>
      <c r="E190" s="12"/>
      <c r="F190" s="19"/>
      <c r="G190" s="15"/>
      <c r="H190" s="17"/>
      <c r="I190" s="18"/>
      <c r="J190" s="18"/>
      <c r="K190" s="18"/>
    </row>
    <row r="191" spans="1:24" x14ac:dyDescent="0.2">
      <c r="C191" s="49"/>
      <c r="D191" s="18"/>
      <c r="E191" s="12"/>
      <c r="F191" s="19"/>
      <c r="G191" s="15"/>
      <c r="H191" s="17"/>
      <c r="I191" s="18"/>
      <c r="J191" s="18"/>
      <c r="K191" s="18"/>
    </row>
    <row r="192" spans="1:24" ht="17" x14ac:dyDescent="0.2">
      <c r="A192" s="90"/>
      <c r="B192" s="42"/>
      <c r="C192" s="52" t="s">
        <v>84</v>
      </c>
      <c r="D192" s="23"/>
      <c r="E192" s="13"/>
      <c r="F192" s="22"/>
      <c r="G192" s="16"/>
      <c r="H192" s="20"/>
      <c r="I192" s="21"/>
      <c r="J192" s="25"/>
      <c r="K192" s="25"/>
      <c r="L192" s="111">
        <f>SUM(K194:K246)</f>
        <v>22897.484040000003</v>
      </c>
      <c r="X192"/>
    </row>
    <row r="193" spans="1:24" ht="16" x14ac:dyDescent="0.2">
      <c r="A193" s="91"/>
      <c r="B193" s="91"/>
      <c r="C193" s="92"/>
      <c r="D193" s="18"/>
      <c r="E193" s="12"/>
      <c r="F193" s="19"/>
      <c r="G193" s="15"/>
      <c r="H193" s="17"/>
      <c r="I193" s="93"/>
      <c r="J193" s="26"/>
      <c r="K193" s="26"/>
      <c r="X193"/>
    </row>
    <row r="194" spans="1:24" ht="17.25" customHeight="1" x14ac:dyDescent="0.2">
      <c r="A194" s="39" t="s">
        <v>224</v>
      </c>
      <c r="B194" s="39" t="s">
        <v>5</v>
      </c>
      <c r="C194" s="98" t="s">
        <v>164</v>
      </c>
      <c r="D194" s="18"/>
      <c r="E194" s="12"/>
      <c r="F194" s="19"/>
      <c r="G194" s="15"/>
      <c r="H194" s="17"/>
      <c r="I194" s="19">
        <f>SUM(H196:H198)</f>
        <v>26</v>
      </c>
      <c r="J194" s="26">
        <v>16.650000000000002</v>
      </c>
      <c r="K194" s="26">
        <f>I194*J194</f>
        <v>432.90000000000003</v>
      </c>
      <c r="M194" s="82"/>
      <c r="N194" s="82"/>
      <c r="X194" s="87"/>
    </row>
    <row r="195" spans="1:24" ht="86.5" customHeight="1" outlineLevel="1" x14ac:dyDescent="0.2">
      <c r="C195" s="96" t="s">
        <v>163</v>
      </c>
      <c r="D195" s="18"/>
      <c r="E195" s="12"/>
      <c r="F195" s="19"/>
      <c r="G195" s="15"/>
      <c r="H195" s="17"/>
      <c r="I195" s="19"/>
      <c r="J195" s="26"/>
      <c r="K195" s="26"/>
      <c r="X195"/>
    </row>
    <row r="196" spans="1:24" ht="15" outlineLevel="1" x14ac:dyDescent="0.2">
      <c r="C196" s="53" t="s">
        <v>85</v>
      </c>
      <c r="D196" s="18">
        <v>12</v>
      </c>
      <c r="E196" s="12">
        <v>1</v>
      </c>
      <c r="F196" s="19">
        <v>1</v>
      </c>
      <c r="G196" s="15">
        <v>1</v>
      </c>
      <c r="H196" s="17">
        <f t="shared" ref="H196:H198" si="48">D196*E196*F196*G196</f>
        <v>12</v>
      </c>
      <c r="I196" s="19"/>
      <c r="J196" s="26"/>
      <c r="K196" s="26"/>
      <c r="X196"/>
    </row>
    <row r="197" spans="1:24" ht="15" outlineLevel="1" x14ac:dyDescent="0.2">
      <c r="C197" s="53" t="s">
        <v>87</v>
      </c>
      <c r="D197" s="18">
        <v>12</v>
      </c>
      <c r="E197" s="12">
        <v>1</v>
      </c>
      <c r="F197" s="19">
        <v>1</v>
      </c>
      <c r="G197" s="15">
        <v>1</v>
      </c>
      <c r="H197" s="17">
        <f t="shared" si="48"/>
        <v>12</v>
      </c>
      <c r="I197" s="19"/>
      <c r="J197" s="26"/>
      <c r="K197" s="26"/>
      <c r="X197"/>
    </row>
    <row r="198" spans="1:24" ht="15" outlineLevel="1" x14ac:dyDescent="0.2">
      <c r="C198" s="53" t="s">
        <v>86</v>
      </c>
      <c r="D198" s="18">
        <v>2</v>
      </c>
      <c r="E198" s="12">
        <v>1</v>
      </c>
      <c r="F198" s="19">
        <v>1</v>
      </c>
      <c r="G198" s="15">
        <v>1</v>
      </c>
      <c r="H198" s="17">
        <f t="shared" si="48"/>
        <v>2</v>
      </c>
      <c r="I198" s="19"/>
      <c r="J198" s="26"/>
      <c r="K198" s="26"/>
      <c r="X198" s="87"/>
    </row>
    <row r="199" spans="1:24" x14ac:dyDescent="0.2">
      <c r="C199" s="114"/>
      <c r="D199" s="18"/>
      <c r="E199" s="12"/>
      <c r="F199" s="19"/>
      <c r="G199" s="15"/>
      <c r="H199" s="17"/>
      <c r="I199" s="18"/>
      <c r="J199" s="18"/>
      <c r="K199" s="18"/>
      <c r="X199"/>
    </row>
    <row r="200" spans="1:24" ht="17.25" customHeight="1" x14ac:dyDescent="0.2">
      <c r="A200" s="39" t="s">
        <v>225</v>
      </c>
      <c r="B200" s="39" t="s">
        <v>3</v>
      </c>
      <c r="C200" s="84" t="s">
        <v>100</v>
      </c>
      <c r="D200" s="18"/>
      <c r="E200" s="12"/>
      <c r="F200" s="19"/>
      <c r="G200" s="15"/>
      <c r="H200" s="17"/>
      <c r="I200" s="19">
        <f>SUM(H202:H204)</f>
        <v>121.85600000000001</v>
      </c>
      <c r="J200" s="26">
        <v>19.98</v>
      </c>
      <c r="K200" s="26">
        <f>I200*J200</f>
        <v>2434.6828800000003</v>
      </c>
      <c r="M200" s="82"/>
      <c r="N200" s="82"/>
      <c r="X200" s="87"/>
    </row>
    <row r="201" spans="1:24" ht="30" outlineLevel="1" x14ac:dyDescent="0.2">
      <c r="C201" s="36" t="s">
        <v>113</v>
      </c>
      <c r="D201" s="18"/>
      <c r="E201" s="12"/>
      <c r="F201" s="19"/>
      <c r="G201" s="15"/>
      <c r="H201" s="17"/>
      <c r="I201" s="19"/>
      <c r="J201" s="26"/>
      <c r="K201" s="26"/>
      <c r="X201"/>
    </row>
    <row r="202" spans="1:24" ht="15" outlineLevel="1" x14ac:dyDescent="0.2">
      <c r="C202" s="53" t="s">
        <v>105</v>
      </c>
      <c r="D202" s="18">
        <v>2</v>
      </c>
      <c r="E202" s="12">
        <f>(9.3*2)+(0.4*12.26)</f>
        <v>23.504000000000001</v>
      </c>
      <c r="F202" s="19">
        <v>1</v>
      </c>
      <c r="G202" s="15">
        <v>1</v>
      </c>
      <c r="H202" s="17">
        <f t="shared" ref="H202:H203" si="49">D202*E202*F202*G202</f>
        <v>47.008000000000003</v>
      </c>
      <c r="I202" s="19"/>
      <c r="J202" s="26"/>
      <c r="K202" s="26"/>
      <c r="X202"/>
    </row>
    <row r="203" spans="1:24" ht="15" outlineLevel="1" x14ac:dyDescent="0.2">
      <c r="C203" s="97" t="s">
        <v>106</v>
      </c>
      <c r="D203" s="18">
        <v>2</v>
      </c>
      <c r="E203" s="12">
        <f>(9.3*2)+(0.4*12.26)</f>
        <v>23.504000000000001</v>
      </c>
      <c r="F203" s="19">
        <v>1</v>
      </c>
      <c r="G203" s="15">
        <v>1</v>
      </c>
      <c r="H203" s="17">
        <f t="shared" si="49"/>
        <v>47.008000000000003</v>
      </c>
      <c r="I203" s="19"/>
      <c r="J203" s="26"/>
      <c r="K203" s="26"/>
      <c r="X203"/>
    </row>
    <row r="204" spans="1:24" ht="15" outlineLevel="1" x14ac:dyDescent="0.2">
      <c r="C204" s="53" t="s">
        <v>107</v>
      </c>
      <c r="D204" s="18">
        <v>2</v>
      </c>
      <c r="E204" s="12">
        <f>(5.35*2)+ (0.4*8.05)</f>
        <v>13.92</v>
      </c>
      <c r="F204" s="19">
        <v>1</v>
      </c>
      <c r="G204" s="15">
        <v>1</v>
      </c>
      <c r="H204" s="17">
        <f t="shared" ref="H204" si="50">D204*E204*F204*G204</f>
        <v>27.84</v>
      </c>
      <c r="I204" s="19"/>
      <c r="J204" s="26"/>
      <c r="K204" s="26"/>
      <c r="X204" s="87"/>
    </row>
    <row r="205" spans="1:24" x14ac:dyDescent="0.2">
      <c r="C205" s="49"/>
      <c r="D205" s="18"/>
      <c r="E205" s="12"/>
      <c r="F205" s="19"/>
      <c r="G205" s="15"/>
      <c r="H205" s="17"/>
      <c r="I205" s="18"/>
      <c r="J205" s="18"/>
      <c r="K205" s="18"/>
      <c r="X205"/>
    </row>
    <row r="206" spans="1:24" ht="17.25" customHeight="1" x14ac:dyDescent="0.2">
      <c r="A206" s="39" t="s">
        <v>226</v>
      </c>
      <c r="B206" s="39" t="s">
        <v>4</v>
      </c>
      <c r="C206" s="84" t="s">
        <v>108</v>
      </c>
      <c r="D206" s="18"/>
      <c r="E206" s="12"/>
      <c r="F206" s="19"/>
      <c r="G206" s="15"/>
      <c r="H206" s="17"/>
      <c r="I206" s="19">
        <f>SUM(H208:H210)</f>
        <v>65.14</v>
      </c>
      <c r="J206" s="26">
        <v>21.090000000000003</v>
      </c>
      <c r="K206" s="26">
        <f>I206*J206</f>
        <v>1373.8026000000002</v>
      </c>
      <c r="M206" s="82"/>
      <c r="N206" s="82"/>
      <c r="X206" s="87"/>
    </row>
    <row r="207" spans="1:24" ht="45" customHeight="1" outlineLevel="1" x14ac:dyDescent="0.2">
      <c r="C207" s="36" t="s">
        <v>117</v>
      </c>
      <c r="D207" s="18"/>
      <c r="E207" s="12"/>
      <c r="F207" s="19"/>
      <c r="G207" s="15"/>
      <c r="H207" s="17"/>
      <c r="I207" s="19"/>
      <c r="J207" s="26"/>
      <c r="K207" s="26"/>
      <c r="X207"/>
    </row>
    <row r="208" spans="1:24" ht="15" outlineLevel="1" x14ac:dyDescent="0.2">
      <c r="C208" s="53" t="s">
        <v>105</v>
      </c>
      <c r="D208" s="18">
        <v>2</v>
      </c>
      <c r="E208" s="12">
        <v>12.26</v>
      </c>
      <c r="F208" s="19">
        <v>1</v>
      </c>
      <c r="G208" s="15">
        <v>1</v>
      </c>
      <c r="H208" s="17">
        <f t="shared" ref="H208:H210" si="51">D208*E208*F208*G208</f>
        <v>24.52</v>
      </c>
      <c r="I208" s="19"/>
      <c r="J208" s="26"/>
      <c r="K208" s="26"/>
      <c r="X208"/>
    </row>
    <row r="209" spans="1:24" ht="15" outlineLevel="1" x14ac:dyDescent="0.2">
      <c r="C209" s="97" t="s">
        <v>106</v>
      </c>
      <c r="D209" s="18">
        <v>2</v>
      </c>
      <c r="E209" s="12">
        <v>12.26</v>
      </c>
      <c r="F209" s="19">
        <v>1</v>
      </c>
      <c r="G209" s="15">
        <v>1</v>
      </c>
      <c r="H209" s="17">
        <f t="shared" si="51"/>
        <v>24.52</v>
      </c>
      <c r="I209" s="19"/>
      <c r="J209" s="26"/>
      <c r="K209" s="26"/>
      <c r="X209"/>
    </row>
    <row r="210" spans="1:24" ht="15" outlineLevel="1" x14ac:dyDescent="0.2">
      <c r="C210" s="53" t="s">
        <v>107</v>
      </c>
      <c r="D210" s="18">
        <v>2</v>
      </c>
      <c r="E210" s="12">
        <v>8.0500000000000007</v>
      </c>
      <c r="F210" s="19">
        <v>1</v>
      </c>
      <c r="G210" s="15">
        <v>1</v>
      </c>
      <c r="H210" s="17">
        <f t="shared" si="51"/>
        <v>16.100000000000001</v>
      </c>
      <c r="I210" s="19"/>
      <c r="J210" s="26"/>
      <c r="K210" s="26"/>
      <c r="X210" s="87"/>
    </row>
    <row r="211" spans="1:24" x14ac:dyDescent="0.2">
      <c r="C211" s="49"/>
      <c r="D211" s="18"/>
      <c r="E211" s="12"/>
      <c r="F211" s="19"/>
      <c r="G211" s="15"/>
      <c r="H211" s="17"/>
      <c r="I211" s="18"/>
      <c r="J211" s="18"/>
      <c r="K211" s="18"/>
      <c r="X211"/>
    </row>
    <row r="212" spans="1:24" ht="17.25" customHeight="1" x14ac:dyDescent="0.2">
      <c r="A212" s="39" t="s">
        <v>262</v>
      </c>
      <c r="B212" s="39" t="s">
        <v>3</v>
      </c>
      <c r="C212" s="84" t="s">
        <v>25</v>
      </c>
      <c r="D212" s="18"/>
      <c r="E212" s="12"/>
      <c r="F212" s="19"/>
      <c r="G212" s="15"/>
      <c r="H212" s="17"/>
      <c r="I212" s="19">
        <f>SUM(H214:H216)</f>
        <v>60.928000000000004</v>
      </c>
      <c r="J212" s="26">
        <v>41.07</v>
      </c>
      <c r="K212" s="26">
        <f>I212*J212</f>
        <v>2502.3129600000002</v>
      </c>
      <c r="M212" s="82"/>
      <c r="N212" s="82"/>
      <c r="X212" s="87"/>
    </row>
    <row r="213" spans="1:24" ht="59.5" customHeight="1" outlineLevel="1" x14ac:dyDescent="0.2">
      <c r="C213" s="36" t="s">
        <v>146</v>
      </c>
      <c r="D213" s="18"/>
      <c r="E213" s="12"/>
      <c r="F213" s="19"/>
      <c r="G213" s="15"/>
      <c r="H213" s="17"/>
      <c r="I213" s="19"/>
      <c r="J213" s="26"/>
      <c r="K213" s="26"/>
      <c r="X213"/>
    </row>
    <row r="214" spans="1:24" ht="15" outlineLevel="1" x14ac:dyDescent="0.2">
      <c r="C214" s="53" t="s">
        <v>147</v>
      </c>
      <c r="D214" s="18">
        <v>2</v>
      </c>
      <c r="E214" s="12">
        <f>(9.3*2)+(0.4*12.26)</f>
        <v>23.504000000000001</v>
      </c>
      <c r="F214" s="19">
        <v>1</v>
      </c>
      <c r="G214" s="15">
        <v>0.5</v>
      </c>
      <c r="H214" s="17">
        <f t="shared" ref="H214:H216" si="52">D214*E214*F214*G214</f>
        <v>23.504000000000001</v>
      </c>
      <c r="I214" s="19"/>
      <c r="J214" s="26"/>
      <c r="K214" s="26"/>
      <c r="X214"/>
    </row>
    <row r="215" spans="1:24" ht="15" outlineLevel="1" x14ac:dyDescent="0.2">
      <c r="C215" s="97" t="s">
        <v>148</v>
      </c>
      <c r="D215" s="18">
        <v>2</v>
      </c>
      <c r="E215" s="12">
        <f>(9.3*2)+(0.4*12.26)</f>
        <v>23.504000000000001</v>
      </c>
      <c r="F215" s="19">
        <v>1</v>
      </c>
      <c r="G215" s="15">
        <v>0.5</v>
      </c>
      <c r="H215" s="17">
        <f t="shared" si="52"/>
        <v>23.504000000000001</v>
      </c>
      <c r="I215" s="19"/>
      <c r="J215" s="26"/>
      <c r="K215" s="26"/>
      <c r="X215"/>
    </row>
    <row r="216" spans="1:24" ht="15" outlineLevel="1" x14ac:dyDescent="0.2">
      <c r="C216" s="53" t="s">
        <v>149</v>
      </c>
      <c r="D216" s="18">
        <v>2</v>
      </c>
      <c r="E216" s="12">
        <f>(5.35*2)+ (0.4*8.05)</f>
        <v>13.92</v>
      </c>
      <c r="F216" s="19">
        <v>1</v>
      </c>
      <c r="G216" s="15">
        <v>0.5</v>
      </c>
      <c r="H216" s="17">
        <f t="shared" si="52"/>
        <v>13.92</v>
      </c>
      <c r="I216" s="19"/>
      <c r="J216" s="26"/>
      <c r="K216" s="26"/>
      <c r="X216" s="87"/>
    </row>
    <row r="217" spans="1:24" x14ac:dyDescent="0.2">
      <c r="C217" s="49"/>
      <c r="D217" s="18"/>
      <c r="E217" s="12"/>
      <c r="F217" s="19"/>
      <c r="G217" s="15"/>
      <c r="H217" s="17"/>
      <c r="I217" s="18"/>
      <c r="J217" s="18"/>
      <c r="K217" s="18"/>
      <c r="X217"/>
    </row>
    <row r="218" spans="1:24" ht="17.25" customHeight="1" x14ac:dyDescent="0.2">
      <c r="A218" s="39" t="s">
        <v>227</v>
      </c>
      <c r="B218" s="39" t="s">
        <v>59</v>
      </c>
      <c r="C218" s="84" t="s">
        <v>80</v>
      </c>
      <c r="D218" s="18"/>
      <c r="E218" s="12"/>
      <c r="F218" s="19"/>
      <c r="G218" s="15"/>
      <c r="H218" s="17"/>
      <c r="I218" s="19">
        <f>SUM(H222:H224)</f>
        <v>6</v>
      </c>
      <c r="J218" s="26">
        <v>75.48</v>
      </c>
      <c r="K218" s="26">
        <f>I218*J218</f>
        <v>452.88</v>
      </c>
      <c r="M218" s="82"/>
      <c r="N218" s="82"/>
      <c r="X218" s="87"/>
    </row>
    <row r="219" spans="1:24" ht="90" customHeight="1" x14ac:dyDescent="0.2">
      <c r="C219" s="48" t="s">
        <v>29</v>
      </c>
      <c r="D219" s="18"/>
      <c r="E219" s="12"/>
      <c r="F219" s="19"/>
      <c r="G219" s="15"/>
      <c r="H219" s="17"/>
      <c r="I219" s="19"/>
      <c r="J219" s="26"/>
      <c r="K219" s="26"/>
      <c r="M219" s="82"/>
      <c r="N219" s="82"/>
      <c r="X219"/>
    </row>
    <row r="220" spans="1:24" ht="60" customHeight="1" x14ac:dyDescent="0.2">
      <c r="C220" s="48" t="s">
        <v>31</v>
      </c>
      <c r="D220" s="18"/>
      <c r="E220" s="12"/>
      <c r="F220" s="19"/>
      <c r="G220" s="15"/>
      <c r="H220" s="17"/>
      <c r="I220" s="19"/>
      <c r="J220" s="26"/>
      <c r="K220" s="26"/>
      <c r="M220" s="82"/>
      <c r="N220" s="82"/>
      <c r="X220" s="87"/>
    </row>
    <row r="221" spans="1:24" ht="75" x14ac:dyDescent="0.2">
      <c r="C221" s="36" t="s">
        <v>30</v>
      </c>
      <c r="D221" s="18"/>
      <c r="E221" s="12"/>
      <c r="F221" s="19"/>
      <c r="G221" s="15"/>
      <c r="H221" s="17"/>
      <c r="I221" s="19"/>
      <c r="J221" s="26"/>
      <c r="K221" s="26"/>
      <c r="M221" s="82"/>
      <c r="N221" s="82"/>
      <c r="X221"/>
    </row>
    <row r="222" spans="1:24" ht="15" x14ac:dyDescent="0.2">
      <c r="C222" s="53" t="s">
        <v>150</v>
      </c>
      <c r="D222" s="18">
        <v>2</v>
      </c>
      <c r="E222" s="19">
        <v>1</v>
      </c>
      <c r="F222" s="19">
        <v>1</v>
      </c>
      <c r="G222" s="15">
        <v>1</v>
      </c>
      <c r="H222" s="17">
        <f t="shared" ref="H222:H224" si="53">D222*E222*F222*G222</f>
        <v>2</v>
      </c>
      <c r="I222" s="19"/>
      <c r="J222" s="26"/>
      <c r="K222" s="26"/>
      <c r="M222" s="82"/>
      <c r="N222" s="82"/>
      <c r="X222"/>
    </row>
    <row r="223" spans="1:24" ht="15" x14ac:dyDescent="0.2">
      <c r="C223" s="53" t="s">
        <v>151</v>
      </c>
      <c r="D223" s="18">
        <v>2</v>
      </c>
      <c r="E223" s="19">
        <v>1</v>
      </c>
      <c r="F223" s="19">
        <v>1</v>
      </c>
      <c r="G223" s="15">
        <v>1</v>
      </c>
      <c r="H223" s="17">
        <f t="shared" si="53"/>
        <v>2</v>
      </c>
      <c r="I223" s="19"/>
      <c r="J223" s="26"/>
      <c r="K223" s="26"/>
      <c r="M223" s="82"/>
      <c r="N223" s="82"/>
      <c r="X223"/>
    </row>
    <row r="224" spans="1:24" ht="15" outlineLevel="1" x14ac:dyDescent="0.2">
      <c r="C224" s="53" t="s">
        <v>152</v>
      </c>
      <c r="D224" s="18">
        <v>2</v>
      </c>
      <c r="E224" s="19">
        <v>1</v>
      </c>
      <c r="F224" s="19">
        <v>1</v>
      </c>
      <c r="G224" s="15">
        <v>1</v>
      </c>
      <c r="H224" s="17">
        <f t="shared" si="53"/>
        <v>2</v>
      </c>
      <c r="I224" s="19"/>
      <c r="J224" s="26"/>
      <c r="K224" s="26"/>
      <c r="X224" s="87"/>
    </row>
    <row r="225" spans="1:24" x14ac:dyDescent="0.2">
      <c r="C225" s="49"/>
      <c r="D225" s="18"/>
      <c r="E225" s="12"/>
      <c r="F225" s="19"/>
      <c r="G225" s="15"/>
      <c r="H225" s="17"/>
      <c r="I225" s="18"/>
      <c r="J225" s="18"/>
      <c r="K225" s="18"/>
      <c r="X225"/>
    </row>
    <row r="226" spans="1:24" ht="17.25" customHeight="1" x14ac:dyDescent="0.2">
      <c r="A226" s="39" t="s">
        <v>228</v>
      </c>
      <c r="B226" s="39" t="s">
        <v>3</v>
      </c>
      <c r="C226" s="84" t="s">
        <v>81</v>
      </c>
      <c r="D226" s="18"/>
      <c r="E226" s="12"/>
      <c r="F226" s="19"/>
      <c r="G226" s="15"/>
      <c r="H226" s="17"/>
      <c r="I226" s="19">
        <f>SUM(H229:H231)</f>
        <v>60.928000000000004</v>
      </c>
      <c r="J226" s="26">
        <v>92.13000000000001</v>
      </c>
      <c r="K226" s="26">
        <f>I226*J226</f>
        <v>5613.2966400000014</v>
      </c>
      <c r="M226" s="82"/>
      <c r="N226" s="82"/>
      <c r="X226" s="87"/>
    </row>
    <row r="227" spans="1:24" ht="47" customHeight="1" x14ac:dyDescent="0.2">
      <c r="C227" s="36" t="s">
        <v>65</v>
      </c>
      <c r="D227" s="18"/>
      <c r="E227" s="12"/>
      <c r="F227" s="19"/>
      <c r="G227" s="15"/>
      <c r="H227" s="17"/>
      <c r="I227" s="19"/>
      <c r="J227" s="26"/>
      <c r="K227" s="26"/>
      <c r="M227" s="82"/>
      <c r="N227" s="82"/>
      <c r="X227" s="87"/>
    </row>
    <row r="228" spans="1:24" ht="45" x14ac:dyDescent="0.2">
      <c r="C228" s="96" t="s">
        <v>66</v>
      </c>
      <c r="D228" s="18"/>
      <c r="E228" s="12"/>
      <c r="F228" s="19"/>
      <c r="G228" s="15"/>
      <c r="H228" s="17"/>
      <c r="I228" s="19"/>
      <c r="J228" s="26"/>
      <c r="K228" s="26"/>
      <c r="M228" s="82"/>
      <c r="N228" s="82"/>
      <c r="X228" s="87"/>
    </row>
    <row r="229" spans="1:24" ht="15" x14ac:dyDescent="0.2">
      <c r="C229" s="53" t="s">
        <v>147</v>
      </c>
      <c r="D229" s="18">
        <v>2</v>
      </c>
      <c r="E229" s="12">
        <f>$E$214</f>
        <v>23.504000000000001</v>
      </c>
      <c r="F229" s="19">
        <v>1</v>
      </c>
      <c r="G229" s="15">
        <v>0.5</v>
      </c>
      <c r="H229" s="17">
        <f t="shared" ref="H229:H231" si="54">D229*E229*F229*G229</f>
        <v>23.504000000000001</v>
      </c>
      <c r="I229" s="19"/>
      <c r="J229" s="26"/>
      <c r="K229" s="26"/>
      <c r="M229" s="82"/>
      <c r="N229" s="82"/>
      <c r="X229" s="87"/>
    </row>
    <row r="230" spans="1:24" ht="15" x14ac:dyDescent="0.2">
      <c r="C230" s="97" t="s">
        <v>148</v>
      </c>
      <c r="D230" s="18">
        <v>2</v>
      </c>
      <c r="E230" s="12">
        <f>$E$215</f>
        <v>23.504000000000001</v>
      </c>
      <c r="F230" s="19">
        <v>1</v>
      </c>
      <c r="G230" s="15">
        <v>0.5</v>
      </c>
      <c r="H230" s="17">
        <f t="shared" si="54"/>
        <v>23.504000000000001</v>
      </c>
      <c r="I230" s="19"/>
      <c r="J230" s="26"/>
      <c r="K230" s="26"/>
      <c r="M230" s="82"/>
      <c r="N230" s="82"/>
      <c r="X230" s="87"/>
    </row>
    <row r="231" spans="1:24" ht="15" outlineLevel="1" x14ac:dyDescent="0.2">
      <c r="C231" s="53" t="s">
        <v>149</v>
      </c>
      <c r="D231" s="18">
        <v>2</v>
      </c>
      <c r="E231" s="12">
        <f>$E$216</f>
        <v>13.92</v>
      </c>
      <c r="F231" s="19">
        <v>1</v>
      </c>
      <c r="G231" s="15">
        <v>0.5</v>
      </c>
      <c r="H231" s="17">
        <f t="shared" si="54"/>
        <v>13.92</v>
      </c>
      <c r="I231" s="19"/>
      <c r="J231" s="26"/>
      <c r="K231" s="26"/>
      <c r="X231" s="87"/>
    </row>
    <row r="232" spans="1:24" x14ac:dyDescent="0.2">
      <c r="C232" s="49"/>
      <c r="D232" s="18"/>
      <c r="E232" s="12"/>
      <c r="F232" s="19"/>
      <c r="G232" s="15"/>
      <c r="H232" s="17"/>
      <c r="I232" s="18"/>
      <c r="J232" s="18"/>
      <c r="K232" s="18"/>
      <c r="X232"/>
    </row>
    <row r="233" spans="1:24" ht="17.25" customHeight="1" x14ac:dyDescent="0.2">
      <c r="A233" s="39" t="s">
        <v>229</v>
      </c>
      <c r="B233" s="39" t="s">
        <v>3</v>
      </c>
      <c r="C233" s="85" t="s">
        <v>68</v>
      </c>
      <c r="D233" s="18"/>
      <c r="E233" s="12"/>
      <c r="F233" s="19"/>
      <c r="G233" s="15"/>
      <c r="H233" s="17"/>
      <c r="I233" s="19">
        <f>SUM(H235:H238)</f>
        <v>121.85600000000001</v>
      </c>
      <c r="J233" s="26">
        <v>35.520000000000003</v>
      </c>
      <c r="K233" s="26">
        <f>I233*J233</f>
        <v>4328.3251200000004</v>
      </c>
      <c r="M233" s="82"/>
      <c r="N233" s="82"/>
    </row>
    <row r="234" spans="1:24" ht="60" outlineLevel="1" x14ac:dyDescent="0.2">
      <c r="C234" s="36" t="s">
        <v>41</v>
      </c>
      <c r="D234" s="18"/>
      <c r="E234" s="12"/>
      <c r="F234" s="19"/>
      <c r="G234" s="15"/>
      <c r="H234" s="17"/>
      <c r="I234" s="19"/>
      <c r="J234" s="26"/>
      <c r="K234" s="26"/>
    </row>
    <row r="235" spans="1:24" ht="15" outlineLevel="1" x14ac:dyDescent="0.2">
      <c r="C235" s="53" t="s">
        <v>105</v>
      </c>
      <c r="D235" s="18">
        <v>2</v>
      </c>
      <c r="E235" s="12">
        <f>$E$214</f>
        <v>23.504000000000001</v>
      </c>
      <c r="F235" s="19">
        <v>1</v>
      </c>
      <c r="G235" s="15">
        <v>1</v>
      </c>
      <c r="H235" s="17">
        <f t="shared" ref="H235:H237" si="55">D235*E235*F235*G235</f>
        <v>47.008000000000003</v>
      </c>
      <c r="I235" s="19"/>
      <c r="J235" s="26"/>
      <c r="K235" s="26"/>
    </row>
    <row r="236" spans="1:24" ht="15" outlineLevel="1" x14ac:dyDescent="0.2">
      <c r="C236" s="97" t="s">
        <v>106</v>
      </c>
      <c r="D236" s="18">
        <v>2</v>
      </c>
      <c r="E236" s="12">
        <f>$E$215</f>
        <v>23.504000000000001</v>
      </c>
      <c r="F236" s="19">
        <v>1</v>
      </c>
      <c r="G236" s="15">
        <v>1</v>
      </c>
      <c r="H236" s="17">
        <f t="shared" si="55"/>
        <v>47.008000000000003</v>
      </c>
      <c r="I236" s="19"/>
      <c r="J236" s="26"/>
      <c r="K236" s="26"/>
    </row>
    <row r="237" spans="1:24" ht="15" outlineLevel="1" x14ac:dyDescent="0.2">
      <c r="C237" s="53" t="s">
        <v>107</v>
      </c>
      <c r="D237" s="18">
        <v>2</v>
      </c>
      <c r="E237" s="12">
        <f>$E$216</f>
        <v>13.92</v>
      </c>
      <c r="F237" s="19">
        <v>1</v>
      </c>
      <c r="G237" s="15">
        <v>1</v>
      </c>
      <c r="H237" s="17">
        <f t="shared" si="55"/>
        <v>27.84</v>
      </c>
      <c r="I237" s="19"/>
      <c r="J237" s="26"/>
      <c r="K237" s="26"/>
      <c r="X237" s="87"/>
    </row>
    <row r="238" spans="1:24" x14ac:dyDescent="0.2">
      <c r="C238" s="49"/>
      <c r="D238" s="18"/>
      <c r="E238" s="12"/>
      <c r="F238" s="19"/>
      <c r="G238" s="15"/>
      <c r="H238" s="17"/>
      <c r="I238" s="18"/>
      <c r="J238" s="18"/>
      <c r="K238" s="18"/>
    </row>
    <row r="239" spans="1:24" ht="17.25" customHeight="1" x14ac:dyDescent="0.2">
      <c r="A239" s="39" t="s">
        <v>230</v>
      </c>
      <c r="B239" s="39" t="s">
        <v>3</v>
      </c>
      <c r="C239" s="84" t="s">
        <v>32</v>
      </c>
      <c r="D239" s="18"/>
      <c r="E239" s="12"/>
      <c r="F239" s="19"/>
      <c r="G239" s="15"/>
      <c r="H239" s="17"/>
      <c r="I239" s="19">
        <f>SUM(H241:H244)</f>
        <v>121.85600000000001</v>
      </c>
      <c r="J239" s="26">
        <v>37.74</v>
      </c>
      <c r="K239" s="26">
        <f>I239*J239</f>
        <v>4598.845440000001</v>
      </c>
      <c r="M239" s="82"/>
      <c r="N239" s="82"/>
      <c r="X239" s="87"/>
    </row>
    <row r="240" spans="1:24" ht="60" x14ac:dyDescent="0.2">
      <c r="C240" s="36" t="s">
        <v>41</v>
      </c>
      <c r="D240" s="18"/>
      <c r="E240" s="12"/>
      <c r="F240" s="19"/>
      <c r="G240" s="15"/>
      <c r="H240" s="17"/>
      <c r="I240" s="19"/>
      <c r="J240" s="26"/>
      <c r="K240" s="26"/>
      <c r="M240" s="82"/>
      <c r="N240" s="82"/>
      <c r="X240" s="87"/>
    </row>
    <row r="241" spans="1:24" ht="15" x14ac:dyDescent="0.2">
      <c r="C241" s="53" t="s">
        <v>105</v>
      </c>
      <c r="D241" s="18">
        <v>2</v>
      </c>
      <c r="E241" s="12">
        <f>$E$214</f>
        <v>23.504000000000001</v>
      </c>
      <c r="F241" s="19">
        <v>1</v>
      </c>
      <c r="G241" s="15">
        <v>1</v>
      </c>
      <c r="H241" s="17">
        <f t="shared" ref="H241:H243" si="56">D241*E241*F241*G241</f>
        <v>47.008000000000003</v>
      </c>
      <c r="I241" s="19"/>
      <c r="J241" s="26"/>
      <c r="K241" s="26"/>
      <c r="M241" s="82"/>
      <c r="N241" s="82"/>
      <c r="X241" s="87"/>
    </row>
    <row r="242" spans="1:24" ht="15" x14ac:dyDescent="0.2">
      <c r="C242" s="97" t="s">
        <v>106</v>
      </c>
      <c r="D242" s="18">
        <v>2</v>
      </c>
      <c r="E242" s="12">
        <f>$E$215</f>
        <v>23.504000000000001</v>
      </c>
      <c r="F242" s="19">
        <v>1</v>
      </c>
      <c r="G242" s="15">
        <v>1</v>
      </c>
      <c r="H242" s="17">
        <f t="shared" si="56"/>
        <v>47.008000000000003</v>
      </c>
      <c r="I242" s="19"/>
      <c r="J242" s="26"/>
      <c r="K242" s="26"/>
      <c r="M242" s="82"/>
      <c r="N242" s="82"/>
      <c r="X242" s="87"/>
    </row>
    <row r="243" spans="1:24" ht="15" x14ac:dyDescent="0.2">
      <c r="C243" s="53" t="s">
        <v>107</v>
      </c>
      <c r="D243" s="18">
        <v>2</v>
      </c>
      <c r="E243" s="12">
        <f>$E$216</f>
        <v>13.92</v>
      </c>
      <c r="F243" s="19">
        <v>1</v>
      </c>
      <c r="G243" s="15">
        <v>1</v>
      </c>
      <c r="H243" s="17">
        <f t="shared" si="56"/>
        <v>27.84</v>
      </c>
      <c r="I243" s="19"/>
      <c r="J243" s="26"/>
      <c r="K243" s="26"/>
      <c r="M243" s="82"/>
      <c r="N243" s="82"/>
      <c r="X243" s="87"/>
    </row>
    <row r="244" spans="1:24" x14ac:dyDescent="0.2">
      <c r="C244" s="49"/>
      <c r="D244" s="18"/>
      <c r="E244" s="12"/>
      <c r="F244" s="19"/>
      <c r="G244" s="15"/>
      <c r="H244" s="17"/>
      <c r="I244" s="18"/>
      <c r="J244" s="18"/>
      <c r="K244" s="18"/>
      <c r="X244"/>
    </row>
    <row r="245" spans="1:24" ht="17.25" customHeight="1" x14ac:dyDescent="0.2">
      <c r="A245" s="3" t="s">
        <v>231</v>
      </c>
      <c r="B245" s="39" t="s">
        <v>3</v>
      </c>
      <c r="C245" s="84" t="s">
        <v>99</v>
      </c>
      <c r="D245" s="18"/>
      <c r="E245" s="12"/>
      <c r="F245" s="19"/>
      <c r="G245" s="15"/>
      <c r="H245" s="17"/>
      <c r="I245" s="19">
        <f>SUM(H247:H249)</f>
        <v>38.72</v>
      </c>
      <c r="J245" s="26">
        <v>29.970000000000002</v>
      </c>
      <c r="K245" s="26">
        <f>I245*J245</f>
        <v>1160.4384</v>
      </c>
      <c r="M245" s="82"/>
      <c r="N245" s="82"/>
    </row>
    <row r="246" spans="1:24" ht="120" customHeight="1" outlineLevel="1" x14ac:dyDescent="0.2">
      <c r="A246" s="3"/>
      <c r="C246" s="36" t="s">
        <v>37</v>
      </c>
      <c r="D246" s="18"/>
      <c r="E246" s="12"/>
      <c r="F246" s="19"/>
      <c r="G246" s="15"/>
      <c r="H246" s="17"/>
      <c r="I246" s="19"/>
      <c r="J246" s="26"/>
      <c r="K246" s="26"/>
    </row>
    <row r="247" spans="1:24" ht="15" outlineLevel="1" x14ac:dyDescent="0.2">
      <c r="A247" s="3"/>
      <c r="C247" s="53" t="s">
        <v>105</v>
      </c>
      <c r="D247" s="18">
        <v>2</v>
      </c>
      <c r="E247" s="12">
        <v>7.56</v>
      </c>
      <c r="F247" s="19">
        <v>1</v>
      </c>
      <c r="G247" s="15">
        <v>1</v>
      </c>
      <c r="H247" s="17">
        <f>D247*E247*F247*G247</f>
        <v>15.12</v>
      </c>
      <c r="I247" s="19"/>
      <c r="J247" s="26"/>
      <c r="K247" s="26"/>
    </row>
    <row r="248" spans="1:24" ht="15" outlineLevel="1" x14ac:dyDescent="0.2">
      <c r="A248" s="3"/>
      <c r="C248" s="97" t="s">
        <v>106</v>
      </c>
      <c r="D248" s="18">
        <v>2</v>
      </c>
      <c r="E248" s="12">
        <v>7.56</v>
      </c>
      <c r="F248" s="19">
        <v>1</v>
      </c>
      <c r="G248" s="15">
        <v>1</v>
      </c>
      <c r="H248" s="17">
        <f>D248*E248*F248*G248</f>
        <v>15.12</v>
      </c>
      <c r="I248" s="19"/>
      <c r="J248" s="26"/>
      <c r="K248" s="26"/>
    </row>
    <row r="249" spans="1:24" ht="15" outlineLevel="1" x14ac:dyDescent="0.2">
      <c r="A249" s="3"/>
      <c r="C249" s="53" t="s">
        <v>107</v>
      </c>
      <c r="D249" s="18">
        <v>2</v>
      </c>
      <c r="E249" s="12">
        <v>4.24</v>
      </c>
      <c r="F249" s="19">
        <v>1</v>
      </c>
      <c r="G249" s="15">
        <v>1</v>
      </c>
      <c r="H249" s="17">
        <f>D249*E249*F249*G249</f>
        <v>8.48</v>
      </c>
      <c r="I249" s="19"/>
      <c r="J249" s="26"/>
      <c r="K249" s="26"/>
    </row>
    <row r="250" spans="1:24" x14ac:dyDescent="0.2">
      <c r="A250" s="3"/>
      <c r="C250" s="49"/>
      <c r="D250" s="18"/>
      <c r="E250" s="12"/>
      <c r="F250" s="19"/>
      <c r="G250" s="15"/>
      <c r="H250" s="17"/>
      <c r="I250" s="18"/>
      <c r="J250" s="18"/>
      <c r="K250" s="18"/>
    </row>
    <row r="251" spans="1:24" outlineLevel="1" x14ac:dyDescent="0.2">
      <c r="C251" s="53"/>
      <c r="D251" s="18"/>
      <c r="E251" s="12"/>
      <c r="F251" s="19"/>
      <c r="G251" s="15"/>
      <c r="H251" s="17"/>
      <c r="I251" s="19"/>
      <c r="J251" s="26"/>
      <c r="K251" s="26"/>
    </row>
    <row r="252" spans="1:24" ht="17" x14ac:dyDescent="0.2">
      <c r="A252" s="42"/>
      <c r="B252" s="42"/>
      <c r="C252" s="95" t="s">
        <v>92</v>
      </c>
      <c r="D252" s="23"/>
      <c r="E252" s="13"/>
      <c r="F252" s="22"/>
      <c r="G252" s="16"/>
      <c r="H252" s="20"/>
      <c r="I252" s="21"/>
      <c r="J252" s="25"/>
      <c r="K252" s="25"/>
      <c r="L252" s="111">
        <f>SUM(K254:K266)</f>
        <v>2465.5098000000003</v>
      </c>
      <c r="M252" s="82"/>
    </row>
    <row r="253" spans="1:24" x14ac:dyDescent="0.2">
      <c r="C253" s="94"/>
      <c r="D253" s="18"/>
      <c r="E253" s="12"/>
      <c r="F253" s="19"/>
      <c r="G253" s="15"/>
      <c r="H253" s="17"/>
      <c r="I253" s="18"/>
      <c r="J253" s="18"/>
      <c r="K253" s="18"/>
      <c r="X253"/>
    </row>
    <row r="254" spans="1:24" ht="17.25" customHeight="1" x14ac:dyDescent="0.2">
      <c r="A254" s="39" t="s">
        <v>232</v>
      </c>
      <c r="B254" s="39" t="s">
        <v>59</v>
      </c>
      <c r="C254" s="85" t="s">
        <v>165</v>
      </c>
      <c r="D254" s="18"/>
      <c r="E254" s="12"/>
      <c r="F254" s="19"/>
      <c r="G254" s="15"/>
      <c r="H254" s="17"/>
      <c r="I254" s="19">
        <f>SUM(H256:H256)</f>
        <v>1</v>
      </c>
      <c r="J254" s="26">
        <v>1998.0000000000002</v>
      </c>
      <c r="K254" s="26">
        <f>I254*J254</f>
        <v>1998.0000000000002</v>
      </c>
      <c r="M254" s="82"/>
      <c r="N254" s="82"/>
      <c r="X254" s="87"/>
    </row>
    <row r="255" spans="1:24" ht="30" outlineLevel="1" x14ac:dyDescent="0.2">
      <c r="C255" s="112" t="s">
        <v>166</v>
      </c>
      <c r="D255" s="18"/>
      <c r="E255" s="12"/>
      <c r="F255" s="19"/>
      <c r="G255" s="15"/>
      <c r="H255" s="17"/>
      <c r="I255" s="19"/>
      <c r="J255" s="26"/>
      <c r="K255" s="26"/>
    </row>
    <row r="256" spans="1:24" ht="15" outlineLevel="1" x14ac:dyDescent="0.2">
      <c r="C256" s="53" t="s">
        <v>93</v>
      </c>
      <c r="D256" s="18">
        <v>1</v>
      </c>
      <c r="E256" s="19">
        <v>1</v>
      </c>
      <c r="F256" s="19">
        <v>1</v>
      </c>
      <c r="G256" s="15">
        <v>1</v>
      </c>
      <c r="H256" s="17">
        <f t="shared" ref="H256" si="57">D256*E256*F256*G256</f>
        <v>1</v>
      </c>
      <c r="I256" s="19"/>
      <c r="J256" s="26"/>
      <c r="K256" s="26"/>
    </row>
    <row r="257" spans="1:24" x14ac:dyDescent="0.2">
      <c r="C257" s="49"/>
      <c r="D257" s="18"/>
      <c r="E257" s="12"/>
      <c r="F257" s="19"/>
      <c r="G257" s="15"/>
      <c r="H257" s="17"/>
      <c r="I257" s="18"/>
      <c r="J257" s="18"/>
      <c r="K257" s="18"/>
    </row>
    <row r="258" spans="1:24" ht="17.25" customHeight="1" x14ac:dyDescent="0.2">
      <c r="A258" s="39" t="s">
        <v>233</v>
      </c>
      <c r="B258" s="39" t="s">
        <v>4</v>
      </c>
      <c r="C258" s="84" t="s">
        <v>220</v>
      </c>
      <c r="D258" s="18"/>
      <c r="E258" s="12"/>
      <c r="F258" s="19"/>
      <c r="G258" s="15"/>
      <c r="H258" s="17"/>
      <c r="I258" s="19">
        <f>SUM(H260:H260)</f>
        <v>4.0999999999999996</v>
      </c>
      <c r="J258" s="26">
        <v>59.940000000000005</v>
      </c>
      <c r="K258" s="26">
        <f>I258*J258</f>
        <v>245.75399999999999</v>
      </c>
      <c r="M258" s="82"/>
      <c r="N258" s="82"/>
      <c r="X258" s="87"/>
    </row>
    <row r="259" spans="1:24" ht="75" customHeight="1" outlineLevel="1" x14ac:dyDescent="0.2">
      <c r="C259" s="36" t="s">
        <v>127</v>
      </c>
      <c r="D259" s="18"/>
      <c r="E259" s="12"/>
      <c r="F259" s="19"/>
      <c r="G259" s="15"/>
      <c r="H259" s="17"/>
      <c r="I259" s="19"/>
      <c r="J259" s="26"/>
      <c r="K259" s="26"/>
    </row>
    <row r="260" spans="1:24" ht="15" outlineLevel="1" x14ac:dyDescent="0.2">
      <c r="C260" s="53" t="s">
        <v>93</v>
      </c>
      <c r="D260" s="18">
        <v>1</v>
      </c>
      <c r="E260" s="19">
        <v>4.0999999999999996</v>
      </c>
      <c r="F260" s="19">
        <v>1</v>
      </c>
      <c r="G260" s="15">
        <v>1</v>
      </c>
      <c r="H260" s="17">
        <f t="shared" ref="H260" si="58">D260*E260*F260*G260</f>
        <v>4.0999999999999996</v>
      </c>
      <c r="I260" s="19"/>
      <c r="J260" s="26"/>
      <c r="K260" s="26"/>
    </row>
    <row r="261" spans="1:24" x14ac:dyDescent="0.2">
      <c r="C261" s="49"/>
      <c r="D261" s="18"/>
      <c r="E261" s="12"/>
      <c r="F261" s="19"/>
      <c r="G261" s="15"/>
      <c r="H261" s="17"/>
      <c r="I261" s="18"/>
      <c r="J261" s="18"/>
      <c r="K261" s="18"/>
    </row>
    <row r="262" spans="1:24" ht="17.25" customHeight="1" x14ac:dyDescent="0.2">
      <c r="A262" s="39" t="s">
        <v>234</v>
      </c>
      <c r="B262" s="39" t="s">
        <v>3</v>
      </c>
      <c r="C262" s="84" t="s">
        <v>94</v>
      </c>
      <c r="D262" s="18"/>
      <c r="E262" s="12"/>
      <c r="F262" s="19"/>
      <c r="G262" s="15"/>
      <c r="H262" s="17"/>
      <c r="I262" s="19">
        <f>SUM(H264:H264)</f>
        <v>14.27</v>
      </c>
      <c r="J262" s="26">
        <v>15.540000000000001</v>
      </c>
      <c r="K262" s="26">
        <f>I262*J262</f>
        <v>221.75579999999999</v>
      </c>
      <c r="M262" s="82"/>
      <c r="N262" s="82"/>
      <c r="X262" s="87"/>
    </row>
    <row r="263" spans="1:24" ht="105" outlineLevel="1" x14ac:dyDescent="0.2">
      <c r="C263" s="36" t="s">
        <v>129</v>
      </c>
      <c r="D263" s="18"/>
      <c r="E263" s="12"/>
      <c r="F263" s="19"/>
      <c r="G263" s="15"/>
      <c r="H263" s="17"/>
      <c r="I263" s="19"/>
      <c r="J263" s="26"/>
      <c r="K263" s="26"/>
    </row>
    <row r="264" spans="1:24" ht="15" outlineLevel="1" x14ac:dyDescent="0.2">
      <c r="C264" s="53" t="s">
        <v>93</v>
      </c>
      <c r="D264" s="18">
        <v>1</v>
      </c>
      <c r="E264" s="12">
        <v>14.27</v>
      </c>
      <c r="F264" s="19">
        <v>1</v>
      </c>
      <c r="G264" s="15">
        <v>1</v>
      </c>
      <c r="H264" s="17">
        <f t="shared" ref="H264" si="59">D264*E264*F264*G264</f>
        <v>14.27</v>
      </c>
      <c r="I264" s="19"/>
      <c r="J264" s="26"/>
      <c r="K264" s="26"/>
    </row>
    <row r="265" spans="1:24" x14ac:dyDescent="0.2">
      <c r="C265" s="49"/>
      <c r="D265" s="18"/>
      <c r="E265" s="12"/>
      <c r="F265" s="19"/>
      <c r="G265" s="15"/>
      <c r="H265" s="17"/>
      <c r="I265" s="18"/>
      <c r="J265" s="18"/>
      <c r="K265" s="18"/>
    </row>
    <row r="266" spans="1:24" x14ac:dyDescent="0.2">
      <c r="C266" s="49"/>
      <c r="D266" s="18"/>
      <c r="E266" s="12"/>
      <c r="F266" s="19"/>
      <c r="G266" s="15"/>
      <c r="H266" s="17"/>
      <c r="I266" s="18"/>
      <c r="J266" s="18"/>
      <c r="K266" s="18"/>
      <c r="X266"/>
    </row>
    <row r="267" spans="1:24" ht="17" x14ac:dyDescent="0.2">
      <c r="A267" s="90"/>
      <c r="B267" s="42"/>
      <c r="C267" s="52" t="s">
        <v>128</v>
      </c>
      <c r="D267" s="23"/>
      <c r="E267" s="13"/>
      <c r="F267" s="22"/>
      <c r="G267" s="16"/>
      <c r="H267" s="20"/>
      <c r="I267" s="21"/>
      <c r="J267" s="25"/>
      <c r="K267" s="25"/>
      <c r="L267" s="111">
        <f>SUM(K269:K303)</f>
        <v>22674.480600000003</v>
      </c>
      <c r="X267"/>
    </row>
    <row r="268" spans="1:24" ht="16" x14ac:dyDescent="0.2">
      <c r="A268" s="91"/>
      <c r="B268" s="91"/>
      <c r="C268" s="92"/>
      <c r="D268" s="18"/>
      <c r="E268" s="12"/>
      <c r="F268" s="19"/>
      <c r="G268" s="15"/>
      <c r="H268" s="17"/>
      <c r="I268" s="93"/>
      <c r="J268" s="26"/>
      <c r="K268" s="26"/>
      <c r="X268"/>
    </row>
    <row r="269" spans="1:24" ht="17.25" customHeight="1" x14ac:dyDescent="0.2">
      <c r="A269" s="39" t="s">
        <v>235</v>
      </c>
      <c r="B269" s="39" t="s">
        <v>3</v>
      </c>
      <c r="C269" s="84" t="s">
        <v>62</v>
      </c>
      <c r="D269" s="18"/>
      <c r="F269" s="19"/>
      <c r="G269" s="15"/>
      <c r="H269" s="17"/>
      <c r="I269" s="19">
        <f>SUM(H271:H272)</f>
        <v>121.45000000000002</v>
      </c>
      <c r="J269" s="26">
        <v>24.42</v>
      </c>
      <c r="K269" s="26">
        <f>I269*J269</f>
        <v>2965.8090000000007</v>
      </c>
      <c r="M269" s="82"/>
      <c r="N269" s="82"/>
      <c r="X269" s="87"/>
    </row>
    <row r="270" spans="1:24" ht="29.5" customHeight="1" outlineLevel="1" x14ac:dyDescent="0.2">
      <c r="C270" s="36" t="s">
        <v>130</v>
      </c>
      <c r="D270" s="18"/>
      <c r="E270" s="12"/>
      <c r="F270" s="19"/>
      <c r="G270" s="15"/>
      <c r="H270" s="17"/>
      <c r="I270" s="19"/>
      <c r="J270" s="26"/>
      <c r="K270" s="26"/>
      <c r="X270"/>
    </row>
    <row r="271" spans="1:24" ht="15" outlineLevel="1" x14ac:dyDescent="0.2">
      <c r="C271" s="53" t="s">
        <v>88</v>
      </c>
      <c r="D271" s="18">
        <v>1</v>
      </c>
      <c r="E271" s="12">
        <f>35.09+(51.27*1)</f>
        <v>86.360000000000014</v>
      </c>
      <c r="F271" s="19">
        <v>1</v>
      </c>
      <c r="G271" s="15">
        <v>1</v>
      </c>
      <c r="H271" s="17">
        <f>D271*E271*F271*G271</f>
        <v>86.360000000000014</v>
      </c>
      <c r="I271" s="19"/>
      <c r="J271" s="26"/>
      <c r="K271" s="26"/>
      <c r="X271"/>
    </row>
    <row r="272" spans="1:24" ht="15" outlineLevel="1" x14ac:dyDescent="0.2">
      <c r="C272" s="53" t="s">
        <v>89</v>
      </c>
      <c r="D272" s="18">
        <v>1</v>
      </c>
      <c r="E272" s="12">
        <v>35.090000000000003</v>
      </c>
      <c r="F272" s="19">
        <v>1</v>
      </c>
      <c r="G272" s="15">
        <v>1</v>
      </c>
      <c r="H272" s="17">
        <f t="shared" ref="H272" si="60">D272*E272*F272*G272</f>
        <v>35.090000000000003</v>
      </c>
      <c r="I272" s="19"/>
      <c r="J272" s="26"/>
      <c r="K272" s="26"/>
      <c r="X272"/>
    </row>
    <row r="273" spans="1:24" x14ac:dyDescent="0.2">
      <c r="C273" s="49"/>
      <c r="D273" s="18"/>
      <c r="E273" s="12"/>
      <c r="F273" s="19"/>
      <c r="G273" s="15"/>
      <c r="H273" s="17"/>
      <c r="I273" s="18"/>
      <c r="J273" s="18"/>
      <c r="K273" s="18"/>
      <c r="X273"/>
    </row>
    <row r="274" spans="1:24" ht="17.25" customHeight="1" x14ac:dyDescent="0.2">
      <c r="A274" s="39" t="s">
        <v>236</v>
      </c>
      <c r="B274" s="39" t="s">
        <v>3</v>
      </c>
      <c r="C274" s="84" t="s">
        <v>119</v>
      </c>
      <c r="D274" s="18"/>
      <c r="E274" s="12"/>
      <c r="F274" s="19"/>
      <c r="G274" s="15"/>
      <c r="H274" s="17"/>
      <c r="I274" s="19">
        <f>SUM(H276:H277)</f>
        <v>78.27000000000001</v>
      </c>
      <c r="J274" s="26">
        <v>41.07</v>
      </c>
      <c r="K274" s="26">
        <f>I274*J274</f>
        <v>3214.5489000000002</v>
      </c>
      <c r="M274" s="82"/>
      <c r="N274" s="82"/>
      <c r="X274" s="87"/>
    </row>
    <row r="275" spans="1:24" ht="67.25" customHeight="1" outlineLevel="1" x14ac:dyDescent="0.2">
      <c r="C275" s="36" t="s">
        <v>153</v>
      </c>
      <c r="D275" s="18"/>
      <c r="E275" s="12"/>
      <c r="F275" s="19"/>
      <c r="G275" s="15"/>
      <c r="H275" s="17"/>
      <c r="I275" s="19"/>
      <c r="J275" s="26"/>
      <c r="K275" s="26"/>
      <c r="X275"/>
    </row>
    <row r="276" spans="1:24" ht="15" outlineLevel="1" x14ac:dyDescent="0.2">
      <c r="C276" s="53" t="s">
        <v>154</v>
      </c>
      <c r="D276" s="18">
        <v>1</v>
      </c>
      <c r="E276" s="12">
        <f>$E$271</f>
        <v>86.360000000000014</v>
      </c>
      <c r="F276" s="19">
        <v>1</v>
      </c>
      <c r="G276" s="15">
        <v>0.5</v>
      </c>
      <c r="H276" s="17">
        <f>D276*E276*F276*G276</f>
        <v>43.180000000000007</v>
      </c>
      <c r="I276" s="19"/>
      <c r="J276" s="26"/>
      <c r="K276" s="26"/>
      <c r="X276"/>
    </row>
    <row r="277" spans="1:24" ht="15" outlineLevel="1" x14ac:dyDescent="0.2">
      <c r="C277" s="53" t="s">
        <v>155</v>
      </c>
      <c r="D277" s="18">
        <v>1</v>
      </c>
      <c r="E277" s="12">
        <f>$E$272</f>
        <v>35.090000000000003</v>
      </c>
      <c r="F277" s="19">
        <v>1</v>
      </c>
      <c r="G277" s="15">
        <v>1</v>
      </c>
      <c r="H277" s="17">
        <f>D277*E277*F277*G277</f>
        <v>35.090000000000003</v>
      </c>
      <c r="I277" s="19"/>
      <c r="J277" s="26"/>
      <c r="K277" s="26"/>
      <c r="X277"/>
    </row>
    <row r="278" spans="1:24" x14ac:dyDescent="0.2">
      <c r="C278" s="49"/>
      <c r="D278" s="18"/>
      <c r="E278" s="12"/>
      <c r="F278" s="19"/>
      <c r="G278" s="15"/>
      <c r="H278" s="17"/>
      <c r="I278" s="18"/>
      <c r="J278" s="18"/>
      <c r="K278" s="18"/>
      <c r="X278"/>
    </row>
    <row r="279" spans="1:24" ht="17.25" customHeight="1" x14ac:dyDescent="0.2">
      <c r="A279" s="39" t="s">
        <v>237</v>
      </c>
      <c r="B279" s="39" t="s">
        <v>3</v>
      </c>
      <c r="C279" s="84" t="s">
        <v>201</v>
      </c>
      <c r="D279" s="18"/>
      <c r="E279" s="12"/>
      <c r="F279" s="19"/>
      <c r="G279" s="15"/>
      <c r="H279" s="17"/>
      <c r="I279" s="19">
        <f>SUM(H280:H282)</f>
        <v>35.090000000000003</v>
      </c>
      <c r="J279" s="26">
        <v>39.96</v>
      </c>
      <c r="K279" s="26">
        <f>I279*J279</f>
        <v>1402.1964000000003</v>
      </c>
      <c r="M279" s="82"/>
      <c r="N279" s="82"/>
      <c r="X279" s="87"/>
    </row>
    <row r="280" spans="1:24" ht="135" customHeight="1" outlineLevel="1" x14ac:dyDescent="0.2">
      <c r="C280" s="36" t="s">
        <v>199</v>
      </c>
      <c r="D280" s="18"/>
      <c r="E280" s="12"/>
      <c r="F280" s="19"/>
      <c r="G280" s="15"/>
      <c r="H280" s="17"/>
      <c r="I280" s="19"/>
      <c r="J280" s="26"/>
      <c r="K280" s="26"/>
      <c r="X280"/>
    </row>
    <row r="281" spans="1:24" ht="15" outlineLevel="1" x14ac:dyDescent="0.2">
      <c r="C281" s="53" t="s">
        <v>89</v>
      </c>
      <c r="D281" s="18">
        <v>1</v>
      </c>
      <c r="E281" s="12">
        <f>$E$272</f>
        <v>35.090000000000003</v>
      </c>
      <c r="F281" s="19">
        <v>1</v>
      </c>
      <c r="G281" s="15">
        <v>1</v>
      </c>
      <c r="H281" s="17">
        <f t="shared" ref="H281" si="61">D281*E281*F281*G281</f>
        <v>35.090000000000003</v>
      </c>
      <c r="I281" s="19"/>
      <c r="J281" s="26"/>
      <c r="K281" s="26"/>
      <c r="X281"/>
    </row>
    <row r="282" spans="1:24" outlineLevel="1" x14ac:dyDescent="0.2">
      <c r="C282" s="53"/>
      <c r="D282" s="18"/>
      <c r="E282" s="12"/>
      <c r="F282" s="19"/>
      <c r="G282" s="15"/>
      <c r="H282" s="17"/>
      <c r="I282" s="19"/>
      <c r="J282" s="26"/>
      <c r="K282" s="26"/>
      <c r="X282" s="87"/>
    </row>
    <row r="283" spans="1:24" x14ac:dyDescent="0.2">
      <c r="A283" s="39" t="s">
        <v>238</v>
      </c>
      <c r="B283" s="39" t="s">
        <v>3</v>
      </c>
      <c r="C283" s="98" t="s">
        <v>120</v>
      </c>
      <c r="D283" s="18"/>
      <c r="E283" s="12"/>
      <c r="F283" s="19"/>
      <c r="G283" s="15"/>
      <c r="H283" s="17"/>
      <c r="I283" s="19">
        <f>SUM(H285:H285)</f>
        <v>35.090000000000003</v>
      </c>
      <c r="J283" s="26">
        <v>105.45</v>
      </c>
      <c r="K283" s="26">
        <f>I283*J283</f>
        <v>3700.2405000000003</v>
      </c>
      <c r="M283" s="82"/>
      <c r="N283" s="82"/>
    </row>
    <row r="284" spans="1:24" ht="138.5" customHeight="1" outlineLevel="1" x14ac:dyDescent="0.2">
      <c r="C284" s="36" t="s">
        <v>121</v>
      </c>
      <c r="D284" s="18"/>
      <c r="E284" s="12"/>
      <c r="F284" s="19"/>
      <c r="G284" s="15"/>
      <c r="H284" s="17"/>
      <c r="I284" s="19"/>
      <c r="J284" s="26"/>
      <c r="K284" s="26"/>
    </row>
    <row r="285" spans="1:24" ht="15" outlineLevel="1" x14ac:dyDescent="0.2">
      <c r="C285" s="53" t="s">
        <v>89</v>
      </c>
      <c r="D285" s="18">
        <v>1</v>
      </c>
      <c r="E285" s="12">
        <f>$E$272</f>
        <v>35.090000000000003</v>
      </c>
      <c r="F285" s="19">
        <v>1</v>
      </c>
      <c r="G285" s="15">
        <v>1</v>
      </c>
      <c r="H285" s="17">
        <f t="shared" ref="H285" si="62">D285*E285*F285*G285</f>
        <v>35.090000000000003</v>
      </c>
      <c r="I285" s="19"/>
      <c r="J285" s="26"/>
      <c r="K285" s="26"/>
    </row>
    <row r="286" spans="1:24" x14ac:dyDescent="0.2">
      <c r="C286" s="49"/>
      <c r="D286" s="18"/>
      <c r="E286" s="12"/>
      <c r="F286" s="19"/>
      <c r="G286" s="15"/>
      <c r="H286" s="17"/>
      <c r="I286" s="18"/>
      <c r="J286" s="18"/>
      <c r="K286" s="18"/>
    </row>
    <row r="287" spans="1:24" ht="17.25" customHeight="1" x14ac:dyDescent="0.2">
      <c r="A287" s="39" t="s">
        <v>239</v>
      </c>
      <c r="B287" s="39" t="s">
        <v>3</v>
      </c>
      <c r="C287" s="84" t="s">
        <v>63</v>
      </c>
      <c r="D287" s="18"/>
      <c r="E287" s="12"/>
      <c r="F287" s="19"/>
      <c r="G287" s="15"/>
      <c r="H287" s="17"/>
      <c r="I287" s="19">
        <f>SUM(H291)</f>
        <v>10</v>
      </c>
      <c r="J287" s="26">
        <v>79.92</v>
      </c>
      <c r="K287" s="26">
        <f>I287*J287</f>
        <v>799.2</v>
      </c>
      <c r="M287" s="82"/>
      <c r="N287" s="82"/>
      <c r="X287" s="87"/>
    </row>
    <row r="288" spans="1:24" ht="90" customHeight="1" x14ac:dyDescent="0.2">
      <c r="C288" s="48" t="s">
        <v>29</v>
      </c>
      <c r="D288" s="18"/>
      <c r="E288" s="12"/>
      <c r="F288" s="19"/>
      <c r="G288" s="15"/>
      <c r="H288" s="17"/>
      <c r="I288" s="19"/>
      <c r="J288" s="26"/>
      <c r="K288" s="26"/>
      <c r="M288" s="82"/>
      <c r="N288" s="82"/>
      <c r="X288"/>
    </row>
    <row r="289" spans="1:24" ht="60" customHeight="1" x14ac:dyDescent="0.2">
      <c r="C289" s="48" t="s">
        <v>31</v>
      </c>
      <c r="D289" s="18"/>
      <c r="E289" s="12"/>
      <c r="F289" s="19"/>
      <c r="G289" s="15"/>
      <c r="H289" s="17"/>
      <c r="I289" s="19"/>
      <c r="J289" s="26"/>
      <c r="K289" s="26"/>
      <c r="M289" s="82"/>
      <c r="N289" s="82"/>
      <c r="X289" s="87"/>
    </row>
    <row r="290" spans="1:24" ht="75" x14ac:dyDescent="0.2">
      <c r="C290" s="36" t="s">
        <v>30</v>
      </c>
      <c r="D290" s="18"/>
      <c r="E290" s="12"/>
      <c r="F290" s="19"/>
      <c r="G290" s="15"/>
      <c r="H290" s="17"/>
      <c r="I290" s="19"/>
      <c r="J290" s="26"/>
      <c r="K290" s="26"/>
      <c r="M290" s="82"/>
      <c r="N290" s="82"/>
      <c r="X290"/>
    </row>
    <row r="291" spans="1:24" ht="15" x14ac:dyDescent="0.2">
      <c r="C291" s="53" t="s">
        <v>131</v>
      </c>
      <c r="D291" s="18">
        <v>1</v>
      </c>
      <c r="E291" s="12">
        <v>10</v>
      </c>
      <c r="F291" s="19">
        <v>1</v>
      </c>
      <c r="G291" s="15">
        <v>1</v>
      </c>
      <c r="H291" s="17">
        <f>D291*E291*F291*G291</f>
        <v>10</v>
      </c>
      <c r="I291" s="19"/>
      <c r="J291" s="26"/>
      <c r="K291" s="26"/>
      <c r="M291" s="82"/>
      <c r="N291" s="82"/>
      <c r="X291"/>
    </row>
    <row r="292" spans="1:24" x14ac:dyDescent="0.2">
      <c r="C292" s="49"/>
      <c r="D292" s="18"/>
      <c r="E292" s="12"/>
      <c r="F292" s="19"/>
      <c r="G292" s="15"/>
      <c r="H292" s="17"/>
      <c r="I292" s="18"/>
      <c r="J292" s="18"/>
      <c r="K292" s="18"/>
      <c r="X292"/>
    </row>
    <row r="293" spans="1:24" ht="17.25" customHeight="1" x14ac:dyDescent="0.2">
      <c r="A293" s="39" t="s">
        <v>240</v>
      </c>
      <c r="B293" s="39" t="s">
        <v>3</v>
      </c>
      <c r="C293" s="84" t="s">
        <v>81</v>
      </c>
      <c r="D293" s="18"/>
      <c r="E293" s="12"/>
      <c r="F293" s="19"/>
      <c r="G293" s="15"/>
      <c r="H293" s="17"/>
      <c r="I293" s="19">
        <f>SUM(H296)</f>
        <v>43.180000000000007</v>
      </c>
      <c r="J293" s="26">
        <v>94.350000000000009</v>
      </c>
      <c r="K293" s="26">
        <f>I293*J293</f>
        <v>4074.0330000000008</v>
      </c>
      <c r="M293" s="82"/>
      <c r="N293" s="82"/>
      <c r="X293" s="87"/>
    </row>
    <row r="294" spans="1:24" ht="47" customHeight="1" x14ac:dyDescent="0.2">
      <c r="C294" s="36" t="s">
        <v>65</v>
      </c>
      <c r="D294" s="18"/>
      <c r="E294" s="12"/>
      <c r="F294" s="19"/>
      <c r="G294" s="15"/>
      <c r="H294" s="17"/>
      <c r="I294" s="19"/>
      <c r="J294" s="26"/>
      <c r="K294" s="26"/>
      <c r="M294" s="82"/>
      <c r="N294" s="82"/>
      <c r="X294" s="87"/>
    </row>
    <row r="295" spans="1:24" ht="45" x14ac:dyDescent="0.2">
      <c r="C295" s="96" t="s">
        <v>66</v>
      </c>
      <c r="D295" s="18"/>
      <c r="E295" s="12"/>
      <c r="F295" s="19"/>
      <c r="G295" s="15"/>
      <c r="H295" s="17"/>
      <c r="I295" s="19"/>
      <c r="J295" s="26"/>
      <c r="K295" s="26"/>
      <c r="M295" s="82"/>
      <c r="N295" s="82"/>
      <c r="X295" s="87"/>
    </row>
    <row r="296" spans="1:24" ht="15" x14ac:dyDescent="0.2">
      <c r="C296" s="53" t="s">
        <v>154</v>
      </c>
      <c r="D296" s="18">
        <v>1</v>
      </c>
      <c r="E296" s="12">
        <f>$E$271</f>
        <v>86.360000000000014</v>
      </c>
      <c r="F296" s="19">
        <v>1</v>
      </c>
      <c r="G296" s="15">
        <v>0.5</v>
      </c>
      <c r="H296" s="17">
        <f>D296*E296*F296*G296</f>
        <v>43.180000000000007</v>
      </c>
      <c r="I296" s="19"/>
      <c r="J296" s="26"/>
      <c r="K296" s="26"/>
      <c r="M296" s="82"/>
      <c r="N296" s="82"/>
      <c r="X296" s="87"/>
    </row>
    <row r="297" spans="1:24" x14ac:dyDescent="0.2">
      <c r="C297" s="86"/>
      <c r="D297" s="18"/>
      <c r="E297" s="12"/>
      <c r="F297" s="19"/>
      <c r="G297" s="15"/>
      <c r="H297" s="17"/>
      <c r="I297" s="18"/>
      <c r="J297" s="18"/>
      <c r="K297" s="18"/>
      <c r="X297"/>
    </row>
    <row r="298" spans="1:24" ht="17.25" customHeight="1" x14ac:dyDescent="0.2">
      <c r="A298" s="39" t="s">
        <v>241</v>
      </c>
      <c r="B298" s="39" t="s">
        <v>3</v>
      </c>
      <c r="C298" s="85" t="s">
        <v>68</v>
      </c>
      <c r="D298" s="18"/>
      <c r="E298" s="12"/>
      <c r="F298" s="19"/>
      <c r="G298" s="15"/>
      <c r="H298" s="17"/>
      <c r="I298" s="19">
        <f>SUM(H300:H300)</f>
        <v>86.360000000000014</v>
      </c>
      <c r="J298" s="26">
        <v>35.520000000000003</v>
      </c>
      <c r="K298" s="26">
        <f>I298*J298</f>
        <v>3067.5072000000009</v>
      </c>
      <c r="M298" s="82"/>
      <c r="N298" s="82"/>
    </row>
    <row r="299" spans="1:24" ht="60" outlineLevel="1" x14ac:dyDescent="0.2">
      <c r="C299" s="36" t="s">
        <v>41</v>
      </c>
      <c r="D299" s="18"/>
      <c r="E299" s="12"/>
      <c r="F299" s="19"/>
      <c r="G299" s="15"/>
      <c r="H299" s="17"/>
      <c r="I299" s="19"/>
      <c r="J299" s="26"/>
      <c r="K299" s="26"/>
    </row>
    <row r="300" spans="1:24" ht="15" outlineLevel="1" x14ac:dyDescent="0.2">
      <c r="C300" s="53" t="s">
        <v>88</v>
      </c>
      <c r="D300" s="18">
        <v>1</v>
      </c>
      <c r="E300" s="12">
        <f>$E$271</f>
        <v>86.360000000000014</v>
      </c>
      <c r="F300" s="19">
        <v>1</v>
      </c>
      <c r="G300" s="15">
        <v>1</v>
      </c>
      <c r="H300" s="17">
        <f>D300*E300*F300*G300</f>
        <v>86.360000000000014</v>
      </c>
      <c r="I300" s="19"/>
      <c r="J300" s="26"/>
      <c r="K300" s="26"/>
    </row>
    <row r="301" spans="1:24" x14ac:dyDescent="0.2">
      <c r="C301" s="49"/>
      <c r="D301" s="18"/>
      <c r="E301" s="12"/>
      <c r="F301" s="19"/>
      <c r="G301" s="15"/>
      <c r="H301" s="17"/>
      <c r="I301" s="18"/>
      <c r="J301" s="18"/>
      <c r="K301" s="18"/>
    </row>
    <row r="302" spans="1:24" x14ac:dyDescent="0.2">
      <c r="C302" s="49"/>
      <c r="D302" s="18"/>
      <c r="E302" s="12"/>
      <c r="F302" s="19"/>
      <c r="G302" s="15"/>
      <c r="H302" s="17"/>
      <c r="I302" s="18"/>
      <c r="J302" s="18"/>
      <c r="K302" s="18"/>
      <c r="X302"/>
    </row>
    <row r="303" spans="1:24" ht="17.25" customHeight="1" x14ac:dyDescent="0.2">
      <c r="A303" s="39" t="s">
        <v>263</v>
      </c>
      <c r="B303" s="39" t="s">
        <v>3</v>
      </c>
      <c r="C303" s="84" t="s">
        <v>32</v>
      </c>
      <c r="D303" s="18"/>
      <c r="E303" s="12"/>
      <c r="F303" s="19"/>
      <c r="G303" s="15"/>
      <c r="H303" s="17"/>
      <c r="I303" s="19">
        <f>SUM(H305:H305)</f>
        <v>86.360000000000014</v>
      </c>
      <c r="J303" s="26">
        <v>39.96</v>
      </c>
      <c r="K303" s="26">
        <f>I303*J303</f>
        <v>3450.9456000000005</v>
      </c>
      <c r="M303" s="82"/>
      <c r="N303" s="82"/>
      <c r="X303" s="87"/>
    </row>
    <row r="304" spans="1:24" ht="60" x14ac:dyDescent="0.2">
      <c r="C304" s="36" t="s">
        <v>41</v>
      </c>
      <c r="D304" s="18"/>
      <c r="E304" s="12"/>
      <c r="F304" s="19"/>
      <c r="G304" s="15"/>
      <c r="H304" s="17"/>
      <c r="I304" s="19"/>
      <c r="J304" s="26"/>
      <c r="K304" s="26"/>
      <c r="M304" s="82"/>
      <c r="N304" s="82"/>
      <c r="X304" s="87"/>
    </row>
    <row r="305" spans="1:24" ht="15" x14ac:dyDescent="0.2">
      <c r="C305" s="53" t="s">
        <v>88</v>
      </c>
      <c r="D305" s="18">
        <v>1</v>
      </c>
      <c r="E305" s="12">
        <f>$E$271</f>
        <v>86.360000000000014</v>
      </c>
      <c r="F305" s="19">
        <v>1</v>
      </c>
      <c r="G305" s="15">
        <v>1</v>
      </c>
      <c r="H305" s="17">
        <f>D305*E305*F305*G305</f>
        <v>86.360000000000014</v>
      </c>
      <c r="I305" s="19"/>
      <c r="J305" s="26"/>
      <c r="K305" s="26"/>
      <c r="M305" s="82"/>
      <c r="N305" s="82"/>
      <c r="X305" s="87"/>
    </row>
    <row r="306" spans="1:24" x14ac:dyDescent="0.2">
      <c r="C306" s="53"/>
      <c r="D306" s="18"/>
      <c r="E306" s="12"/>
      <c r="F306" s="19"/>
      <c r="G306" s="15"/>
      <c r="H306" s="17"/>
      <c r="I306" s="19"/>
      <c r="J306" s="26"/>
      <c r="K306" s="26"/>
      <c r="M306" s="82"/>
      <c r="N306" s="82"/>
      <c r="X306" s="87"/>
    </row>
    <row r="307" spans="1:24" ht="17" x14ac:dyDescent="0.2">
      <c r="A307" s="42"/>
      <c r="B307" s="42"/>
      <c r="C307" s="95" t="s">
        <v>90</v>
      </c>
      <c r="D307" s="23"/>
      <c r="E307" s="13"/>
      <c r="F307" s="22"/>
      <c r="G307" s="16"/>
      <c r="H307" s="20"/>
      <c r="I307" s="21"/>
      <c r="J307" s="25"/>
      <c r="K307" s="25"/>
      <c r="L307" s="111">
        <f>SUM(K309:K335)</f>
        <v>1525.14</v>
      </c>
      <c r="M307" s="82"/>
    </row>
    <row r="308" spans="1:24" x14ac:dyDescent="0.2">
      <c r="C308" s="3"/>
      <c r="D308" s="18"/>
      <c r="E308" s="12"/>
      <c r="F308" s="19"/>
      <c r="G308" s="15"/>
      <c r="H308" s="17"/>
      <c r="I308" s="18"/>
      <c r="J308" s="18"/>
      <c r="K308" s="18"/>
      <c r="X308"/>
    </row>
    <row r="309" spans="1:24" ht="17.25" customHeight="1" x14ac:dyDescent="0.2">
      <c r="A309" s="39" t="s">
        <v>242</v>
      </c>
      <c r="B309" s="39" t="s">
        <v>3</v>
      </c>
      <c r="C309" s="84" t="s">
        <v>62</v>
      </c>
      <c r="D309" s="18"/>
      <c r="F309" s="19"/>
      <c r="G309" s="15"/>
      <c r="H309" s="17"/>
      <c r="I309" s="19">
        <f>SUM(H311:H311)</f>
        <v>3</v>
      </c>
      <c r="J309" s="26">
        <v>24.42</v>
      </c>
      <c r="K309" s="26">
        <f>I309*J309</f>
        <v>73.260000000000005</v>
      </c>
      <c r="M309" s="82"/>
      <c r="N309" s="82"/>
      <c r="X309" s="87"/>
    </row>
    <row r="310" spans="1:24" ht="45" customHeight="1" outlineLevel="1" x14ac:dyDescent="0.2">
      <c r="C310" s="36" t="s">
        <v>130</v>
      </c>
      <c r="D310" s="18"/>
      <c r="E310" s="12"/>
      <c r="F310" s="19"/>
      <c r="G310" s="15"/>
      <c r="H310" s="17"/>
      <c r="I310" s="19"/>
      <c r="J310" s="26"/>
      <c r="K310" s="26"/>
      <c r="X310"/>
    </row>
    <row r="311" spans="1:24" ht="15" outlineLevel="1" x14ac:dyDescent="0.2">
      <c r="C311" s="53" t="s">
        <v>97</v>
      </c>
      <c r="D311" s="18">
        <v>1</v>
      </c>
      <c r="E311" s="12">
        <v>1.5</v>
      </c>
      <c r="F311" s="19">
        <v>2</v>
      </c>
      <c r="G311" s="15">
        <v>1</v>
      </c>
      <c r="H311" s="17">
        <f>D311*E311*F311*G311</f>
        <v>3</v>
      </c>
      <c r="I311" s="19"/>
      <c r="J311" s="26"/>
      <c r="K311" s="26"/>
      <c r="X311"/>
    </row>
    <row r="312" spans="1:24" x14ac:dyDescent="0.2">
      <c r="C312" s="49"/>
      <c r="D312" s="18"/>
      <c r="E312" s="12"/>
      <c r="F312" s="19"/>
      <c r="G312" s="15"/>
      <c r="H312" s="17"/>
      <c r="I312" s="18"/>
      <c r="J312" s="18"/>
      <c r="K312" s="18"/>
      <c r="X312"/>
    </row>
    <row r="313" spans="1:24" ht="17.25" customHeight="1" x14ac:dyDescent="0.2">
      <c r="A313" s="39" t="s">
        <v>243</v>
      </c>
      <c r="B313" s="39" t="s">
        <v>59</v>
      </c>
      <c r="C313" s="85" t="s">
        <v>260</v>
      </c>
      <c r="D313" s="18"/>
      <c r="F313" s="19"/>
      <c r="G313" s="15"/>
      <c r="H313" s="17"/>
      <c r="I313" s="19">
        <f>SUM(H315:H315)</f>
        <v>1</v>
      </c>
      <c r="J313" s="26">
        <v>333.00000000000006</v>
      </c>
      <c r="K313" s="26">
        <f>I313*J313</f>
        <v>333.00000000000006</v>
      </c>
      <c r="M313" s="82"/>
      <c r="N313" s="82"/>
      <c r="X313" s="87"/>
    </row>
    <row r="314" spans="1:24" ht="30" outlineLevel="1" x14ac:dyDescent="0.2">
      <c r="C314" s="36" t="s">
        <v>104</v>
      </c>
      <c r="D314" s="18"/>
      <c r="E314" s="12"/>
      <c r="F314" s="19"/>
      <c r="G314" s="15"/>
      <c r="H314" s="17"/>
      <c r="I314" s="19"/>
      <c r="J314" s="26"/>
      <c r="K314" s="26"/>
      <c r="X314"/>
    </row>
    <row r="315" spans="1:24" ht="15" outlineLevel="1" x14ac:dyDescent="0.2">
      <c r="C315" s="53" t="s">
        <v>55</v>
      </c>
      <c r="D315" s="18">
        <v>1</v>
      </c>
      <c r="E315" s="12">
        <v>1</v>
      </c>
      <c r="F315" s="19">
        <v>1</v>
      </c>
      <c r="G315" s="15">
        <v>1</v>
      </c>
      <c r="H315" s="17">
        <f>D315*E315*F315*G315</f>
        <v>1</v>
      </c>
      <c r="I315" s="19"/>
      <c r="J315" s="26"/>
      <c r="K315" s="26"/>
      <c r="X315"/>
    </row>
    <row r="316" spans="1:24" x14ac:dyDescent="0.2">
      <c r="C316" s="49"/>
      <c r="D316" s="18"/>
      <c r="E316" s="12"/>
      <c r="F316" s="19"/>
      <c r="G316" s="15"/>
      <c r="H316" s="17"/>
      <c r="I316" s="18"/>
      <c r="J316" s="18"/>
      <c r="K316" s="18"/>
      <c r="X316"/>
    </row>
    <row r="317" spans="1:24" ht="17.25" customHeight="1" x14ac:dyDescent="0.2">
      <c r="A317" s="39" t="s">
        <v>244</v>
      </c>
      <c r="B317" s="39" t="s">
        <v>3</v>
      </c>
      <c r="C317" s="84" t="s">
        <v>98</v>
      </c>
      <c r="D317" s="18"/>
      <c r="F317" s="19"/>
      <c r="G317" s="15"/>
      <c r="H317" s="17"/>
      <c r="I317" s="19">
        <f>SUM(H319:H319)</f>
        <v>3</v>
      </c>
      <c r="J317" s="26">
        <v>145.41000000000003</v>
      </c>
      <c r="K317" s="26">
        <f>I317*J317</f>
        <v>436.23000000000008</v>
      </c>
      <c r="M317" s="82"/>
      <c r="N317" s="82"/>
      <c r="X317" s="87"/>
    </row>
    <row r="318" spans="1:24" ht="30" outlineLevel="1" x14ac:dyDescent="0.2">
      <c r="C318" s="36" t="s">
        <v>132</v>
      </c>
      <c r="D318" s="18"/>
      <c r="E318" s="12"/>
      <c r="F318" s="19"/>
      <c r="G318" s="15"/>
      <c r="H318" s="17"/>
      <c r="I318" s="19"/>
      <c r="J318" s="26"/>
      <c r="K318" s="26"/>
      <c r="X318"/>
    </row>
    <row r="319" spans="1:24" ht="15" outlineLevel="1" x14ac:dyDescent="0.2">
      <c r="C319" s="53" t="s">
        <v>55</v>
      </c>
      <c r="D319" s="18">
        <v>1</v>
      </c>
      <c r="E319" s="12">
        <v>1.5</v>
      </c>
      <c r="F319" s="19">
        <v>2</v>
      </c>
      <c r="G319" s="15">
        <v>1</v>
      </c>
      <c r="H319" s="17">
        <f>D319*E319*F319*G319</f>
        <v>3</v>
      </c>
      <c r="I319" s="19"/>
      <c r="J319" s="26"/>
      <c r="K319" s="26"/>
      <c r="X319"/>
    </row>
    <row r="320" spans="1:24" x14ac:dyDescent="0.2">
      <c r="C320" s="49"/>
      <c r="D320" s="18"/>
      <c r="E320" s="12"/>
      <c r="F320" s="19"/>
      <c r="G320" s="15"/>
      <c r="H320" s="17"/>
      <c r="I320" s="18"/>
      <c r="J320" s="18"/>
      <c r="K320" s="18"/>
      <c r="X320"/>
    </row>
    <row r="321" spans="1:24" ht="17.25" customHeight="1" x14ac:dyDescent="0.2">
      <c r="A321" s="39" t="s">
        <v>245</v>
      </c>
      <c r="B321" s="39" t="s">
        <v>3</v>
      </c>
      <c r="C321" s="84" t="s">
        <v>25</v>
      </c>
      <c r="D321" s="18"/>
      <c r="E321" s="12"/>
      <c r="F321" s="19"/>
      <c r="G321" s="15"/>
      <c r="H321" s="17"/>
      <c r="I321" s="19">
        <f>SUM(H323)</f>
        <v>3</v>
      </c>
      <c r="J321" s="26">
        <v>41.07</v>
      </c>
      <c r="K321" s="26">
        <f>I321*J321</f>
        <v>123.21000000000001</v>
      </c>
      <c r="M321" s="82"/>
      <c r="N321" s="82"/>
      <c r="X321" s="87"/>
    </row>
    <row r="322" spans="1:24" ht="60" outlineLevel="1" x14ac:dyDescent="0.2">
      <c r="C322" s="36" t="s">
        <v>156</v>
      </c>
      <c r="D322" s="18"/>
      <c r="E322" s="12"/>
      <c r="F322" s="19"/>
      <c r="G322" s="15"/>
      <c r="H322" s="17"/>
      <c r="I322" s="19"/>
      <c r="J322" s="26"/>
      <c r="K322" s="26"/>
      <c r="X322"/>
    </row>
    <row r="323" spans="1:24" ht="15" outlineLevel="1" x14ac:dyDescent="0.2">
      <c r="C323" s="53" t="s">
        <v>55</v>
      </c>
      <c r="D323" s="18">
        <v>1</v>
      </c>
      <c r="E323" s="12">
        <v>3</v>
      </c>
      <c r="F323" s="19">
        <v>1</v>
      </c>
      <c r="G323" s="15">
        <v>1</v>
      </c>
      <c r="H323" s="17">
        <f>D323*E323*F323*G323</f>
        <v>3</v>
      </c>
      <c r="I323" s="19"/>
      <c r="J323" s="26"/>
      <c r="K323" s="26"/>
      <c r="X323"/>
    </row>
    <row r="324" spans="1:24" x14ac:dyDescent="0.2">
      <c r="C324" s="49"/>
      <c r="D324" s="18"/>
      <c r="E324" s="12"/>
      <c r="F324" s="19"/>
      <c r="G324" s="15"/>
      <c r="H324" s="17"/>
      <c r="I324" s="18"/>
      <c r="J324" s="18"/>
      <c r="K324" s="18"/>
      <c r="X324"/>
    </row>
    <row r="325" spans="1:24" ht="17.25" customHeight="1" x14ac:dyDescent="0.2">
      <c r="A325" s="39" t="s">
        <v>246</v>
      </c>
      <c r="B325" s="39" t="s">
        <v>3</v>
      </c>
      <c r="C325" s="84" t="s">
        <v>157</v>
      </c>
      <c r="D325" s="18"/>
      <c r="E325" s="12"/>
      <c r="F325" s="19"/>
      <c r="G325" s="15"/>
      <c r="H325" s="17"/>
      <c r="I325" s="19">
        <f>SUM(H328)</f>
        <v>3</v>
      </c>
      <c r="J325" s="26">
        <v>113.22000000000001</v>
      </c>
      <c r="K325" s="26">
        <f>I325*J325</f>
        <v>339.66</v>
      </c>
      <c r="M325" s="82"/>
      <c r="N325" s="82"/>
      <c r="X325" s="87"/>
    </row>
    <row r="326" spans="1:24" ht="47" customHeight="1" x14ac:dyDescent="0.2">
      <c r="C326" s="36" t="s">
        <v>65</v>
      </c>
      <c r="D326" s="18"/>
      <c r="E326" s="12"/>
      <c r="F326" s="19"/>
      <c r="G326" s="15"/>
      <c r="H326" s="17"/>
      <c r="I326" s="19"/>
      <c r="J326" s="26"/>
      <c r="K326" s="26"/>
      <c r="M326" s="82"/>
      <c r="N326" s="82"/>
      <c r="X326" s="87"/>
    </row>
    <row r="327" spans="1:24" ht="45" x14ac:dyDescent="0.2">
      <c r="C327" s="96" t="s">
        <v>66</v>
      </c>
      <c r="D327" s="18"/>
      <c r="E327" s="12"/>
      <c r="F327" s="19"/>
      <c r="G327" s="15"/>
      <c r="H327" s="17"/>
      <c r="I327" s="19"/>
      <c r="J327" s="26"/>
      <c r="K327" s="26"/>
      <c r="M327" s="82"/>
      <c r="N327" s="82"/>
      <c r="X327" s="87"/>
    </row>
    <row r="328" spans="1:24" ht="15" x14ac:dyDescent="0.2">
      <c r="C328" s="53" t="s">
        <v>55</v>
      </c>
      <c r="D328" s="18">
        <v>1</v>
      </c>
      <c r="E328" s="12">
        <v>3</v>
      </c>
      <c r="F328" s="19">
        <v>1</v>
      </c>
      <c r="G328" s="15">
        <v>1</v>
      </c>
      <c r="H328" s="17">
        <f>D328*E328*F328*G328</f>
        <v>3</v>
      </c>
      <c r="I328" s="19"/>
      <c r="J328" s="26"/>
      <c r="K328" s="26"/>
      <c r="M328" s="82"/>
      <c r="N328" s="82"/>
      <c r="X328" s="87"/>
    </row>
    <row r="329" spans="1:24" x14ac:dyDescent="0.2">
      <c r="C329" s="86"/>
      <c r="D329" s="18"/>
      <c r="E329" s="12"/>
      <c r="F329" s="19"/>
      <c r="G329" s="15"/>
      <c r="H329" s="17"/>
      <c r="I329" s="18"/>
      <c r="J329" s="18"/>
      <c r="K329" s="18"/>
      <c r="X329"/>
    </row>
    <row r="330" spans="1:24" ht="17.25" customHeight="1" x14ac:dyDescent="0.2">
      <c r="A330" s="39" t="s">
        <v>247</v>
      </c>
      <c r="B330" s="39" t="s">
        <v>3</v>
      </c>
      <c r="C330" s="85" t="s">
        <v>68</v>
      </c>
      <c r="D330" s="18"/>
      <c r="E330" s="12"/>
      <c r="F330" s="19"/>
      <c r="G330" s="15"/>
      <c r="H330" s="17"/>
      <c r="I330" s="19">
        <f>SUM(H332:H332)</f>
        <v>3</v>
      </c>
      <c r="J330" s="26">
        <v>35.520000000000003</v>
      </c>
      <c r="K330" s="26">
        <f>I330*J330</f>
        <v>106.56</v>
      </c>
      <c r="M330" s="82"/>
      <c r="N330" s="82"/>
    </row>
    <row r="331" spans="1:24" ht="60" outlineLevel="1" x14ac:dyDescent="0.2">
      <c r="C331" s="36" t="s">
        <v>41</v>
      </c>
      <c r="D331" s="18"/>
      <c r="E331" s="12"/>
      <c r="F331" s="19"/>
      <c r="G331" s="15"/>
      <c r="H331" s="17"/>
      <c r="I331" s="19"/>
      <c r="J331" s="26"/>
      <c r="K331" s="26"/>
    </row>
    <row r="332" spans="1:24" ht="15" outlineLevel="1" x14ac:dyDescent="0.2">
      <c r="C332" s="53" t="s">
        <v>55</v>
      </c>
      <c r="D332" s="18">
        <v>1</v>
      </c>
      <c r="E332" s="12">
        <v>3</v>
      </c>
      <c r="F332" s="19">
        <v>1</v>
      </c>
      <c r="G332" s="15">
        <v>1</v>
      </c>
      <c r="H332" s="17">
        <f>D332*E332*F332*G332</f>
        <v>3</v>
      </c>
      <c r="I332" s="19"/>
      <c r="J332" s="26"/>
      <c r="K332" s="26"/>
    </row>
    <row r="333" spans="1:24" x14ac:dyDescent="0.2">
      <c r="C333" s="49"/>
      <c r="D333" s="18"/>
      <c r="E333" s="12"/>
      <c r="F333" s="19"/>
      <c r="G333" s="15"/>
      <c r="H333" s="17"/>
      <c r="I333" s="18"/>
      <c r="J333" s="18"/>
      <c r="K333" s="18"/>
    </row>
    <row r="334" spans="1:24" ht="17.25" customHeight="1" x14ac:dyDescent="0.2">
      <c r="A334" s="39" t="s">
        <v>248</v>
      </c>
      <c r="B334" s="39" t="s">
        <v>3</v>
      </c>
      <c r="C334" s="84" t="s">
        <v>32</v>
      </c>
      <c r="D334" s="18"/>
      <c r="E334" s="12"/>
      <c r="F334" s="19"/>
      <c r="G334" s="15"/>
      <c r="H334" s="17"/>
      <c r="I334" s="19">
        <f>SUM(H336:H336)</f>
        <v>3</v>
      </c>
      <c r="J334" s="26">
        <v>37.74</v>
      </c>
      <c r="K334" s="26">
        <f>I334*J334</f>
        <v>113.22</v>
      </c>
      <c r="M334" s="82"/>
      <c r="N334" s="82"/>
      <c r="X334" s="87"/>
    </row>
    <row r="335" spans="1:24" ht="60" x14ac:dyDescent="0.2">
      <c r="C335" s="36" t="s">
        <v>41</v>
      </c>
      <c r="D335" s="18"/>
      <c r="E335" s="12"/>
      <c r="F335" s="19"/>
      <c r="G335" s="15"/>
      <c r="H335" s="17"/>
      <c r="I335" s="19"/>
      <c r="J335" s="26"/>
      <c r="K335" s="26"/>
      <c r="M335" s="82"/>
      <c r="N335" s="82"/>
      <c r="X335" s="87"/>
    </row>
    <row r="336" spans="1:24" ht="15" x14ac:dyDescent="0.2">
      <c r="C336" s="53" t="s">
        <v>55</v>
      </c>
      <c r="D336" s="18">
        <v>1</v>
      </c>
      <c r="E336" s="12">
        <v>3</v>
      </c>
      <c r="F336" s="19">
        <v>1</v>
      </c>
      <c r="G336" s="15">
        <v>1</v>
      </c>
      <c r="H336" s="17">
        <f>D336*E336*F336*G336</f>
        <v>3</v>
      </c>
      <c r="I336" s="19"/>
      <c r="J336" s="26"/>
      <c r="K336" s="26"/>
      <c r="M336" s="82"/>
      <c r="N336" s="82"/>
      <c r="X336" s="87"/>
    </row>
    <row r="337" spans="1:24" x14ac:dyDescent="0.2">
      <c r="C337" s="53"/>
      <c r="D337" s="18"/>
      <c r="E337" s="12"/>
      <c r="F337" s="19"/>
      <c r="G337" s="15"/>
      <c r="H337" s="17"/>
      <c r="I337" s="19"/>
      <c r="J337" s="26"/>
      <c r="K337" s="26"/>
      <c r="M337" s="82"/>
      <c r="N337" s="82"/>
      <c r="X337" s="87"/>
    </row>
    <row r="338" spans="1:24" x14ac:dyDescent="0.2">
      <c r="C338" s="49"/>
      <c r="D338" s="18"/>
      <c r="E338" s="12"/>
      <c r="F338" s="19"/>
      <c r="G338" s="15"/>
      <c r="H338" s="17"/>
      <c r="I338" s="18"/>
      <c r="J338" s="18"/>
      <c r="K338" s="18"/>
      <c r="X338"/>
    </row>
    <row r="339" spans="1:24" ht="17" x14ac:dyDescent="0.2">
      <c r="A339" s="42"/>
      <c r="B339" s="42"/>
      <c r="C339" s="95" t="s">
        <v>91</v>
      </c>
      <c r="D339" s="23"/>
      <c r="E339" s="13"/>
      <c r="F339" s="22"/>
      <c r="G339" s="16"/>
      <c r="H339" s="20"/>
      <c r="I339" s="21"/>
      <c r="J339" s="25"/>
      <c r="K339" s="25"/>
      <c r="L339" s="111">
        <f>SUM(K341:K358)</f>
        <v>13812.84</v>
      </c>
      <c r="M339" s="82"/>
    </row>
    <row r="340" spans="1:24" x14ac:dyDescent="0.2">
      <c r="C340" s="94"/>
      <c r="D340" s="18"/>
      <c r="E340" s="12"/>
      <c r="F340" s="19"/>
      <c r="G340" s="15"/>
      <c r="H340" s="17"/>
      <c r="I340" s="19"/>
      <c r="J340" s="18"/>
      <c r="K340" s="18"/>
    </row>
    <row r="341" spans="1:24" ht="17.25" customHeight="1" x14ac:dyDescent="0.2">
      <c r="A341" s="39" t="s">
        <v>249</v>
      </c>
      <c r="B341" s="39" t="s">
        <v>3</v>
      </c>
      <c r="C341" s="85" t="s">
        <v>221</v>
      </c>
      <c r="D341" s="18"/>
      <c r="E341" s="12"/>
      <c r="F341" s="19"/>
      <c r="G341" s="15"/>
      <c r="H341" s="17"/>
      <c r="I341" s="19">
        <f>SUM(H343:H343)</f>
        <v>68</v>
      </c>
      <c r="J341" s="26">
        <v>19.98</v>
      </c>
      <c r="K341" s="26">
        <f>I341*J341</f>
        <v>1358.64</v>
      </c>
      <c r="M341" s="82"/>
      <c r="N341" s="82"/>
      <c r="X341" s="87"/>
    </row>
    <row r="342" spans="1:24" ht="90" customHeight="1" outlineLevel="1" x14ac:dyDescent="0.2">
      <c r="C342" s="36" t="s">
        <v>222</v>
      </c>
      <c r="D342" s="18"/>
      <c r="E342" s="12"/>
      <c r="F342" s="19"/>
      <c r="G342" s="15"/>
      <c r="H342" s="17"/>
      <c r="I342" s="19"/>
      <c r="J342" s="26"/>
      <c r="K342" s="26"/>
      <c r="X342"/>
    </row>
    <row r="343" spans="1:24" ht="15" outlineLevel="1" x14ac:dyDescent="0.2">
      <c r="C343" s="53" t="s">
        <v>44</v>
      </c>
      <c r="D343" s="18">
        <v>1</v>
      </c>
      <c r="E343" s="12">
        <v>68</v>
      </c>
      <c r="F343" s="19">
        <v>1</v>
      </c>
      <c r="G343" s="15">
        <v>1</v>
      </c>
      <c r="H343" s="17">
        <f t="shared" ref="H343" si="63">D343*E343*F343*G343</f>
        <v>68</v>
      </c>
      <c r="I343" s="19"/>
      <c r="J343" s="26"/>
      <c r="K343" s="26"/>
      <c r="X343" s="87"/>
    </row>
    <row r="344" spans="1:24" x14ac:dyDescent="0.2">
      <c r="C344" s="49"/>
      <c r="D344" s="18"/>
      <c r="E344" s="12"/>
      <c r="F344" s="19"/>
      <c r="G344" s="15"/>
      <c r="H344" s="17"/>
      <c r="I344" s="18"/>
      <c r="J344" s="18"/>
      <c r="K344" s="18"/>
      <c r="X344"/>
    </row>
    <row r="345" spans="1:24" ht="17.25" customHeight="1" x14ac:dyDescent="0.2">
      <c r="A345" s="39" t="s">
        <v>250</v>
      </c>
      <c r="B345" s="39" t="s">
        <v>3</v>
      </c>
      <c r="C345" s="85" t="s">
        <v>158</v>
      </c>
      <c r="D345" s="18"/>
      <c r="E345" s="12"/>
      <c r="F345" s="19"/>
      <c r="G345" s="15"/>
      <c r="H345" s="17"/>
      <c r="I345" s="19">
        <f>SUM(H347:H347)</f>
        <v>68</v>
      </c>
      <c r="J345" s="26">
        <v>22.200000000000003</v>
      </c>
      <c r="K345" s="26">
        <f>I345*J345</f>
        <v>1509.6000000000001</v>
      </c>
      <c r="M345" s="82"/>
      <c r="N345" s="82"/>
    </row>
    <row r="346" spans="1:24" ht="120" customHeight="1" outlineLevel="1" x14ac:dyDescent="0.2">
      <c r="C346" s="36" t="s">
        <v>160</v>
      </c>
      <c r="D346" s="18"/>
      <c r="E346" s="12"/>
      <c r="F346" s="19"/>
      <c r="G346" s="15"/>
      <c r="H346" s="17"/>
      <c r="I346" s="19"/>
      <c r="J346" s="26"/>
      <c r="K346" s="26"/>
    </row>
    <row r="347" spans="1:24" ht="15" outlineLevel="1" x14ac:dyDescent="0.2">
      <c r="C347" s="53" t="s">
        <v>159</v>
      </c>
      <c r="D347" s="18">
        <v>1</v>
      </c>
      <c r="E347" s="12">
        <v>68</v>
      </c>
      <c r="F347" s="19">
        <v>1</v>
      </c>
      <c r="G347" s="15">
        <v>1</v>
      </c>
      <c r="H347" s="17">
        <f t="shared" ref="H347" si="64">D347*E347*F347*G347</f>
        <v>68</v>
      </c>
      <c r="I347" s="19"/>
      <c r="J347" s="26"/>
      <c r="K347" s="26"/>
      <c r="X347" s="88"/>
    </row>
    <row r="348" spans="1:24" x14ac:dyDescent="0.2">
      <c r="C348" s="49"/>
      <c r="D348" s="18"/>
      <c r="E348" s="12"/>
      <c r="F348" s="19"/>
      <c r="G348" s="15"/>
      <c r="H348" s="17"/>
      <c r="I348" s="18"/>
      <c r="J348" s="18"/>
      <c r="K348" s="18"/>
      <c r="X348"/>
    </row>
    <row r="349" spans="1:24" x14ac:dyDescent="0.2">
      <c r="A349" s="39" t="s">
        <v>251</v>
      </c>
      <c r="B349" s="39" t="s">
        <v>3</v>
      </c>
      <c r="C349" s="84" t="s">
        <v>54</v>
      </c>
      <c r="D349" s="18"/>
      <c r="E349" s="12"/>
      <c r="F349" s="19"/>
      <c r="G349" s="15"/>
      <c r="H349" s="17"/>
      <c r="I349" s="19">
        <f>SUM(H351:H351)</f>
        <v>68</v>
      </c>
      <c r="J349" s="26">
        <v>68.820000000000007</v>
      </c>
      <c r="K349" s="26">
        <f>I349*J349</f>
        <v>4679.76</v>
      </c>
      <c r="M349" s="82"/>
      <c r="N349" s="82"/>
    </row>
    <row r="350" spans="1:24" ht="75" outlineLevel="1" x14ac:dyDescent="0.2">
      <c r="C350" s="36" t="s">
        <v>161</v>
      </c>
      <c r="D350" s="18"/>
      <c r="E350" s="12"/>
      <c r="F350" s="19"/>
      <c r="G350" s="15"/>
      <c r="H350" s="17"/>
      <c r="I350" s="19"/>
      <c r="J350" s="26"/>
      <c r="K350" s="26"/>
    </row>
    <row r="351" spans="1:24" ht="15" outlineLevel="1" x14ac:dyDescent="0.2">
      <c r="C351" s="53" t="s">
        <v>56</v>
      </c>
      <c r="D351" s="18">
        <v>1</v>
      </c>
      <c r="E351" s="12">
        <v>68</v>
      </c>
      <c r="F351" s="19">
        <v>1</v>
      </c>
      <c r="G351" s="15">
        <v>1</v>
      </c>
      <c r="H351" s="17">
        <f t="shared" ref="H351" si="65">D351*E351*F351*G351</f>
        <v>68</v>
      </c>
      <c r="I351" s="19"/>
      <c r="J351" s="26"/>
      <c r="K351" s="26"/>
    </row>
    <row r="352" spans="1:24" x14ac:dyDescent="0.2">
      <c r="C352" s="49"/>
      <c r="D352" s="18"/>
      <c r="E352" s="12"/>
      <c r="F352" s="19"/>
      <c r="G352" s="15"/>
      <c r="H352" s="17"/>
      <c r="I352" s="18"/>
      <c r="J352" s="18"/>
      <c r="K352" s="18"/>
    </row>
    <row r="353" spans="1:24" x14ac:dyDescent="0.2">
      <c r="A353" s="39" t="s">
        <v>252</v>
      </c>
      <c r="B353" s="39" t="s">
        <v>4</v>
      </c>
      <c r="C353" s="84" t="s">
        <v>162</v>
      </c>
      <c r="D353" s="18"/>
      <c r="E353" s="12"/>
      <c r="F353" s="19"/>
      <c r="G353" s="15"/>
      <c r="H353" s="17"/>
      <c r="I353" s="19">
        <f>SUM(H355:H355)</f>
        <v>68</v>
      </c>
      <c r="J353" s="26">
        <v>54.390000000000008</v>
      </c>
      <c r="K353" s="26">
        <f>I353*J353</f>
        <v>3698.5200000000004</v>
      </c>
      <c r="M353" s="82"/>
      <c r="N353" s="82"/>
    </row>
    <row r="354" spans="1:24" ht="75" customHeight="1" outlineLevel="1" x14ac:dyDescent="0.2">
      <c r="C354" s="36" t="s">
        <v>34</v>
      </c>
      <c r="D354" s="18"/>
      <c r="E354" s="12"/>
      <c r="F354" s="19"/>
      <c r="G354" s="15"/>
      <c r="H354" s="17"/>
      <c r="I354" s="19"/>
      <c r="J354" s="26"/>
      <c r="K354" s="26"/>
    </row>
    <row r="355" spans="1:24" ht="15" outlineLevel="1" x14ac:dyDescent="0.2">
      <c r="C355" s="53" t="s">
        <v>56</v>
      </c>
      <c r="D355" s="18">
        <v>1</v>
      </c>
      <c r="E355" s="12">
        <v>68</v>
      </c>
      <c r="F355" s="19">
        <v>1</v>
      </c>
      <c r="G355" s="15">
        <v>1</v>
      </c>
      <c r="H355" s="17">
        <f t="shared" ref="H355" si="66">D355*E355*F355*G355</f>
        <v>68</v>
      </c>
      <c r="I355" s="19"/>
      <c r="J355" s="26"/>
      <c r="K355" s="26"/>
    </row>
    <row r="356" spans="1:24" x14ac:dyDescent="0.2">
      <c r="C356" s="53"/>
      <c r="D356" s="18"/>
      <c r="E356" s="12"/>
      <c r="F356" s="19"/>
      <c r="G356" s="15"/>
      <c r="H356" s="17"/>
      <c r="I356" s="18"/>
      <c r="J356" s="18"/>
      <c r="K356" s="18"/>
    </row>
    <row r="357" spans="1:24" ht="17.25" customHeight="1" x14ac:dyDescent="0.2">
      <c r="A357" s="39" t="s">
        <v>253</v>
      </c>
      <c r="B357" s="39" t="s">
        <v>4</v>
      </c>
      <c r="C357" s="84" t="s">
        <v>32</v>
      </c>
      <c r="D357" s="18"/>
      <c r="E357" s="12"/>
      <c r="F357" s="19"/>
      <c r="G357" s="15"/>
      <c r="H357" s="17"/>
      <c r="I357" s="19">
        <f>SUM(H359:H359)</f>
        <v>68</v>
      </c>
      <c r="J357" s="26">
        <v>37.74</v>
      </c>
      <c r="K357" s="26">
        <f>I357*J357</f>
        <v>2566.3200000000002</v>
      </c>
      <c r="M357" s="82"/>
      <c r="N357" s="82"/>
      <c r="X357" s="87"/>
    </row>
    <row r="358" spans="1:24" ht="120" customHeight="1" outlineLevel="1" x14ac:dyDescent="0.2">
      <c r="C358" s="36" t="s">
        <v>33</v>
      </c>
      <c r="D358" s="18"/>
      <c r="E358" s="12"/>
      <c r="F358" s="19"/>
      <c r="G358" s="15"/>
      <c r="H358" s="17"/>
      <c r="I358" s="19"/>
      <c r="J358" s="26"/>
      <c r="K358" s="26"/>
      <c r="X358"/>
    </row>
    <row r="359" spans="1:24" ht="15" outlineLevel="1" x14ac:dyDescent="0.2">
      <c r="C359" s="53" t="s">
        <v>56</v>
      </c>
      <c r="D359" s="18">
        <v>1</v>
      </c>
      <c r="E359" s="12">
        <v>68</v>
      </c>
      <c r="F359" s="19">
        <v>1</v>
      </c>
      <c r="G359" s="15">
        <v>1</v>
      </c>
      <c r="H359" s="17">
        <f t="shared" ref="H359" si="67">D359*E359*F359*G359</f>
        <v>68</v>
      </c>
      <c r="I359" s="19"/>
      <c r="J359" s="26"/>
      <c r="K359" s="26"/>
      <c r="X359" s="87"/>
    </row>
    <row r="360" spans="1:24" x14ac:dyDescent="0.2">
      <c r="C360" s="49"/>
      <c r="D360" s="18"/>
      <c r="E360" s="12"/>
      <c r="F360" s="19"/>
      <c r="G360" s="15"/>
      <c r="H360" s="17"/>
      <c r="I360" s="18"/>
      <c r="J360" s="18"/>
      <c r="K360" s="18"/>
      <c r="X360"/>
    </row>
    <row r="361" spans="1:24" ht="17" x14ac:dyDescent="0.2">
      <c r="A361" s="42"/>
      <c r="B361" s="42"/>
      <c r="C361" s="52" t="s">
        <v>254</v>
      </c>
      <c r="D361" s="23"/>
      <c r="E361" s="13"/>
      <c r="F361" s="22"/>
      <c r="G361" s="16"/>
      <c r="H361" s="20"/>
      <c r="I361" s="21"/>
      <c r="J361" s="25"/>
      <c r="K361" s="25"/>
      <c r="L361" s="111">
        <f>SUM(K363:K383)</f>
        <v>4662</v>
      </c>
    </row>
    <row r="362" spans="1:24" ht="6.75" customHeight="1" x14ac:dyDescent="0.2">
      <c r="C362" s="48"/>
      <c r="D362" s="18"/>
      <c r="E362" s="12"/>
      <c r="F362" s="19"/>
      <c r="G362" s="15"/>
      <c r="H362" s="17"/>
      <c r="I362" s="19"/>
      <c r="J362" s="26"/>
      <c r="K362" s="26"/>
    </row>
    <row r="363" spans="1:24" ht="15" x14ac:dyDescent="0.2">
      <c r="A363" s="39" t="s">
        <v>255</v>
      </c>
      <c r="B363" s="39" t="s">
        <v>3</v>
      </c>
      <c r="C363" s="47" t="s">
        <v>44</v>
      </c>
      <c r="D363" s="18"/>
      <c r="E363" s="12"/>
      <c r="F363" s="19"/>
      <c r="G363" s="15"/>
      <c r="H363" s="17"/>
      <c r="I363" s="19">
        <f>SUM(H365:H365)</f>
        <v>1</v>
      </c>
      <c r="J363" s="26">
        <v>1110</v>
      </c>
      <c r="K363" s="26">
        <f>I363*J363</f>
        <v>1110</v>
      </c>
      <c r="M363" s="82"/>
      <c r="N363" s="82"/>
    </row>
    <row r="364" spans="1:24" ht="45" outlineLevel="1" x14ac:dyDescent="0.2">
      <c r="C364" s="36" t="s">
        <v>133</v>
      </c>
      <c r="D364" s="18"/>
      <c r="E364" s="12"/>
      <c r="F364" s="19"/>
      <c r="G364" s="15"/>
      <c r="H364" s="17"/>
      <c r="I364" s="19"/>
      <c r="J364" s="26"/>
      <c r="K364" s="26"/>
    </row>
    <row r="365" spans="1:24" ht="15" outlineLevel="1" x14ac:dyDescent="0.2">
      <c r="C365" s="53" t="s">
        <v>44</v>
      </c>
      <c r="D365" s="18">
        <v>1</v>
      </c>
      <c r="E365" s="12">
        <v>1</v>
      </c>
      <c r="F365" s="19">
        <v>1</v>
      </c>
      <c r="G365" s="15">
        <v>1</v>
      </c>
      <c r="H365" s="17">
        <f>D365*E365*F365*G365</f>
        <v>1</v>
      </c>
      <c r="I365" s="19"/>
      <c r="J365" s="26"/>
      <c r="K365" s="26"/>
    </row>
    <row r="366" spans="1:24" x14ac:dyDescent="0.2">
      <c r="C366" s="49"/>
      <c r="D366" s="18"/>
      <c r="E366" s="12"/>
      <c r="F366" s="19"/>
      <c r="G366" s="15"/>
      <c r="H366" s="17"/>
      <c r="I366" s="18"/>
      <c r="J366" s="18"/>
      <c r="K366" s="18"/>
    </row>
    <row r="367" spans="1:24" ht="15" x14ac:dyDescent="0.2">
      <c r="A367" s="39" t="s">
        <v>256</v>
      </c>
      <c r="B367" s="39" t="s">
        <v>5</v>
      </c>
      <c r="C367" s="113" t="s">
        <v>46</v>
      </c>
      <c r="D367" s="18"/>
      <c r="E367" s="12"/>
      <c r="F367" s="19"/>
      <c r="G367" s="15"/>
      <c r="H367" s="17"/>
      <c r="I367" s="19">
        <f>SUM(H369:H369)</f>
        <v>1</v>
      </c>
      <c r="J367" s="26">
        <v>444.00000000000006</v>
      </c>
      <c r="K367" s="26">
        <f>I367*J367</f>
        <v>444.00000000000006</v>
      </c>
      <c r="M367" s="82"/>
      <c r="N367" s="82"/>
    </row>
    <row r="368" spans="1:24" ht="79.25" customHeight="1" outlineLevel="1" x14ac:dyDescent="0.2">
      <c r="C368" s="27" t="s">
        <v>45</v>
      </c>
      <c r="D368" s="18"/>
      <c r="E368" s="12"/>
      <c r="F368" s="19"/>
      <c r="G368" s="15"/>
      <c r="H368" s="17"/>
      <c r="I368" s="19"/>
      <c r="J368" s="26"/>
      <c r="K368" s="26"/>
    </row>
    <row r="369" spans="1:17" ht="15" outlineLevel="1" x14ac:dyDescent="0.2">
      <c r="C369" s="53" t="s">
        <v>95</v>
      </c>
      <c r="D369" s="18">
        <v>1</v>
      </c>
      <c r="E369" s="12">
        <v>1</v>
      </c>
      <c r="F369" s="19">
        <v>1</v>
      </c>
      <c r="G369" s="15">
        <v>1</v>
      </c>
      <c r="H369" s="17">
        <f>D369*E369*F369*G369</f>
        <v>1</v>
      </c>
      <c r="I369" s="19"/>
      <c r="J369" s="26"/>
      <c r="K369" s="26"/>
    </row>
    <row r="370" spans="1:17" x14ac:dyDescent="0.2">
      <c r="C370" s="47"/>
      <c r="D370" s="18"/>
      <c r="E370" s="12"/>
      <c r="F370" s="19"/>
      <c r="G370" s="15"/>
      <c r="H370" s="17"/>
      <c r="I370" s="19"/>
      <c r="J370" s="18"/>
      <c r="K370" s="18"/>
    </row>
    <row r="371" spans="1:17" ht="15" x14ac:dyDescent="0.2">
      <c r="A371" s="39" t="s">
        <v>257</v>
      </c>
      <c r="B371" s="39" t="s">
        <v>5</v>
      </c>
      <c r="C371" s="113" t="s">
        <v>47</v>
      </c>
      <c r="D371" s="18"/>
      <c r="E371" s="12"/>
      <c r="F371" s="19"/>
      <c r="G371" s="15"/>
      <c r="H371" s="17"/>
      <c r="I371" s="19">
        <f>SUM(H373:H373)</f>
        <v>1</v>
      </c>
      <c r="J371" s="26">
        <v>888.00000000000011</v>
      </c>
      <c r="K371" s="26">
        <f>I371*J371</f>
        <v>888.00000000000011</v>
      </c>
      <c r="M371" s="82"/>
      <c r="N371" s="82"/>
    </row>
    <row r="372" spans="1:17" ht="63.5" customHeight="1" outlineLevel="1" x14ac:dyDescent="0.2">
      <c r="C372" s="27" t="s">
        <v>48</v>
      </c>
      <c r="D372" s="18"/>
      <c r="E372" s="12"/>
      <c r="F372" s="19"/>
      <c r="G372" s="15"/>
      <c r="H372" s="17"/>
      <c r="I372" s="19"/>
      <c r="J372" s="26"/>
      <c r="K372" s="26"/>
    </row>
    <row r="373" spans="1:17" ht="15" outlineLevel="1" x14ac:dyDescent="0.2">
      <c r="C373" s="53" t="s">
        <v>96</v>
      </c>
      <c r="D373" s="18">
        <v>1</v>
      </c>
      <c r="E373" s="12">
        <v>1</v>
      </c>
      <c r="F373" s="19">
        <v>1</v>
      </c>
      <c r="G373" s="15">
        <v>1</v>
      </c>
      <c r="H373" s="17">
        <f>D373*E373*F373*G373</f>
        <v>1</v>
      </c>
      <c r="I373" s="19"/>
      <c r="J373" s="26"/>
      <c r="K373" s="26"/>
    </row>
    <row r="374" spans="1:17" x14ac:dyDescent="0.2">
      <c r="C374" s="47"/>
      <c r="D374" s="18"/>
      <c r="E374" s="12"/>
      <c r="F374" s="19"/>
      <c r="G374" s="15"/>
      <c r="H374" s="17"/>
      <c r="I374" s="19"/>
      <c r="J374" s="18"/>
      <c r="K374" s="18"/>
    </row>
    <row r="375" spans="1:17" ht="15" x14ac:dyDescent="0.2">
      <c r="A375" s="39" t="s">
        <v>258</v>
      </c>
      <c r="B375" s="39" t="s">
        <v>5</v>
      </c>
      <c r="C375" s="113" t="s">
        <v>49</v>
      </c>
      <c r="D375" s="18"/>
      <c r="E375" s="12"/>
      <c r="F375" s="19"/>
      <c r="G375" s="15"/>
      <c r="H375" s="17"/>
      <c r="I375" s="19">
        <f>SUM(H377:H377)</f>
        <v>1</v>
      </c>
      <c r="J375" s="26">
        <v>1665.0000000000002</v>
      </c>
      <c r="K375" s="26">
        <f>I375*J375</f>
        <v>1665.0000000000002</v>
      </c>
      <c r="M375" s="82"/>
      <c r="N375" s="82"/>
    </row>
    <row r="376" spans="1:17" ht="165" customHeight="1" outlineLevel="1" x14ac:dyDescent="0.2">
      <c r="C376" s="36" t="s">
        <v>50</v>
      </c>
      <c r="D376" s="18"/>
      <c r="E376" s="12"/>
      <c r="F376" s="19"/>
      <c r="G376" s="15"/>
      <c r="H376" s="17"/>
      <c r="I376" s="19"/>
      <c r="J376" s="26"/>
      <c r="K376" s="26"/>
    </row>
    <row r="377" spans="1:17" ht="15" outlineLevel="1" x14ac:dyDescent="0.2">
      <c r="C377" s="54" t="s">
        <v>51</v>
      </c>
      <c r="D377" s="18">
        <v>1</v>
      </c>
      <c r="E377" s="12">
        <v>1</v>
      </c>
      <c r="F377" s="19">
        <v>1</v>
      </c>
      <c r="G377" s="15">
        <v>1</v>
      </c>
      <c r="H377" s="17">
        <f>D377*E377*F377*G377</f>
        <v>1</v>
      </c>
      <c r="I377" s="19"/>
      <c r="J377" s="26"/>
      <c r="K377" s="26"/>
    </row>
    <row r="378" spans="1:17" x14ac:dyDescent="0.2">
      <c r="C378" s="50"/>
      <c r="D378" s="18"/>
      <c r="E378" s="12"/>
      <c r="F378" s="19"/>
      <c r="G378" s="15"/>
      <c r="H378" s="17"/>
      <c r="I378" s="19"/>
      <c r="J378" s="18"/>
      <c r="K378" s="18"/>
    </row>
    <row r="379" spans="1:17" ht="15" x14ac:dyDescent="0.2">
      <c r="A379" s="39" t="s">
        <v>259</v>
      </c>
      <c r="B379" s="39" t="s">
        <v>5</v>
      </c>
      <c r="C379" s="113" t="s">
        <v>52</v>
      </c>
      <c r="D379" s="18"/>
      <c r="E379" s="12"/>
      <c r="F379" s="19"/>
      <c r="G379" s="15"/>
      <c r="H379" s="17"/>
      <c r="I379" s="19">
        <f>SUM(H381:H381)</f>
        <v>1</v>
      </c>
      <c r="J379" s="26">
        <v>555</v>
      </c>
      <c r="K379" s="26">
        <f>I379*J379</f>
        <v>555</v>
      </c>
      <c r="M379" s="82"/>
      <c r="N379" s="82"/>
    </row>
    <row r="380" spans="1:17" ht="45" outlineLevel="1" x14ac:dyDescent="0.2">
      <c r="C380" s="36" t="s">
        <v>53</v>
      </c>
      <c r="D380" s="18"/>
      <c r="E380" s="12"/>
      <c r="F380" s="19"/>
      <c r="G380" s="15"/>
      <c r="H380" s="17"/>
      <c r="I380" s="19"/>
      <c r="J380" s="26"/>
      <c r="K380" s="26"/>
    </row>
    <row r="381" spans="1:17" ht="15" outlineLevel="1" x14ac:dyDescent="0.2">
      <c r="C381" s="54" t="s">
        <v>52</v>
      </c>
      <c r="D381" s="18">
        <v>1</v>
      </c>
      <c r="E381" s="12">
        <v>1</v>
      </c>
      <c r="F381" s="19">
        <v>1</v>
      </c>
      <c r="G381" s="15">
        <v>1</v>
      </c>
      <c r="H381" s="17">
        <f>D381*E381*F381*G381</f>
        <v>1</v>
      </c>
      <c r="I381" s="19"/>
      <c r="J381" s="26"/>
      <c r="K381" s="26"/>
    </row>
    <row r="382" spans="1:17" x14ac:dyDescent="0.2">
      <c r="C382" s="50"/>
      <c r="D382" s="18"/>
      <c r="E382" s="12"/>
      <c r="F382" s="19"/>
      <c r="G382" s="15"/>
      <c r="H382" s="17"/>
      <c r="I382" s="19"/>
      <c r="J382" s="18"/>
      <c r="K382" s="18"/>
    </row>
    <row r="383" spans="1:17" s="2" customFormat="1" ht="15" thickBot="1" x14ac:dyDescent="0.25">
      <c r="A383" s="39"/>
      <c r="B383" s="39"/>
      <c r="C383" s="48"/>
      <c r="D383" s="56"/>
      <c r="E383" s="57"/>
      <c r="F383" s="58"/>
      <c r="G383" s="59"/>
      <c r="H383" s="60"/>
      <c r="I383" s="58"/>
      <c r="J383" s="55"/>
      <c r="K383" s="55"/>
      <c r="L383" s="33"/>
      <c r="M383" s="33"/>
      <c r="N383" s="33"/>
      <c r="Q383" s="33"/>
    </row>
    <row r="384" spans="1:17" ht="18.75" customHeight="1" thickBot="1" x14ac:dyDescent="0.25">
      <c r="D384" s="77" t="s">
        <v>15</v>
      </c>
      <c r="E384" s="78"/>
      <c r="F384" s="78"/>
      <c r="G384" s="78"/>
      <c r="H384" s="79"/>
      <c r="I384" s="78"/>
      <c r="J384" s="80"/>
      <c r="K384" s="81"/>
      <c r="M384" s="33"/>
    </row>
    <row r="385" spans="1:15" x14ac:dyDescent="0.2">
      <c r="D385" s="66"/>
      <c r="K385" s="67"/>
    </row>
    <row r="386" spans="1:15" s="10" customFormat="1" ht="16" x14ac:dyDescent="0.2">
      <c r="A386" s="43"/>
      <c r="B386" s="43"/>
      <c r="C386" s="38"/>
      <c r="D386" s="68" t="s">
        <v>13</v>
      </c>
      <c r="E386" s="8"/>
      <c r="F386" s="8"/>
      <c r="G386" s="8"/>
      <c r="H386" s="9"/>
      <c r="J386" s="29" t="s">
        <v>8</v>
      </c>
      <c r="K386" s="69">
        <f>SUM(K5:K383)</f>
        <v>134712.315615</v>
      </c>
      <c r="L386" s="33"/>
      <c r="M386" s="33"/>
      <c r="N386" s="35"/>
      <c r="O386" s="48"/>
    </row>
    <row r="387" spans="1:15" x14ac:dyDescent="0.2">
      <c r="D387" s="66"/>
      <c r="J387" s="65" t="s">
        <v>9</v>
      </c>
      <c r="K387" s="70"/>
      <c r="O387" s="51"/>
    </row>
    <row r="388" spans="1:15" x14ac:dyDescent="0.2">
      <c r="D388" s="66"/>
      <c r="J388" s="29"/>
      <c r="K388" s="70"/>
      <c r="O388" s="51"/>
    </row>
    <row r="389" spans="1:15" x14ac:dyDescent="0.2">
      <c r="C389" s="34"/>
      <c r="D389" s="71"/>
      <c r="E389" s="62"/>
      <c r="F389" s="62"/>
      <c r="G389" s="62"/>
      <c r="H389" s="63"/>
      <c r="I389" s="62"/>
      <c r="J389" s="64" t="s">
        <v>7</v>
      </c>
      <c r="K389" s="72">
        <f>K386*0.21</f>
        <v>28289.58627915</v>
      </c>
    </row>
    <row r="390" spans="1:15" x14ac:dyDescent="0.2">
      <c r="C390" s="34"/>
      <c r="D390" s="66"/>
      <c r="H390" s="61"/>
      <c r="J390" s="30"/>
      <c r="K390" s="67"/>
      <c r="M390" s="82"/>
    </row>
    <row r="391" spans="1:15" x14ac:dyDescent="0.2">
      <c r="C391" s="3"/>
      <c r="D391" s="66"/>
      <c r="F391" s="32"/>
      <c r="H391" s="31"/>
      <c r="I391" s="3"/>
      <c r="J391" s="32" t="s">
        <v>11</v>
      </c>
      <c r="K391" s="69">
        <f>K386+K389</f>
        <v>163001.90189415001</v>
      </c>
    </row>
    <row r="392" spans="1:15" ht="13.5" customHeight="1" x14ac:dyDescent="0.2">
      <c r="C392" s="3"/>
      <c r="D392" s="66"/>
      <c r="K392" s="70"/>
      <c r="M392" s="82"/>
    </row>
    <row r="393" spans="1:15" x14ac:dyDescent="0.2">
      <c r="A393" s="3"/>
      <c r="B393" s="3"/>
      <c r="C393" s="7"/>
      <c r="D393" s="102"/>
      <c r="E393" s="5"/>
      <c r="F393" s="5"/>
      <c r="G393" s="100"/>
      <c r="H393" s="101"/>
      <c r="I393" s="100"/>
      <c r="J393" s="5"/>
      <c r="K393" s="103"/>
    </row>
    <row r="394" spans="1:15" x14ac:dyDescent="0.2">
      <c r="A394" s="3"/>
      <c r="B394" s="3"/>
      <c r="C394" s="3"/>
      <c r="D394" s="66"/>
      <c r="E394" s="3"/>
      <c r="F394" s="3"/>
      <c r="J394" s="29" t="s">
        <v>14</v>
      </c>
      <c r="K394" s="67">
        <f>K386*0.13</f>
        <v>17512.601029950001</v>
      </c>
    </row>
    <row r="395" spans="1:15" x14ac:dyDescent="0.2">
      <c r="A395" s="3"/>
      <c r="B395" s="3"/>
      <c r="C395" s="3"/>
      <c r="D395" s="66"/>
      <c r="E395" s="3"/>
      <c r="F395" s="3"/>
      <c r="J395" s="30"/>
      <c r="K395" s="70"/>
    </row>
    <row r="396" spans="1:15" x14ac:dyDescent="0.2">
      <c r="A396" s="3"/>
      <c r="B396" s="3"/>
      <c r="C396" s="7"/>
      <c r="D396" s="66"/>
      <c r="E396" s="3"/>
      <c r="F396" s="3"/>
      <c r="J396" s="29" t="s">
        <v>167</v>
      </c>
      <c r="K396" s="67">
        <f>K386*0.06</f>
        <v>8082.7389368999993</v>
      </c>
    </row>
    <row r="397" spans="1:15" ht="15" thickBot="1" x14ac:dyDescent="0.25">
      <c r="A397" s="3"/>
      <c r="B397" s="3"/>
      <c r="C397" s="27"/>
      <c r="D397" s="66"/>
      <c r="E397" s="3"/>
      <c r="F397" s="3"/>
      <c r="K397" s="70"/>
    </row>
    <row r="398" spans="1:15" ht="21" thickBot="1" x14ac:dyDescent="0.3">
      <c r="A398" s="3"/>
      <c r="B398" s="3"/>
      <c r="C398" s="28"/>
      <c r="D398" s="105"/>
      <c r="E398" s="106"/>
      <c r="F398" s="106"/>
      <c r="G398" s="107"/>
      <c r="H398" s="108"/>
      <c r="I398" s="107"/>
      <c r="J398" s="109" t="s">
        <v>12</v>
      </c>
      <c r="K398" s="110">
        <f>K386-K394-K396</f>
        <v>109116.97564814999</v>
      </c>
    </row>
    <row r="399" spans="1:15" x14ac:dyDescent="0.2">
      <c r="A399" s="3"/>
      <c r="B399" s="3"/>
      <c r="C399" s="34"/>
      <c r="D399" s="104"/>
      <c r="E399" s="3"/>
      <c r="F399" s="3"/>
      <c r="J399" s="30" t="s">
        <v>10</v>
      </c>
      <c r="K399" s="70"/>
    </row>
    <row r="400" spans="1:15" ht="15" thickBot="1" x14ac:dyDescent="0.25">
      <c r="A400" s="3"/>
      <c r="B400" s="3"/>
      <c r="C400" s="28"/>
      <c r="D400" s="73"/>
      <c r="E400" s="6"/>
      <c r="F400" s="6"/>
      <c r="G400" s="74"/>
      <c r="H400" s="75"/>
      <c r="I400" s="74"/>
      <c r="J400" s="6"/>
      <c r="K400" s="76"/>
    </row>
    <row r="401" spans="3:14" ht="13.5" customHeight="1" x14ac:dyDescent="0.2">
      <c r="C401" s="3"/>
      <c r="J401" s="1"/>
      <c r="K401" s="1"/>
      <c r="L401" s="1"/>
      <c r="M401" s="1"/>
      <c r="N401" s="1"/>
    </row>
  </sheetData>
  <mergeCells count="7">
    <mergeCell ref="K3:K4"/>
    <mergeCell ref="M3:M4"/>
    <mergeCell ref="D3:D4"/>
    <mergeCell ref="E3:G3"/>
    <mergeCell ref="H3:H4"/>
    <mergeCell ref="I3:I4"/>
    <mergeCell ref="J3:J4"/>
  </mergeCells>
  <phoneticPr fontId="19" type="noConversion"/>
  <pageMargins left="0.43307086614173229" right="0.19685039370078741" top="0.39370078740157483" bottom="1.5748031496062993" header="0" footer="0"/>
  <pageSetup paperSize="9" scale="51" fitToHeight="12" orientation="portrait" horizontalDpi="300" verticalDpi="300"/>
  <headerFooter alignWithMargins="0">
    <oddFooter>&amp;C&amp;P de &amp;N</oddFooter>
  </headerFooter>
  <rowBreaks count="1" manualBreakCount="1">
    <brk id="400" max="12"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AMIDAMENTS X ZONES</vt:lpstr>
      <vt:lpstr>'AMIDAMENTS X ZONES'!Área_de_impresión</vt:lpstr>
      <vt:lpstr>'AMIDAMENTS X ZONES'!Títulos_a_imprimir</vt:lpstr>
    </vt:vector>
  </TitlesOfParts>
  <Company>Charly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Jose Maria Solanes Majua</cp:lastModifiedBy>
  <cp:lastPrinted>2023-10-17T08:13:08Z</cp:lastPrinted>
  <dcterms:created xsi:type="dcterms:W3CDTF">2009-02-23T17:13:33Z</dcterms:created>
  <dcterms:modified xsi:type="dcterms:W3CDTF">2026-08-26T07:29:59Z</dcterms:modified>
</cp:coreProperties>
</file>