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aaitcat.sharepoint.com/sites/OficinadeContractacio/TREBALLANT/FASE PREPARACIÓ PRÈVIA/122-2025 CAMÍ D'ACCÉS A LA EB-2/"/>
    </mc:Choice>
  </mc:AlternateContent>
  <xr:revisionPtr revIDLastSave="0" documentId="8_{C5BC2477-FB1D-40F2-B0FC-7703AACD880D}" xr6:coauthVersionLast="47" xr6:coauthVersionMax="47" xr10:uidLastSave="{00000000-0000-0000-0000-000000000000}"/>
  <bookViews>
    <workbookView xWindow="28680" yWindow="-45" windowWidth="29040" windowHeight="15720" xr2:uid="{6ECC4BA9-C4BD-4FCD-965C-8C947666DD4B}"/>
  </bookViews>
  <sheets>
    <sheet name="Oferta" sheetId="1" r:id="rId1"/>
    <sheet name="Valoració" sheetId="2" r:id="rId2"/>
    <sheet name="Prov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3" i="3" l="1"/>
  <c r="D42" i="3"/>
  <c r="D41" i="3"/>
  <c r="D40" i="3"/>
  <c r="B35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I7" i="3"/>
  <c r="H7" i="3"/>
  <c r="B25" i="2"/>
  <c r="B19" i="2" s="1"/>
  <c r="B24" i="2"/>
  <c r="B23" i="2"/>
  <c r="B16" i="2" s="1"/>
  <c r="B23" i="1"/>
  <c r="B39" i="1" s="1"/>
  <c r="B19" i="1"/>
  <c r="B17" i="2" l="1"/>
  <c r="B18" i="2" s="1"/>
  <c r="B20" i="2" s="1"/>
</calcChain>
</file>

<file path=xl/sharedStrings.xml><?xml version="1.0" encoding="utf-8"?>
<sst xmlns="http://schemas.openxmlformats.org/spreadsheetml/2006/main" count="180" uniqueCount="139">
  <si>
    <t>FORMULARI D’OFERTA · ANNEX 4a</t>
  </si>
  <si>
    <t>EXP. 122/2025 · BC37P · Sobre núm. 3</t>
  </si>
  <si>
    <t>Condicionament del camí d’accés a l’EB-2 i tractament paisatgístic de l’entorn</t>
  </si>
  <si>
    <t>VALORACIÓ AUTOMÀTICA · SIMULACIÓ</t>
  </si>
  <si>
    <t>Màxim: 76 punts · No inclou els 24 punts de judici de valor</t>
  </si>
  <si>
    <t>Puntuació orientativa, condicionada a l’admissió i verificació de la documentació.</t>
  </si>
  <si>
    <t>PROVES DE LES FÓRMULES</t>
  </si>
  <si>
    <t>Casos de control i límits dels criteris A, C.1 i C.2</t>
  </si>
  <si>
    <t>Font: PCAP_BC37P_122-2025_OBERT_NO_SARA.pdf, apartat J (p. 7–9) i annex 4a (p. 58).</t>
  </si>
  <si>
    <t>IDENTIFICACIÓ DEL LICITADOR</t>
  </si>
  <si>
    <t>Tipus de persona</t>
  </si>
  <si>
    <t>Nom i cognoms / representant</t>
  </si>
  <si>
    <t>DNI / NIE</t>
  </si>
  <si>
    <t>Empresa (si escau)</t>
  </si>
  <si>
    <t>CIF (si escau)</t>
  </si>
  <si>
    <t>Domicili complet</t>
  </si>
  <si>
    <t>Correu electrònic</t>
  </si>
  <si>
    <t>Telèfon</t>
  </si>
  <si>
    <t>A · OFERTA ECONÒMICA · màxim 70 punts</t>
  </si>
  <si>
    <t>Import en lletres (IVA exclòs)</t>
  </si>
  <si>
    <t>Import en xifres (IVA exclòs)</t>
  </si>
  <si>
    <t>Pressupost màxim (IVA exclòs)</t>
  </si>
  <si>
    <t>Control de l’import</t>
  </si>
  <si>
    <t>B · COMPROMISOS AMBIENTALS · màxim 6 punts</t>
  </si>
  <si>
    <t>C.1 · PCof total · kg CO₂e (A1–A3)</t>
  </si>
  <si>
    <t>C.1 · Reducció R respecte de PCref</t>
  </si>
  <si>
    <t>C.2 · Taxa de valorització RCD</t>
  </si>
  <si>
    <t>ACCEPTACIÓ I SIGNATURA</t>
  </si>
  <si>
    <t>Acceptació íntegra del plec i projecte</t>
  </si>
  <si>
    <t>Lloc de signatura</t>
  </si>
  <si>
    <t>Data de signatura</t>
  </si>
  <si>
    <t>Nom de la persona signant</t>
  </si>
  <si>
    <t>DOCUMENTACIÓ A ADJUNTAR · SOBRE NÚM. 3</t>
  </si>
  <si>
    <t>Full normalitzat C.1: PDF signat + editable</t>
  </si>
  <si>
    <t>DAP / documents verificables dels FEof</t>
  </si>
  <si>
    <t>Justificació del compromís C.2</t>
  </si>
  <si>
    <t>Control de preparació</t>
  </si>
  <si>
    <t>INSTRUCCIONS I ABAST</t>
  </si>
  <si>
    <t>Assabentat/da del PCAP i del projecte aprovat del contracte privat d’obres de condicionament del camí d’accés a l’EB-2 i tractament paisatgístic de l’entorn, TM de Vandellòs i l’Hospitalet de l’Infant, exp. 122/2025, accepto íntegrament les condicions i obligacions i formulo aquesta oferta sota la meva responsabilitat.</t>
  </si>
  <si>
    <t>Els valors declarats tenen caràcter contractual. Cal signar electrònicament la proposició; aquest llibre no incorpora cap signatura.</t>
  </si>
  <si>
    <t>C.1: empleneu PCref a Valoració amb el valor oficial del CAT i PCof aquí amb el resultat del full normalitzat; no s’han inventat amidaments ni factors.</t>
  </si>
  <si>
    <t>C.2: percentatge en pes dels RCD no perillosos; excloeu LER 17 05 04 tant del numerador com del denominador. Introduïu, per exemple, 90%.</t>
  </si>
  <si>
    <t>Font: PCAP adjunt, apartat J (p. 7–9) i annex 4a (p. 58). No inclou B.1, B.2, B.3 ni C.3, que són de judici de valor (sobre núm. 2).</t>
  </si>
  <si>
    <t>Trieu persona física o jurídica.</t>
  </si>
  <si>
    <t>Carrer, número, localitat i codi postal.</t>
  </si>
  <si>
    <t>Introducció manual: ha de coincidir amb l’import numèric.</t>
  </si>
  <si>
    <t>No pot superar 825.710,94 €, IVA exclòs.</t>
  </si>
  <si>
    <t>Del full normalitzat CAT; mateix abast i quantitats.</t>
  </si>
  <si>
    <t>Càlcul automàtic amb la PCref de Valoració!B8.</t>
  </si>
  <si>
    <t>Compromís inequívoc; justificació separada.</t>
  </si>
  <si>
    <t>Seleccioneu Sí quan hàgiu revisat la declaració.</t>
  </si>
  <si>
    <t>Data declarada; la signatura electrònica és externa.</t>
  </si>
  <si>
    <t>Obligatori segons l’annex 4a.</t>
  </si>
  <si>
    <t>Sense acreditació comparable, s’aplica FEref al recurs.</t>
  </si>
  <si>
    <t>Necessària per a la puntuació del compromís.</t>
  </si>
  <si>
    <t>CONSTANTS DEL PLEC</t>
  </si>
  <si>
    <t>PBL · IVA exclòs</t>
  </si>
  <si>
    <t>M</t>
  </si>
  <si>
    <t>PCref oficial CAT · kg CO₂e</t>
  </si>
  <si>
    <t>DADES PER A LA SIMULACIÓ</t>
  </si>
  <si>
    <t>Ofmin · oferta vàlida més baixa · €</t>
  </si>
  <si>
    <t>C.2 · taxa justificada?</t>
  </si>
  <si>
    <t>C.2 · mínim exigible aplicable</t>
  </si>
  <si>
    <t>RESULTATS · NOMÉS CRITERIS AUTOMÀTICS</t>
  </si>
  <si>
    <t>A · Puntuació econòmica / 70</t>
  </si>
  <si>
    <t>C.1 · Reducció de carboni</t>
  </si>
  <si>
    <t>C.1 · Puntuació / 3</t>
  </si>
  <si>
    <t>C.2 · Puntuació / 3</t>
  </si>
  <si>
    <t>TOTAL AUTOMÀTIC / 76</t>
  </si>
  <si>
    <t>CONTROL DE LES DADES</t>
  </si>
  <si>
    <t>A · Coherència de les ofertes</t>
  </si>
  <si>
    <t>C.1 · Disponibilitat de dades</t>
  </si>
  <si>
    <t>C.2 · Disponibilitat de dades</t>
  </si>
  <si>
    <t>REGLES DE CÀLCUL</t>
  </si>
  <si>
    <t>DOCUMENTS I LIMITACIONS</t>
  </si>
  <si>
    <t>No consta al PDF: transcriviu el total oficial publicat pel CAT.</t>
  </si>
  <si>
    <t>Sense aquesta dada no es calcula A ni el total. No és necessària per presentar l’oferta.</t>
  </si>
  <si>
    <t>Sí / No. «No» implica 0 punts en C.2.</t>
  </si>
  <si>
    <t>Mínim del projecte/normativa, un cop comprovat. Si no supera el 75%, indiqueu el valor verificat (no presumit).</t>
  </si>
  <si>
    <t>A = [1 − ((Of − Ofmin) / PBL) × (1/M)] × 70. No s’arrodoneix internament: el plec no ho prescriu.</t>
  </si>
  <si>
    <t>C.1: R = (PCref − PCof) / PCref. P = ROUND(MAX(0, MIN(3, 3 × R / 20%)), 2).</t>
  </si>
  <si>
    <t>C.2: &lt;75% = 0; ≥75% = 0,5; ≥80% = 1; ≥85% = 2; ≥90% = 3 punts. Sense justificació = 0.</t>
  </si>
  <si>
    <t>Si hi ha un mínim superior, el simple compliment no puntua. La simulació aplica els trams només quan la taxa supera aquest mínim.</t>
  </si>
  <si>
    <t>La taxa es compara sense arrodonir. 79,999% encara és inferior al 80%; la visualització usa dos decimals.</t>
  </si>
  <si>
    <t>C.1 requereix el full normalitzat CAT amb Qi i FEref, més FEof acreditats (DAP tipus III o indicador BEDEC comparable).</t>
  </si>
  <si>
    <t>Només GWP-total A1–A3, mateixes unitats, abast i quantitats. Sense factor acreditat s’aplica FEref; no computen compensacions.</t>
  </si>
  <si>
    <t>El PDF no aporta PCref, amidaments, factors ni el mínim específic de residus del projecte. Cal completar-los amb la documentació aplicable.</t>
  </si>
  <si>
    <t>Puntuacions orientatives, no una adjudicació ni una validació documental. La revisió d’ofertes anormals no forma part d’aquest formulari.</t>
  </si>
  <si>
    <t>Criteri</t>
  </si>
  <si>
    <t>Cas de prova</t>
  </si>
  <si>
    <t>Entrada 1</t>
  </si>
  <si>
    <t>Entrada 2</t>
  </si>
  <si>
    <t>PBL</t>
  </si>
  <si>
    <t>Justificada</t>
  </si>
  <si>
    <t>Esperat</t>
  </si>
  <si>
    <t>Calculat</t>
  </si>
  <si>
    <t>Resultat</t>
  </si>
  <si>
    <t>A</t>
  </si>
  <si>
    <t>Oferta mínima</t>
  </si>
  <si>
    <t>Diferència de mig PBL</t>
  </si>
  <si>
    <t>Oferta superior al PBL</t>
  </si>
  <si>
    <t>NO ADMESA</t>
  </si>
  <si>
    <t>Ofmin superior a oferta</t>
  </si>
  <si>
    <t>C.1</t>
  </si>
  <si>
    <t>Reducció negativa</t>
  </si>
  <si>
    <t>Sense reducció</t>
  </si>
  <si>
    <t>Reducció 10%</t>
  </si>
  <si>
    <t>Reducció 20%</t>
  </si>
  <si>
    <t>Reducció 30% · topall</t>
  </si>
  <si>
    <t>Arrodoniment a 2 decimals</t>
  </si>
  <si>
    <t>PCref nul·la</t>
  </si>
  <si>
    <t>PENDENT</t>
  </si>
  <si>
    <t>C.2</t>
  </si>
  <si>
    <t>Sota 75%</t>
  </si>
  <si>
    <t>Sí</t>
  </si>
  <si>
    <t>Llindar 75%</t>
  </si>
  <si>
    <t>79,99%</t>
  </si>
  <si>
    <t>79,999% no és 80%</t>
  </si>
  <si>
    <t>Llindar 80%</t>
  </si>
  <si>
    <t>84,99%</t>
  </si>
  <si>
    <t>Llindar 85%</t>
  </si>
  <si>
    <t>89,99%</t>
  </si>
  <si>
    <t>Llindar 90%</t>
  </si>
  <si>
    <t>Taxa 100%</t>
  </si>
  <si>
    <t>No justificada</t>
  </si>
  <si>
    <t>No</t>
  </si>
  <si>
    <t>Simple mínim superior</t>
  </si>
  <si>
    <t>Supera mínim superior</t>
  </si>
  <si>
    <t>Mínim pendent</t>
  </si>
  <si>
    <t>Taxa pendent</t>
  </si>
  <si>
    <t>Proves correctes</t>
  </si>
  <si>
    <t>Entrades: A = oferta / Ofmin / PBL; C.1 = PCref / PCof; C.2 = taxa / mínim aplicable / justificació.</t>
  </si>
  <si>
    <t>Obtingut</t>
  </si>
  <si>
    <t>A · Of = Ofmin = 700.000 €</t>
  </si>
  <si>
    <t>C.1 · PCref 100 / PCof 80</t>
  </si>
  <si>
    <t>C.2 · 90%, justificada, mínim 70%</t>
  </si>
  <si>
    <t>Total dels tres criteris</t>
  </si>
  <si>
    <t>La prova integrada s’ha executat sobre les caselles reals del formulari. Dades fictícies retirades després de la comprovació.</t>
  </si>
  <si>
    <t>Prova integrada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</si>
</sst>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.000%"/>
    <numFmt numFmtId="167" formatCode="0&quot; / 26&quot;"/>
  </numFmts>
  <fonts count="23" x14ac:knownFonts="1">
    <font>
      <sz val="11"/>
      <color theme="1"/>
      <name val="Aptos Narrow"/>
      <family val="2"/>
      <scheme val="minor"/>
    </font>
    <font>
      <sz val="11"/>
      <color rgb="FF153B50"/>
      <name val="Calibri"/>
    </font>
    <font>
      <sz val="11"/>
      <color rgb="FFFFFFFF"/>
      <name val="Calibri"/>
    </font>
    <font>
      <b/>
      <sz val="11"/>
      <color rgb="FFFFFFFF"/>
      <name val="Calibri"/>
    </font>
    <font>
      <b/>
      <sz val="20"/>
      <color rgb="FFFFFFFF"/>
      <name val="Calibri"/>
    </font>
    <font>
      <b/>
      <sz val="11"/>
      <color rgb="FF153B50"/>
      <name val="Calibri"/>
    </font>
    <font>
      <sz val="11"/>
      <color rgb="FF526571"/>
      <name val="Calibri"/>
    </font>
    <font>
      <sz val="10"/>
      <color rgb="FF153B50"/>
      <name val="Calibri"/>
    </font>
    <font>
      <sz val="10"/>
      <color rgb="FF526571"/>
      <name val="Calibri"/>
    </font>
    <font>
      <sz val="11"/>
      <color rgb="FF125F91"/>
      <name val="Calibri"/>
    </font>
    <font>
      <b/>
      <sz val="18"/>
      <color rgb="FFFFFFFF"/>
      <name val="Calibri"/>
    </font>
    <font>
      <b/>
      <sz val="16"/>
      <color rgb="FF153B50"/>
      <name val="Calibri"/>
    </font>
    <font>
      <b/>
      <sz val="20"/>
      <color rgb="FFFFFFFF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rgb="FF153B50"/>
      <name val="Aptos Display"/>
      <family val="2"/>
      <scheme val="major"/>
    </font>
    <font>
      <sz val="11"/>
      <color rgb="FF153B50"/>
      <name val="Aptos Display"/>
      <family val="2"/>
      <scheme val="major"/>
    </font>
    <font>
      <b/>
      <sz val="11"/>
      <color rgb="FFFFFFFF"/>
      <name val="Aptos Display"/>
      <family val="2"/>
      <scheme val="major"/>
    </font>
    <font>
      <sz val="11"/>
      <color rgb="FF125F91"/>
      <name val="Aptos Display"/>
      <family val="2"/>
      <scheme val="major"/>
    </font>
    <font>
      <sz val="10"/>
      <color rgb="FF526571"/>
      <name val="Aptos Display"/>
      <family val="2"/>
      <scheme val="major"/>
    </font>
    <font>
      <sz val="10"/>
      <color rgb="FF153B50"/>
      <name val="Aptos Display"/>
      <family val="2"/>
      <scheme val="major"/>
    </font>
    <font>
      <b/>
      <sz val="12"/>
      <color rgb="FF153B50"/>
      <name val="Aptos Display"/>
      <family val="2"/>
      <scheme val="major"/>
    </font>
    <font>
      <sz val="12"/>
      <color rgb="FF153B50"/>
      <name val="Aptos Display"/>
      <family val="2"/>
      <scheme val="major"/>
    </font>
    <font>
      <b/>
      <sz val="12"/>
      <color rgb="FF52657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153B50"/>
        <bgColor indexed="64"/>
      </patternFill>
    </fill>
    <fill>
      <patternFill patternType="solid">
        <fgColor rgb="FF176C78"/>
        <bgColor indexed="64"/>
      </patternFill>
    </fill>
    <fill>
      <patternFill patternType="solid">
        <fgColor rgb="FFE6F3FB"/>
        <bgColor indexed="64"/>
      </patternFill>
    </fill>
    <fill>
      <patternFill patternType="solid">
        <fgColor rgb="FFEFF3F5"/>
        <bgColor indexed="64"/>
      </patternFill>
    </fill>
    <fill>
      <patternFill patternType="solid">
        <fgColor rgb="FFF2F6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0" fontId="5" fillId="0" borderId="0" xfId="0" applyFont="1" applyAlignment="1" applyProtection="1">
      <alignment wrapText="1"/>
    </xf>
    <xf numFmtId="0" fontId="6" fillId="0" borderId="0" xfId="0" applyFont="1" applyAlignment="1" applyProtection="1">
      <alignment wrapText="1"/>
    </xf>
    <xf numFmtId="2" fontId="1" fillId="0" borderId="0" xfId="0" applyNumberFormat="1" applyFont="1" applyProtection="1"/>
    <xf numFmtId="165" fontId="1" fillId="0" borderId="0" xfId="0" applyNumberFormat="1" applyFont="1" applyProtection="1"/>
    <xf numFmtId="0" fontId="3" fillId="3" borderId="0" xfId="0" applyFont="1" applyFill="1" applyProtection="1"/>
    <xf numFmtId="0" fontId="1" fillId="0" borderId="0" xfId="0" applyFont="1" applyAlignment="1" applyProtection="1">
      <alignment wrapText="1"/>
    </xf>
    <xf numFmtId="0" fontId="3" fillId="3" borderId="0" xfId="0" applyFont="1" applyFill="1" applyAlignment="1" applyProtection="1">
      <alignment wrapText="1"/>
    </xf>
    <xf numFmtId="0" fontId="7" fillId="0" borderId="0" xfId="0" applyFont="1" applyAlignment="1" applyProtection="1">
      <alignment wrapText="1"/>
    </xf>
    <xf numFmtId="0" fontId="8" fillId="0" borderId="0" xfId="0" applyFont="1" applyAlignment="1" applyProtection="1">
      <alignment wrapText="1"/>
    </xf>
    <xf numFmtId="0" fontId="3" fillId="2" borderId="0" xfId="0" applyFont="1" applyFill="1" applyAlignment="1" applyProtection="1">
      <alignment wrapText="1"/>
    </xf>
    <xf numFmtId="0" fontId="3" fillId="3" borderId="0" xfId="0" applyFont="1" applyFill="1" applyProtection="1"/>
    <xf numFmtId="2" fontId="1" fillId="0" borderId="0" xfId="0" applyNumberFormat="1" applyFont="1" applyAlignment="1" applyProtection="1">
      <alignment horizontal="right"/>
    </xf>
    <xf numFmtId="165" fontId="1" fillId="0" borderId="0" xfId="0" applyNumberFormat="1" applyFont="1" applyAlignment="1" applyProtection="1">
      <alignment horizontal="right"/>
    </xf>
    <xf numFmtId="0" fontId="1" fillId="6" borderId="0" xfId="0" applyFont="1" applyFill="1" applyAlignment="1" applyProtection="1">
      <alignment wrapText="1"/>
    </xf>
    <xf numFmtId="2" fontId="1" fillId="6" borderId="0" xfId="0" applyNumberFormat="1" applyFont="1" applyFill="1" applyAlignment="1" applyProtection="1">
      <alignment horizontal="right"/>
    </xf>
    <xf numFmtId="0" fontId="1" fillId="6" borderId="0" xfId="0" applyFont="1" applyFill="1" applyProtection="1"/>
    <xf numFmtId="165" fontId="1" fillId="6" borderId="0" xfId="0" applyNumberFormat="1" applyFont="1" applyFill="1" applyAlignment="1" applyProtection="1">
      <alignment horizontal="right"/>
    </xf>
    <xf numFmtId="0" fontId="5" fillId="0" borderId="0" xfId="0" applyFont="1" applyProtection="1"/>
    <xf numFmtId="167" fontId="11" fillId="0" borderId="0" xfId="0" applyNumberFormat="1" applyFont="1" applyProtection="1"/>
    <xf numFmtId="0" fontId="2" fillId="3" borderId="0" xfId="0" applyFont="1" applyFill="1" applyAlignment="1" applyProtection="1">
      <alignment wrapText="1"/>
    </xf>
    <xf numFmtId="2" fontId="1" fillId="0" borderId="0" xfId="0" applyNumberFormat="1" applyFont="1" applyAlignment="1" applyProtection="1">
      <alignment wrapText="1"/>
    </xf>
    <xf numFmtId="164" fontId="1" fillId="0" borderId="0" xfId="0" applyNumberFormat="1" applyFont="1" applyAlignment="1" applyProtection="1">
      <alignment horizontal="right"/>
    </xf>
    <xf numFmtId="1" fontId="1" fillId="0" borderId="0" xfId="0" applyNumberFormat="1" applyFont="1" applyAlignment="1" applyProtection="1">
      <alignment horizontal="right"/>
    </xf>
    <xf numFmtId="4" fontId="9" fillId="4" borderId="0" xfId="0" applyNumberFormat="1" applyFont="1" applyFill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</xf>
    <xf numFmtId="0" fontId="3" fillId="3" borderId="0" xfId="0" applyFont="1" applyFill="1" applyAlignment="1" applyProtection="1">
      <alignment horizontal="right"/>
    </xf>
    <xf numFmtId="164" fontId="9" fillId="4" borderId="0" xfId="0" applyNumberFormat="1" applyFont="1" applyFill="1" applyAlignment="1" applyProtection="1">
      <alignment horizontal="right"/>
      <protection locked="0"/>
    </xf>
    <xf numFmtId="0" fontId="9" fillId="4" borderId="0" xfId="0" applyFont="1" applyFill="1" applyAlignment="1" applyProtection="1">
      <alignment horizontal="right"/>
      <protection locked="0"/>
    </xf>
    <xf numFmtId="10" fontId="9" fillId="4" borderId="0" xfId="0" applyNumberFormat="1" applyFont="1" applyFill="1" applyAlignment="1" applyProtection="1">
      <alignment horizontal="right"/>
      <protection locked="0"/>
    </xf>
    <xf numFmtId="2" fontId="1" fillId="5" borderId="0" xfId="0" applyNumberFormat="1" applyFont="1" applyFill="1" applyAlignment="1" applyProtection="1">
      <alignment horizontal="right"/>
    </xf>
    <xf numFmtId="10" fontId="1" fillId="5" borderId="0" xfId="0" applyNumberFormat="1" applyFont="1" applyFill="1" applyAlignment="1" applyProtection="1">
      <alignment horizontal="right"/>
    </xf>
    <xf numFmtId="2" fontId="10" fillId="2" borderId="0" xfId="0" applyNumberFormat="1" applyFont="1" applyFill="1" applyAlignment="1" applyProtection="1">
      <alignment horizontal="right"/>
    </xf>
    <xf numFmtId="0" fontId="17" fillId="4" borderId="0" xfId="0" applyFont="1" applyFill="1" applyAlignment="1" applyProtection="1">
      <alignment wrapText="1"/>
      <protection locked="0"/>
    </xf>
    <xf numFmtId="0" fontId="17" fillId="4" borderId="0" xfId="0" applyFont="1" applyFill="1" applyAlignment="1" applyProtection="1">
      <alignment horizontal="left" wrapText="1"/>
      <protection locked="0"/>
    </xf>
    <xf numFmtId="49" fontId="17" fillId="4" borderId="0" xfId="0" applyNumberFormat="1" applyFont="1" applyFill="1" applyAlignment="1" applyProtection="1">
      <alignment horizontal="left" wrapText="1"/>
      <protection locked="0"/>
    </xf>
    <xf numFmtId="164" fontId="17" fillId="4" borderId="0" xfId="0" applyNumberFormat="1" applyFont="1" applyFill="1" applyAlignment="1" applyProtection="1">
      <alignment horizontal="right" wrapText="1"/>
      <protection locked="0"/>
    </xf>
    <xf numFmtId="4" fontId="17" fillId="4" borderId="0" xfId="0" applyNumberFormat="1" applyFont="1" applyFill="1" applyAlignment="1" applyProtection="1">
      <alignment horizontal="right" wrapText="1"/>
      <protection locked="0"/>
    </xf>
    <xf numFmtId="10" fontId="17" fillId="4" borderId="0" xfId="0" applyNumberFormat="1" applyFont="1" applyFill="1" applyAlignment="1" applyProtection="1">
      <alignment horizontal="right" wrapText="1"/>
      <protection locked="0"/>
    </xf>
    <xf numFmtId="14" fontId="17" fillId="4" borderId="0" xfId="0" applyNumberFormat="1" applyFont="1" applyFill="1" applyAlignment="1" applyProtection="1">
      <alignment horizontal="right" wrapText="1"/>
      <protection locked="0"/>
    </xf>
    <xf numFmtId="0" fontId="12" fillId="2" borderId="0" xfId="0" applyFont="1" applyFill="1" applyAlignment="1" applyProtection="1">
      <alignment horizontal="center" wrapText="1"/>
    </xf>
    <xf numFmtId="0" fontId="13" fillId="0" borderId="0" xfId="0" applyFont="1" applyProtection="1"/>
    <xf numFmtId="0" fontId="20" fillId="0" borderId="0" xfId="0" applyFont="1" applyAlignment="1" applyProtection="1">
      <alignment horizontal="center" wrapText="1"/>
    </xf>
    <xf numFmtId="0" fontId="21" fillId="0" borderId="0" xfId="0" applyFont="1" applyAlignment="1" applyProtection="1">
      <alignment horizontal="center" wrapText="1"/>
    </xf>
    <xf numFmtId="0" fontId="22" fillId="0" borderId="0" xfId="0" applyFont="1" applyAlignment="1" applyProtection="1">
      <alignment horizontal="center" wrapText="1"/>
    </xf>
    <xf numFmtId="0" fontId="15" fillId="0" borderId="0" xfId="0" applyFont="1" applyProtection="1"/>
    <xf numFmtId="0" fontId="16" fillId="3" borderId="0" xfId="0" applyFont="1" applyFill="1" applyProtection="1"/>
    <xf numFmtId="0" fontId="15" fillId="0" borderId="0" xfId="0" applyFont="1" applyAlignment="1" applyProtection="1">
      <alignment wrapText="1"/>
    </xf>
    <xf numFmtId="0" fontId="18" fillId="0" borderId="0" xfId="0" applyFont="1" applyAlignment="1" applyProtection="1">
      <alignment wrapText="1"/>
    </xf>
    <xf numFmtId="0" fontId="16" fillId="3" borderId="0" xfId="0" applyFont="1" applyFill="1" applyAlignment="1" applyProtection="1">
      <alignment wrapText="1"/>
    </xf>
    <xf numFmtId="164" fontId="14" fillId="5" borderId="0" xfId="0" applyNumberFormat="1" applyFont="1" applyFill="1" applyAlignment="1" applyProtection="1">
      <alignment horizontal="right" wrapText="1"/>
    </xf>
    <xf numFmtId="0" fontId="15" fillId="5" borderId="0" xfId="0" applyFont="1" applyFill="1" applyAlignment="1" applyProtection="1">
      <alignment wrapText="1"/>
    </xf>
    <xf numFmtId="10" fontId="15" fillId="5" borderId="0" xfId="0" applyNumberFormat="1" applyFont="1" applyFill="1" applyAlignment="1" applyProtection="1">
      <alignment horizontal="right" wrapText="1"/>
    </xf>
    <xf numFmtId="0" fontId="15" fillId="0" borderId="0" xfId="0" applyFont="1" applyAlignment="1" applyProtection="1">
      <alignment wrapText="1"/>
    </xf>
    <xf numFmtId="0" fontId="14" fillId="0" borderId="0" xfId="0" applyFont="1" applyAlignment="1" applyProtection="1">
      <alignment wrapText="1"/>
    </xf>
    <xf numFmtId="0" fontId="19" fillId="0" borderId="0" xfId="0" applyFont="1" applyAlignment="1" applyProtection="1">
      <alignment wrapText="1"/>
    </xf>
    <xf numFmtId="0" fontId="0" fillId="0" borderId="0" xfId="0" applyProtection="1"/>
  </cellXfs>
  <cellStyles count="1">
    <cellStyle name="Normal" xfId="0" builtinId="0"/>
  </cellStyles>
  <dxfs count="2">
    <dxf>
      <font>
        <color rgb="FF23623A"/>
      </font>
      <fill>
        <patternFill patternType="solid">
          <fgColor indexed="64"/>
          <bgColor rgb="FFE4F2E8"/>
        </patternFill>
      </fill>
    </dxf>
    <dxf>
      <font>
        <color rgb="FF23623A"/>
      </font>
      <fill>
        <patternFill patternType="solid">
          <fgColor indexed="64"/>
          <bgColor rgb="FFE4F2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251C-CAC8-482D-A523-8AED15A7613F}">
  <dimension ref="A1:D45"/>
  <sheetViews>
    <sheetView tabSelected="1" workbookViewId="0">
      <selection activeCell="C12" sqref="C12"/>
    </sheetView>
  </sheetViews>
  <sheetFormatPr defaultRowHeight="15" x14ac:dyDescent="0.25"/>
  <cols>
    <col min="1" max="1" width="53.28515625" style="44" customWidth="1"/>
    <col min="2" max="2" width="42.85546875" style="44" customWidth="1"/>
    <col min="3" max="4" width="24.7109375" style="44" customWidth="1"/>
    <col min="5" max="16384" width="9.140625" style="44"/>
  </cols>
  <sheetData>
    <row r="1" spans="1:4" ht="26.25" x14ac:dyDescent="0.4">
      <c r="A1" s="43" t="s">
        <v>0</v>
      </c>
      <c r="B1" s="43"/>
      <c r="C1" s="43"/>
      <c r="D1" s="43"/>
    </row>
    <row r="2" spans="1:4" ht="15.75" x14ac:dyDescent="0.25">
      <c r="A2" s="45" t="s">
        <v>1</v>
      </c>
      <c r="B2" s="46"/>
      <c r="C2" s="46"/>
      <c r="D2" s="46"/>
    </row>
    <row r="3" spans="1:4" ht="15.75" x14ac:dyDescent="0.25">
      <c r="A3" s="47" t="s">
        <v>2</v>
      </c>
      <c r="B3" s="45"/>
      <c r="C3" s="45"/>
      <c r="D3" s="45"/>
    </row>
    <row r="4" spans="1:4" x14ac:dyDescent="0.25">
      <c r="A4" s="48"/>
      <c r="B4" s="48"/>
      <c r="C4" s="48"/>
      <c r="D4" s="48"/>
    </row>
    <row r="5" spans="1:4" ht="27" customHeight="1" x14ac:dyDescent="0.25">
      <c r="A5" s="49" t="s">
        <v>9</v>
      </c>
      <c r="B5" s="49"/>
      <c r="C5" s="49"/>
      <c r="D5" s="49"/>
    </row>
    <row r="6" spans="1:4" x14ac:dyDescent="0.25">
      <c r="A6" s="50" t="s">
        <v>10</v>
      </c>
      <c r="B6" s="36"/>
      <c r="C6" s="51" t="s">
        <v>43</v>
      </c>
      <c r="D6" s="51"/>
    </row>
    <row r="7" spans="1:4" x14ac:dyDescent="0.25">
      <c r="A7" s="50" t="s">
        <v>11</v>
      </c>
      <c r="B7" s="37"/>
      <c r="C7" s="48"/>
      <c r="D7" s="48"/>
    </row>
    <row r="8" spans="1:4" x14ac:dyDescent="0.25">
      <c r="A8" s="50" t="s">
        <v>12</v>
      </c>
      <c r="B8" s="38"/>
      <c r="C8" s="48"/>
      <c r="D8" s="48"/>
    </row>
    <row r="9" spans="1:4" x14ac:dyDescent="0.25">
      <c r="A9" s="50" t="s">
        <v>13</v>
      </c>
      <c r="B9" s="37"/>
      <c r="C9" s="48"/>
      <c r="D9" s="48"/>
    </row>
    <row r="10" spans="1:4" x14ac:dyDescent="0.25">
      <c r="A10" s="50" t="s">
        <v>14</v>
      </c>
      <c r="B10" s="38"/>
      <c r="C10" s="48"/>
      <c r="D10" s="48"/>
    </row>
    <row r="11" spans="1:4" x14ac:dyDescent="0.25">
      <c r="A11" s="50" t="s">
        <v>15</v>
      </c>
      <c r="B11" s="37"/>
      <c r="C11" s="51" t="s">
        <v>44</v>
      </c>
      <c r="D11" s="51"/>
    </row>
    <row r="12" spans="1:4" x14ac:dyDescent="0.25">
      <c r="A12" s="50" t="s">
        <v>16</v>
      </c>
      <c r="B12" s="37"/>
      <c r="C12" s="48"/>
      <c r="D12" s="48"/>
    </row>
    <row r="13" spans="1:4" x14ac:dyDescent="0.25">
      <c r="A13" s="50" t="s">
        <v>17</v>
      </c>
      <c r="B13" s="38"/>
      <c r="C13" s="48"/>
      <c r="D13" s="48"/>
    </row>
    <row r="14" spans="1:4" x14ac:dyDescent="0.25">
      <c r="A14" s="50"/>
      <c r="B14" s="50"/>
      <c r="C14" s="48"/>
      <c r="D14" s="48"/>
    </row>
    <row r="15" spans="1:4" ht="27" customHeight="1" x14ac:dyDescent="0.25">
      <c r="A15" s="52" t="s">
        <v>18</v>
      </c>
      <c r="B15" s="52"/>
      <c r="C15" s="49"/>
      <c r="D15" s="49"/>
    </row>
    <row r="16" spans="1:4" x14ac:dyDescent="0.25">
      <c r="A16" s="50" t="s">
        <v>19</v>
      </c>
      <c r="B16" s="37"/>
      <c r="C16" s="51" t="s">
        <v>45</v>
      </c>
      <c r="D16" s="51"/>
    </row>
    <row r="17" spans="1:4" x14ac:dyDescent="0.25">
      <c r="A17" s="50" t="s">
        <v>20</v>
      </c>
      <c r="B17" s="39"/>
      <c r="C17" s="51" t="s">
        <v>46</v>
      </c>
      <c r="D17" s="51"/>
    </row>
    <row r="18" spans="1:4" x14ac:dyDescent="0.25">
      <c r="A18" s="50" t="s">
        <v>21</v>
      </c>
      <c r="B18" s="53">
        <v>825710.94</v>
      </c>
      <c r="C18" s="48"/>
      <c r="D18" s="48"/>
    </row>
    <row r="19" spans="1:4" x14ac:dyDescent="0.25">
      <c r="A19" s="50" t="s">
        <v>22</v>
      </c>
      <c r="B19" s="54" t="str">
        <f>IF(B17="","PENDENT",IF(AND(ISNUMBER(B17),B17&gt;=0,B17&lt;=B18),"DINS DEL PBL","IMPORT NO ADMÈS"))</f>
        <v>PENDENT</v>
      </c>
      <c r="C19" s="48"/>
      <c r="D19" s="48"/>
    </row>
    <row r="20" spans="1:4" x14ac:dyDescent="0.25">
      <c r="A20" s="50"/>
      <c r="B20" s="50"/>
      <c r="C20" s="48"/>
      <c r="D20" s="48"/>
    </row>
    <row r="21" spans="1:4" ht="27" customHeight="1" x14ac:dyDescent="0.25">
      <c r="A21" s="52" t="s">
        <v>23</v>
      </c>
      <c r="B21" s="52"/>
      <c r="C21" s="49"/>
      <c r="D21" s="49"/>
    </row>
    <row r="22" spans="1:4" x14ac:dyDescent="0.25">
      <c r="A22" s="50" t="s">
        <v>24</v>
      </c>
      <c r="B22" s="40"/>
      <c r="C22" s="51" t="s">
        <v>47</v>
      </c>
      <c r="D22" s="51"/>
    </row>
    <row r="23" spans="1:4" x14ac:dyDescent="0.25">
      <c r="A23" s="50" t="s">
        <v>25</v>
      </c>
      <c r="B23" s="55" t="str">
        <f>IF(OR(B22="",Valoració!B8=""),"",IF(Valoració!B8&gt;0,(Valoració!B8-B22)/Valoració!B8,""))</f>
        <v/>
      </c>
      <c r="C23" s="51" t="s">
        <v>48</v>
      </c>
      <c r="D23" s="51"/>
    </row>
    <row r="24" spans="1:4" x14ac:dyDescent="0.25">
      <c r="A24" s="50" t="s">
        <v>26</v>
      </c>
      <c r="B24" s="41"/>
      <c r="C24" s="51" t="s">
        <v>49</v>
      </c>
      <c r="D24" s="51"/>
    </row>
    <row r="25" spans="1:4" x14ac:dyDescent="0.25">
      <c r="A25" s="50"/>
      <c r="B25" s="50"/>
      <c r="C25" s="48"/>
      <c r="D25" s="48"/>
    </row>
    <row r="26" spans="1:4" ht="27" customHeight="1" x14ac:dyDescent="0.25">
      <c r="A26" s="52" t="s">
        <v>27</v>
      </c>
      <c r="B26" s="52"/>
      <c r="C26" s="49"/>
      <c r="D26" s="49"/>
    </row>
    <row r="27" spans="1:4" ht="31.5" customHeight="1" x14ac:dyDescent="0.25">
      <c r="A27" s="56" t="s">
        <v>38</v>
      </c>
      <c r="B27" s="56"/>
      <c r="C27" s="56"/>
      <c r="D27" s="56"/>
    </row>
    <row r="28" spans="1:4" x14ac:dyDescent="0.25">
      <c r="A28" s="50"/>
      <c r="B28" s="50"/>
      <c r="C28" s="48"/>
      <c r="D28" s="48"/>
    </row>
    <row r="29" spans="1:4" x14ac:dyDescent="0.25">
      <c r="A29" s="50" t="s">
        <v>28</v>
      </c>
      <c r="B29" s="37"/>
      <c r="C29" s="51" t="s">
        <v>50</v>
      </c>
      <c r="D29" s="51"/>
    </row>
    <row r="30" spans="1:4" x14ac:dyDescent="0.25">
      <c r="A30" s="50" t="s">
        <v>29</v>
      </c>
      <c r="B30" s="37"/>
      <c r="C30" s="48"/>
      <c r="D30" s="48"/>
    </row>
    <row r="31" spans="1:4" x14ac:dyDescent="0.25">
      <c r="A31" s="50" t="s">
        <v>30</v>
      </c>
      <c r="B31" s="42"/>
      <c r="C31" s="51" t="s">
        <v>51</v>
      </c>
      <c r="D31" s="51"/>
    </row>
    <row r="32" spans="1:4" x14ac:dyDescent="0.25">
      <c r="A32" s="50" t="s">
        <v>31</v>
      </c>
      <c r="B32" s="37"/>
      <c r="C32" s="48"/>
      <c r="D32" s="48"/>
    </row>
    <row r="33" spans="1:4" x14ac:dyDescent="0.25">
      <c r="A33" s="50"/>
      <c r="B33" s="50"/>
      <c r="C33" s="48"/>
      <c r="D33" s="48"/>
    </row>
    <row r="34" spans="1:4" ht="27" customHeight="1" x14ac:dyDescent="0.25">
      <c r="A34" s="52" t="s">
        <v>32</v>
      </c>
      <c r="B34" s="52"/>
      <c r="C34" s="49"/>
      <c r="D34" s="49"/>
    </row>
    <row r="35" spans="1:4" x14ac:dyDescent="0.25">
      <c r="A35" s="50" t="s">
        <v>33</v>
      </c>
      <c r="B35" s="37"/>
      <c r="C35" s="51" t="s">
        <v>52</v>
      </c>
      <c r="D35" s="51"/>
    </row>
    <row r="36" spans="1:4" x14ac:dyDescent="0.25">
      <c r="A36" s="50" t="s">
        <v>34</v>
      </c>
      <c r="B36" s="37"/>
      <c r="C36" s="51" t="s">
        <v>53</v>
      </c>
      <c r="D36" s="51"/>
    </row>
    <row r="37" spans="1:4" x14ac:dyDescent="0.25">
      <c r="A37" s="50" t="s">
        <v>35</v>
      </c>
      <c r="B37" s="37"/>
      <c r="C37" s="51" t="s">
        <v>54</v>
      </c>
      <c r="D37" s="51"/>
    </row>
    <row r="38" spans="1:4" x14ac:dyDescent="0.25">
      <c r="A38" s="50"/>
      <c r="B38" s="50"/>
      <c r="C38" s="48"/>
      <c r="D38" s="48"/>
    </row>
    <row r="39" spans="1:4" x14ac:dyDescent="0.25">
      <c r="A39" s="50" t="s">
        <v>36</v>
      </c>
      <c r="B39" s="57" t="str">
        <f>IF(OR(B6="",B7="",B8="",B11="",B12="",B13="",B16="",B17="",B22="",B23="",B24="",B30="",B31="",B32="",AND(B6="Jurídica",OR(B9="",B10=""))),"DADES PENDENTS",IF(B19&lt;&gt;"DINS DEL PBL","REVISEU IMPORT",IF(AND(B29="Sí",B35="Sí",B36="Sí",B37="Sí"),"REVISAR I SIGNAR","REVISEU DOCUMENTS")))</f>
        <v>DADES PENDENTS</v>
      </c>
      <c r="C39" s="48"/>
      <c r="D39" s="48"/>
    </row>
    <row r="40" spans="1:4" x14ac:dyDescent="0.25">
      <c r="A40" s="48"/>
      <c r="B40" s="48"/>
      <c r="C40" s="48"/>
      <c r="D40" s="48"/>
    </row>
    <row r="41" spans="1:4" ht="27" customHeight="1" x14ac:dyDescent="0.25">
      <c r="A41" s="49" t="s">
        <v>37</v>
      </c>
      <c r="B41" s="49"/>
      <c r="C41" s="49"/>
      <c r="D41" s="49"/>
    </row>
    <row r="42" spans="1:4" x14ac:dyDescent="0.25">
      <c r="A42" s="58" t="s">
        <v>39</v>
      </c>
      <c r="B42" s="58"/>
      <c r="C42" s="58"/>
      <c r="D42" s="58"/>
    </row>
    <row r="43" spans="1:4" x14ac:dyDescent="0.25">
      <c r="A43" s="58" t="s">
        <v>40</v>
      </c>
      <c r="B43" s="58"/>
      <c r="C43" s="58"/>
      <c r="D43" s="58"/>
    </row>
    <row r="44" spans="1:4" x14ac:dyDescent="0.25">
      <c r="A44" s="58" t="s">
        <v>41</v>
      </c>
      <c r="B44" s="58"/>
      <c r="C44" s="58"/>
      <c r="D44" s="58"/>
    </row>
    <row r="45" spans="1:4" x14ac:dyDescent="0.25">
      <c r="A45" s="58" t="s">
        <v>42</v>
      </c>
      <c r="B45" s="58"/>
      <c r="C45" s="58"/>
      <c r="D45" s="58"/>
    </row>
  </sheetData>
  <sheetProtection sheet="1" objects="1" scenarios="1"/>
  <mergeCells count="26">
    <mergeCell ref="A42:D42"/>
    <mergeCell ref="A43:D43"/>
    <mergeCell ref="A44:D44"/>
    <mergeCell ref="A45:D45"/>
    <mergeCell ref="C24:D24"/>
    <mergeCell ref="C29:D29"/>
    <mergeCell ref="C31:D31"/>
    <mergeCell ref="C35:D35"/>
    <mergeCell ref="C36:D36"/>
    <mergeCell ref="C37:D37"/>
    <mergeCell ref="A27:D27"/>
    <mergeCell ref="A26:D26"/>
    <mergeCell ref="A34:D34"/>
    <mergeCell ref="A41:D41"/>
    <mergeCell ref="C6:D6"/>
    <mergeCell ref="C11:D11"/>
    <mergeCell ref="C16:D16"/>
    <mergeCell ref="C17:D17"/>
    <mergeCell ref="C22:D22"/>
    <mergeCell ref="C23:D23"/>
    <mergeCell ref="A1:D1"/>
    <mergeCell ref="A2:D2"/>
    <mergeCell ref="A3:D3"/>
    <mergeCell ref="A5:D5"/>
    <mergeCell ref="A15:D15"/>
    <mergeCell ref="A21:D21"/>
  </mergeCells>
  <dataValidations count="6">
    <dataValidation type="list" allowBlank="1" showInputMessage="1" showErrorMessage="1" errorTitle="Valor no vàlid" error="Reviseu el tipus de dada i els límits indicats." sqref="B6" xr:uid="{10D333E4-B1B5-457A-81CB-11027F8903D2}">
      <formula1>"Física,Jurídica"</formula1>
    </dataValidation>
    <dataValidation type="list" allowBlank="1" showInputMessage="1" showErrorMessage="1" errorTitle="Valor no vàlid" error="Reviseu el tipus de dada i els límits indicats." sqref="B29 B35:B37" xr:uid="{5F223163-D3AE-4025-87ED-D3BBC46B8B52}">
      <formula1>"Sí,No"</formula1>
    </dataValidation>
    <dataValidation type="decimal" allowBlank="1" showInputMessage="1" showErrorMessage="1" errorTitle="Valor no vàlid" error="Reviseu el tipus de dada i els límits indicats." sqref="B17" xr:uid="{B16A7025-B308-4B41-BB2F-BAF95A65E379}">
      <formula1>0</formula1>
      <formula2>825710.94</formula2>
    </dataValidation>
    <dataValidation type="decimal" operator="greaterThanOrEqual" allowBlank="1" showInputMessage="1" showErrorMessage="1" errorTitle="Valor no vàlid" error="Reviseu el tipus de dada i els límits indicats." sqref="B22" xr:uid="{2725EB8E-4FFF-4364-8A79-5C96EB5958AC}">
      <formula1>0</formula1>
    </dataValidation>
    <dataValidation type="decimal" allowBlank="1" showInputMessage="1" showErrorMessage="1" errorTitle="Valor no vàlid" error="Reviseu el tipus de dada i els límits indicats." sqref="B24" xr:uid="{83B30145-149D-4566-8323-E9C4E6A7461E}">
      <formula1>0</formula1>
      <formula2>1</formula2>
    </dataValidation>
    <dataValidation allowBlank="1" showInputMessage="1" showErrorMessage="1" errorTitle="Valor no vàlid" error="Reviseu el tipus de dada i els límits indicats." sqref="B7 B8 B9 B10 B11 B12 B13 B16 B30 B31 B32" xr:uid="{1C979581-A602-4D0A-A229-8E7BEB2506AA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41F3-1C56-483A-B1BE-C63763B605F9}">
  <dimension ref="A1:D38"/>
  <sheetViews>
    <sheetView workbookViewId="0">
      <selection sqref="A1:D1"/>
    </sheetView>
  </sheetViews>
  <sheetFormatPr defaultRowHeight="15" x14ac:dyDescent="0.25"/>
  <cols>
    <col min="1" max="1" width="53.28515625" style="59" customWidth="1"/>
    <col min="2" max="2" width="42.85546875" style="59" customWidth="1"/>
    <col min="3" max="4" width="24.7109375" style="59" customWidth="1"/>
    <col min="5" max="16384" width="9.140625" style="59"/>
  </cols>
  <sheetData>
    <row r="1" spans="1:4" ht="36" customHeight="1" x14ac:dyDescent="0.4">
      <c r="A1" s="3" t="s">
        <v>3</v>
      </c>
      <c r="B1" s="3"/>
      <c r="C1" s="3"/>
      <c r="D1" s="3"/>
    </row>
    <row r="2" spans="1:4" ht="27.95" customHeight="1" x14ac:dyDescent="0.25">
      <c r="A2" s="4" t="s">
        <v>4</v>
      </c>
      <c r="B2" s="2"/>
      <c r="C2" s="2"/>
      <c r="D2" s="2"/>
    </row>
    <row r="3" spans="1:4" ht="27.95" customHeight="1" x14ac:dyDescent="0.25">
      <c r="A3" s="5" t="s">
        <v>5</v>
      </c>
      <c r="B3" s="2"/>
      <c r="C3" s="2"/>
      <c r="D3" s="2"/>
    </row>
    <row r="4" spans="1:4" x14ac:dyDescent="0.25">
      <c r="A4" s="1"/>
      <c r="B4" s="1"/>
      <c r="C4" s="1"/>
      <c r="D4" s="1"/>
    </row>
    <row r="5" spans="1:4" ht="27" customHeight="1" x14ac:dyDescent="0.25">
      <c r="A5" s="8" t="s">
        <v>55</v>
      </c>
      <c r="B5" s="8"/>
      <c r="C5" s="8"/>
      <c r="D5" s="8"/>
    </row>
    <row r="6" spans="1:4" x14ac:dyDescent="0.25">
      <c r="A6" s="9" t="s">
        <v>56</v>
      </c>
      <c r="B6" s="25">
        <v>825710.94</v>
      </c>
      <c r="C6" s="1"/>
      <c r="D6" s="1"/>
    </row>
    <row r="7" spans="1:4" x14ac:dyDescent="0.25">
      <c r="A7" s="9" t="s">
        <v>57</v>
      </c>
      <c r="B7" s="26">
        <v>1</v>
      </c>
      <c r="C7" s="1"/>
      <c r="D7" s="1"/>
    </row>
    <row r="8" spans="1:4" ht="45.95" customHeight="1" x14ac:dyDescent="0.25">
      <c r="A8" s="9" t="s">
        <v>58</v>
      </c>
      <c r="B8" s="27"/>
      <c r="C8" s="12" t="s">
        <v>75</v>
      </c>
      <c r="D8" s="12"/>
    </row>
    <row r="9" spans="1:4" x14ac:dyDescent="0.25">
      <c r="A9" s="9"/>
      <c r="B9" s="28"/>
      <c r="C9" s="1"/>
      <c r="D9" s="1"/>
    </row>
    <row r="10" spans="1:4" ht="27" customHeight="1" x14ac:dyDescent="0.25">
      <c r="A10" s="10" t="s">
        <v>59</v>
      </c>
      <c r="B10" s="29"/>
      <c r="C10" s="8"/>
      <c r="D10" s="8"/>
    </row>
    <row r="11" spans="1:4" ht="45.95" customHeight="1" x14ac:dyDescent="0.25">
      <c r="A11" s="9" t="s">
        <v>60</v>
      </c>
      <c r="B11" s="30"/>
      <c r="C11" s="12" t="s">
        <v>76</v>
      </c>
      <c r="D11" s="12"/>
    </row>
    <row r="12" spans="1:4" ht="45.95" customHeight="1" x14ac:dyDescent="0.25">
      <c r="A12" s="9" t="s">
        <v>61</v>
      </c>
      <c r="B12" s="31"/>
      <c r="C12" s="12" t="s">
        <v>77</v>
      </c>
      <c r="D12" s="12"/>
    </row>
    <row r="13" spans="1:4" ht="65.099999999999994" customHeight="1" x14ac:dyDescent="0.25">
      <c r="A13" s="9" t="s">
        <v>62</v>
      </c>
      <c r="B13" s="32"/>
      <c r="C13" s="12" t="s">
        <v>78</v>
      </c>
      <c r="D13" s="12"/>
    </row>
    <row r="14" spans="1:4" x14ac:dyDescent="0.25">
      <c r="A14" s="9"/>
      <c r="B14" s="28"/>
      <c r="C14" s="1"/>
      <c r="D14" s="1"/>
    </row>
    <row r="15" spans="1:4" ht="27" customHeight="1" x14ac:dyDescent="0.25">
      <c r="A15" s="10" t="s">
        <v>63</v>
      </c>
      <c r="B15" s="29"/>
      <c r="C15" s="8"/>
      <c r="D15" s="8"/>
    </row>
    <row r="16" spans="1:4" ht="30" customHeight="1" x14ac:dyDescent="0.25">
      <c r="A16" s="9" t="s">
        <v>64</v>
      </c>
      <c r="B16" s="33" t="str">
        <f>IF(B23="COHERENT",(1-((Oferta!B17-B11)/B6)*(1/B7))*70,"")</f>
        <v/>
      </c>
      <c r="C16" s="1"/>
      <c r="D16" s="1"/>
    </row>
    <row r="17" spans="1:4" ht="30" customHeight="1" x14ac:dyDescent="0.25">
      <c r="A17" s="9" t="s">
        <v>65</v>
      </c>
      <c r="B17" s="34" t="str">
        <f>IF(B24="DISPONIBLE",Oferta!B23,"")</f>
        <v/>
      </c>
      <c r="C17" s="1"/>
      <c r="D17" s="1"/>
    </row>
    <row r="18" spans="1:4" ht="30" customHeight="1" x14ac:dyDescent="0.25">
      <c r="A18" s="9" t="s">
        <v>66</v>
      </c>
      <c r="B18" s="33" t="str">
        <f>IF(B24="DISPONIBLE",ROUND(MAX(0,MIN(3,3*B17/20%)),2),"")</f>
        <v/>
      </c>
      <c r="C18" s="1"/>
      <c r="D18" s="1"/>
    </row>
    <row r="19" spans="1:4" ht="30" customHeight="1" x14ac:dyDescent="0.25">
      <c r="A19" s="9" t="s">
        <v>67</v>
      </c>
      <c r="B19" s="33" t="str">
        <f>IF(B12="No",0,IF(B25&lt;&gt;"DISPONIBLE","",IF(OR(Oferta!B24&lt;75%,Oferta!B24&lt;=B13),0,IF(Oferta!B24&gt;=90%,3,IF(Oferta!B24&gt;=85%,2,IF(Oferta!B24&gt;=80%,1,0.5))))))</f>
        <v/>
      </c>
      <c r="C19" s="1"/>
      <c r="D19" s="1"/>
    </row>
    <row r="20" spans="1:4" ht="30" customHeight="1" x14ac:dyDescent="0.35">
      <c r="A20" s="13" t="s">
        <v>68</v>
      </c>
      <c r="B20" s="35" t="str">
        <f>IF(COUNT(B16,B18,B19)=3,SUM(B16,B18,B19),"")</f>
        <v/>
      </c>
      <c r="C20" s="1"/>
      <c r="D20" s="1"/>
    </row>
    <row r="21" spans="1:4" x14ac:dyDescent="0.25">
      <c r="A21" s="9"/>
      <c r="B21" s="1"/>
      <c r="C21" s="1"/>
      <c r="D21" s="1"/>
    </row>
    <row r="22" spans="1:4" ht="27" customHeight="1" x14ac:dyDescent="0.25">
      <c r="A22" s="10" t="s">
        <v>69</v>
      </c>
      <c r="B22" s="8"/>
      <c r="C22" s="8"/>
      <c r="D22" s="8"/>
    </row>
    <row r="23" spans="1:4" x14ac:dyDescent="0.25">
      <c r="A23" s="9" t="s">
        <v>70</v>
      </c>
      <c r="B23" s="1" t="str">
        <f>IF(OR(Oferta!B17="",B11=""),"PENDENT",IF(AND(Oferta!B17&gt;=0,Oferta!B17&lt;=B6,B11&gt;=0,B11&lt;=Oferta!B17),"COHERENT","REVISEU IMPORTS"))</f>
        <v>PENDENT</v>
      </c>
      <c r="C23" s="1"/>
      <c r="D23" s="1"/>
    </row>
    <row r="24" spans="1:4" x14ac:dyDescent="0.25">
      <c r="A24" s="9" t="s">
        <v>71</v>
      </c>
      <c r="B24" s="1" t="str">
        <f>IF(OR(B8="",Oferta!B22=""),"PENDENT",IF(AND(B8&gt;0,Oferta!B22&gt;=0),"DISPONIBLE","REVISEU C.1"))</f>
        <v>PENDENT</v>
      </c>
      <c r="C24" s="1"/>
      <c r="D24" s="1"/>
    </row>
    <row r="25" spans="1:4" x14ac:dyDescent="0.25">
      <c r="A25" s="9" t="s">
        <v>72</v>
      </c>
      <c r="B25" s="1" t="str">
        <f>IF(B12="No","NO JUSTIFICADA",IF(OR(Oferta!B24="",B12="",B13=""),"PENDENT",IF(AND(Oferta!B24&gt;=0,Oferta!B24&lt;=1,B13&gt;=0,B13&lt;=1,B12="Sí"),"DISPONIBLE","REVISEU C.2")))</f>
        <v>PENDENT</v>
      </c>
      <c r="C25" s="1"/>
      <c r="D25" s="1"/>
    </row>
    <row r="26" spans="1:4" x14ac:dyDescent="0.25">
      <c r="A26" s="1"/>
      <c r="B26" s="1"/>
      <c r="C26" s="1"/>
      <c r="D26" s="1"/>
    </row>
    <row r="27" spans="1:4" ht="27" customHeight="1" x14ac:dyDescent="0.25">
      <c r="A27" s="8" t="s">
        <v>73</v>
      </c>
      <c r="B27" s="8"/>
      <c r="C27" s="8"/>
      <c r="D27" s="8"/>
    </row>
    <row r="28" spans="1:4" ht="38.1" customHeight="1" x14ac:dyDescent="0.25">
      <c r="A28" s="11" t="s">
        <v>79</v>
      </c>
      <c r="B28" s="11"/>
      <c r="C28" s="11"/>
      <c r="D28" s="11"/>
    </row>
    <row r="29" spans="1:4" ht="38.1" customHeight="1" x14ac:dyDescent="0.25">
      <c r="A29" s="11" t="s">
        <v>80</v>
      </c>
      <c r="B29" s="11"/>
      <c r="C29" s="11"/>
      <c r="D29" s="11"/>
    </row>
    <row r="30" spans="1:4" ht="38.1" customHeight="1" x14ac:dyDescent="0.25">
      <c r="A30" s="11" t="s">
        <v>81</v>
      </c>
      <c r="B30" s="11"/>
      <c r="C30" s="11"/>
      <c r="D30" s="11"/>
    </row>
    <row r="31" spans="1:4" ht="45.95" customHeight="1" x14ac:dyDescent="0.25">
      <c r="A31" s="11" t="s">
        <v>82</v>
      </c>
      <c r="B31" s="11"/>
      <c r="C31" s="11"/>
      <c r="D31" s="11"/>
    </row>
    <row r="32" spans="1:4" ht="38.1" customHeight="1" x14ac:dyDescent="0.25">
      <c r="A32" s="11" t="s">
        <v>83</v>
      </c>
      <c r="B32" s="11"/>
      <c r="C32" s="11"/>
      <c r="D32" s="11"/>
    </row>
    <row r="33" spans="1:4" x14ac:dyDescent="0.25">
      <c r="A33" s="1"/>
      <c r="B33" s="1"/>
      <c r="C33" s="1"/>
      <c r="D33" s="1"/>
    </row>
    <row r="34" spans="1:4" ht="27" customHeight="1" x14ac:dyDescent="0.25">
      <c r="A34" s="8" t="s">
        <v>74</v>
      </c>
      <c r="B34" s="8"/>
      <c r="C34" s="8"/>
      <c r="D34" s="8"/>
    </row>
    <row r="35" spans="1:4" ht="45.95" customHeight="1" x14ac:dyDescent="0.25">
      <c r="A35" s="11" t="s">
        <v>84</v>
      </c>
      <c r="B35" s="11"/>
      <c r="C35" s="11"/>
      <c r="D35" s="11"/>
    </row>
    <row r="36" spans="1:4" ht="38.1" customHeight="1" x14ac:dyDescent="0.25">
      <c r="A36" s="11" t="s">
        <v>85</v>
      </c>
      <c r="B36" s="11"/>
      <c r="C36" s="11"/>
      <c r="D36" s="11"/>
    </row>
    <row r="37" spans="1:4" ht="45.95" customHeight="1" x14ac:dyDescent="0.25">
      <c r="A37" s="11" t="s">
        <v>86</v>
      </c>
      <c r="B37" s="11"/>
      <c r="C37" s="11"/>
      <c r="D37" s="11"/>
    </row>
    <row r="38" spans="1:4" ht="38.1" customHeight="1" x14ac:dyDescent="0.25">
      <c r="A38" s="11" t="s">
        <v>87</v>
      </c>
      <c r="B38" s="11"/>
      <c r="C38" s="11"/>
      <c r="D38" s="11"/>
    </row>
  </sheetData>
  <sheetProtection sheet="1" objects="1" scenarios="1"/>
  <mergeCells count="22">
    <mergeCell ref="A31:D31"/>
    <mergeCell ref="A32:D32"/>
    <mergeCell ref="A35:D35"/>
    <mergeCell ref="A36:D36"/>
    <mergeCell ref="A37:D37"/>
    <mergeCell ref="A38:D38"/>
    <mergeCell ref="A22:D22"/>
    <mergeCell ref="A27:D27"/>
    <mergeCell ref="A34:D34"/>
    <mergeCell ref="C8:D8"/>
    <mergeCell ref="C11:D11"/>
    <mergeCell ref="C12:D12"/>
    <mergeCell ref="C13:D13"/>
    <mergeCell ref="A28:D28"/>
    <mergeCell ref="A29:D29"/>
    <mergeCell ref="A30:D30"/>
    <mergeCell ref="A1:D1"/>
    <mergeCell ref="A2:D2"/>
    <mergeCell ref="A3:D3"/>
    <mergeCell ref="A5:D5"/>
    <mergeCell ref="A10:D10"/>
    <mergeCell ref="A15:D15"/>
  </mergeCells>
  <dataValidations count="4">
    <dataValidation type="decimal" operator="greaterThan" allowBlank="1" showInputMessage="1" showErrorMessage="1" sqref="B8" xr:uid="{00531DC1-C527-4CD1-87F2-DA2F49CD41D4}">
      <formula1>0</formula1>
    </dataValidation>
    <dataValidation type="decimal" allowBlank="1" showInputMessage="1" showErrorMessage="1" sqref="B11" xr:uid="{C87147F7-46F5-4161-923C-FDB5B0D40A89}">
      <formula1>0</formula1>
      <formula2>825710.94</formula2>
    </dataValidation>
    <dataValidation type="list" allowBlank="1" showInputMessage="1" showErrorMessage="1" sqref="B12" xr:uid="{833894A1-EEE9-4B62-8F0D-7DC61C987BF7}">
      <formula1>"Sí,No"</formula1>
    </dataValidation>
    <dataValidation type="decimal" allowBlank="1" showInputMessage="1" showErrorMessage="1" sqref="B13" xr:uid="{70BD620C-27BF-41FB-A639-33FCC83D27EA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8C6C3-252E-4E39-9985-4BF49628746A}">
  <dimension ref="A1:I45"/>
  <sheetViews>
    <sheetView workbookViewId="0">
      <selection sqref="A1:I1"/>
    </sheetView>
  </sheetViews>
  <sheetFormatPr defaultRowHeight="15" x14ac:dyDescent="0.25"/>
  <cols>
    <col min="1" max="1" width="23.85546875" style="59" customWidth="1"/>
    <col min="2" max="2" width="36.140625" style="59" customWidth="1"/>
    <col min="3" max="5" width="18.140625" style="59" customWidth="1"/>
    <col min="6" max="6" width="15.28515625" style="59" customWidth="1"/>
    <col min="7" max="9" width="19" style="59" customWidth="1"/>
    <col min="10" max="16384" width="9.140625" style="59"/>
  </cols>
  <sheetData>
    <row r="1" spans="1:9" ht="36" customHeight="1" x14ac:dyDescent="0.4">
      <c r="A1" s="3" t="s">
        <v>6</v>
      </c>
      <c r="B1" s="3"/>
      <c r="C1" s="3"/>
      <c r="D1" s="3"/>
      <c r="E1" s="3"/>
      <c r="F1" s="3"/>
      <c r="G1" s="3"/>
      <c r="H1" s="3"/>
      <c r="I1" s="3"/>
    </row>
    <row r="2" spans="1:9" ht="27.95" customHeight="1" x14ac:dyDescent="0.25">
      <c r="A2" s="4" t="s">
        <v>7</v>
      </c>
      <c r="B2" s="2"/>
      <c r="C2" s="2"/>
      <c r="D2" s="2"/>
      <c r="E2" s="2"/>
      <c r="F2" s="2"/>
      <c r="G2" s="2"/>
      <c r="H2" s="2"/>
      <c r="I2" s="2"/>
    </row>
    <row r="3" spans="1:9" ht="27.95" customHeight="1" x14ac:dyDescent="0.25">
      <c r="A3" s="5" t="s">
        <v>8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27" customHeight="1" x14ac:dyDescent="0.25">
      <c r="A6" s="14" t="s">
        <v>88</v>
      </c>
      <c r="B6" s="14" t="s">
        <v>89</v>
      </c>
      <c r="C6" s="14" t="s">
        <v>90</v>
      </c>
      <c r="D6" s="14" t="s">
        <v>91</v>
      </c>
      <c r="E6" s="14" t="s">
        <v>92</v>
      </c>
      <c r="F6" s="14" t="s">
        <v>93</v>
      </c>
      <c r="G6" s="14" t="s">
        <v>94</v>
      </c>
      <c r="H6" s="14" t="s">
        <v>95</v>
      </c>
      <c r="I6" s="14" t="s">
        <v>96</v>
      </c>
    </row>
    <row r="7" spans="1:9" ht="30" customHeight="1" x14ac:dyDescent="0.25">
      <c r="A7" s="9" t="s">
        <v>97</v>
      </c>
      <c r="B7" s="9" t="s">
        <v>98</v>
      </c>
      <c r="C7" s="15">
        <v>700000</v>
      </c>
      <c r="D7" s="15">
        <v>700000</v>
      </c>
      <c r="E7" s="15">
        <v>825710.94</v>
      </c>
      <c r="F7" s="15"/>
      <c r="G7" s="15">
        <v>70</v>
      </c>
      <c r="H7" s="15">
        <f>IF(A7="A",IF(OR(C7&gt;E7,D7&gt;C7,C7&lt;0,D7&lt;0),"NO ADMESA",(1-((C7-D7)/E7)*(1/Valoració!$B$7))*70),IF(A7="C.1",IF(C7&lt;=0,"PENDENT",ROUND(MAX(0,MIN(3,3*((C7-D7)/C7)/20%)),2)),IF(F7="No",0,IF(OR(C7="",D7="",F7=""),"PENDENT",IF(OR(C7&lt;75%,C7&lt;=D7),0,IF(C7&gt;=90%,3,IF(C7&gt;=85%,2,IF(C7&gt;=80%,1,0.5))))))))</f>
        <v>70</v>
      </c>
      <c r="I7" s="1" t="str">
        <f>IF(IF(AND(ISNUMBER(G7),ISNUMBER(H7)),ABS(G7-H7)&lt;0.0000001,G7=H7),"CORRECTE","REVISAR")</f>
        <v>CORRECTE</v>
      </c>
    </row>
    <row r="8" spans="1:9" ht="30" customHeight="1" x14ac:dyDescent="0.25">
      <c r="A8" s="17" t="s">
        <v>97</v>
      </c>
      <c r="B8" s="17" t="s">
        <v>99</v>
      </c>
      <c r="C8" s="18">
        <v>825710.94</v>
      </c>
      <c r="D8" s="18">
        <v>412855.47</v>
      </c>
      <c r="E8" s="18">
        <v>825710.94</v>
      </c>
      <c r="F8" s="18"/>
      <c r="G8" s="18">
        <v>35</v>
      </c>
      <c r="H8" s="18">
        <f>IF(A8="A",IF(OR(C8&gt;E8,D8&gt;C8,C8&lt;0,D8&lt;0),"NO ADMESA",(1-((C8-D8)/E8)*(1/Valoració!$B$7))*70),IF(A8="C.1",IF(C8&lt;=0,"PENDENT",ROUND(MAX(0,MIN(3,3*((C8-D8)/C8)/20%)),2)),IF(F8="No",0,IF(OR(C8="",D8="",F8=""),"PENDENT",IF(OR(C8&lt;75%,C8&lt;=D8),0,IF(C8&gt;=90%,3,IF(C8&gt;=85%,2,IF(C8&gt;=80%,1,0.5))))))))</f>
        <v>35</v>
      </c>
      <c r="I8" s="19" t="str">
        <f t="shared" ref="I8:I33" si="0">IF(IF(AND(ISNUMBER(G8),ISNUMBER(H8)),ABS(G8-H8)&lt;0.0000001,G8=H8),"CORRECTE","REVISAR")</f>
        <v>CORRECTE</v>
      </c>
    </row>
    <row r="9" spans="1:9" ht="30" customHeight="1" x14ac:dyDescent="0.25">
      <c r="A9" s="9" t="s">
        <v>97</v>
      </c>
      <c r="B9" s="9" t="s">
        <v>100</v>
      </c>
      <c r="C9" s="15">
        <v>825710.95</v>
      </c>
      <c r="D9" s="15">
        <v>700000</v>
      </c>
      <c r="E9" s="15">
        <v>825710.94</v>
      </c>
      <c r="F9" s="15"/>
      <c r="G9" s="15" t="s">
        <v>101</v>
      </c>
      <c r="H9" s="15" t="str">
        <f>IF(A9="A",IF(OR(C9&gt;E9,D9&gt;C9,C9&lt;0,D9&lt;0),"NO ADMESA",(1-((C9-D9)/E9)*(1/Valoració!$B$7))*70),IF(A9="C.1",IF(C9&lt;=0,"PENDENT",ROUND(MAX(0,MIN(3,3*((C9-D9)/C9)/20%)),2)),IF(F9="No",0,IF(OR(C9="",D9="",F9=""),"PENDENT",IF(OR(C9&lt;75%,C9&lt;=D9),0,IF(C9&gt;=90%,3,IF(C9&gt;=85%,2,IF(C9&gt;=80%,1,0.5))))))))</f>
        <v>NO ADMESA</v>
      </c>
      <c r="I9" s="1" t="str">
        <f t="shared" si="0"/>
        <v>CORRECTE</v>
      </c>
    </row>
    <row r="10" spans="1:9" ht="30" customHeight="1" x14ac:dyDescent="0.25">
      <c r="A10" s="17" t="s">
        <v>97</v>
      </c>
      <c r="B10" s="17" t="s">
        <v>102</v>
      </c>
      <c r="C10" s="18">
        <v>700000</v>
      </c>
      <c r="D10" s="18">
        <v>710000</v>
      </c>
      <c r="E10" s="18">
        <v>825710.94</v>
      </c>
      <c r="F10" s="18"/>
      <c r="G10" s="18" t="s">
        <v>101</v>
      </c>
      <c r="H10" s="18" t="str">
        <f>IF(A10="A",IF(OR(C10&gt;E10,D10&gt;C10,C10&lt;0,D10&lt;0),"NO ADMESA",(1-((C10-D10)/E10)*(1/Valoració!$B$7))*70),IF(A10="C.1",IF(C10&lt;=0,"PENDENT",ROUND(MAX(0,MIN(3,3*((C10-D10)/C10)/20%)),2)),IF(F10="No",0,IF(OR(C10="",D10="",F10=""),"PENDENT",IF(OR(C10&lt;75%,C10&lt;=D10),0,IF(C10&gt;=90%,3,IF(C10&gt;=85%,2,IF(C10&gt;=80%,1,0.5))))))))</f>
        <v>NO ADMESA</v>
      </c>
      <c r="I10" s="19" t="str">
        <f t="shared" si="0"/>
        <v>CORRECTE</v>
      </c>
    </row>
    <row r="11" spans="1:9" ht="30" customHeight="1" x14ac:dyDescent="0.25">
      <c r="A11" s="9" t="s">
        <v>103</v>
      </c>
      <c r="B11" s="9" t="s">
        <v>104</v>
      </c>
      <c r="C11" s="15">
        <v>100</v>
      </c>
      <c r="D11" s="15">
        <v>110</v>
      </c>
      <c r="E11" s="15"/>
      <c r="F11" s="15"/>
      <c r="G11" s="15">
        <v>0</v>
      </c>
      <c r="H11" s="15">
        <f>IF(A11="A",IF(OR(C11&gt;E11,D11&gt;C11,C11&lt;0,D11&lt;0),"NO ADMESA",(1-((C11-D11)/E11)*(1/Valoració!$B$7))*70),IF(A11="C.1",IF(C11&lt;=0,"PENDENT",ROUND(MAX(0,MIN(3,3*((C11-D11)/C11)/20%)),2)),IF(F11="No",0,IF(OR(C11="",D11="",F11=""),"PENDENT",IF(OR(C11&lt;75%,C11&lt;=D11),0,IF(C11&gt;=90%,3,IF(C11&gt;=85%,2,IF(C11&gt;=80%,1,0.5))))))))</f>
        <v>0</v>
      </c>
      <c r="I11" s="1" t="str">
        <f t="shared" si="0"/>
        <v>CORRECTE</v>
      </c>
    </row>
    <row r="12" spans="1:9" ht="30" customHeight="1" x14ac:dyDescent="0.25">
      <c r="A12" s="17" t="s">
        <v>103</v>
      </c>
      <c r="B12" s="17" t="s">
        <v>105</v>
      </c>
      <c r="C12" s="18">
        <v>100</v>
      </c>
      <c r="D12" s="18">
        <v>100</v>
      </c>
      <c r="E12" s="18"/>
      <c r="F12" s="18"/>
      <c r="G12" s="18">
        <v>0</v>
      </c>
      <c r="H12" s="18">
        <f>IF(A12="A",IF(OR(C12&gt;E12,D12&gt;C12,C12&lt;0,D12&lt;0),"NO ADMESA",(1-((C12-D12)/E12)*(1/Valoració!$B$7))*70),IF(A12="C.1",IF(C12&lt;=0,"PENDENT",ROUND(MAX(0,MIN(3,3*((C12-D12)/C12)/20%)),2)),IF(F12="No",0,IF(OR(C12="",D12="",F12=""),"PENDENT",IF(OR(C12&lt;75%,C12&lt;=D12),0,IF(C12&gt;=90%,3,IF(C12&gt;=85%,2,IF(C12&gt;=80%,1,0.5))))))))</f>
        <v>0</v>
      </c>
      <c r="I12" s="19" t="str">
        <f t="shared" si="0"/>
        <v>CORRECTE</v>
      </c>
    </row>
    <row r="13" spans="1:9" ht="30" customHeight="1" x14ac:dyDescent="0.25">
      <c r="A13" s="9" t="s">
        <v>103</v>
      </c>
      <c r="B13" s="9" t="s">
        <v>106</v>
      </c>
      <c r="C13" s="15">
        <v>100</v>
      </c>
      <c r="D13" s="15">
        <v>90</v>
      </c>
      <c r="E13" s="15"/>
      <c r="F13" s="15"/>
      <c r="G13" s="15">
        <v>1.5</v>
      </c>
      <c r="H13" s="15">
        <f>IF(A13="A",IF(OR(C13&gt;E13,D13&gt;C13,C13&lt;0,D13&lt;0),"NO ADMESA",(1-((C13-D13)/E13)*(1/Valoració!$B$7))*70),IF(A13="C.1",IF(C13&lt;=0,"PENDENT",ROUND(MAX(0,MIN(3,3*((C13-D13)/C13)/20%)),2)),IF(F13="No",0,IF(OR(C13="",D13="",F13=""),"PENDENT",IF(OR(C13&lt;75%,C13&lt;=D13),0,IF(C13&gt;=90%,3,IF(C13&gt;=85%,2,IF(C13&gt;=80%,1,0.5))))))))</f>
        <v>1.5</v>
      </c>
      <c r="I13" s="1" t="str">
        <f t="shared" si="0"/>
        <v>CORRECTE</v>
      </c>
    </row>
    <row r="14" spans="1:9" ht="30" customHeight="1" x14ac:dyDescent="0.25">
      <c r="A14" s="17" t="s">
        <v>103</v>
      </c>
      <c r="B14" s="17" t="s">
        <v>107</v>
      </c>
      <c r="C14" s="18">
        <v>100</v>
      </c>
      <c r="D14" s="18">
        <v>80</v>
      </c>
      <c r="E14" s="18"/>
      <c r="F14" s="18"/>
      <c r="G14" s="18">
        <v>3</v>
      </c>
      <c r="H14" s="18">
        <f>IF(A14="A",IF(OR(C14&gt;E14,D14&gt;C14,C14&lt;0,D14&lt;0),"NO ADMESA",(1-((C14-D14)/E14)*(1/Valoració!$B$7))*70),IF(A14="C.1",IF(C14&lt;=0,"PENDENT",ROUND(MAX(0,MIN(3,3*((C14-D14)/C14)/20%)),2)),IF(F14="No",0,IF(OR(C14="",D14="",F14=""),"PENDENT",IF(OR(C14&lt;75%,C14&lt;=D14),0,IF(C14&gt;=90%,3,IF(C14&gt;=85%,2,IF(C14&gt;=80%,1,0.5))))))))</f>
        <v>3</v>
      </c>
      <c r="I14" s="19" t="str">
        <f t="shared" si="0"/>
        <v>CORRECTE</v>
      </c>
    </row>
    <row r="15" spans="1:9" ht="30" customHeight="1" x14ac:dyDescent="0.25">
      <c r="A15" s="9" t="s">
        <v>103</v>
      </c>
      <c r="B15" s="9" t="s">
        <v>108</v>
      </c>
      <c r="C15" s="15">
        <v>100</v>
      </c>
      <c r="D15" s="15">
        <v>70</v>
      </c>
      <c r="E15" s="15"/>
      <c r="F15" s="15"/>
      <c r="G15" s="15">
        <v>3</v>
      </c>
      <c r="H15" s="15">
        <f>IF(A15="A",IF(OR(C15&gt;E15,D15&gt;C15,C15&lt;0,D15&lt;0),"NO ADMESA",(1-((C15-D15)/E15)*(1/Valoració!$B$7))*70),IF(A15="C.1",IF(C15&lt;=0,"PENDENT",ROUND(MAX(0,MIN(3,3*((C15-D15)/C15)/20%)),2)),IF(F15="No",0,IF(OR(C15="",D15="",F15=""),"PENDENT",IF(OR(C15&lt;75%,C15&lt;=D15),0,IF(C15&gt;=90%,3,IF(C15&gt;=85%,2,IF(C15&gt;=80%,1,0.5))))))))</f>
        <v>3</v>
      </c>
      <c r="I15" s="1" t="str">
        <f t="shared" si="0"/>
        <v>CORRECTE</v>
      </c>
    </row>
    <row r="16" spans="1:9" ht="30" customHeight="1" x14ac:dyDescent="0.25">
      <c r="A16" s="17" t="s">
        <v>103</v>
      </c>
      <c r="B16" s="17" t="s">
        <v>109</v>
      </c>
      <c r="C16" s="18">
        <v>100</v>
      </c>
      <c r="D16" s="18">
        <v>93</v>
      </c>
      <c r="E16" s="18"/>
      <c r="F16" s="18"/>
      <c r="G16" s="18">
        <v>1.05</v>
      </c>
      <c r="H16" s="18">
        <f>IF(A16="A",IF(OR(C16&gt;E16,D16&gt;C16,C16&lt;0,D16&lt;0),"NO ADMESA",(1-((C16-D16)/E16)*(1/Valoració!$B$7))*70),IF(A16="C.1",IF(C16&lt;=0,"PENDENT",ROUND(MAX(0,MIN(3,3*((C16-D16)/C16)/20%)),2)),IF(F16="No",0,IF(OR(C16="",D16="",F16=""),"PENDENT",IF(OR(C16&lt;75%,C16&lt;=D16),0,IF(C16&gt;=90%,3,IF(C16&gt;=85%,2,IF(C16&gt;=80%,1,0.5))))))))</f>
        <v>1.05</v>
      </c>
      <c r="I16" s="19" t="str">
        <f t="shared" si="0"/>
        <v>CORRECTE</v>
      </c>
    </row>
    <row r="17" spans="1:9" ht="30" customHeight="1" x14ac:dyDescent="0.25">
      <c r="A17" s="9" t="s">
        <v>103</v>
      </c>
      <c r="B17" s="9" t="s">
        <v>110</v>
      </c>
      <c r="C17" s="15">
        <v>0</v>
      </c>
      <c r="D17" s="15">
        <v>0</v>
      </c>
      <c r="E17" s="15"/>
      <c r="F17" s="15"/>
      <c r="G17" s="15" t="s">
        <v>111</v>
      </c>
      <c r="H17" s="15" t="str">
        <f>IF(A17="A",IF(OR(C17&gt;E17,D17&gt;C17,C17&lt;0,D17&lt;0),"NO ADMESA",(1-((C17-D17)/E17)*(1/Valoració!$B$7))*70),IF(A17="C.1",IF(C17&lt;=0,"PENDENT",ROUND(MAX(0,MIN(3,3*((C17-D17)/C17)/20%)),2)),IF(F17="No",0,IF(OR(C17="",D17="",F17=""),"PENDENT",IF(OR(C17&lt;75%,C17&lt;=D17),0,IF(C17&gt;=90%,3,IF(C17&gt;=85%,2,IF(C17&gt;=80%,1,0.5))))))))</f>
        <v>PENDENT</v>
      </c>
      <c r="I17" s="1" t="str">
        <f t="shared" si="0"/>
        <v>CORRECTE</v>
      </c>
    </row>
    <row r="18" spans="1:9" ht="30" customHeight="1" x14ac:dyDescent="0.25">
      <c r="A18" s="17" t="s">
        <v>112</v>
      </c>
      <c r="B18" s="17" t="s">
        <v>113</v>
      </c>
      <c r="C18" s="18">
        <v>0.74990000000000001</v>
      </c>
      <c r="D18" s="18">
        <v>0.7</v>
      </c>
      <c r="E18" s="18"/>
      <c r="F18" s="18" t="s">
        <v>114</v>
      </c>
      <c r="G18" s="18">
        <v>0</v>
      </c>
      <c r="H18" s="18">
        <f>IF(A18="A",IF(OR(C18&gt;E18,D18&gt;C18,C18&lt;0,D18&lt;0),"NO ADMESA",(1-((C18-D18)/E18)*(1/Valoració!$B$7))*70),IF(A18="C.1",IF(C18&lt;=0,"PENDENT",ROUND(MAX(0,MIN(3,3*((C18-D18)/C18)/20%)),2)),IF(F18="No",0,IF(OR(C18="",D18="",F18=""),"PENDENT",IF(OR(C18&lt;75%,C18&lt;=D18),0,IF(C18&gt;=90%,3,IF(C18&gt;=85%,2,IF(C18&gt;=80%,1,0.5))))))))</f>
        <v>0</v>
      </c>
      <c r="I18" s="19" t="str">
        <f t="shared" si="0"/>
        <v>CORRECTE</v>
      </c>
    </row>
    <row r="19" spans="1:9" ht="30" customHeight="1" x14ac:dyDescent="0.25">
      <c r="A19" s="9" t="s">
        <v>112</v>
      </c>
      <c r="B19" s="9" t="s">
        <v>115</v>
      </c>
      <c r="C19" s="16">
        <v>0.75</v>
      </c>
      <c r="D19" s="16">
        <v>0.7</v>
      </c>
      <c r="E19" s="15"/>
      <c r="F19" s="15" t="s">
        <v>114</v>
      </c>
      <c r="G19" s="15">
        <v>0.5</v>
      </c>
      <c r="H19" s="15">
        <f>IF(A19="A",IF(OR(C19&gt;E19,D19&gt;C19,C19&lt;0,D19&lt;0),"NO ADMESA",(1-((C19-D19)/E19)*(1/Valoració!$B$7))*70),IF(A19="C.1",IF(C19&lt;=0,"PENDENT",ROUND(MAX(0,MIN(3,3*((C19-D19)/C19)/20%)),2)),IF(F19="No",0,IF(OR(C19="",D19="",F19=""),"PENDENT",IF(OR(C19&lt;75%,C19&lt;=D19),0,IF(C19&gt;=90%,3,IF(C19&gt;=85%,2,IF(C19&gt;=80%,1,0.5))))))))</f>
        <v>0.5</v>
      </c>
      <c r="I19" s="1" t="str">
        <f t="shared" si="0"/>
        <v>CORRECTE</v>
      </c>
    </row>
    <row r="20" spans="1:9" ht="30" customHeight="1" x14ac:dyDescent="0.25">
      <c r="A20" s="17" t="s">
        <v>112</v>
      </c>
      <c r="B20" s="17" t="s">
        <v>116</v>
      </c>
      <c r="C20" s="20">
        <v>0.79990000000000006</v>
      </c>
      <c r="D20" s="20">
        <v>0.7</v>
      </c>
      <c r="E20" s="18"/>
      <c r="F20" s="18" t="s">
        <v>114</v>
      </c>
      <c r="G20" s="18">
        <v>0.5</v>
      </c>
      <c r="H20" s="18">
        <f>IF(A20="A",IF(OR(C20&gt;E20,D20&gt;C20,C20&lt;0,D20&lt;0),"NO ADMESA",(1-((C20-D20)/E20)*(1/Valoració!$B$7))*70),IF(A20="C.1",IF(C20&lt;=0,"PENDENT",ROUND(MAX(0,MIN(3,3*((C20-D20)/C20)/20%)),2)),IF(F20="No",0,IF(OR(C20="",D20="",F20=""),"PENDENT",IF(OR(C20&lt;75%,C20&lt;=D20),0,IF(C20&gt;=90%,3,IF(C20&gt;=85%,2,IF(C20&gt;=80%,1,0.5))))))))</f>
        <v>0.5</v>
      </c>
      <c r="I20" s="19" t="str">
        <f t="shared" si="0"/>
        <v>CORRECTE</v>
      </c>
    </row>
    <row r="21" spans="1:9" ht="30" customHeight="1" x14ac:dyDescent="0.25">
      <c r="A21" s="9" t="s">
        <v>112</v>
      </c>
      <c r="B21" s="9" t="s">
        <v>117</v>
      </c>
      <c r="C21" s="16">
        <v>0.79998999999999998</v>
      </c>
      <c r="D21" s="16">
        <v>0.7</v>
      </c>
      <c r="E21" s="15"/>
      <c r="F21" s="15" t="s">
        <v>114</v>
      </c>
      <c r="G21" s="15">
        <v>0.5</v>
      </c>
      <c r="H21" s="15">
        <f>IF(A21="A",IF(OR(C21&gt;E21,D21&gt;C21,C21&lt;0,D21&lt;0),"NO ADMESA",(1-((C21-D21)/E21)*(1/Valoració!$B$7))*70),IF(A21="C.1",IF(C21&lt;=0,"PENDENT",ROUND(MAX(0,MIN(3,3*((C21-D21)/C21)/20%)),2)),IF(F21="No",0,IF(OR(C21="",D21="",F21=""),"PENDENT",IF(OR(C21&lt;75%,C21&lt;=D21),0,IF(C21&gt;=90%,3,IF(C21&gt;=85%,2,IF(C21&gt;=80%,1,0.5))))))))</f>
        <v>0.5</v>
      </c>
      <c r="I21" s="1" t="str">
        <f t="shared" si="0"/>
        <v>CORRECTE</v>
      </c>
    </row>
    <row r="22" spans="1:9" ht="30" customHeight="1" x14ac:dyDescent="0.25">
      <c r="A22" s="17" t="s">
        <v>112</v>
      </c>
      <c r="B22" s="17" t="s">
        <v>118</v>
      </c>
      <c r="C22" s="20">
        <v>0.8</v>
      </c>
      <c r="D22" s="20">
        <v>0.7</v>
      </c>
      <c r="E22" s="18"/>
      <c r="F22" s="18" t="s">
        <v>114</v>
      </c>
      <c r="G22" s="18">
        <v>1</v>
      </c>
      <c r="H22" s="18">
        <f>IF(A22="A",IF(OR(C22&gt;E22,D22&gt;C22,C22&lt;0,D22&lt;0),"NO ADMESA",(1-((C22-D22)/E22)*(1/Valoració!$B$7))*70),IF(A22="C.1",IF(C22&lt;=0,"PENDENT",ROUND(MAX(0,MIN(3,3*((C22-D22)/C22)/20%)),2)),IF(F22="No",0,IF(OR(C22="",D22="",F22=""),"PENDENT",IF(OR(C22&lt;75%,C22&lt;=D22),0,IF(C22&gt;=90%,3,IF(C22&gt;=85%,2,IF(C22&gt;=80%,1,0.5))))))))</f>
        <v>1</v>
      </c>
      <c r="I22" s="19" t="str">
        <f t="shared" si="0"/>
        <v>CORRECTE</v>
      </c>
    </row>
    <row r="23" spans="1:9" ht="30" customHeight="1" x14ac:dyDescent="0.25">
      <c r="A23" s="9" t="s">
        <v>112</v>
      </c>
      <c r="B23" s="9" t="s">
        <v>119</v>
      </c>
      <c r="C23" s="16">
        <v>0.84989999999999999</v>
      </c>
      <c r="D23" s="16">
        <v>0.7</v>
      </c>
      <c r="E23" s="15"/>
      <c r="F23" s="15" t="s">
        <v>114</v>
      </c>
      <c r="G23" s="15">
        <v>1</v>
      </c>
      <c r="H23" s="15">
        <f>IF(A23="A",IF(OR(C23&gt;E23,D23&gt;C23,C23&lt;0,D23&lt;0),"NO ADMESA",(1-((C23-D23)/E23)*(1/Valoració!$B$7))*70),IF(A23="C.1",IF(C23&lt;=0,"PENDENT",ROUND(MAX(0,MIN(3,3*((C23-D23)/C23)/20%)),2)),IF(F23="No",0,IF(OR(C23="",D23="",F23=""),"PENDENT",IF(OR(C23&lt;75%,C23&lt;=D23),0,IF(C23&gt;=90%,3,IF(C23&gt;=85%,2,IF(C23&gt;=80%,1,0.5))))))))</f>
        <v>1</v>
      </c>
      <c r="I23" s="1" t="str">
        <f t="shared" si="0"/>
        <v>CORRECTE</v>
      </c>
    </row>
    <row r="24" spans="1:9" ht="30" customHeight="1" x14ac:dyDescent="0.25">
      <c r="A24" s="17" t="s">
        <v>112</v>
      </c>
      <c r="B24" s="17" t="s">
        <v>120</v>
      </c>
      <c r="C24" s="20">
        <v>0.85</v>
      </c>
      <c r="D24" s="20">
        <v>0.7</v>
      </c>
      <c r="E24" s="18"/>
      <c r="F24" s="18" t="s">
        <v>114</v>
      </c>
      <c r="G24" s="18">
        <v>2</v>
      </c>
      <c r="H24" s="18">
        <f>IF(A24="A",IF(OR(C24&gt;E24,D24&gt;C24,C24&lt;0,D24&lt;0),"NO ADMESA",(1-((C24-D24)/E24)*(1/Valoració!$B$7))*70),IF(A24="C.1",IF(C24&lt;=0,"PENDENT",ROUND(MAX(0,MIN(3,3*((C24-D24)/C24)/20%)),2)),IF(F24="No",0,IF(OR(C24="",D24="",F24=""),"PENDENT",IF(OR(C24&lt;75%,C24&lt;=D24),0,IF(C24&gt;=90%,3,IF(C24&gt;=85%,2,IF(C24&gt;=80%,1,0.5))))))))</f>
        <v>2</v>
      </c>
      <c r="I24" s="19" t="str">
        <f t="shared" si="0"/>
        <v>CORRECTE</v>
      </c>
    </row>
    <row r="25" spans="1:9" ht="30" customHeight="1" x14ac:dyDescent="0.25">
      <c r="A25" s="9" t="s">
        <v>112</v>
      </c>
      <c r="B25" s="9" t="s">
        <v>121</v>
      </c>
      <c r="C25" s="16">
        <v>0.89990000000000003</v>
      </c>
      <c r="D25" s="16">
        <v>0.7</v>
      </c>
      <c r="E25" s="15"/>
      <c r="F25" s="15" t="s">
        <v>114</v>
      </c>
      <c r="G25" s="15">
        <v>2</v>
      </c>
      <c r="H25" s="15">
        <f>IF(A25="A",IF(OR(C25&gt;E25,D25&gt;C25,C25&lt;0,D25&lt;0),"NO ADMESA",(1-((C25-D25)/E25)*(1/Valoració!$B$7))*70),IF(A25="C.1",IF(C25&lt;=0,"PENDENT",ROUND(MAX(0,MIN(3,3*((C25-D25)/C25)/20%)),2)),IF(F25="No",0,IF(OR(C25="",D25="",F25=""),"PENDENT",IF(OR(C25&lt;75%,C25&lt;=D25),0,IF(C25&gt;=90%,3,IF(C25&gt;=85%,2,IF(C25&gt;=80%,1,0.5))))))))</f>
        <v>2</v>
      </c>
      <c r="I25" s="1" t="str">
        <f t="shared" si="0"/>
        <v>CORRECTE</v>
      </c>
    </row>
    <row r="26" spans="1:9" ht="30" customHeight="1" x14ac:dyDescent="0.25">
      <c r="A26" s="17" t="s">
        <v>112</v>
      </c>
      <c r="B26" s="17" t="s">
        <v>122</v>
      </c>
      <c r="C26" s="20">
        <v>0.9</v>
      </c>
      <c r="D26" s="20">
        <v>0.7</v>
      </c>
      <c r="E26" s="18"/>
      <c r="F26" s="18" t="s">
        <v>114</v>
      </c>
      <c r="G26" s="18">
        <v>3</v>
      </c>
      <c r="H26" s="18">
        <f>IF(A26="A",IF(OR(C26&gt;E26,D26&gt;C26,C26&lt;0,D26&lt;0),"NO ADMESA",(1-((C26-D26)/E26)*(1/Valoració!$B$7))*70),IF(A26="C.1",IF(C26&lt;=0,"PENDENT",ROUND(MAX(0,MIN(3,3*((C26-D26)/C26)/20%)),2)),IF(F26="No",0,IF(OR(C26="",D26="",F26=""),"PENDENT",IF(OR(C26&lt;75%,C26&lt;=D26),0,IF(C26&gt;=90%,3,IF(C26&gt;=85%,2,IF(C26&gt;=80%,1,0.5))))))))</f>
        <v>3</v>
      </c>
      <c r="I26" s="19" t="str">
        <f t="shared" si="0"/>
        <v>CORRECTE</v>
      </c>
    </row>
    <row r="27" spans="1:9" ht="30" customHeight="1" x14ac:dyDescent="0.25">
      <c r="A27" s="9" t="s">
        <v>112</v>
      </c>
      <c r="B27" s="9" t="s">
        <v>123</v>
      </c>
      <c r="C27" s="16">
        <v>1</v>
      </c>
      <c r="D27" s="16">
        <v>0.7</v>
      </c>
      <c r="E27" s="15"/>
      <c r="F27" s="15" t="s">
        <v>114</v>
      </c>
      <c r="G27" s="15">
        <v>3</v>
      </c>
      <c r="H27" s="15">
        <f>IF(A27="A",IF(OR(C27&gt;E27,D27&gt;C27,C27&lt;0,D27&lt;0),"NO ADMESA",(1-((C27-D27)/E27)*(1/Valoració!$B$7))*70),IF(A27="C.1",IF(C27&lt;=0,"PENDENT",ROUND(MAX(0,MIN(3,3*((C27-D27)/C27)/20%)),2)),IF(F27="No",0,IF(OR(C27="",D27="",F27=""),"PENDENT",IF(OR(C27&lt;75%,C27&lt;=D27),0,IF(C27&gt;=90%,3,IF(C27&gt;=85%,2,IF(C27&gt;=80%,1,0.5))))))))</f>
        <v>3</v>
      </c>
      <c r="I27" s="1" t="str">
        <f t="shared" si="0"/>
        <v>CORRECTE</v>
      </c>
    </row>
    <row r="28" spans="1:9" ht="30" customHeight="1" x14ac:dyDescent="0.25">
      <c r="A28" s="17" t="s">
        <v>112</v>
      </c>
      <c r="B28" s="17" t="s">
        <v>124</v>
      </c>
      <c r="C28" s="20">
        <v>0.95</v>
      </c>
      <c r="D28" s="20">
        <v>0.7</v>
      </c>
      <c r="E28" s="18"/>
      <c r="F28" s="18" t="s">
        <v>125</v>
      </c>
      <c r="G28" s="18">
        <v>0</v>
      </c>
      <c r="H28" s="18">
        <f>IF(A28="A",IF(OR(C28&gt;E28,D28&gt;C28,C28&lt;0,D28&lt;0),"NO ADMESA",(1-((C28-D28)/E28)*(1/Valoració!$B$7))*70),IF(A28="C.1",IF(C28&lt;=0,"PENDENT",ROUND(MAX(0,MIN(3,3*((C28-D28)/C28)/20%)),2)),IF(F28="No",0,IF(OR(C28="",D28="",F28=""),"PENDENT",IF(OR(C28&lt;75%,C28&lt;=D28),0,IF(C28&gt;=90%,3,IF(C28&gt;=85%,2,IF(C28&gt;=80%,1,0.5))))))))</f>
        <v>0</v>
      </c>
      <c r="I28" s="19" t="str">
        <f t="shared" si="0"/>
        <v>CORRECTE</v>
      </c>
    </row>
    <row r="29" spans="1:9" ht="30" customHeight="1" x14ac:dyDescent="0.25">
      <c r="A29" s="9" t="s">
        <v>112</v>
      </c>
      <c r="B29" s="9" t="s">
        <v>126</v>
      </c>
      <c r="C29" s="16">
        <v>0.85</v>
      </c>
      <c r="D29" s="16">
        <v>0.85</v>
      </c>
      <c r="E29" s="15"/>
      <c r="F29" s="15" t="s">
        <v>114</v>
      </c>
      <c r="G29" s="15">
        <v>0</v>
      </c>
      <c r="H29" s="15">
        <f>IF(A29="A",IF(OR(C29&gt;E29,D29&gt;C29,C29&lt;0,D29&lt;0),"NO ADMESA",(1-((C29-D29)/E29)*(1/Valoració!$B$7))*70),IF(A29="C.1",IF(C29&lt;=0,"PENDENT",ROUND(MAX(0,MIN(3,3*((C29-D29)/C29)/20%)),2)),IF(F29="No",0,IF(OR(C29="",D29="",F29=""),"PENDENT",IF(OR(C29&lt;75%,C29&lt;=D29),0,IF(C29&gt;=90%,3,IF(C29&gt;=85%,2,IF(C29&gt;=80%,1,0.5))))))))</f>
        <v>0</v>
      </c>
      <c r="I29" s="1" t="str">
        <f t="shared" si="0"/>
        <v>CORRECTE</v>
      </c>
    </row>
    <row r="30" spans="1:9" ht="30" customHeight="1" x14ac:dyDescent="0.25">
      <c r="A30" s="17" t="s">
        <v>112</v>
      </c>
      <c r="B30" s="17" t="s">
        <v>127</v>
      </c>
      <c r="C30" s="20">
        <v>0.86</v>
      </c>
      <c r="D30" s="20">
        <v>0.85</v>
      </c>
      <c r="E30" s="18"/>
      <c r="F30" s="18" t="s">
        <v>114</v>
      </c>
      <c r="G30" s="18">
        <v>2</v>
      </c>
      <c r="H30" s="18">
        <f>IF(A30="A",IF(OR(C30&gt;E30,D30&gt;C30,C30&lt;0,D30&lt;0),"NO ADMESA",(1-((C30-D30)/E30)*(1/Valoració!$B$7))*70),IF(A30="C.1",IF(C30&lt;=0,"PENDENT",ROUND(MAX(0,MIN(3,3*((C30-D30)/C30)/20%)),2)),IF(F30="No",0,IF(OR(C30="",D30="",F30=""),"PENDENT",IF(OR(C30&lt;75%,C30&lt;=D30),0,IF(C30&gt;=90%,3,IF(C30&gt;=85%,2,IF(C30&gt;=80%,1,0.5))))))))</f>
        <v>2</v>
      </c>
      <c r="I30" s="19" t="str">
        <f t="shared" si="0"/>
        <v>CORRECTE</v>
      </c>
    </row>
    <row r="31" spans="1:9" ht="30" customHeight="1" x14ac:dyDescent="0.25">
      <c r="A31" s="9" t="s">
        <v>112</v>
      </c>
      <c r="B31" s="9" t="s">
        <v>128</v>
      </c>
      <c r="C31" s="16">
        <v>0.9</v>
      </c>
      <c r="D31" s="16"/>
      <c r="E31" s="15"/>
      <c r="F31" s="15" t="s">
        <v>114</v>
      </c>
      <c r="G31" s="15" t="s">
        <v>111</v>
      </c>
      <c r="H31" s="15" t="str">
        <f>IF(A31="A",IF(OR(C31&gt;E31,D31&gt;C31,C31&lt;0,D31&lt;0),"NO ADMESA",(1-((C31-D31)/E31)*(1/Valoració!$B$7))*70),IF(A31="C.1",IF(C31&lt;=0,"PENDENT",ROUND(MAX(0,MIN(3,3*((C31-D31)/C31)/20%)),2)),IF(F31="No",0,IF(OR(C31="",D31="",F31=""),"PENDENT",IF(OR(C31&lt;75%,C31&lt;=D31),0,IF(C31&gt;=90%,3,IF(C31&gt;=85%,2,IF(C31&gt;=80%,1,0.5))))))))</f>
        <v>PENDENT</v>
      </c>
      <c r="I31" s="1" t="str">
        <f t="shared" si="0"/>
        <v>CORRECTE</v>
      </c>
    </row>
    <row r="32" spans="1:9" ht="30" customHeight="1" x14ac:dyDescent="0.25">
      <c r="A32" s="17" t="s">
        <v>112</v>
      </c>
      <c r="B32" s="17" t="s">
        <v>129</v>
      </c>
      <c r="C32" s="20"/>
      <c r="D32" s="20">
        <v>0.7</v>
      </c>
      <c r="E32" s="18"/>
      <c r="F32" s="18" t="s">
        <v>114</v>
      </c>
      <c r="G32" s="18" t="s">
        <v>111</v>
      </c>
      <c r="H32" s="18" t="str">
        <f>IF(A32="A",IF(OR(C32&gt;E32,D32&gt;C32,C32&lt;0,D32&lt;0),"NO ADMESA",(1-((C32-D32)/E32)*(1/Valoració!$B$7))*70),IF(A32="C.1",IF(C32&lt;=0,"PENDENT",ROUND(MAX(0,MIN(3,3*((C32-D32)/C32)/20%)),2)),IF(F32="No",0,IF(OR(C32="",D32="",F32=""),"PENDENT",IF(OR(C32&lt;75%,C32&lt;=D32),0,IF(C32&gt;=90%,3,IF(C32&gt;=85%,2,IF(C32&gt;=80%,1,0.5))))))))</f>
        <v>PENDENT</v>
      </c>
      <c r="I32" s="19" t="str">
        <f t="shared" si="0"/>
        <v>CORRECTE</v>
      </c>
    </row>
    <row r="33" spans="1:9" x14ac:dyDescent="0.25">
      <c r="A33" s="1"/>
      <c r="B33" s="1"/>
      <c r="C33" s="7"/>
      <c r="D33" s="7"/>
      <c r="E33" s="6"/>
      <c r="F33" s="6"/>
      <c r="G33" s="6"/>
      <c r="H33" s="6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30" customHeight="1" x14ac:dyDescent="0.35">
      <c r="A35" s="21" t="s">
        <v>130</v>
      </c>
      <c r="B35" s="22">
        <f>COUNTIF(I7:I32,"CORRECTE")</f>
        <v>26</v>
      </c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36" customHeight="1" x14ac:dyDescent="0.25">
      <c r="A37" s="2" t="s">
        <v>131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44.1" customHeight="1" x14ac:dyDescent="0.25">
      <c r="A39" s="23" t="s">
        <v>138</v>
      </c>
      <c r="B39" s="23" t="s">
        <v>94</v>
      </c>
      <c r="C39" s="23" t="s">
        <v>132</v>
      </c>
      <c r="D39" s="23" t="s">
        <v>96</v>
      </c>
      <c r="E39" s="1"/>
      <c r="F39" s="1"/>
      <c r="G39" s="1"/>
      <c r="H39" s="1"/>
      <c r="I39" s="1"/>
    </row>
    <row r="40" spans="1:9" ht="44.1" customHeight="1" x14ac:dyDescent="0.25">
      <c r="A40" s="9" t="s">
        <v>133</v>
      </c>
      <c r="B40" s="24">
        <v>70</v>
      </c>
      <c r="C40" s="24">
        <v>70</v>
      </c>
      <c r="D40" s="9" t="str">
        <f>IF(ABS(B40-C40)&lt;0.0000001,"CORRECTE","REVISAR")</f>
        <v>CORRECTE</v>
      </c>
      <c r="E40" s="1"/>
      <c r="F40" s="1"/>
      <c r="G40" s="1"/>
      <c r="H40" s="1"/>
      <c r="I40" s="1"/>
    </row>
    <row r="41" spans="1:9" ht="44.1" customHeight="1" x14ac:dyDescent="0.25">
      <c r="A41" s="9" t="s">
        <v>134</v>
      </c>
      <c r="B41" s="24">
        <v>3</v>
      </c>
      <c r="C41" s="24">
        <v>3</v>
      </c>
      <c r="D41" s="9" t="str">
        <f>IF(ABS(B41-C41)&lt;0.0000001,"CORRECTE","REVISAR")</f>
        <v>CORRECTE</v>
      </c>
      <c r="E41" s="1"/>
      <c r="F41" s="1"/>
      <c r="G41" s="1"/>
      <c r="H41" s="1"/>
      <c r="I41" s="1"/>
    </row>
    <row r="42" spans="1:9" ht="44.1" customHeight="1" x14ac:dyDescent="0.25">
      <c r="A42" s="9" t="s">
        <v>135</v>
      </c>
      <c r="B42" s="24">
        <v>3</v>
      </c>
      <c r="C42" s="24">
        <v>3</v>
      </c>
      <c r="D42" s="9" t="str">
        <f>IF(ABS(B42-C42)&lt;0.0000001,"CORRECTE","REVISAR")</f>
        <v>CORRECTE</v>
      </c>
      <c r="E42" s="1"/>
      <c r="F42" s="1"/>
      <c r="G42" s="1"/>
      <c r="H42" s="1"/>
      <c r="I42" s="1"/>
    </row>
    <row r="43" spans="1:9" ht="44.1" customHeight="1" x14ac:dyDescent="0.25">
      <c r="A43" s="9" t="s">
        <v>136</v>
      </c>
      <c r="B43" s="24">
        <v>76</v>
      </c>
      <c r="C43" s="24">
        <v>76</v>
      </c>
      <c r="D43" s="9" t="str">
        <f>IF(ABS(B43-C43)&lt;0.0000001,"CORRECTE","REVISAR")</f>
        <v>CORRECTE</v>
      </c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36" customHeight="1" x14ac:dyDescent="0.25">
      <c r="A45" s="2" t="s">
        <v>137</v>
      </c>
      <c r="B45" s="2"/>
      <c r="C45" s="2"/>
      <c r="D45" s="2"/>
      <c r="E45" s="2"/>
      <c r="F45" s="2"/>
      <c r="G45" s="2"/>
      <c r="H45" s="2"/>
      <c r="I45" s="2"/>
    </row>
  </sheetData>
  <sheetProtection sheet="1" objects="1" scenarios="1"/>
  <mergeCells count="5">
    <mergeCell ref="A1:I1"/>
    <mergeCell ref="A2:I2"/>
    <mergeCell ref="A3:I3"/>
    <mergeCell ref="A37:I37"/>
    <mergeCell ref="A45:I45"/>
  </mergeCells>
  <conditionalFormatting sqref="I7:I32">
    <cfRule type="expression" dxfId="1" priority="1">
      <formula>I7="CORRECTE"</formula>
    </cfRule>
  </conditionalFormatting>
  <conditionalFormatting sqref="D40:D43">
    <cfRule type="expression" dxfId="0" priority="2">
      <formula>D40="CORRECTE"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1" ma:contentTypeDescription="Crear nuevo documento." ma:contentTypeScope="" ma:versionID="9ac82dc8c0edcd565cdbb056c9d2b75d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cc0d3a68d6a6152e8b0a039510bd9da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Props1.xml><?xml version="1.0" encoding="utf-8"?>
<ds:datastoreItem xmlns:ds="http://schemas.openxmlformats.org/officeDocument/2006/customXml" ds:itemID="{E1CFD9BA-DE55-4552-9E78-A2835BD93AEC}"/>
</file>

<file path=customXml/itemProps2.xml><?xml version="1.0" encoding="utf-8"?>
<ds:datastoreItem xmlns:ds="http://schemas.openxmlformats.org/officeDocument/2006/customXml" ds:itemID="{D3D74809-DD62-4A87-85AA-A5518616F0B3}"/>
</file>

<file path=customXml/itemProps3.xml><?xml version="1.0" encoding="utf-8"?>
<ds:datastoreItem xmlns:ds="http://schemas.openxmlformats.org/officeDocument/2006/customXml" ds:itemID="{292A1B0E-6AEB-4B25-B397-99268F72C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Oferta</vt:lpstr>
      <vt:lpstr>Valoració</vt:lpstr>
      <vt:lpstr>Proves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Ramos Llaurado</dc:creator>
  <cp:lastModifiedBy>Gerard Ramos Llaurado</cp:lastModifiedBy>
  <dcterms:created xsi:type="dcterms:W3CDTF">2026-11-04T13:09:16Z</dcterms:created>
  <dcterms:modified xsi:type="dcterms:W3CDTF">2026-11-04T13:54:38Z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4212d5-8e20-4769-8ba6-73620ad0a6aa_Enabled">
    <vt:lpwstr>true</vt:lpwstr>
  </property>
  <property fmtid="{D5CDD505-2E9C-101B-9397-08002B2CF9AE}" pid="3" name="MSIP_Label_0b4212d5-8e20-4769-8ba6-73620ad0a6aa_SetDate">
    <vt:lpwstr>2026-11-04T13:10:36Z</vt:lpwstr>
  </property>
  <property fmtid="{D5CDD505-2E9C-101B-9397-08002B2CF9AE}" pid="4" name="MSIP_Label_0b4212d5-8e20-4769-8ba6-73620ad0a6aa_Method">
    <vt:lpwstr>Standard</vt:lpwstr>
  </property>
  <property fmtid="{D5CDD505-2E9C-101B-9397-08002B2CF9AE}" pid="5" name="MSIP_Label_0b4212d5-8e20-4769-8ba6-73620ad0a6aa_Name">
    <vt:lpwstr>Publico</vt:lpwstr>
  </property>
  <property fmtid="{D5CDD505-2E9C-101B-9397-08002B2CF9AE}" pid="6" name="MSIP_Label_0b4212d5-8e20-4769-8ba6-73620ad0a6aa_SiteId">
    <vt:lpwstr>a1ac7fe6-1562-495e-b589-12ebe7bd37f4</vt:lpwstr>
  </property>
  <property fmtid="{D5CDD505-2E9C-101B-9397-08002B2CF9AE}" pid="7" name="MSIP_Label_0b4212d5-8e20-4769-8ba6-73620ad0a6aa_ActionId">
    <vt:lpwstr>bac41c3c-741d-44bf-b809-46e0cbc0d26d</vt:lpwstr>
  </property>
  <property fmtid="{D5CDD505-2E9C-101B-9397-08002B2CF9AE}" pid="8" name="MSIP_Label_0b4212d5-8e20-4769-8ba6-73620ad0a6aa_ContentBits">
    <vt:lpwstr>0</vt:lpwstr>
  </property>
  <property fmtid="{D5CDD505-2E9C-101B-9397-08002B2CF9AE}" pid="9" name="MSIP_Label_0b4212d5-8e20-4769-8ba6-73620ad0a6aa_Tag">
    <vt:lpwstr>10, 1, 2, 1</vt:lpwstr>
  </property>
  <property fmtid="{D5CDD505-2E9C-101B-9397-08002B2CF9AE}" pid="10" name="ContentTypeId">
    <vt:lpwstr>0x010100B5AFC6C30DE53349A46828932BFD2DC2</vt:lpwstr>
  </property>
</Properties>
</file>