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rccientificdebarcelona.sharepoint.com/sites/INT_ContractaciMANT-PREV-SOST-RECEP-2026-07SERVEIGESTIRESIDUS/Shared Documents/"/>
    </mc:Choice>
  </mc:AlternateContent>
  <xr:revisionPtr revIDLastSave="385" documentId="8_{26F7EF12-D8CB-47E6-98BE-4CC8C1777593}" xr6:coauthVersionLast="47" xr6:coauthVersionMax="47" xr10:uidLastSave="{645C0ABC-9596-42F6-AC81-1B900C4B82FF}"/>
  <bookViews>
    <workbookView xWindow="-120" yWindow="-120" windowWidth="29040" windowHeight="15720" activeTab="1" xr2:uid="{1086DB11-2FA4-4429-858A-AD0749FFF71C}"/>
  </bookViews>
  <sheets>
    <sheet name="Annex I quantitats 2026" sheetId="4" r:id="rId1"/>
    <sheet name="Annex II oferta econòmica 2026" sheetId="2" r:id="rId2"/>
    <sheet name="Hoja1" sheetId="3" r:id="rId3"/>
  </sheets>
  <definedNames>
    <definedName name="_xlnm.Print_Area" localSheetId="0">'Annex I quantitats 2026'!$B$57:$F$129</definedName>
    <definedName name="_xlnm.Print_Area" localSheetId="1">'Annex II oferta econòmica 2026'!$B$1:$I$127</definedName>
    <definedName name="_xlnm.Print_Titles" localSheetId="1">'Annex II oferta econòmica 2026'!$9:$9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5" i="2" l="1"/>
  <c r="D84" i="2"/>
  <c r="D83" i="2"/>
  <c r="D82" i="2"/>
  <c r="D78" i="2"/>
  <c r="D77" i="2"/>
  <c r="D76" i="2"/>
  <c r="D75" i="2"/>
  <c r="D71" i="2"/>
  <c r="D70" i="2"/>
  <c r="D69" i="2"/>
  <c r="D68" i="2"/>
  <c r="D64" i="2"/>
  <c r="D63" i="2"/>
  <c r="D62" i="2"/>
  <c r="D61" i="2"/>
  <c r="D66" i="4"/>
  <c r="D65" i="4"/>
  <c r="D64" i="4"/>
  <c r="D63" i="4"/>
  <c r="I38" i="2"/>
  <c r="F44" i="2"/>
  <c r="F38" i="2"/>
  <c r="D125" i="2"/>
  <c r="D119" i="2"/>
  <c r="D114" i="2"/>
  <c r="D113" i="2"/>
  <c r="D112" i="2"/>
  <c r="D111" i="2"/>
  <c r="D110" i="2"/>
  <c r="D109" i="2"/>
  <c r="D105" i="2"/>
  <c r="D104" i="2"/>
  <c r="D103" i="2"/>
  <c r="D100" i="2"/>
  <c r="D96" i="2"/>
  <c r="D44" i="2"/>
  <c r="D38" i="2"/>
  <c r="D35" i="2"/>
  <c r="D34" i="2"/>
  <c r="D28" i="2"/>
  <c r="D45" i="4"/>
  <c r="D38" i="4"/>
  <c r="D35" i="4"/>
  <c r="D34" i="4"/>
  <c r="D28" i="4"/>
  <c r="D127" i="4" l="1"/>
  <c r="D121" i="4"/>
  <c r="D116" i="4"/>
  <c r="D115" i="4"/>
  <c r="D114" i="4"/>
  <c r="D113" i="4"/>
  <c r="D112" i="4"/>
  <c r="D111" i="4"/>
  <c r="D107" i="4"/>
  <c r="D106" i="4"/>
  <c r="D105" i="4"/>
  <c r="D102" i="4"/>
  <c r="D98" i="4"/>
  <c r="D94" i="4"/>
  <c r="D93" i="4"/>
  <c r="D92" i="4"/>
  <c r="D91" i="4"/>
  <c r="D87" i="4"/>
  <c r="D86" i="4"/>
  <c r="D85" i="4"/>
  <c r="D84" i="4"/>
  <c r="D80" i="4"/>
  <c r="D79" i="4"/>
  <c r="D78" i="4"/>
  <c r="D77" i="4"/>
  <c r="D73" i="4"/>
  <c r="D72" i="4"/>
  <c r="D71" i="4"/>
  <c r="D70" i="4"/>
  <c r="F127" i="4" l="1"/>
  <c r="F121" i="4"/>
  <c r="F116" i="4"/>
  <c r="F115" i="4"/>
  <c r="F114" i="4"/>
  <c r="F113" i="4"/>
  <c r="F112" i="4"/>
  <c r="F111" i="4"/>
  <c r="F107" i="4"/>
  <c r="F106" i="4"/>
  <c r="F105" i="4"/>
  <c r="F102" i="4"/>
  <c r="F98" i="4"/>
  <c r="F94" i="4"/>
  <c r="F93" i="4"/>
  <c r="F92" i="4"/>
  <c r="F91" i="4"/>
  <c r="F87" i="4"/>
  <c r="F86" i="4"/>
  <c r="F85" i="4"/>
  <c r="F84" i="4"/>
  <c r="F80" i="4"/>
  <c r="F79" i="4"/>
  <c r="F78" i="4"/>
  <c r="F77" i="4"/>
  <c r="F73" i="4"/>
  <c r="F72" i="4"/>
  <c r="F71" i="4"/>
  <c r="F70" i="4"/>
  <c r="F66" i="4"/>
  <c r="F65" i="4"/>
  <c r="F64" i="4"/>
  <c r="F63" i="4"/>
  <c r="F51" i="4"/>
  <c r="F45" i="4"/>
  <c r="F38" i="4"/>
  <c r="F35" i="4"/>
  <c r="F34" i="4"/>
  <c r="F28" i="4"/>
  <c r="F25" i="4"/>
  <c r="F24" i="4"/>
  <c r="F23" i="4"/>
  <c r="F22" i="4"/>
  <c r="F16" i="4"/>
  <c r="F13" i="4"/>
  <c r="F12" i="4"/>
  <c r="F11" i="4"/>
  <c r="F10" i="4"/>
  <c r="I12" i="2"/>
  <c r="F12" i="2"/>
  <c r="F10" i="2"/>
  <c r="I10" i="2"/>
  <c r="F11" i="2"/>
  <c r="I11" i="2"/>
  <c r="F13" i="2"/>
  <c r="I13" i="2"/>
  <c r="I16" i="2"/>
  <c r="F16" i="2"/>
  <c r="F22" i="2"/>
  <c r="I22" i="2"/>
  <c r="F23" i="2"/>
  <c r="I23" i="2"/>
  <c r="F24" i="2"/>
  <c r="I24" i="2"/>
  <c r="F25" i="2"/>
  <c r="I25" i="2"/>
  <c r="F28" i="2"/>
  <c r="I28" i="2"/>
  <c r="F34" i="2"/>
  <c r="I34" i="2"/>
  <c r="F35" i="2"/>
  <c r="I35" i="2"/>
  <c r="I44" i="2"/>
  <c r="F50" i="2"/>
  <c r="I50" i="2"/>
  <c r="I52" i="2" s="1"/>
  <c r="F61" i="2"/>
  <c r="I61" i="2"/>
  <c r="F62" i="2"/>
  <c r="I62" i="2"/>
  <c r="F63" i="2"/>
  <c r="I63" i="2"/>
  <c r="F64" i="2"/>
  <c r="I64" i="2"/>
  <c r="F68" i="2"/>
  <c r="I68" i="2"/>
  <c r="F69" i="2"/>
  <c r="I69" i="2"/>
  <c r="F70" i="2"/>
  <c r="I70" i="2"/>
  <c r="F71" i="2"/>
  <c r="I71" i="2"/>
  <c r="F75" i="2"/>
  <c r="I75" i="2"/>
  <c r="F76" i="2"/>
  <c r="I76" i="2"/>
  <c r="F77" i="2"/>
  <c r="I77" i="2"/>
  <c r="F78" i="2"/>
  <c r="I78" i="2"/>
  <c r="F82" i="2"/>
  <c r="I82" i="2"/>
  <c r="F83" i="2"/>
  <c r="I83" i="2"/>
  <c r="F84" i="2"/>
  <c r="I84" i="2"/>
  <c r="F85" i="2"/>
  <c r="I85" i="2"/>
  <c r="F89" i="2"/>
  <c r="I89" i="2"/>
  <c r="F90" i="2"/>
  <c r="I90" i="2"/>
  <c r="F91" i="2"/>
  <c r="I91" i="2"/>
  <c r="F92" i="2"/>
  <c r="I92" i="2"/>
  <c r="F96" i="2"/>
  <c r="I96" i="2"/>
  <c r="F100" i="2"/>
  <c r="I100" i="2"/>
  <c r="F103" i="2"/>
  <c r="I103" i="2"/>
  <c r="F104" i="2"/>
  <c r="I104" i="2"/>
  <c r="F105" i="2"/>
  <c r="I105" i="2"/>
  <c r="F109" i="2"/>
  <c r="I109" i="2"/>
  <c r="F110" i="2"/>
  <c r="I110" i="2"/>
  <c r="F111" i="2"/>
  <c r="I111" i="2"/>
  <c r="F112" i="2"/>
  <c r="I112" i="2"/>
  <c r="F113" i="2"/>
  <c r="I113" i="2"/>
  <c r="F114" i="2"/>
  <c r="I114" i="2"/>
  <c r="F119" i="2"/>
  <c r="I119" i="2"/>
  <c r="F125" i="2"/>
  <c r="I125" i="2"/>
  <c r="F53" i="4" l="1"/>
  <c r="F129" i="4"/>
  <c r="F127" i="2"/>
  <c r="F52" i="2"/>
  <c r="I127" i="2"/>
</calcChain>
</file>

<file path=xl/sharedStrings.xml><?xml version="1.0" encoding="utf-8"?>
<sst xmlns="http://schemas.openxmlformats.org/spreadsheetml/2006/main" count="482" uniqueCount="99">
  <si>
    <r>
      <t xml:space="preserve">ANNEX I - PRESSUPOST </t>
    </r>
    <r>
      <rPr>
        <sz val="14"/>
        <rFont val="Calibri"/>
        <family val="2"/>
        <scheme val="minor"/>
      </rPr>
      <t>(tots els imports s'expressen sense l'IVA corresponent)(preu de transport inclòs)</t>
    </r>
  </si>
  <si>
    <t>EXP. 2026-07</t>
  </si>
  <si>
    <t>LOT 1 - RESIDUS BIOSANITARIS I ANIMALS EXPERIMENTACIÓ</t>
  </si>
  <si>
    <t>RESIDUS BIOLÒGICS GRUP II (LER 180104)</t>
  </si>
  <si>
    <t>LICITACIÓ</t>
  </si>
  <si>
    <t>BOSSES</t>
  </si>
  <si>
    <t>QUANTITAT ESTIMADA PER ANY (ut)</t>
  </si>
  <si>
    <t>PREU UNITARI MÀXIM</t>
  </si>
  <si>
    <t>IMPORT TOTAL (€)</t>
  </si>
  <si>
    <t>Subministrament G-II 50 litres (52x60), 220 mg/cm2, verdes</t>
  </si>
  <si>
    <t>€/ut</t>
  </si>
  <si>
    <t>Subministrament G-II 70 litres (80x100), 220 mg/cm2, verdes</t>
  </si>
  <si>
    <t>Subministrament bosses transparents 200L</t>
  </si>
  <si>
    <t>Subministrament G-II 50 litres (30x50), 220 mg/cm2, blanques</t>
  </si>
  <si>
    <t>CONTENIDORS PER G-II</t>
  </si>
  <si>
    <t>Subministrament i retirada,  1.100 litres</t>
  </si>
  <si>
    <t>RESIDUS  BIOLÒGICS GRUP III (LER 180103)</t>
  </si>
  <si>
    <t>CONTENIDORS</t>
  </si>
  <si>
    <t>Subministrament i retirada G-III 5 litres</t>
  </si>
  <si>
    <t>Subministrament i retirada G-III 10 litres</t>
  </si>
  <si>
    <t>Subministrament i retirada G-III 30 litres</t>
  </si>
  <si>
    <t>Subministrament i retirada G-III 60 litres</t>
  </si>
  <si>
    <t>SENSE CONTENIDOR</t>
  </si>
  <si>
    <t>Filtre de cabina biològica</t>
  </si>
  <si>
    <t>RESIDUS  BIOLÒGICS CITOSTÀTICS GRUP  IV (LER 180108)</t>
  </si>
  <si>
    <t>Subministrament i retirada G-IV 30 litres</t>
  </si>
  <si>
    <t>Subministrament i retirada G-IV 60 litres</t>
  </si>
  <si>
    <t>Filtre citostàtic</t>
  </si>
  <si>
    <t>ANIMALS D'EXPERIMENTACIÓ (LER 180203) (ROSEGADORS, XENOPUS)</t>
  </si>
  <si>
    <t>BOSSA CONGELADA</t>
  </si>
  <si>
    <t>QUANTITAT ESTIMADA PER ANY (kg)</t>
  </si>
  <si>
    <t>Retirada  (el preu no inclou la bossa)</t>
  </si>
  <si>
    <t>€/kg</t>
  </si>
  <si>
    <t>RESIDUS DE POREXPAN (LER 200139)</t>
  </si>
  <si>
    <t>PUNT DE RECOLLIDA</t>
  </si>
  <si>
    <t>QUANTITAT ESTIMADA PER ANY (m3)</t>
  </si>
  <si>
    <t>Retirada (sense contenidor)
Aprox. 50 bosses de 200L</t>
  </si>
  <si>
    <t>€/m3</t>
  </si>
  <si>
    <t>Import total màxim LOT 1</t>
  </si>
  <si>
    <t>LOT 2 - RESIDUS QUÍMICS  I ALTRES RESIDUS INDUSTRIALS</t>
  </si>
  <si>
    <t>Exp. 2026-07</t>
  </si>
  <si>
    <t>DISSOLVENTS HALOGENATS (CER 140602)</t>
  </si>
  <si>
    <t>CONTENIDORS DE LIQUIDS</t>
  </si>
  <si>
    <t>Subministrament i retirada  5 litres</t>
  </si>
  <si>
    <t>Subministrament i retirada 10 litres</t>
  </si>
  <si>
    <t>Subministrament i retirada 25 litres</t>
  </si>
  <si>
    <t>Retirada 1 litre (el preu no inclou el contenidor)</t>
  </si>
  <si>
    <t>DISSOLVENTS NO HALOGENATS (CER 140603)</t>
  </si>
  <si>
    <t>SOLUCIONS  pH ÀCID (CER 200114)</t>
  </si>
  <si>
    <t>SOLUCIONS  pH ALCALÍ (CER 200115)</t>
  </si>
  <si>
    <t>PRODUCTES ESPECÍFICS: ESPECIALMENT REACTIUS, METALLS, HIDRURS, ETC. O ALTRES (COMPOSTOS DE SOFRE) (LER 160506)</t>
  </si>
  <si>
    <t>PRODUCTES CADUCATS (LER 160506)</t>
  </si>
  <si>
    <t>CONTENIDORS DE LIQUIDS/SÒLIDS</t>
  </si>
  <si>
    <t>Retirada (el preu no inclou el contenidor)</t>
  </si>
  <si>
    <t>RESIDUS SÒLIDS (CER 150202)</t>
  </si>
  <si>
    <r>
      <t xml:space="preserve">Subministrament G-II 70 litres (80x100), 130 mg/cm2, </t>
    </r>
    <r>
      <rPr>
        <b/>
        <sz val="11"/>
        <color theme="1"/>
        <rFont val="Calibri"/>
        <family val="2"/>
        <scheme val="minor"/>
      </rPr>
      <t>negres</t>
    </r>
  </si>
  <si>
    <t>CONTENIDORS DE SOLIDS (ABSORBENTS)</t>
  </si>
  <si>
    <t>Subministrament i retirada  30 litres</t>
  </si>
  <si>
    <t>Subministrament i retirada  60 litres</t>
  </si>
  <si>
    <t>Filtre equip Milipore (sense contenidor)</t>
  </si>
  <si>
    <t>CONTENIDORS BRUTS PER A DESTRUIR (CER 150110)</t>
  </si>
  <si>
    <t>CONTENIDORS DE SOLIDS</t>
  </si>
  <si>
    <t>Contenidor de plàstic o metàl.lic  1 litre</t>
  </si>
  <si>
    <t>Contenidor de plàstic o metàl.lic  5 litres</t>
  </si>
  <si>
    <t>Contenidor de plàstic o metàl.lic  10 litres</t>
  </si>
  <si>
    <t>Contenidor de plàstic o metàl.lic  25 litres</t>
  </si>
  <si>
    <t>Contenidor de plàstic o metàl.lic  30 litres</t>
  </si>
  <si>
    <t>Contenidor de plàstic o metàl.lic  60 litres</t>
  </si>
  <si>
    <t>VIDRE CONTAMINAT (LER 150110)</t>
  </si>
  <si>
    <t xml:space="preserve">CONTENIDORS </t>
  </si>
  <si>
    <t>Subministrament i retirada  1.000 litres</t>
  </si>
  <si>
    <t>ALTRES RESIDUS VOLUMINOSOS (CER 200307; 200138)</t>
  </si>
  <si>
    <t>Residus voluminosos (sense contenidor)</t>
  </si>
  <si>
    <t>Import total màxim LOT 2</t>
  </si>
  <si>
    <r>
      <t xml:space="preserve">ANNEX II - OFERTA ECONÒMICA </t>
    </r>
    <r>
      <rPr>
        <sz val="14"/>
        <rFont val="Calibri"/>
        <family val="2"/>
        <scheme val="minor"/>
      </rPr>
      <t>(tots els imports s'expressen sense l'IVA corresponent)(Preu de transport inclòs)</t>
    </r>
  </si>
  <si>
    <t>RESIDUS BIOLÒGICS GRUP II</t>
  </si>
  <si>
    <t>OFERTA ECONÒMICA PONDERADA</t>
  </si>
  <si>
    <t>PREU UNITARI</t>
  </si>
  <si>
    <t>IMPORT OFERTAT (€)</t>
  </si>
  <si>
    <t>Subministrament bosses transparents 200L (recollida porex)</t>
  </si>
  <si>
    <t>RESIDUS  BIOLÒGICS GRUP III (CER 180103)</t>
  </si>
  <si>
    <t>RESIDUS  BIOLÒGICS CITOSTÀTICS GRUP  IV (CER 180108)</t>
  </si>
  <si>
    <t>ANIMALS D'EXPERIMENTACIÓ (ROSEGADORS, XENOPUS) (CER 180203)</t>
  </si>
  <si>
    <t>Retirada  (el preu no inclou el contenidor)</t>
  </si>
  <si>
    <t>RESIDUS DE POREXPAN</t>
  </si>
  <si>
    <t>Retirada (sense contenidor)</t>
  </si>
  <si>
    <t>Import total LOT 1</t>
  </si>
  <si>
    <t>LOT 2 - RESIDUS QUÍMICS I ALTRES RESIDUS INDUSTRIALS</t>
  </si>
  <si>
    <t>PRODUCTES ESPECÍFICS: ESPECIALMENT REACTIUS, METALLS, HIDRURS, ETC. O ALTRES (COMPOSTOS DE SOFRE) (CER 160506)</t>
  </si>
  <si>
    <t>PRODUCTES CADUCATS</t>
  </si>
  <si>
    <t>RESIDUS SÒLIDS - ABSORBENTS (CER 150202)</t>
  </si>
  <si>
    <t>CONTENIDORS DE RESIDUS SOLIDS (ABSORBENTS)</t>
  </si>
  <si>
    <r>
      <t xml:space="preserve">PREU </t>
    </r>
    <r>
      <rPr>
        <b/>
        <sz val="11"/>
        <color theme="1"/>
        <rFont val="Calibri"/>
        <family val="2"/>
        <scheme val="minor"/>
      </rPr>
      <t xml:space="preserve">UNITARI </t>
    </r>
  </si>
  <si>
    <t>Filtre aigua equip Milipore (sense contenidor)</t>
  </si>
  <si>
    <t>VIDRE CONTAMINAT</t>
  </si>
  <si>
    <t>CONTENIDORS PER RECOLLIDA DE VIDRE</t>
  </si>
  <si>
    <t>ALTRES RESIDUS VOLUMINOSOS (CER 200238; 200137)</t>
  </si>
  <si>
    <t>Residus voluminosos (palets, mobles) (sense contenidor)</t>
  </si>
  <si>
    <t>Import total LOT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</si>
</sst>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name val="Calibri"/>
      <family val="2"/>
      <scheme val="minor"/>
    </font>
    <font>
      <sz val="14"/>
      <name val="Calibri"/>
      <family val="2"/>
      <scheme val="minor"/>
    </font>
    <font>
      <sz val="11"/>
      <color rgb="FF00B05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06">
    <xf numFmtId="0" fontId="0" fillId="0" borderId="0" xfId="0"/>
    <xf numFmtId="4" fontId="0" fillId="0" borderId="0" xfId="0" applyNumberFormat="1"/>
    <xf numFmtId="2" fontId="0" fillId="0" borderId="0" xfId="0" applyNumberFormat="1"/>
    <xf numFmtId="3" fontId="0" fillId="0" borderId="0" xfId="0" applyNumberFormat="1"/>
    <xf numFmtId="164" fontId="3" fillId="0" borderId="1" xfId="0" applyNumberFormat="1" applyFont="1" applyBorder="1"/>
    <xf numFmtId="0" fontId="3" fillId="0" borderId="2" xfId="0" applyFont="1" applyBorder="1"/>
    <xf numFmtId="2" fontId="3" fillId="0" borderId="2" xfId="0" applyNumberFormat="1" applyFont="1" applyBorder="1"/>
    <xf numFmtId="3" fontId="3" fillId="0" borderId="2" xfId="0" applyNumberFormat="1" applyFont="1" applyBorder="1"/>
    <xf numFmtId="0" fontId="3" fillId="0" borderId="3" xfId="0" applyFont="1" applyBorder="1"/>
    <xf numFmtId="4" fontId="0" fillId="0" borderId="4" xfId="0" applyNumberFormat="1" applyBorder="1"/>
    <xf numFmtId="0" fontId="0" fillId="0" borderId="4" xfId="0" applyBorder="1" applyAlignment="1">
      <alignment horizontal="center"/>
    </xf>
    <xf numFmtId="2" fontId="0" fillId="0" borderId="4" xfId="0" applyNumberFormat="1" applyBorder="1"/>
    <xf numFmtId="3" fontId="0" fillId="0" borderId="4" xfId="0" applyNumberFormat="1" applyBorder="1"/>
    <xf numFmtId="0" fontId="0" fillId="0" borderId="4" xfId="0" applyBorder="1"/>
    <xf numFmtId="0" fontId="0" fillId="0" borderId="0" xfId="0" applyAlignment="1">
      <alignment vertical="center"/>
    </xf>
    <xf numFmtId="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165" fontId="4" fillId="0" borderId="0" xfId="1" applyFont="1"/>
    <xf numFmtId="4" fontId="0" fillId="0" borderId="5" xfId="0" applyNumberFormat="1" applyBorder="1"/>
    <xf numFmtId="0" fontId="0" fillId="0" borderId="5" xfId="0" applyBorder="1" applyAlignment="1">
      <alignment horizontal="center"/>
    </xf>
    <xf numFmtId="2" fontId="0" fillId="0" borderId="5" xfId="0" applyNumberFormat="1" applyBorder="1"/>
    <xf numFmtId="3" fontId="0" fillId="0" borderId="5" xfId="0" applyNumberFormat="1" applyBorder="1"/>
    <xf numFmtId="0" fontId="0" fillId="0" borderId="5" xfId="0" applyBorder="1"/>
    <xf numFmtId="0" fontId="0" fillId="0" borderId="4" xfId="0" applyBorder="1" applyAlignment="1">
      <alignment wrapText="1"/>
    </xf>
    <xf numFmtId="2" fontId="0" fillId="0" borderId="4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2" fontId="5" fillId="0" borderId="4" xfId="0" applyNumberFormat="1" applyFont="1" applyBorder="1"/>
    <xf numFmtId="4" fontId="5" fillId="2" borderId="0" xfId="0" applyNumberFormat="1" applyFont="1" applyFill="1"/>
    <xf numFmtId="0" fontId="5" fillId="2" borderId="0" xfId="0" applyFont="1" applyFill="1"/>
    <xf numFmtId="2" fontId="5" fillId="2" borderId="0" xfId="0" applyNumberFormat="1" applyFont="1" applyFill="1"/>
    <xf numFmtId="3" fontId="5" fillId="2" borderId="0" xfId="0" applyNumberFormat="1" applyFont="1" applyFill="1"/>
    <xf numFmtId="0" fontId="6" fillId="2" borderId="0" xfId="0" applyFont="1" applyFill="1"/>
    <xf numFmtId="4" fontId="3" fillId="0" borderId="0" xfId="0" applyNumberFormat="1" applyFont="1"/>
    <xf numFmtId="2" fontId="0" fillId="0" borderId="0" xfId="0" applyNumberFormat="1" applyAlignment="1">
      <alignment horizontal="center"/>
    </xf>
    <xf numFmtId="4" fontId="5" fillId="0" borderId="0" xfId="0" applyNumberFormat="1" applyFont="1"/>
    <xf numFmtId="0" fontId="5" fillId="0" borderId="0" xfId="0" applyFont="1"/>
    <xf numFmtId="2" fontId="5" fillId="0" borderId="0" xfId="0" applyNumberFormat="1" applyFont="1"/>
    <xf numFmtId="0" fontId="7" fillId="0" borderId="0" xfId="0" applyFont="1"/>
    <xf numFmtId="0" fontId="8" fillId="0" borderId="0" xfId="0" applyFont="1"/>
    <xf numFmtId="3" fontId="5" fillId="0" borderId="4" xfId="0" applyNumberFormat="1" applyFon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4" borderId="0" xfId="0" applyFill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wrapText="1"/>
    </xf>
    <xf numFmtId="3" fontId="0" fillId="0" borderId="0" xfId="0" applyNumberFormat="1" applyAlignment="1">
      <alignment horizontal="center" vertical="center"/>
    </xf>
    <xf numFmtId="4" fontId="10" fillId="0" borderId="0" xfId="0" applyNumberFormat="1" applyFont="1" applyAlignment="1">
      <alignment wrapText="1"/>
    </xf>
    <xf numFmtId="164" fontId="3" fillId="0" borderId="1" xfId="0" applyNumberFormat="1" applyFont="1" applyBorder="1" applyAlignment="1">
      <alignment wrapText="1"/>
    </xf>
    <xf numFmtId="3" fontId="3" fillId="0" borderId="2" xfId="0" applyNumberFormat="1" applyFont="1" applyBorder="1" applyAlignment="1">
      <alignment horizontal="center" vertical="center"/>
    </xf>
    <xf numFmtId="2" fontId="0" fillId="5" borderId="4" xfId="0" applyNumberFormat="1" applyFill="1" applyBorder="1"/>
    <xf numFmtId="4" fontId="0" fillId="0" borderId="4" xfId="0" applyNumberFormat="1" applyBorder="1" applyAlignment="1">
      <alignment wrapText="1"/>
    </xf>
    <xf numFmtId="4" fontId="0" fillId="0" borderId="4" xfId="0" applyNumberForma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  <xf numFmtId="4" fontId="0" fillId="0" borderId="5" xfId="0" applyNumberFormat="1" applyBorder="1" applyAlignment="1">
      <alignment wrapText="1"/>
    </xf>
    <xf numFmtId="3" fontId="2" fillId="0" borderId="5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2" fontId="0" fillId="5" borderId="4" xfId="0" applyNumberFormat="1" applyFill="1" applyBorder="1" applyAlignment="1">
      <alignment horizontal="center"/>
    </xf>
    <xf numFmtId="2" fontId="2" fillId="5" borderId="4" xfId="0" applyNumberFormat="1" applyFont="1" applyFill="1" applyBorder="1"/>
    <xf numFmtId="4" fontId="5" fillId="2" borderId="0" xfId="0" applyNumberFormat="1" applyFont="1" applyFill="1" applyAlignment="1">
      <alignment wrapText="1"/>
    </xf>
    <xf numFmtId="3" fontId="5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2" fontId="3" fillId="0" borderId="0" xfId="0" applyNumberFormat="1" applyFont="1"/>
    <xf numFmtId="2" fontId="3" fillId="0" borderId="0" xfId="0" applyNumberFormat="1" applyFont="1" applyAlignment="1">
      <alignment wrapText="1"/>
    </xf>
    <xf numFmtId="2" fontId="3" fillId="0" borderId="0" xfId="0" applyNumberFormat="1" applyFont="1" applyAlignment="1">
      <alignment horizontal="center"/>
    </xf>
    <xf numFmtId="2" fontId="5" fillId="5" borderId="4" xfId="0" applyNumberFormat="1" applyFont="1" applyFill="1" applyBorder="1"/>
    <xf numFmtId="4" fontId="0" fillId="5" borderId="4" xfId="0" applyNumberFormat="1" applyFill="1" applyBorder="1"/>
    <xf numFmtId="0" fontId="0" fillId="0" borderId="4" xfId="0" applyBorder="1" applyAlignment="1">
      <alignment vertical="center" wrapText="1"/>
    </xf>
    <xf numFmtId="2" fontId="0" fillId="0" borderId="0" xfId="0" applyNumberFormat="1" applyAlignment="1">
      <alignment horizontal="center" wrapText="1"/>
    </xf>
    <xf numFmtId="4" fontId="5" fillId="0" borderId="0" xfId="0" applyNumberFormat="1" applyFont="1" applyAlignment="1">
      <alignment wrapText="1"/>
    </xf>
    <xf numFmtId="0" fontId="5" fillId="2" borderId="0" xfId="0" applyFont="1" applyFill="1" applyAlignment="1">
      <alignment horizontal="center" vertical="center"/>
    </xf>
    <xf numFmtId="4" fontId="10" fillId="0" borderId="0" xfId="0" applyNumberFormat="1" applyFont="1"/>
    <xf numFmtId="0" fontId="10" fillId="0" borderId="0" xfId="0" applyFont="1"/>
    <xf numFmtId="0" fontId="5" fillId="0" borderId="0" xfId="0" applyFont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0" fontId="10" fillId="0" borderId="0" xfId="0" applyFont="1" applyAlignment="1">
      <alignment vertical="center"/>
    </xf>
    <xf numFmtId="165" fontId="0" fillId="0" borderId="0" xfId="1" applyFont="1"/>
    <xf numFmtId="165" fontId="0" fillId="0" borderId="0" xfId="1" applyFont="1" applyAlignment="1">
      <alignment horizontal="center"/>
    </xf>
    <xf numFmtId="165" fontId="2" fillId="0" borderId="0" xfId="1" applyFont="1" applyAlignment="1">
      <alignment vertical="center"/>
    </xf>
    <xf numFmtId="165" fontId="2" fillId="0" borderId="0" xfId="1" applyFont="1" applyAlignment="1">
      <alignment horizontal="left"/>
    </xf>
    <xf numFmtId="165" fontId="2" fillId="0" borderId="0" xfId="1" applyFont="1"/>
    <xf numFmtId="4" fontId="0" fillId="0" borderId="0" xfId="0" applyNumberFormat="1" applyAlignment="1">
      <alignment horizontal="center" vertical="center" wrapText="1"/>
    </xf>
    <xf numFmtId="164" fontId="3" fillId="0" borderId="0" xfId="0" applyNumberFormat="1" applyFont="1"/>
    <xf numFmtId="165" fontId="0" fillId="0" borderId="0" xfId="0" applyNumberFormat="1"/>
    <xf numFmtId="4" fontId="2" fillId="0" borderId="0" xfId="0" applyNumberFormat="1" applyFont="1"/>
    <xf numFmtId="4" fontId="2" fillId="0" borderId="0" xfId="0" applyNumberFormat="1" applyFont="1" applyAlignment="1">
      <alignment wrapText="1"/>
    </xf>
    <xf numFmtId="9" fontId="0" fillId="0" borderId="0" xfId="0" applyNumberForma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0" fillId="6" borderId="4" xfId="0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0" fillId="3" borderId="3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CB2D6-FAEE-4BA1-8724-77B6B8C9B58E}">
  <sheetPr>
    <pageSetUpPr fitToPage="1"/>
  </sheetPr>
  <dimension ref="A2:P135"/>
  <sheetViews>
    <sheetView workbookViewId="0">
      <selection activeCell="C15" sqref="C15"/>
    </sheetView>
  </sheetViews>
  <sheetFormatPr baseColWidth="10" defaultColWidth="11.42578125" defaultRowHeight="15" x14ac:dyDescent="0.25"/>
  <cols>
    <col min="2" max="2" width="47.7109375" customWidth="1"/>
    <col min="3" max="3" width="20.140625" customWidth="1"/>
    <col min="6" max="6" width="17.7109375" customWidth="1"/>
    <col min="7" max="8" width="27.140625" customWidth="1"/>
    <col min="10" max="10" width="13.42578125" style="82" customWidth="1"/>
    <col min="11" max="11" width="11.7109375" customWidth="1"/>
    <col min="12" max="12" width="8" customWidth="1"/>
    <col min="13" max="13" width="9.85546875" customWidth="1"/>
    <col min="14" max="14" width="29.85546875" customWidth="1"/>
    <col min="15" max="15" width="22.140625" customWidth="1"/>
  </cols>
  <sheetData>
    <row r="2" spans="1:11" ht="28.5" x14ac:dyDescent="0.45">
      <c r="A2" s="40"/>
      <c r="B2" s="43" t="s">
        <v>0</v>
      </c>
      <c r="C2" s="40"/>
      <c r="D2" s="41"/>
      <c r="E2" s="40"/>
      <c r="F2" s="39"/>
      <c r="G2" s="39"/>
      <c r="H2" s="39"/>
    </row>
    <row r="3" spans="1:11" ht="25.5" customHeight="1" x14ac:dyDescent="0.25">
      <c r="A3" s="40"/>
      <c r="B3" s="93" t="s">
        <v>1</v>
      </c>
      <c r="C3" s="40"/>
      <c r="D3" s="41"/>
      <c r="E3" s="40"/>
      <c r="F3" s="39"/>
      <c r="G3" s="39"/>
      <c r="H3" s="39"/>
    </row>
    <row r="4" spans="1:11" ht="18.75" x14ac:dyDescent="0.3">
      <c r="B4" s="36" t="s">
        <v>2</v>
      </c>
      <c r="C4" s="33"/>
      <c r="D4" s="34"/>
      <c r="E4" s="33"/>
      <c r="F4" s="32"/>
      <c r="G4" s="39"/>
      <c r="H4" s="39"/>
    </row>
    <row r="5" spans="1:11" x14ac:dyDescent="0.25">
      <c r="D5" s="2"/>
      <c r="F5" s="1"/>
      <c r="G5" s="1"/>
      <c r="H5" s="1"/>
    </row>
    <row r="6" spans="1:11" ht="15.75" thickBot="1" x14ac:dyDescent="0.3">
      <c r="B6" s="42" t="s">
        <v>3</v>
      </c>
      <c r="D6" s="2"/>
      <c r="F6" s="1"/>
      <c r="G6" s="1"/>
      <c r="H6" s="1"/>
    </row>
    <row r="7" spans="1:11" ht="15.75" thickBot="1" x14ac:dyDescent="0.3">
      <c r="C7" s="3"/>
      <c r="D7" s="103" t="s">
        <v>4</v>
      </c>
      <c r="E7" s="104"/>
      <c r="F7" s="105"/>
      <c r="G7" s="38"/>
      <c r="H7" s="38"/>
    </row>
    <row r="8" spans="1:11" x14ac:dyDescent="0.25">
      <c r="C8" s="3"/>
      <c r="D8" s="38"/>
      <c r="E8" s="38"/>
      <c r="F8" s="38"/>
      <c r="G8" s="38"/>
      <c r="H8" s="38"/>
    </row>
    <row r="9" spans="1:11" ht="45" x14ac:dyDescent="0.25">
      <c r="A9" s="14"/>
      <c r="B9" s="16" t="s">
        <v>5</v>
      </c>
      <c r="C9" s="17" t="s">
        <v>6</v>
      </c>
      <c r="D9" s="96" t="s">
        <v>7</v>
      </c>
      <c r="E9" s="96"/>
      <c r="F9" s="56" t="s">
        <v>8</v>
      </c>
      <c r="G9" s="87"/>
      <c r="H9" s="87"/>
      <c r="I9" s="14"/>
    </row>
    <row r="10" spans="1:11" ht="30" x14ac:dyDescent="0.25">
      <c r="B10" s="73" t="s">
        <v>9</v>
      </c>
      <c r="C10" s="29">
        <v>10000</v>
      </c>
      <c r="D10" s="11">
        <v>0.45</v>
      </c>
      <c r="E10" s="10" t="s">
        <v>10</v>
      </c>
      <c r="F10" s="9">
        <f>D10*C10</f>
        <v>4500</v>
      </c>
      <c r="G10" s="90"/>
      <c r="H10" s="1"/>
    </row>
    <row r="11" spans="1:11" ht="30" x14ac:dyDescent="0.25">
      <c r="B11" s="73" t="s">
        <v>11</v>
      </c>
      <c r="C11" s="29">
        <v>22000</v>
      </c>
      <c r="D11" s="11">
        <v>0.49</v>
      </c>
      <c r="E11" s="10" t="s">
        <v>10</v>
      </c>
      <c r="F11" s="9">
        <f>D11*C11</f>
        <v>10780</v>
      </c>
      <c r="G11" s="90"/>
      <c r="H11" s="1"/>
    </row>
    <row r="12" spans="1:11" x14ac:dyDescent="0.25">
      <c r="B12" s="73" t="s">
        <v>12</v>
      </c>
      <c r="C12" s="80">
        <v>299</v>
      </c>
      <c r="D12" s="11">
        <v>0.5</v>
      </c>
      <c r="E12" s="10" t="s">
        <v>10</v>
      </c>
      <c r="F12" s="55">
        <f>D12*C12</f>
        <v>149.5</v>
      </c>
      <c r="G12" s="91"/>
      <c r="H12" s="49"/>
      <c r="I12" s="1"/>
      <c r="J12" s="83"/>
      <c r="K12" s="1"/>
    </row>
    <row r="13" spans="1:11" ht="30" x14ac:dyDescent="0.25">
      <c r="B13" s="73" t="s">
        <v>13</v>
      </c>
      <c r="C13" s="29">
        <v>8000</v>
      </c>
      <c r="D13" s="11">
        <v>0.34</v>
      </c>
      <c r="E13" s="10" t="s">
        <v>10</v>
      </c>
      <c r="F13" s="9">
        <f>D13*C13</f>
        <v>2720</v>
      </c>
      <c r="G13" s="90"/>
      <c r="H13" s="1"/>
    </row>
    <row r="14" spans="1:11" x14ac:dyDescent="0.25">
      <c r="C14" s="3"/>
      <c r="D14" s="2"/>
      <c r="E14" s="19"/>
      <c r="F14" s="1"/>
      <c r="G14" s="1"/>
      <c r="H14" s="1"/>
    </row>
    <row r="15" spans="1:11" ht="45" x14ac:dyDescent="0.25">
      <c r="A15" s="14"/>
      <c r="B15" s="16" t="s">
        <v>14</v>
      </c>
      <c r="C15" s="17" t="s">
        <v>6</v>
      </c>
      <c r="D15" s="96" t="s">
        <v>7</v>
      </c>
      <c r="E15" s="96"/>
      <c r="F15" s="56" t="s">
        <v>8</v>
      </c>
      <c r="G15" s="87"/>
      <c r="H15" s="87"/>
      <c r="I15" s="14"/>
    </row>
    <row r="16" spans="1:11" x14ac:dyDescent="0.25">
      <c r="B16" s="13" t="s">
        <v>15</v>
      </c>
      <c r="C16" s="12">
        <v>975</v>
      </c>
      <c r="D16" s="11">
        <v>24.2</v>
      </c>
      <c r="E16" s="10" t="s">
        <v>10</v>
      </c>
      <c r="F16" s="9">
        <f>D16*C16</f>
        <v>23595</v>
      </c>
      <c r="G16" s="1"/>
      <c r="H16" s="1"/>
    </row>
    <row r="17" spans="1:9" x14ac:dyDescent="0.25">
      <c r="C17" s="3"/>
      <c r="D17" s="2"/>
      <c r="E17" s="19"/>
      <c r="F17" s="1"/>
      <c r="G17" s="1"/>
      <c r="H17" s="1"/>
    </row>
    <row r="18" spans="1:9" x14ac:dyDescent="0.25">
      <c r="C18" s="3"/>
      <c r="D18" s="2"/>
      <c r="E18" s="19"/>
      <c r="F18" s="1"/>
      <c r="G18" s="1"/>
      <c r="H18" s="1"/>
    </row>
    <row r="19" spans="1:9" x14ac:dyDescent="0.25">
      <c r="B19" s="18" t="s">
        <v>16</v>
      </c>
      <c r="C19" s="3"/>
      <c r="D19" s="2"/>
      <c r="E19" s="19"/>
      <c r="F19" s="1"/>
      <c r="G19" s="1"/>
      <c r="H19" s="1"/>
    </row>
    <row r="20" spans="1:9" x14ac:dyDescent="0.25">
      <c r="C20" s="3"/>
      <c r="D20" s="2"/>
      <c r="F20" s="1"/>
      <c r="G20" s="1"/>
      <c r="H20" s="1"/>
    </row>
    <row r="21" spans="1:9" ht="45" x14ac:dyDescent="0.25">
      <c r="A21" s="14"/>
      <c r="B21" s="16" t="s">
        <v>17</v>
      </c>
      <c r="C21" s="17" t="s">
        <v>6</v>
      </c>
      <c r="D21" s="96" t="s">
        <v>7</v>
      </c>
      <c r="E21" s="96"/>
      <c r="F21" s="56" t="s">
        <v>8</v>
      </c>
      <c r="G21" s="87"/>
      <c r="H21" s="87"/>
      <c r="I21" s="14"/>
    </row>
    <row r="22" spans="1:9" x14ac:dyDescent="0.25">
      <c r="B22" s="13" t="s">
        <v>18</v>
      </c>
      <c r="C22" s="44">
        <v>845</v>
      </c>
      <c r="D22" s="31">
        <v>3.0210000000000004</v>
      </c>
      <c r="E22" s="10" t="s">
        <v>10</v>
      </c>
      <c r="F22" s="9">
        <f>D22*C22</f>
        <v>2552.7450000000003</v>
      </c>
      <c r="G22" s="1"/>
      <c r="H22" s="1"/>
    </row>
    <row r="23" spans="1:9" x14ac:dyDescent="0.25">
      <c r="B23" s="13" t="s">
        <v>19</v>
      </c>
      <c r="C23" s="44">
        <v>370</v>
      </c>
      <c r="D23" s="31">
        <v>4.5792000000000002</v>
      </c>
      <c r="E23" s="10" t="s">
        <v>10</v>
      </c>
      <c r="F23" s="9">
        <f>D23*C23</f>
        <v>1694.3040000000001</v>
      </c>
      <c r="G23" s="1"/>
      <c r="H23" s="1"/>
    </row>
    <row r="24" spans="1:9" x14ac:dyDescent="0.25">
      <c r="B24" s="13" t="s">
        <v>20</v>
      </c>
      <c r="C24" s="44">
        <v>400</v>
      </c>
      <c r="D24" s="31">
        <v>9.0948000000000011</v>
      </c>
      <c r="E24" s="10" t="s">
        <v>10</v>
      </c>
      <c r="F24" s="9">
        <f>D24*C24</f>
        <v>3637.9200000000005</v>
      </c>
      <c r="G24" s="1"/>
      <c r="H24" s="1"/>
    </row>
    <row r="25" spans="1:9" x14ac:dyDescent="0.25">
      <c r="B25" s="13" t="s">
        <v>21</v>
      </c>
      <c r="C25" s="44">
        <v>7500</v>
      </c>
      <c r="D25" s="31">
        <v>12.137</v>
      </c>
      <c r="E25" s="10" t="s">
        <v>10</v>
      </c>
      <c r="F25" s="9">
        <f>D25*C25</f>
        <v>91027.5</v>
      </c>
      <c r="G25" s="1"/>
      <c r="H25" s="1"/>
    </row>
    <row r="26" spans="1:9" x14ac:dyDescent="0.25">
      <c r="C26" s="3"/>
      <c r="D26" s="2"/>
      <c r="E26" s="19"/>
      <c r="F26" s="1"/>
      <c r="G26" s="1"/>
      <c r="H26" s="1"/>
    </row>
    <row r="27" spans="1:9" ht="45" x14ac:dyDescent="0.25">
      <c r="A27" s="14"/>
      <c r="B27" s="16" t="s">
        <v>22</v>
      </c>
      <c r="C27" s="17" t="s">
        <v>6</v>
      </c>
      <c r="D27" s="96" t="s">
        <v>7</v>
      </c>
      <c r="E27" s="96"/>
      <c r="F27" s="56" t="s">
        <v>8</v>
      </c>
      <c r="G27" s="87"/>
      <c r="H27" s="87"/>
      <c r="I27" s="14"/>
    </row>
    <row r="28" spans="1:9" x14ac:dyDescent="0.25">
      <c r="B28" s="13" t="s">
        <v>23</v>
      </c>
      <c r="C28" s="45">
        <v>5</v>
      </c>
      <c r="D28" s="31">
        <f>15.641*1.06</f>
        <v>16.579460000000001</v>
      </c>
      <c r="E28" s="10" t="s">
        <v>10</v>
      </c>
      <c r="F28" s="9">
        <f>D28*C28</f>
        <v>82.897300000000001</v>
      </c>
      <c r="G28" s="1"/>
      <c r="H28" s="1"/>
    </row>
    <row r="29" spans="1:9" x14ac:dyDescent="0.25">
      <c r="C29" s="3"/>
      <c r="D29" s="2"/>
      <c r="F29" s="1"/>
      <c r="G29" s="1"/>
      <c r="H29" s="1"/>
    </row>
    <row r="30" spans="1:9" x14ac:dyDescent="0.25">
      <c r="C30" s="3"/>
      <c r="D30" s="2"/>
      <c r="F30" s="1"/>
      <c r="G30" s="1"/>
      <c r="H30" s="1"/>
    </row>
    <row r="31" spans="1:9" x14ac:dyDescent="0.25">
      <c r="B31" s="18" t="s">
        <v>24</v>
      </c>
      <c r="C31" s="3"/>
      <c r="D31" s="2"/>
      <c r="E31" s="19"/>
      <c r="F31" s="1"/>
      <c r="G31" s="1"/>
      <c r="H31" s="1"/>
    </row>
    <row r="32" spans="1:9" x14ac:dyDescent="0.25">
      <c r="C32" s="3"/>
      <c r="D32" s="2"/>
      <c r="F32" s="1"/>
      <c r="G32" s="1"/>
      <c r="H32" s="1"/>
    </row>
    <row r="33" spans="1:9" ht="45" x14ac:dyDescent="0.25">
      <c r="A33" s="14"/>
      <c r="B33" s="16" t="s">
        <v>17</v>
      </c>
      <c r="C33" s="17" t="s">
        <v>6</v>
      </c>
      <c r="D33" s="96" t="s">
        <v>7</v>
      </c>
      <c r="E33" s="96"/>
      <c r="F33" s="56" t="s">
        <v>8</v>
      </c>
      <c r="G33" s="87"/>
      <c r="H33" s="87"/>
      <c r="I33" s="14"/>
    </row>
    <row r="34" spans="1:9" x14ac:dyDescent="0.25">
      <c r="B34" s="13" t="s">
        <v>25</v>
      </c>
      <c r="C34" s="44">
        <v>270</v>
      </c>
      <c r="D34" s="31">
        <f>13.026*1.06</f>
        <v>13.80756</v>
      </c>
      <c r="E34" s="10" t="s">
        <v>10</v>
      </c>
      <c r="F34" s="9">
        <f>D34*C34</f>
        <v>3728.0412000000001</v>
      </c>
      <c r="G34" s="1"/>
      <c r="H34" s="1"/>
    </row>
    <row r="35" spans="1:9" x14ac:dyDescent="0.25">
      <c r="B35" s="13" t="s">
        <v>26</v>
      </c>
      <c r="C35" s="44">
        <v>2650</v>
      </c>
      <c r="D35" s="31">
        <f>20.724*1.06</f>
        <v>21.96744</v>
      </c>
      <c r="E35" s="10" t="s">
        <v>10</v>
      </c>
      <c r="F35" s="9">
        <f>D35*C35</f>
        <v>58213.716</v>
      </c>
      <c r="G35" s="1"/>
      <c r="H35" s="1"/>
    </row>
    <row r="36" spans="1:9" x14ac:dyDescent="0.25">
      <c r="C36" s="3"/>
      <c r="D36" s="2"/>
      <c r="E36" s="19"/>
      <c r="F36" s="1"/>
      <c r="G36" s="1"/>
      <c r="H36" s="1"/>
    </row>
    <row r="37" spans="1:9" ht="45" x14ac:dyDescent="0.25">
      <c r="A37" s="14"/>
      <c r="B37" s="16" t="s">
        <v>22</v>
      </c>
      <c r="C37" s="17" t="s">
        <v>6</v>
      </c>
      <c r="D37" s="96" t="s">
        <v>7</v>
      </c>
      <c r="E37" s="96"/>
      <c r="F37" s="56" t="s">
        <v>8</v>
      </c>
      <c r="G37" s="87"/>
      <c r="H37" s="87"/>
      <c r="I37" s="14"/>
    </row>
    <row r="38" spans="1:9" x14ac:dyDescent="0.25">
      <c r="B38" s="13" t="s">
        <v>27</v>
      </c>
      <c r="C38" s="29">
        <v>2</v>
      </c>
      <c r="D38" s="31">
        <f>20.294*1.06</f>
        <v>21.51164</v>
      </c>
      <c r="E38" s="10" t="s">
        <v>10</v>
      </c>
      <c r="F38" s="9">
        <f>D38*C38</f>
        <v>43.02328</v>
      </c>
      <c r="G38" s="1"/>
      <c r="H38" s="1"/>
    </row>
    <row r="39" spans="1:9" x14ac:dyDescent="0.25">
      <c r="C39" s="3"/>
      <c r="D39" s="2"/>
      <c r="E39" s="19"/>
      <c r="F39" s="1"/>
      <c r="G39" s="1"/>
      <c r="H39" s="1"/>
    </row>
    <row r="40" spans="1:9" x14ac:dyDescent="0.25">
      <c r="C40" s="3"/>
      <c r="D40" s="2"/>
      <c r="E40" s="19"/>
      <c r="F40" s="1"/>
      <c r="G40" s="1"/>
      <c r="H40" s="1"/>
    </row>
    <row r="41" spans="1:9" ht="15.75" thickBot="1" x14ac:dyDescent="0.3">
      <c r="C41" s="3"/>
      <c r="D41" s="2"/>
      <c r="F41" s="1"/>
      <c r="G41" s="1"/>
      <c r="H41" s="1"/>
    </row>
    <row r="42" spans="1:9" ht="15.75" thickBot="1" x14ac:dyDescent="0.3">
      <c r="B42" s="18" t="s">
        <v>28</v>
      </c>
      <c r="C42" s="3"/>
      <c r="D42" s="100" t="s">
        <v>4</v>
      </c>
      <c r="E42" s="101"/>
      <c r="F42" s="102"/>
      <c r="G42" s="38"/>
      <c r="H42" s="38"/>
    </row>
    <row r="43" spans="1:9" x14ac:dyDescent="0.25">
      <c r="C43" s="3"/>
      <c r="D43" s="2"/>
      <c r="F43" s="1"/>
      <c r="G43" s="1"/>
      <c r="H43" s="1"/>
    </row>
    <row r="44" spans="1:9" ht="45" x14ac:dyDescent="0.25">
      <c r="A44" s="14"/>
      <c r="B44" s="16" t="s">
        <v>29</v>
      </c>
      <c r="C44" s="17" t="s">
        <v>30</v>
      </c>
      <c r="D44" s="96" t="s">
        <v>7</v>
      </c>
      <c r="E44" s="96"/>
      <c r="F44" s="56" t="s">
        <v>8</v>
      </c>
      <c r="G44" s="87"/>
      <c r="H44" s="87"/>
      <c r="I44" s="14"/>
    </row>
    <row r="45" spans="1:9" x14ac:dyDescent="0.25">
      <c r="B45" s="13" t="s">
        <v>31</v>
      </c>
      <c r="C45" s="45">
        <v>1800</v>
      </c>
      <c r="D45" s="11">
        <f>1.35*1.06</f>
        <v>1.4310000000000003</v>
      </c>
      <c r="E45" s="10" t="s">
        <v>32</v>
      </c>
      <c r="F45" s="9">
        <f>D45*C45</f>
        <v>2575.8000000000006</v>
      </c>
      <c r="G45" s="1"/>
      <c r="H45" s="1"/>
    </row>
    <row r="46" spans="1:9" x14ac:dyDescent="0.25">
      <c r="C46" s="3"/>
      <c r="D46" s="2"/>
      <c r="E46" s="19"/>
      <c r="F46" s="1"/>
      <c r="G46" s="1"/>
      <c r="H46" s="1"/>
    </row>
    <row r="47" spans="1:9" ht="15.75" thickBot="1" x14ac:dyDescent="0.3">
      <c r="C47" s="3"/>
      <c r="D47" s="2"/>
      <c r="F47" s="1"/>
      <c r="G47" s="1"/>
      <c r="H47" s="1"/>
    </row>
    <row r="48" spans="1:9" ht="15.75" thickBot="1" x14ac:dyDescent="0.3">
      <c r="B48" s="18" t="s">
        <v>33</v>
      </c>
      <c r="C48" s="3"/>
      <c r="D48" s="100" t="s">
        <v>4</v>
      </c>
      <c r="E48" s="101"/>
      <c r="F48" s="102"/>
      <c r="G48" s="38"/>
      <c r="H48" s="38"/>
    </row>
    <row r="49" spans="1:13" x14ac:dyDescent="0.25">
      <c r="C49" s="3"/>
      <c r="D49" s="2"/>
      <c r="F49" s="1"/>
      <c r="G49" s="1"/>
      <c r="H49" s="1"/>
    </row>
    <row r="50" spans="1:13" ht="45" x14ac:dyDescent="0.25">
      <c r="A50" s="14"/>
      <c r="B50" s="16" t="s">
        <v>34</v>
      </c>
      <c r="C50" s="17" t="s">
        <v>35</v>
      </c>
      <c r="D50" s="96" t="s">
        <v>7</v>
      </c>
      <c r="E50" s="96"/>
      <c r="F50" s="56" t="s">
        <v>8</v>
      </c>
      <c r="G50" s="87"/>
      <c r="H50" s="87"/>
      <c r="I50" s="14"/>
    </row>
    <row r="51" spans="1:13" ht="30" x14ac:dyDescent="0.25">
      <c r="B51" s="27" t="s">
        <v>36</v>
      </c>
      <c r="C51" s="29">
        <v>1000</v>
      </c>
      <c r="D51" s="11">
        <v>0.8</v>
      </c>
      <c r="E51" s="10" t="s">
        <v>37</v>
      </c>
      <c r="F51" s="9">
        <f>D51*C51</f>
        <v>800</v>
      </c>
      <c r="G51" s="1"/>
      <c r="H51" s="1"/>
    </row>
    <row r="52" spans="1:13" ht="15.75" thickBot="1" x14ac:dyDescent="0.3">
      <c r="C52" s="3"/>
      <c r="D52" s="2"/>
      <c r="F52" s="1"/>
      <c r="G52" s="1"/>
      <c r="H52" s="1"/>
    </row>
    <row r="53" spans="1:13" ht="15.75" thickBot="1" x14ac:dyDescent="0.3">
      <c r="B53" s="8" t="s">
        <v>38</v>
      </c>
      <c r="C53" s="7"/>
      <c r="D53" s="6"/>
      <c r="E53" s="5"/>
      <c r="F53" s="4">
        <f>SUM(F10:F52)</f>
        <v>206100.44677999997</v>
      </c>
      <c r="G53" s="88"/>
      <c r="H53" s="88"/>
    </row>
    <row r="55" spans="1:13" x14ac:dyDescent="0.25">
      <c r="B55" s="18"/>
      <c r="C55" s="18"/>
      <c r="D55" s="37"/>
      <c r="F55" s="1"/>
      <c r="G55" s="1"/>
      <c r="H55" s="1"/>
    </row>
    <row r="56" spans="1:13" x14ac:dyDescent="0.25">
      <c r="C56" s="3"/>
      <c r="D56" s="2"/>
      <c r="F56" s="1"/>
      <c r="G56" s="1"/>
      <c r="H56" s="1"/>
    </row>
    <row r="57" spans="1:13" ht="18.75" x14ac:dyDescent="0.3">
      <c r="B57" s="36" t="s">
        <v>39</v>
      </c>
      <c r="C57" s="35"/>
      <c r="D57" s="34"/>
      <c r="E57" s="33"/>
      <c r="F57" s="32"/>
      <c r="G57" s="39"/>
      <c r="H57" s="39"/>
    </row>
    <row r="58" spans="1:13" x14ac:dyDescent="0.25">
      <c r="B58" s="18" t="s">
        <v>40</v>
      </c>
      <c r="C58" s="3"/>
      <c r="D58" s="2"/>
      <c r="F58" s="1"/>
      <c r="G58" s="1"/>
      <c r="H58" s="1"/>
    </row>
    <row r="59" spans="1:13" ht="15.75" thickBot="1" x14ac:dyDescent="0.3">
      <c r="B59" s="18"/>
      <c r="C59" s="3"/>
      <c r="D59" s="2"/>
      <c r="F59" s="1"/>
      <c r="G59" s="1"/>
      <c r="H59" s="1"/>
    </row>
    <row r="60" spans="1:13" ht="15.75" thickBot="1" x14ac:dyDescent="0.3">
      <c r="B60" s="18"/>
      <c r="C60" s="3"/>
      <c r="D60" s="103" t="s">
        <v>4</v>
      </c>
      <c r="E60" s="104"/>
      <c r="F60" s="105"/>
      <c r="G60" s="38"/>
      <c r="H60" s="38"/>
    </row>
    <row r="61" spans="1:13" x14ac:dyDescent="0.25">
      <c r="B61" s="18" t="s">
        <v>41</v>
      </c>
      <c r="C61" s="3"/>
      <c r="D61" s="2"/>
      <c r="F61" s="1"/>
      <c r="G61" s="1"/>
      <c r="H61" s="1"/>
    </row>
    <row r="62" spans="1:13" ht="45" x14ac:dyDescent="0.25">
      <c r="A62" s="14"/>
      <c r="B62" s="16" t="s">
        <v>42</v>
      </c>
      <c r="C62" s="17" t="s">
        <v>6</v>
      </c>
      <c r="D62" s="96" t="s">
        <v>7</v>
      </c>
      <c r="E62" s="96"/>
      <c r="F62" s="56" t="s">
        <v>8</v>
      </c>
      <c r="G62" s="87"/>
      <c r="H62" s="87"/>
      <c r="I62" s="14"/>
      <c r="J62" s="84"/>
      <c r="K62" s="81"/>
      <c r="L62" s="14"/>
      <c r="M62" s="48"/>
    </row>
    <row r="63" spans="1:13" x14ac:dyDescent="0.25">
      <c r="B63" s="13" t="s">
        <v>43</v>
      </c>
      <c r="C63" s="44">
        <v>250</v>
      </c>
      <c r="D63" s="11">
        <f>9.746*1.06</f>
        <v>10.330760000000001</v>
      </c>
      <c r="E63" s="10" t="s">
        <v>10</v>
      </c>
      <c r="F63" s="9">
        <f>D63*C63</f>
        <v>2582.6900000000005</v>
      </c>
      <c r="G63" s="1"/>
      <c r="H63" s="1"/>
      <c r="J63" s="85"/>
      <c r="K63" s="78"/>
    </row>
    <row r="64" spans="1:13" x14ac:dyDescent="0.25">
      <c r="B64" s="13" t="s">
        <v>44</v>
      </c>
      <c r="C64" s="44">
        <v>350</v>
      </c>
      <c r="D64" s="11">
        <f>17.692*1.06</f>
        <v>18.753520000000002</v>
      </c>
      <c r="E64" s="10" t="s">
        <v>10</v>
      </c>
      <c r="F64" s="9">
        <f>D64*C64</f>
        <v>6563.7320000000009</v>
      </c>
      <c r="G64" s="1"/>
      <c r="H64" s="1"/>
    </row>
    <row r="65" spans="1:10" x14ac:dyDescent="0.25">
      <c r="B65" s="13" t="s">
        <v>45</v>
      </c>
      <c r="C65" s="44">
        <v>50</v>
      </c>
      <c r="D65" s="11">
        <f>42.717*1.06</f>
        <v>45.28002</v>
      </c>
      <c r="E65" s="10" t="s">
        <v>10</v>
      </c>
      <c r="F65" s="9">
        <f>D65*C65</f>
        <v>2264.0010000000002</v>
      </c>
      <c r="G65" s="1"/>
      <c r="H65" s="1"/>
    </row>
    <row r="66" spans="1:10" x14ac:dyDescent="0.25">
      <c r="B66" s="13" t="s">
        <v>46</v>
      </c>
      <c r="C66" s="44">
        <v>5</v>
      </c>
      <c r="D66" s="11">
        <f>4.24*1.06</f>
        <v>4.4944000000000006</v>
      </c>
      <c r="E66" s="10" t="s">
        <v>10</v>
      </c>
      <c r="F66" s="9">
        <f>D66*C66</f>
        <v>22.472000000000001</v>
      </c>
      <c r="G66" s="1"/>
      <c r="H66" s="1"/>
    </row>
    <row r="67" spans="1:10" x14ac:dyDescent="0.25">
      <c r="C67" s="3"/>
      <c r="D67" s="2"/>
      <c r="E67" s="19"/>
      <c r="F67" s="1"/>
      <c r="G67" s="1"/>
      <c r="H67" s="1"/>
    </row>
    <row r="68" spans="1:10" x14ac:dyDescent="0.25">
      <c r="B68" s="18" t="s">
        <v>47</v>
      </c>
      <c r="C68" s="3"/>
      <c r="D68" s="2"/>
      <c r="F68" s="1"/>
      <c r="G68" s="1"/>
      <c r="H68" s="1"/>
    </row>
    <row r="69" spans="1:10" ht="45" x14ac:dyDescent="0.25">
      <c r="A69" s="14"/>
      <c r="B69" s="16" t="s">
        <v>42</v>
      </c>
      <c r="C69" s="17" t="s">
        <v>6</v>
      </c>
      <c r="D69" s="96" t="s">
        <v>7</v>
      </c>
      <c r="E69" s="96"/>
      <c r="F69" s="56" t="s">
        <v>8</v>
      </c>
      <c r="G69" s="87"/>
      <c r="H69" s="87"/>
      <c r="I69" s="14"/>
    </row>
    <row r="70" spans="1:10" x14ac:dyDescent="0.25">
      <c r="B70" s="13" t="s">
        <v>43</v>
      </c>
      <c r="C70" s="44">
        <v>520</v>
      </c>
      <c r="D70" s="9">
        <f>(5.919*1.06)</f>
        <v>6.2741400000000001</v>
      </c>
      <c r="E70" s="10" t="s">
        <v>10</v>
      </c>
      <c r="F70" s="9">
        <f>D70*C70</f>
        <v>3262.5527999999999</v>
      </c>
      <c r="G70" s="1"/>
      <c r="H70" s="1"/>
      <c r="J70" s="85"/>
    </row>
    <row r="71" spans="1:10" x14ac:dyDescent="0.25">
      <c r="B71" s="13" t="s">
        <v>44</v>
      </c>
      <c r="C71" s="44">
        <v>550</v>
      </c>
      <c r="D71" s="9">
        <f>(9.425*1.06)</f>
        <v>9.9905000000000008</v>
      </c>
      <c r="E71" s="10" t="s">
        <v>10</v>
      </c>
      <c r="F71" s="9">
        <f>D71*C71</f>
        <v>5494.7750000000005</v>
      </c>
      <c r="G71" s="1"/>
      <c r="H71" s="1"/>
    </row>
    <row r="72" spans="1:10" x14ac:dyDescent="0.25">
      <c r="B72" s="13" t="s">
        <v>45</v>
      </c>
      <c r="C72" s="44">
        <v>300</v>
      </c>
      <c r="D72" s="9">
        <f>(24.569*1.06)</f>
        <v>26.043140000000001</v>
      </c>
      <c r="E72" s="10" t="s">
        <v>10</v>
      </c>
      <c r="F72" s="9">
        <f>D72*C72</f>
        <v>7812.942</v>
      </c>
      <c r="G72" s="1"/>
      <c r="H72" s="1"/>
    </row>
    <row r="73" spans="1:10" x14ac:dyDescent="0.25">
      <c r="B73" s="13" t="s">
        <v>46</v>
      </c>
      <c r="C73" s="44">
        <v>5</v>
      </c>
      <c r="D73" s="9">
        <f>(2.69*1.06)</f>
        <v>2.8513999999999999</v>
      </c>
      <c r="E73" s="10" t="s">
        <v>10</v>
      </c>
      <c r="F73" s="9">
        <f>D73*C73</f>
        <v>14.257</v>
      </c>
      <c r="G73" s="1"/>
      <c r="H73" s="1"/>
    </row>
    <row r="74" spans="1:10" x14ac:dyDescent="0.25">
      <c r="C74" s="3"/>
      <c r="D74" s="2"/>
      <c r="E74" s="19"/>
      <c r="F74" s="1"/>
      <c r="G74" s="1"/>
      <c r="H74" s="1"/>
    </row>
    <row r="75" spans="1:10" x14ac:dyDescent="0.25">
      <c r="B75" s="18" t="s">
        <v>48</v>
      </c>
      <c r="C75" s="3"/>
      <c r="D75" s="2"/>
      <c r="F75" s="1"/>
      <c r="G75" s="1"/>
      <c r="H75" s="1"/>
    </row>
    <row r="76" spans="1:10" ht="45" x14ac:dyDescent="0.25">
      <c r="A76" s="14"/>
      <c r="B76" s="16" t="s">
        <v>42</v>
      </c>
      <c r="C76" s="17" t="s">
        <v>6</v>
      </c>
      <c r="D76" s="96" t="s">
        <v>7</v>
      </c>
      <c r="E76" s="96"/>
      <c r="F76" s="56" t="s">
        <v>8</v>
      </c>
      <c r="G76" s="87"/>
      <c r="H76" s="87"/>
      <c r="I76" s="14"/>
    </row>
    <row r="77" spans="1:10" x14ac:dyDescent="0.25">
      <c r="B77" s="13" t="s">
        <v>43</v>
      </c>
      <c r="C77" s="44">
        <v>150</v>
      </c>
      <c r="D77" s="11">
        <f>(4.8*1.06)</f>
        <v>5.0880000000000001</v>
      </c>
      <c r="E77" s="10" t="s">
        <v>10</v>
      </c>
      <c r="F77" s="9">
        <f>D77*C77</f>
        <v>763.2</v>
      </c>
      <c r="G77" s="1"/>
      <c r="H77" s="1"/>
      <c r="J77" s="86"/>
    </row>
    <row r="78" spans="1:10" x14ac:dyDescent="0.25">
      <c r="B78" s="13" t="s">
        <v>44</v>
      </c>
      <c r="C78" s="44">
        <v>200</v>
      </c>
      <c r="D78" s="11">
        <f>(9.44*1.06)</f>
        <v>10.006399999999999</v>
      </c>
      <c r="E78" s="10" t="s">
        <v>10</v>
      </c>
      <c r="F78" s="9">
        <f>D78*C78</f>
        <v>2001.2799999999997</v>
      </c>
      <c r="G78" s="1"/>
      <c r="H78" s="1"/>
    </row>
    <row r="79" spans="1:10" x14ac:dyDescent="0.25">
      <c r="B79" s="13" t="s">
        <v>45</v>
      </c>
      <c r="C79" s="44">
        <v>50</v>
      </c>
      <c r="D79" s="11">
        <f>(23.347*1.06)</f>
        <v>24.747820000000004</v>
      </c>
      <c r="E79" s="10" t="s">
        <v>10</v>
      </c>
      <c r="F79" s="9">
        <f>D79*C79</f>
        <v>1237.3910000000003</v>
      </c>
      <c r="G79" s="1"/>
      <c r="H79" s="1"/>
    </row>
    <row r="80" spans="1:10" x14ac:dyDescent="0.25">
      <c r="B80" s="13" t="s">
        <v>46</v>
      </c>
      <c r="C80" s="44">
        <v>5</v>
      </c>
      <c r="D80" s="11">
        <f>(1.831*1.06)</f>
        <v>1.94086</v>
      </c>
      <c r="E80" s="10" t="s">
        <v>10</v>
      </c>
      <c r="F80" s="9">
        <f>D80*C80</f>
        <v>9.7042999999999999</v>
      </c>
      <c r="G80" s="1"/>
      <c r="H80" s="1"/>
    </row>
    <row r="81" spans="1:15" x14ac:dyDescent="0.25">
      <c r="C81" s="3"/>
      <c r="D81" s="2"/>
      <c r="E81" s="19"/>
      <c r="F81" s="1"/>
      <c r="G81" s="1"/>
      <c r="H81" s="1"/>
    </row>
    <row r="82" spans="1:15" x14ac:dyDescent="0.25">
      <c r="B82" s="18" t="s">
        <v>49</v>
      </c>
      <c r="C82" s="3"/>
      <c r="D82" s="2"/>
      <c r="F82" s="1"/>
      <c r="G82" s="1"/>
      <c r="H82" s="1"/>
    </row>
    <row r="83" spans="1:15" ht="45" x14ac:dyDescent="0.25">
      <c r="A83" s="14"/>
      <c r="B83" s="16" t="s">
        <v>42</v>
      </c>
      <c r="C83" s="17" t="s">
        <v>6</v>
      </c>
      <c r="D83" s="96" t="s">
        <v>7</v>
      </c>
      <c r="E83" s="96"/>
      <c r="F83" s="56" t="s">
        <v>8</v>
      </c>
      <c r="G83" s="87"/>
      <c r="H83" s="87"/>
      <c r="I83" s="14"/>
    </row>
    <row r="84" spans="1:15" x14ac:dyDescent="0.25">
      <c r="B84" s="13" t="s">
        <v>43</v>
      </c>
      <c r="C84" s="44">
        <v>500</v>
      </c>
      <c r="D84" s="11">
        <f>6.603*1.06</f>
        <v>6.99918</v>
      </c>
      <c r="E84" s="10" t="s">
        <v>10</v>
      </c>
      <c r="F84" s="9">
        <f>D84*C84</f>
        <v>3499.59</v>
      </c>
      <c r="G84" s="1"/>
      <c r="H84" s="1"/>
      <c r="K84" s="78"/>
    </row>
    <row r="85" spans="1:15" x14ac:dyDescent="0.25">
      <c r="B85" s="13" t="s">
        <v>44</v>
      </c>
      <c r="C85" s="44">
        <v>400</v>
      </c>
      <c r="D85" s="11">
        <f>12.219*1.06</f>
        <v>12.95214</v>
      </c>
      <c r="E85" s="10" t="s">
        <v>10</v>
      </c>
      <c r="F85" s="9">
        <f>D85*C85</f>
        <v>5180.8559999999998</v>
      </c>
      <c r="G85" s="1"/>
      <c r="H85" s="1"/>
      <c r="K85" s="78"/>
    </row>
    <row r="86" spans="1:15" x14ac:dyDescent="0.25">
      <c r="B86" s="13" t="s">
        <v>45</v>
      </c>
      <c r="C86" s="44">
        <v>350</v>
      </c>
      <c r="D86" s="11">
        <f>29.028*1.06</f>
        <v>30.769680000000001</v>
      </c>
      <c r="E86" s="10" t="s">
        <v>10</v>
      </c>
      <c r="F86" s="9">
        <f>D86*C86</f>
        <v>10769.388000000001</v>
      </c>
      <c r="G86" s="1"/>
      <c r="H86" s="1"/>
      <c r="K86" s="78"/>
    </row>
    <row r="87" spans="1:15" x14ac:dyDescent="0.25">
      <c r="B87" s="13" t="s">
        <v>46</v>
      </c>
      <c r="C87" s="44">
        <v>5</v>
      </c>
      <c r="D87" s="11">
        <f>2.131*1.06</f>
        <v>2.2588599999999999</v>
      </c>
      <c r="E87" s="10" t="s">
        <v>10</v>
      </c>
      <c r="F87" s="9">
        <f>D87*C87</f>
        <v>11.2943</v>
      </c>
      <c r="G87" s="1"/>
      <c r="H87" s="1"/>
      <c r="K87" s="78"/>
    </row>
    <row r="88" spans="1:15" x14ac:dyDescent="0.25">
      <c r="C88" s="3"/>
      <c r="D88" s="2"/>
      <c r="E88" s="19"/>
      <c r="F88" s="1"/>
      <c r="G88" s="1"/>
      <c r="H88" s="1"/>
      <c r="K88" s="78"/>
    </row>
    <row r="89" spans="1:15" x14ac:dyDescent="0.25">
      <c r="B89" s="18" t="s">
        <v>50</v>
      </c>
      <c r="C89" s="3"/>
      <c r="D89" s="2"/>
      <c r="F89" s="1"/>
      <c r="G89" s="1"/>
      <c r="H89" s="1"/>
      <c r="K89" s="78"/>
    </row>
    <row r="90" spans="1:15" ht="45" x14ac:dyDescent="0.25">
      <c r="A90" s="14"/>
      <c r="B90" s="16" t="s">
        <v>42</v>
      </c>
      <c r="C90" s="17" t="s">
        <v>6</v>
      </c>
      <c r="D90" s="96" t="s">
        <v>7</v>
      </c>
      <c r="E90" s="96"/>
      <c r="F90" s="56" t="s">
        <v>8</v>
      </c>
      <c r="G90" s="87"/>
      <c r="H90" s="87"/>
      <c r="I90" s="14"/>
      <c r="K90" s="78"/>
    </row>
    <row r="91" spans="1:15" x14ac:dyDescent="0.25">
      <c r="B91" s="13" t="s">
        <v>43</v>
      </c>
      <c r="C91" s="44">
        <v>100</v>
      </c>
      <c r="D91" s="31">
        <f>15.95*1.06</f>
        <v>16.907</v>
      </c>
      <c r="E91" s="10" t="s">
        <v>10</v>
      </c>
      <c r="F91" s="9">
        <f>D91*C91</f>
        <v>1690.7</v>
      </c>
      <c r="G91" s="1"/>
      <c r="H91" s="1"/>
      <c r="K91" s="78"/>
    </row>
    <row r="92" spans="1:15" x14ac:dyDescent="0.25">
      <c r="B92" s="13" t="s">
        <v>44</v>
      </c>
      <c r="C92" s="44">
        <v>75</v>
      </c>
      <c r="D92" s="31">
        <f>30.9*1.6</f>
        <v>49.44</v>
      </c>
      <c r="E92" s="10" t="s">
        <v>10</v>
      </c>
      <c r="F92" s="9">
        <f>D92*C92</f>
        <v>3708</v>
      </c>
      <c r="G92" s="1"/>
      <c r="H92" s="1"/>
      <c r="K92" s="78"/>
    </row>
    <row r="93" spans="1:15" x14ac:dyDescent="0.25">
      <c r="B93" s="13" t="s">
        <v>45</v>
      </c>
      <c r="C93" s="44">
        <v>20</v>
      </c>
      <c r="D93" s="31">
        <f>75.75*1.06</f>
        <v>80.295000000000002</v>
      </c>
      <c r="E93" s="10" t="s">
        <v>10</v>
      </c>
      <c r="F93" s="9">
        <f>D93*C93</f>
        <v>1605.9</v>
      </c>
      <c r="G93" s="1"/>
      <c r="H93" s="1"/>
      <c r="K93" s="78"/>
    </row>
    <row r="94" spans="1:15" ht="18.75" x14ac:dyDescent="0.3">
      <c r="B94" s="13" t="s">
        <v>46</v>
      </c>
      <c r="C94" s="44">
        <v>5</v>
      </c>
      <c r="D94" s="31">
        <f>3.99*1.06</f>
        <v>4.2294</v>
      </c>
      <c r="E94" s="10" t="s">
        <v>10</v>
      </c>
      <c r="F94" s="9">
        <f>D94*C94</f>
        <v>21.146999999999998</v>
      </c>
      <c r="G94" s="1"/>
      <c r="H94" s="1"/>
      <c r="K94" s="78"/>
      <c r="O94" s="21"/>
    </row>
    <row r="95" spans="1:15" x14ac:dyDescent="0.25">
      <c r="C95" s="3"/>
      <c r="D95" s="2"/>
      <c r="E95" s="19"/>
      <c r="F95" s="1"/>
      <c r="G95" s="1"/>
      <c r="H95" s="1"/>
      <c r="K95" s="78"/>
    </row>
    <row r="96" spans="1:15" x14ac:dyDescent="0.25">
      <c r="B96" s="18" t="s">
        <v>51</v>
      </c>
      <c r="C96" s="3"/>
      <c r="D96" s="2"/>
      <c r="F96" s="1"/>
      <c r="G96" s="1"/>
      <c r="H96" s="1"/>
      <c r="K96" s="78"/>
    </row>
    <row r="97" spans="1:16" ht="45" x14ac:dyDescent="0.25">
      <c r="A97" s="14"/>
      <c r="B97" s="16" t="s">
        <v>52</v>
      </c>
      <c r="C97" s="17" t="s">
        <v>30</v>
      </c>
      <c r="D97" s="96" t="s">
        <v>7</v>
      </c>
      <c r="E97" s="96"/>
      <c r="F97" s="56" t="s">
        <v>8</v>
      </c>
      <c r="G97" s="87"/>
      <c r="H97" s="87"/>
      <c r="I97" s="14"/>
      <c r="K97" s="78"/>
    </row>
    <row r="98" spans="1:16" x14ac:dyDescent="0.25">
      <c r="B98" s="30" t="s">
        <v>53</v>
      </c>
      <c r="C98" s="29">
        <v>400</v>
      </c>
      <c r="D98" s="28">
        <f>4.38*1.06</f>
        <v>4.6428000000000003</v>
      </c>
      <c r="E98" s="10" t="s">
        <v>32</v>
      </c>
      <c r="F98" s="9">
        <f>D98*C98</f>
        <v>1857.1200000000001</v>
      </c>
      <c r="G98" s="1"/>
      <c r="H98" s="1"/>
      <c r="K98" s="78"/>
    </row>
    <row r="99" spans="1:16" x14ac:dyDescent="0.25">
      <c r="C99" s="3"/>
      <c r="D99" s="2"/>
      <c r="E99" s="19"/>
      <c r="F99" s="1"/>
      <c r="G99" s="1"/>
      <c r="H99" s="1"/>
    </row>
    <row r="100" spans="1:16" x14ac:dyDescent="0.25">
      <c r="B100" s="18" t="s">
        <v>54</v>
      </c>
      <c r="C100" s="3"/>
      <c r="D100" s="2"/>
      <c r="F100" s="1"/>
      <c r="G100" s="1"/>
      <c r="H100" s="1"/>
    </row>
    <row r="101" spans="1:16" ht="45" x14ac:dyDescent="0.25">
      <c r="B101" s="16" t="s">
        <v>5</v>
      </c>
      <c r="C101" s="17" t="s">
        <v>6</v>
      </c>
      <c r="D101" s="96" t="s">
        <v>7</v>
      </c>
      <c r="E101" s="96"/>
      <c r="F101" s="56" t="s">
        <v>8</v>
      </c>
      <c r="G101" s="87"/>
      <c r="H101" s="87"/>
    </row>
    <row r="102" spans="1:16" ht="30" x14ac:dyDescent="0.25">
      <c r="B102" s="27" t="s">
        <v>55</v>
      </c>
      <c r="C102" s="12">
        <v>2000</v>
      </c>
      <c r="D102" s="11">
        <f>0.18*1.06</f>
        <v>0.1908</v>
      </c>
      <c r="E102" s="10" t="s">
        <v>10</v>
      </c>
      <c r="F102" s="9">
        <f>D102*C102</f>
        <v>381.6</v>
      </c>
      <c r="G102" s="1"/>
      <c r="H102" s="1"/>
      <c r="K102" s="78"/>
    </row>
    <row r="103" spans="1:16" x14ac:dyDescent="0.25">
      <c r="B103" s="26"/>
      <c r="C103" s="25"/>
      <c r="D103" s="24"/>
      <c r="E103" s="23"/>
      <c r="F103" s="22"/>
      <c r="G103" s="1"/>
      <c r="H103" s="1"/>
      <c r="K103" s="78"/>
    </row>
    <row r="104" spans="1:16" ht="45" x14ac:dyDescent="0.25">
      <c r="A104" s="14"/>
      <c r="B104" s="16" t="s">
        <v>56</v>
      </c>
      <c r="C104" s="17" t="s">
        <v>6</v>
      </c>
      <c r="D104" s="96" t="s">
        <v>7</v>
      </c>
      <c r="E104" s="96"/>
      <c r="F104" s="56" t="s">
        <v>8</v>
      </c>
      <c r="G104" s="87"/>
      <c r="H104" s="87"/>
      <c r="I104" s="14"/>
      <c r="K104" s="78"/>
    </row>
    <row r="105" spans="1:16" x14ac:dyDescent="0.25">
      <c r="B105" s="13" t="s">
        <v>57</v>
      </c>
      <c r="C105" s="44">
        <v>100</v>
      </c>
      <c r="D105" s="11">
        <f>11.27*1.06</f>
        <v>11.946199999999999</v>
      </c>
      <c r="E105" s="10" t="s">
        <v>10</v>
      </c>
      <c r="F105" s="9">
        <f>D105*C105</f>
        <v>1194.6199999999999</v>
      </c>
      <c r="G105" s="1"/>
      <c r="H105" s="1"/>
      <c r="K105" s="78"/>
    </row>
    <row r="106" spans="1:16" x14ac:dyDescent="0.25">
      <c r="B106" s="13" t="s">
        <v>58</v>
      </c>
      <c r="C106" s="44">
        <v>800</v>
      </c>
      <c r="D106" s="11">
        <f>17.34*1.06</f>
        <v>18.380400000000002</v>
      </c>
      <c r="E106" s="10" t="s">
        <v>10</v>
      </c>
      <c r="F106" s="9">
        <f>D106*C106</f>
        <v>14704.320000000002</v>
      </c>
      <c r="G106" s="1"/>
      <c r="H106" s="1"/>
      <c r="K106" s="78"/>
    </row>
    <row r="107" spans="1:16" ht="18.75" x14ac:dyDescent="0.3">
      <c r="B107" s="13" t="s">
        <v>59</v>
      </c>
      <c r="C107" s="44">
        <v>20</v>
      </c>
      <c r="D107" s="11">
        <f>6.5*1.06</f>
        <v>6.8900000000000006</v>
      </c>
      <c r="E107" s="10" t="s">
        <v>10</v>
      </c>
      <c r="F107" s="9">
        <f>D107*C107</f>
        <v>137.80000000000001</v>
      </c>
      <c r="G107" s="1"/>
      <c r="H107" s="1"/>
      <c r="K107" s="78"/>
      <c r="N107" s="20"/>
      <c r="O107" s="21"/>
      <c r="P107" s="20"/>
    </row>
    <row r="108" spans="1:16" ht="18.75" x14ac:dyDescent="0.3">
      <c r="C108" s="3"/>
      <c r="D108" s="2"/>
      <c r="E108" s="19"/>
      <c r="F108" s="1"/>
      <c r="G108" s="1"/>
      <c r="H108" s="1"/>
      <c r="K108" s="78"/>
      <c r="N108" s="20"/>
      <c r="O108" s="21"/>
      <c r="P108" s="20"/>
    </row>
    <row r="109" spans="1:16" ht="18.75" x14ac:dyDescent="0.3">
      <c r="B109" s="18" t="s">
        <v>60</v>
      </c>
      <c r="C109" s="3"/>
      <c r="D109" s="2"/>
      <c r="F109" s="1"/>
      <c r="G109" s="1"/>
      <c r="H109" s="1"/>
      <c r="K109" s="78"/>
      <c r="M109" s="20"/>
      <c r="N109" s="20"/>
      <c r="O109" s="21"/>
      <c r="P109" s="20"/>
    </row>
    <row r="110" spans="1:16" ht="45" x14ac:dyDescent="0.3">
      <c r="A110" s="14"/>
      <c r="B110" s="16" t="s">
        <v>61</v>
      </c>
      <c r="C110" s="17" t="s">
        <v>6</v>
      </c>
      <c r="D110" s="96" t="s">
        <v>7</v>
      </c>
      <c r="E110" s="96"/>
      <c r="F110" s="56" t="s">
        <v>8</v>
      </c>
      <c r="G110" s="87"/>
      <c r="H110" s="87"/>
      <c r="I110" s="14"/>
      <c r="K110" s="78"/>
      <c r="N110" s="20"/>
      <c r="O110" s="20"/>
      <c r="P110" s="20"/>
    </row>
    <row r="111" spans="1:16" ht="18.75" x14ac:dyDescent="0.3">
      <c r="B111" s="13" t="s">
        <v>62</v>
      </c>
      <c r="C111" s="44">
        <v>20</v>
      </c>
      <c r="D111" s="11">
        <f>0.82*1.06</f>
        <v>0.86919999999999997</v>
      </c>
      <c r="E111" s="10" t="s">
        <v>10</v>
      </c>
      <c r="F111" s="9">
        <f t="shared" ref="F111:F116" si="0">D111*C111</f>
        <v>17.384</v>
      </c>
      <c r="G111" s="1"/>
      <c r="H111" s="1"/>
      <c r="K111" s="78"/>
      <c r="O111" s="20"/>
      <c r="P111" s="20"/>
    </row>
    <row r="112" spans="1:16" ht="18.75" x14ac:dyDescent="0.3">
      <c r="B112" s="13" t="s">
        <v>63</v>
      </c>
      <c r="C112" s="44">
        <v>20</v>
      </c>
      <c r="D112" s="11">
        <f>1.29*1.06</f>
        <v>1.3674000000000002</v>
      </c>
      <c r="E112" s="10" t="s">
        <v>10</v>
      </c>
      <c r="F112" s="9">
        <f t="shared" si="0"/>
        <v>27.348000000000003</v>
      </c>
      <c r="G112" s="1"/>
      <c r="H112" s="1"/>
      <c r="K112" s="78"/>
      <c r="N112" s="20"/>
      <c r="O112" s="20"/>
      <c r="P112" s="20"/>
    </row>
    <row r="113" spans="1:16" ht="18.75" x14ac:dyDescent="0.3">
      <c r="B113" s="13" t="s">
        <v>64</v>
      </c>
      <c r="C113" s="44">
        <v>25</v>
      </c>
      <c r="D113" s="11">
        <f>1.586*1.06</f>
        <v>1.6811600000000002</v>
      </c>
      <c r="E113" s="10" t="s">
        <v>10</v>
      </c>
      <c r="F113" s="9">
        <f t="shared" si="0"/>
        <v>42.029000000000003</v>
      </c>
      <c r="G113" s="1"/>
      <c r="H113" s="1"/>
      <c r="K113" s="78"/>
      <c r="N113" s="20"/>
      <c r="O113" s="20"/>
      <c r="P113" s="20"/>
    </row>
    <row r="114" spans="1:16" ht="18.75" x14ac:dyDescent="0.3">
      <c r="B114" s="13" t="s">
        <v>65</v>
      </c>
      <c r="C114" s="44">
        <v>250</v>
      </c>
      <c r="D114" s="11">
        <f>2.379*1.06</f>
        <v>2.5217400000000003</v>
      </c>
      <c r="E114" s="10" t="s">
        <v>10</v>
      </c>
      <c r="F114" s="9">
        <f t="shared" si="0"/>
        <v>630.43500000000006</v>
      </c>
      <c r="G114" s="1"/>
      <c r="H114" s="1"/>
      <c r="K114" s="78"/>
      <c r="N114" s="20"/>
      <c r="O114" s="20"/>
      <c r="P114" s="20"/>
    </row>
    <row r="115" spans="1:16" x14ac:dyDescent="0.25">
      <c r="B115" s="13" t="s">
        <v>66</v>
      </c>
      <c r="C115" s="44">
        <v>20</v>
      </c>
      <c r="D115" s="11">
        <f>3.72*1.06</f>
        <v>3.9432000000000005</v>
      </c>
      <c r="E115" s="10" t="s">
        <v>10</v>
      </c>
      <c r="F115" s="9">
        <f t="shared" si="0"/>
        <v>78.864000000000004</v>
      </c>
      <c r="G115" s="1"/>
      <c r="H115" s="1"/>
      <c r="K115" s="78"/>
    </row>
    <row r="116" spans="1:16" x14ac:dyDescent="0.25">
      <c r="B116" s="13" t="s">
        <v>67</v>
      </c>
      <c r="C116" s="44">
        <v>51</v>
      </c>
      <c r="D116" s="11">
        <f>8.33*1.06</f>
        <v>8.8298000000000005</v>
      </c>
      <c r="E116" s="10" t="s">
        <v>10</v>
      </c>
      <c r="F116" s="9">
        <f t="shared" si="0"/>
        <v>450.31980000000004</v>
      </c>
      <c r="G116" s="1"/>
      <c r="H116" s="1"/>
      <c r="K116" s="78"/>
    </row>
    <row r="117" spans="1:16" x14ac:dyDescent="0.25">
      <c r="C117" s="3"/>
      <c r="D117" s="2"/>
      <c r="E117" s="19"/>
      <c r="F117" s="1"/>
      <c r="G117" s="1"/>
      <c r="H117" s="1"/>
    </row>
    <row r="118" spans="1:16" x14ac:dyDescent="0.25">
      <c r="B118" s="18" t="s">
        <v>68</v>
      </c>
      <c r="C118" s="3"/>
      <c r="D118" s="2"/>
      <c r="F118" s="1"/>
      <c r="G118" s="1"/>
      <c r="H118" s="1"/>
    </row>
    <row r="119" spans="1:16" x14ac:dyDescent="0.25">
      <c r="C119" s="3"/>
      <c r="D119" s="2"/>
      <c r="F119" s="1"/>
      <c r="G119" s="1"/>
      <c r="H119" s="1"/>
    </row>
    <row r="120" spans="1:16" ht="45" x14ac:dyDescent="0.25">
      <c r="A120" s="14"/>
      <c r="B120" s="16" t="s">
        <v>69</v>
      </c>
      <c r="C120" s="17" t="s">
        <v>30</v>
      </c>
      <c r="D120" s="96" t="s">
        <v>7</v>
      </c>
      <c r="E120" s="96"/>
      <c r="F120" s="56" t="s">
        <v>8</v>
      </c>
      <c r="G120" s="87"/>
      <c r="H120" s="87"/>
      <c r="I120" s="14"/>
    </row>
    <row r="121" spans="1:16" x14ac:dyDescent="0.25">
      <c r="B121" s="13" t="s">
        <v>70</v>
      </c>
      <c r="C121" s="45">
        <v>6600</v>
      </c>
      <c r="D121" s="28">
        <f>0.75*1.06</f>
        <v>0.79500000000000004</v>
      </c>
      <c r="E121" s="10" t="s">
        <v>32</v>
      </c>
      <c r="F121" s="9">
        <f>D121*C121</f>
        <v>5247</v>
      </c>
      <c r="G121" s="1"/>
      <c r="H121" s="1"/>
    </row>
    <row r="122" spans="1:16" x14ac:dyDescent="0.25">
      <c r="C122" s="3"/>
      <c r="D122" s="38"/>
      <c r="E122" s="19"/>
      <c r="F122" s="1"/>
      <c r="G122" s="1"/>
      <c r="H122" s="1"/>
    </row>
    <row r="123" spans="1:16" x14ac:dyDescent="0.25">
      <c r="C123" s="3"/>
      <c r="D123" s="38"/>
      <c r="E123" s="19"/>
      <c r="F123" s="1"/>
      <c r="G123" s="1"/>
      <c r="H123" s="1"/>
    </row>
    <row r="124" spans="1:16" x14ac:dyDescent="0.25">
      <c r="B124" s="18" t="s">
        <v>71</v>
      </c>
      <c r="C124" s="3"/>
      <c r="D124" s="38"/>
      <c r="E124" s="19"/>
      <c r="F124" s="1"/>
      <c r="G124" s="1"/>
      <c r="H124" s="1"/>
    </row>
    <row r="125" spans="1:16" x14ac:dyDescent="0.25">
      <c r="C125" s="3"/>
      <c r="D125" s="38"/>
      <c r="E125" s="19"/>
      <c r="F125" s="1"/>
      <c r="G125" s="1"/>
      <c r="H125" s="1"/>
    </row>
    <row r="126" spans="1:16" ht="44.25" customHeight="1" x14ac:dyDescent="0.25">
      <c r="A126" s="14"/>
      <c r="B126" s="16" t="s">
        <v>22</v>
      </c>
      <c r="C126" s="17" t="s">
        <v>30</v>
      </c>
      <c r="D126" s="96" t="s">
        <v>7</v>
      </c>
      <c r="E126" s="96"/>
      <c r="F126" s="56" t="s">
        <v>8</v>
      </c>
      <c r="G126" s="87"/>
      <c r="H126" s="87"/>
      <c r="I126" s="14"/>
    </row>
    <row r="127" spans="1:16" x14ac:dyDescent="0.25">
      <c r="B127" s="13" t="s">
        <v>72</v>
      </c>
      <c r="C127" s="45">
        <v>3000</v>
      </c>
      <c r="D127" s="28">
        <f>(0.91*1.06)</f>
        <v>0.96460000000000012</v>
      </c>
      <c r="E127" s="10" t="s">
        <v>32</v>
      </c>
      <c r="F127" s="9">
        <f>D127*C127</f>
        <v>2893.8</v>
      </c>
      <c r="G127" s="1"/>
      <c r="H127" s="1"/>
    </row>
    <row r="128" spans="1:16" ht="15.75" thickBot="1" x14ac:dyDescent="0.3">
      <c r="C128" s="3"/>
      <c r="D128" s="2"/>
      <c r="F128" s="1"/>
      <c r="G128" s="1"/>
      <c r="H128" s="1"/>
    </row>
    <row r="129" spans="2:11" ht="15.75" thickBot="1" x14ac:dyDescent="0.3">
      <c r="B129" s="8" t="s">
        <v>73</v>
      </c>
      <c r="C129" s="7"/>
      <c r="D129" s="6"/>
      <c r="E129" s="5"/>
      <c r="F129" s="4">
        <f>SUM(F63:F128)</f>
        <v>86178.512200000012</v>
      </c>
      <c r="G129" s="88"/>
      <c r="H129" s="88"/>
    </row>
    <row r="130" spans="2:11" x14ac:dyDescent="0.25">
      <c r="C130" s="3"/>
      <c r="D130" s="2"/>
      <c r="F130" s="1"/>
      <c r="G130" s="1"/>
      <c r="H130" s="1"/>
    </row>
    <row r="131" spans="2:11" x14ac:dyDescent="0.25">
      <c r="C131" s="3"/>
      <c r="D131" s="2"/>
      <c r="F131" s="1"/>
      <c r="G131" s="1"/>
      <c r="H131" s="1"/>
    </row>
    <row r="135" spans="2:11" x14ac:dyDescent="0.25">
      <c r="I135" s="92"/>
      <c r="J135" s="88"/>
      <c r="K135" s="89"/>
    </row>
  </sheetData>
  <mergeCells count="23">
    <mergeCell ref="D33:E33"/>
    <mergeCell ref="D7:F7"/>
    <mergeCell ref="D9:E9"/>
    <mergeCell ref="D15:E15"/>
    <mergeCell ref="D21:E21"/>
    <mergeCell ref="D27:E27"/>
    <mergeCell ref="D97:E97"/>
    <mergeCell ref="D37:E37"/>
    <mergeCell ref="D42:F42"/>
    <mergeCell ref="D44:E44"/>
    <mergeCell ref="D48:F48"/>
    <mergeCell ref="D50:E50"/>
    <mergeCell ref="D60:F60"/>
    <mergeCell ref="D62:E62"/>
    <mergeCell ref="D69:E69"/>
    <mergeCell ref="D76:E76"/>
    <mergeCell ref="D83:E83"/>
    <mergeCell ref="D90:E90"/>
    <mergeCell ref="D101:E101"/>
    <mergeCell ref="D104:E104"/>
    <mergeCell ref="D110:E110"/>
    <mergeCell ref="D120:E120"/>
    <mergeCell ref="D126:E126"/>
  </mergeCells>
  <printOptions horizontalCentered="1"/>
  <pageMargins left="0.25" right="0.25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F7905-A7BA-4AB0-9EF4-7CA5B3D3E739}">
  <sheetPr>
    <pageSetUpPr fitToPage="1"/>
  </sheetPr>
  <dimension ref="A1:Q151"/>
  <sheetViews>
    <sheetView tabSelected="1" topLeftCell="A103" zoomScaleNormal="100" workbookViewId="0">
      <selection activeCell="B13" sqref="B13"/>
    </sheetView>
  </sheetViews>
  <sheetFormatPr baseColWidth="10" defaultColWidth="11.42578125" defaultRowHeight="15" x14ac:dyDescent="0.25"/>
  <cols>
    <col min="2" max="2" width="54.5703125" customWidth="1"/>
    <col min="3" max="3" width="20.140625" style="48" customWidth="1"/>
    <col min="4" max="4" width="11.42578125" style="47"/>
    <col min="5" max="5" width="9" customWidth="1"/>
    <col min="6" max="6" width="13.7109375" style="46" customWidth="1"/>
    <col min="9" max="9" width="16" customWidth="1"/>
    <col min="15" max="15" width="29.85546875" customWidth="1"/>
    <col min="16" max="16" width="22.140625" customWidth="1"/>
  </cols>
  <sheetData>
    <row r="1" spans="1:10" x14ac:dyDescent="0.25">
      <c r="D1"/>
    </row>
    <row r="2" spans="1:10" ht="28.5" x14ac:dyDescent="0.45">
      <c r="A2" s="40"/>
      <c r="B2" s="43" t="s">
        <v>74</v>
      </c>
      <c r="C2" s="79"/>
      <c r="D2" s="41"/>
      <c r="E2" s="40"/>
      <c r="F2" s="75"/>
      <c r="G2" s="41"/>
      <c r="H2" s="78"/>
      <c r="I2" s="77"/>
    </row>
    <row r="3" spans="1:10" ht="25.5" customHeight="1" x14ac:dyDescent="0.25">
      <c r="A3" s="40"/>
      <c r="B3" s="94" t="s">
        <v>1</v>
      </c>
      <c r="C3" s="79"/>
      <c r="D3" s="41"/>
      <c r="E3" s="40"/>
      <c r="F3" s="75"/>
      <c r="G3" s="41"/>
      <c r="H3" s="78"/>
      <c r="I3" s="77"/>
    </row>
    <row r="4" spans="1:10" ht="18.75" x14ac:dyDescent="0.3">
      <c r="B4" s="36" t="s">
        <v>2</v>
      </c>
      <c r="C4" s="76"/>
      <c r="D4" s="34"/>
      <c r="E4" s="40"/>
      <c r="F4" s="75"/>
      <c r="G4" s="40"/>
      <c r="H4" s="40"/>
      <c r="I4" s="39"/>
    </row>
    <row r="5" spans="1:10" x14ac:dyDescent="0.25">
      <c r="D5" s="2"/>
      <c r="F5" s="49"/>
      <c r="G5" s="2"/>
      <c r="I5" s="1"/>
    </row>
    <row r="6" spans="1:10" ht="15.75" thickBot="1" x14ac:dyDescent="0.3">
      <c r="B6" s="18" t="s">
        <v>75</v>
      </c>
      <c r="D6" s="2"/>
      <c r="F6" s="49"/>
      <c r="G6" s="2"/>
      <c r="I6" s="1"/>
    </row>
    <row r="7" spans="1:10" ht="15.75" thickBot="1" x14ac:dyDescent="0.3">
      <c r="C7" s="50"/>
      <c r="D7" s="97" t="s">
        <v>4</v>
      </c>
      <c r="E7" s="98"/>
      <c r="F7" s="99"/>
      <c r="G7" s="97" t="s">
        <v>76</v>
      </c>
      <c r="H7" s="98"/>
      <c r="I7" s="99"/>
    </row>
    <row r="8" spans="1:10" x14ac:dyDescent="0.25">
      <c r="C8" s="50"/>
      <c r="D8" s="38"/>
      <c r="E8" s="38"/>
      <c r="F8" s="74"/>
      <c r="G8" s="38"/>
      <c r="H8" s="38"/>
      <c r="I8" s="38"/>
    </row>
    <row r="9" spans="1:10" ht="45" x14ac:dyDescent="0.25">
      <c r="A9" s="14"/>
      <c r="B9" s="16" t="s">
        <v>5</v>
      </c>
      <c r="C9" s="17" t="s">
        <v>6</v>
      </c>
      <c r="D9" s="96" t="s">
        <v>77</v>
      </c>
      <c r="E9" s="96"/>
      <c r="F9" s="56" t="s">
        <v>8</v>
      </c>
      <c r="G9" s="96" t="s">
        <v>77</v>
      </c>
      <c r="H9" s="96"/>
      <c r="I9" s="56" t="s">
        <v>78</v>
      </c>
      <c r="J9" s="14"/>
    </row>
    <row r="10" spans="1:10" x14ac:dyDescent="0.25">
      <c r="B10" s="95" t="s">
        <v>9</v>
      </c>
      <c r="C10" s="29">
        <v>10000</v>
      </c>
      <c r="D10" s="11">
        <v>0.45</v>
      </c>
      <c r="E10" s="10" t="s">
        <v>10</v>
      </c>
      <c r="F10" s="55">
        <f>D10*C10</f>
        <v>4500</v>
      </c>
      <c r="G10" s="72"/>
      <c r="H10" s="10" t="s">
        <v>10</v>
      </c>
      <c r="I10" s="9">
        <f>G10*C10</f>
        <v>0</v>
      </c>
    </row>
    <row r="11" spans="1:10" ht="30" x14ac:dyDescent="0.25">
      <c r="B11" s="95" t="s">
        <v>11</v>
      </c>
      <c r="C11" s="29">
        <v>22000</v>
      </c>
      <c r="D11" s="11">
        <v>0.49</v>
      </c>
      <c r="E11" s="10" t="s">
        <v>10</v>
      </c>
      <c r="F11" s="55">
        <f>D11*C11</f>
        <v>10780</v>
      </c>
      <c r="G11" s="72"/>
      <c r="H11" s="10" t="s">
        <v>10</v>
      </c>
      <c r="I11" s="9">
        <f>G11*C11</f>
        <v>0</v>
      </c>
    </row>
    <row r="12" spans="1:10" ht="23.25" customHeight="1" x14ac:dyDescent="0.25">
      <c r="B12" s="95" t="s">
        <v>79</v>
      </c>
      <c r="C12" s="80">
        <v>299</v>
      </c>
      <c r="D12" s="11">
        <v>0.5</v>
      </c>
      <c r="E12" s="10" t="s">
        <v>10</v>
      </c>
      <c r="F12" s="55">
        <f>D12*C12</f>
        <v>149.5</v>
      </c>
      <c r="G12" s="72"/>
      <c r="H12" s="10" t="s">
        <v>10</v>
      </c>
      <c r="I12" s="9">
        <f>G12*C12</f>
        <v>0</v>
      </c>
    </row>
    <row r="13" spans="1:10" ht="30" x14ac:dyDescent="0.25">
      <c r="B13" s="95" t="s">
        <v>13</v>
      </c>
      <c r="C13" s="29">
        <v>8000</v>
      </c>
      <c r="D13" s="11">
        <v>0.34</v>
      </c>
      <c r="E13" s="10" t="s">
        <v>10</v>
      </c>
      <c r="F13" s="55">
        <f>D13*C13</f>
        <v>2720</v>
      </c>
      <c r="G13" s="72"/>
      <c r="H13" s="10" t="s">
        <v>10</v>
      </c>
      <c r="I13" s="9">
        <f>G13*C13</f>
        <v>0</v>
      </c>
    </row>
    <row r="14" spans="1:10" x14ac:dyDescent="0.25">
      <c r="C14" s="50"/>
      <c r="D14" s="2"/>
      <c r="E14" s="19"/>
      <c r="F14" s="49"/>
      <c r="G14" s="2"/>
      <c r="H14" s="19"/>
      <c r="I14" s="1"/>
    </row>
    <row r="15" spans="1:10" ht="45" x14ac:dyDescent="0.25">
      <c r="A15" s="14"/>
      <c r="B15" s="16" t="s">
        <v>14</v>
      </c>
      <c r="C15" s="17" t="s">
        <v>6</v>
      </c>
      <c r="D15" s="96" t="s">
        <v>77</v>
      </c>
      <c r="E15" s="96"/>
      <c r="F15" s="56" t="s">
        <v>8</v>
      </c>
      <c r="G15" s="96" t="s">
        <v>77</v>
      </c>
      <c r="H15" s="96"/>
      <c r="I15" s="56" t="s">
        <v>78</v>
      </c>
      <c r="J15" s="14"/>
    </row>
    <row r="16" spans="1:10" x14ac:dyDescent="0.25">
      <c r="B16" s="13" t="s">
        <v>15</v>
      </c>
      <c r="C16" s="12">
        <v>975</v>
      </c>
      <c r="D16" s="11">
        <v>24.2</v>
      </c>
      <c r="E16" s="10" t="s">
        <v>10</v>
      </c>
      <c r="F16" s="55">
        <f>D16*C16</f>
        <v>23595</v>
      </c>
      <c r="G16" s="54"/>
      <c r="H16" s="10" t="s">
        <v>10</v>
      </c>
      <c r="I16" s="9">
        <f>G16*C16</f>
        <v>0</v>
      </c>
    </row>
    <row r="17" spans="1:16" x14ac:dyDescent="0.25">
      <c r="C17" s="50"/>
      <c r="D17" s="2"/>
      <c r="E17" s="19"/>
      <c r="F17" s="49"/>
      <c r="G17" s="2"/>
      <c r="H17" s="19"/>
      <c r="I17" s="1"/>
      <c r="P17" s="46"/>
    </row>
    <row r="18" spans="1:16" x14ac:dyDescent="0.25">
      <c r="C18" s="50"/>
      <c r="D18" s="2"/>
      <c r="E18" s="19"/>
      <c r="F18" s="49"/>
      <c r="G18" s="2"/>
      <c r="H18" s="19"/>
      <c r="I18" s="1"/>
    </row>
    <row r="19" spans="1:16" x14ac:dyDescent="0.25">
      <c r="B19" s="18" t="s">
        <v>80</v>
      </c>
      <c r="C19" s="50"/>
      <c r="D19" s="2"/>
      <c r="E19" s="19"/>
      <c r="F19" s="49"/>
      <c r="G19" s="2"/>
      <c r="H19" s="19"/>
      <c r="I19" s="1"/>
    </row>
    <row r="20" spans="1:16" x14ac:dyDescent="0.25">
      <c r="C20" s="50"/>
      <c r="D20" s="2"/>
      <c r="F20" s="49"/>
      <c r="G20" s="2"/>
      <c r="I20" s="1"/>
    </row>
    <row r="21" spans="1:16" ht="45" x14ac:dyDescent="0.25">
      <c r="A21" s="14"/>
      <c r="B21" s="16" t="s">
        <v>17</v>
      </c>
      <c r="C21" s="17" t="s">
        <v>6</v>
      </c>
      <c r="D21" s="96" t="s">
        <v>77</v>
      </c>
      <c r="E21" s="96"/>
      <c r="F21" s="56" t="s">
        <v>8</v>
      </c>
      <c r="G21" s="96" t="s">
        <v>77</v>
      </c>
      <c r="H21" s="96"/>
      <c r="I21" s="56" t="s">
        <v>78</v>
      </c>
      <c r="J21" s="14"/>
    </row>
    <row r="22" spans="1:16" x14ac:dyDescent="0.25">
      <c r="B22" s="13" t="s">
        <v>18</v>
      </c>
      <c r="C22" s="44">
        <v>845</v>
      </c>
      <c r="D22" s="31">
        <v>3.0210000000000004</v>
      </c>
      <c r="E22" s="10" t="s">
        <v>10</v>
      </c>
      <c r="F22" s="55">
        <f>D22*C22</f>
        <v>2552.7450000000003</v>
      </c>
      <c r="G22" s="71"/>
      <c r="H22" s="10" t="s">
        <v>10</v>
      </c>
      <c r="I22" s="9">
        <f>G22*C22</f>
        <v>0</v>
      </c>
    </row>
    <row r="23" spans="1:16" x14ac:dyDescent="0.25">
      <c r="B23" s="13" t="s">
        <v>19</v>
      </c>
      <c r="C23" s="44">
        <v>370</v>
      </c>
      <c r="D23" s="31">
        <v>4.5792000000000002</v>
      </c>
      <c r="E23" s="10" t="s">
        <v>10</v>
      </c>
      <c r="F23" s="55">
        <f>D23*C23</f>
        <v>1694.3040000000001</v>
      </c>
      <c r="G23" s="71"/>
      <c r="H23" s="10" t="s">
        <v>10</v>
      </c>
      <c r="I23" s="9">
        <f>G23*C23</f>
        <v>0</v>
      </c>
    </row>
    <row r="24" spans="1:16" x14ac:dyDescent="0.25">
      <c r="B24" s="13" t="s">
        <v>20</v>
      </c>
      <c r="C24" s="44">
        <v>400</v>
      </c>
      <c r="D24" s="31">
        <v>9.0948000000000011</v>
      </c>
      <c r="E24" s="10" t="s">
        <v>10</v>
      </c>
      <c r="F24" s="55">
        <f>D24*C24</f>
        <v>3637.9200000000005</v>
      </c>
      <c r="G24" s="71"/>
      <c r="H24" s="10" t="s">
        <v>10</v>
      </c>
      <c r="I24" s="9">
        <f>G24*C24</f>
        <v>0</v>
      </c>
    </row>
    <row r="25" spans="1:16" x14ac:dyDescent="0.25">
      <c r="B25" s="13" t="s">
        <v>21</v>
      </c>
      <c r="C25" s="44">
        <v>7500</v>
      </c>
      <c r="D25" s="31">
        <v>12.137</v>
      </c>
      <c r="E25" s="10" t="s">
        <v>10</v>
      </c>
      <c r="F25" s="55">
        <f>D25*C25</f>
        <v>91027.5</v>
      </c>
      <c r="G25" s="71"/>
      <c r="H25" s="10" t="s">
        <v>10</v>
      </c>
      <c r="I25" s="9">
        <f>G25*C25</f>
        <v>0</v>
      </c>
    </row>
    <row r="26" spans="1:16" x14ac:dyDescent="0.25">
      <c r="C26" s="50"/>
      <c r="D26" s="2"/>
      <c r="E26" s="19"/>
      <c r="F26" s="49"/>
      <c r="G26" s="2"/>
      <c r="H26" s="19"/>
      <c r="I26" s="1"/>
    </row>
    <row r="27" spans="1:16" ht="45" x14ac:dyDescent="0.25">
      <c r="A27" s="14"/>
      <c r="B27" s="16" t="s">
        <v>22</v>
      </c>
      <c r="C27" s="17" t="s">
        <v>6</v>
      </c>
      <c r="D27" s="96" t="s">
        <v>77</v>
      </c>
      <c r="E27" s="96"/>
      <c r="F27" s="56" t="s">
        <v>8</v>
      </c>
      <c r="G27" s="96" t="s">
        <v>77</v>
      </c>
      <c r="H27" s="96"/>
      <c r="I27" s="56" t="s">
        <v>78</v>
      </c>
      <c r="J27" s="14"/>
    </row>
    <row r="28" spans="1:16" x14ac:dyDescent="0.25">
      <c r="B28" s="13" t="s">
        <v>23</v>
      </c>
      <c r="C28" s="45">
        <v>5</v>
      </c>
      <c r="D28" s="31">
        <f>15.641*1.06</f>
        <v>16.579460000000001</v>
      </c>
      <c r="E28" s="10" t="s">
        <v>10</v>
      </c>
      <c r="F28" s="55">
        <f>D28*C28</f>
        <v>82.897300000000001</v>
      </c>
      <c r="G28" s="71"/>
      <c r="H28" s="10" t="s">
        <v>10</v>
      </c>
      <c r="I28" s="9">
        <f>G28*C28</f>
        <v>0</v>
      </c>
    </row>
    <row r="29" spans="1:16" x14ac:dyDescent="0.25">
      <c r="C29" s="50"/>
      <c r="D29" s="2"/>
      <c r="F29" s="49"/>
      <c r="G29" s="2"/>
      <c r="I29" s="1"/>
    </row>
    <row r="30" spans="1:16" x14ac:dyDescent="0.25">
      <c r="C30" s="50"/>
      <c r="D30" s="2"/>
      <c r="F30" s="49"/>
      <c r="G30" s="2"/>
      <c r="I30" s="1"/>
    </row>
    <row r="31" spans="1:16" x14ac:dyDescent="0.25">
      <c r="B31" s="18" t="s">
        <v>81</v>
      </c>
      <c r="C31" s="50"/>
      <c r="D31" s="2"/>
      <c r="E31" s="19"/>
      <c r="F31" s="49"/>
      <c r="G31" s="2"/>
      <c r="H31" s="19"/>
      <c r="I31" s="1"/>
    </row>
    <row r="32" spans="1:16" x14ac:dyDescent="0.25">
      <c r="C32" s="50"/>
      <c r="D32" s="2"/>
      <c r="F32" s="49"/>
      <c r="G32" s="2"/>
      <c r="I32" s="1"/>
    </row>
    <row r="33" spans="1:10" ht="45" x14ac:dyDescent="0.25">
      <c r="A33" s="14"/>
      <c r="B33" s="16" t="s">
        <v>17</v>
      </c>
      <c r="C33" s="17" t="s">
        <v>6</v>
      </c>
      <c r="D33" s="96" t="s">
        <v>77</v>
      </c>
      <c r="E33" s="96"/>
      <c r="F33" s="56" t="s">
        <v>8</v>
      </c>
      <c r="G33" s="96" t="s">
        <v>77</v>
      </c>
      <c r="H33" s="96"/>
      <c r="I33" s="56" t="s">
        <v>78</v>
      </c>
      <c r="J33" s="14"/>
    </row>
    <row r="34" spans="1:10" x14ac:dyDescent="0.25">
      <c r="B34" s="13" t="s">
        <v>25</v>
      </c>
      <c r="C34" s="44">
        <v>270</v>
      </c>
      <c r="D34" s="31">
        <f>13.026*1.06</f>
        <v>13.80756</v>
      </c>
      <c r="E34" s="10" t="s">
        <v>10</v>
      </c>
      <c r="F34" s="55">
        <f>D34*C34</f>
        <v>3728.0412000000001</v>
      </c>
      <c r="G34" s="71"/>
      <c r="H34" s="10" t="s">
        <v>10</v>
      </c>
      <c r="I34" s="9">
        <f>G34*C34</f>
        <v>0</v>
      </c>
    </row>
    <row r="35" spans="1:10" x14ac:dyDescent="0.25">
      <c r="B35" s="13" t="s">
        <v>26</v>
      </c>
      <c r="C35" s="44">
        <v>2650</v>
      </c>
      <c r="D35" s="31">
        <f>20.724*1.06</f>
        <v>21.96744</v>
      </c>
      <c r="E35" s="10" t="s">
        <v>10</v>
      </c>
      <c r="F35" s="55">
        <f>D35*C35</f>
        <v>58213.716</v>
      </c>
      <c r="G35" s="71"/>
      <c r="H35" s="10" t="s">
        <v>10</v>
      </c>
      <c r="I35" s="9">
        <f>G35*C35</f>
        <v>0</v>
      </c>
    </row>
    <row r="36" spans="1:10" x14ac:dyDescent="0.25">
      <c r="C36" s="50"/>
      <c r="D36" s="2"/>
      <c r="E36" s="19"/>
      <c r="F36" s="49"/>
      <c r="G36" s="2"/>
      <c r="H36" s="19"/>
      <c r="I36" s="1"/>
    </row>
    <row r="37" spans="1:10" ht="45" x14ac:dyDescent="0.25">
      <c r="A37" s="14"/>
      <c r="B37" s="16" t="s">
        <v>22</v>
      </c>
      <c r="C37" s="17" t="s">
        <v>6</v>
      </c>
      <c r="D37" s="96" t="s">
        <v>77</v>
      </c>
      <c r="E37" s="96"/>
      <c r="F37" s="56" t="s">
        <v>8</v>
      </c>
      <c r="G37" s="96" t="s">
        <v>77</v>
      </c>
      <c r="H37" s="96"/>
      <c r="I37" s="56" t="s">
        <v>78</v>
      </c>
      <c r="J37" s="14"/>
    </row>
    <row r="38" spans="1:10" x14ac:dyDescent="0.25">
      <c r="B38" s="13" t="s">
        <v>27</v>
      </c>
      <c r="C38" s="29">
        <v>2</v>
      </c>
      <c r="D38" s="31">
        <f>20.294*1.06</f>
        <v>21.51164</v>
      </c>
      <c r="E38" s="10" t="s">
        <v>10</v>
      </c>
      <c r="F38" s="55">
        <f>C38*D38</f>
        <v>43.02328</v>
      </c>
      <c r="G38" s="71"/>
      <c r="H38" s="10" t="s">
        <v>10</v>
      </c>
      <c r="I38" s="9">
        <f>C38*G38</f>
        <v>0</v>
      </c>
    </row>
    <row r="39" spans="1:10" x14ac:dyDescent="0.25">
      <c r="C39" s="50"/>
      <c r="D39" s="2"/>
      <c r="E39" s="19"/>
      <c r="F39" s="49"/>
      <c r="G39" s="2"/>
      <c r="H39" s="19"/>
      <c r="I39" s="1"/>
    </row>
    <row r="40" spans="1:10" x14ac:dyDescent="0.25">
      <c r="C40" s="50"/>
      <c r="D40" s="2"/>
      <c r="F40" s="49"/>
      <c r="G40" s="2"/>
      <c r="I40" s="1"/>
    </row>
    <row r="41" spans="1:10" x14ac:dyDescent="0.25">
      <c r="B41" s="18" t="s">
        <v>82</v>
      </c>
      <c r="C41" s="50"/>
      <c r="D41" s="70"/>
      <c r="E41" s="68"/>
      <c r="F41" s="69"/>
      <c r="G41" s="70"/>
      <c r="H41" s="70"/>
      <c r="I41" s="70"/>
    </row>
    <row r="42" spans="1:10" x14ac:dyDescent="0.25">
      <c r="C42" s="50"/>
      <c r="D42" s="2"/>
      <c r="F42" s="49"/>
      <c r="G42" s="2"/>
      <c r="I42" s="1"/>
    </row>
    <row r="43" spans="1:10" ht="45" x14ac:dyDescent="0.25">
      <c r="A43" s="14"/>
      <c r="B43" s="16" t="s">
        <v>29</v>
      </c>
      <c r="C43" s="17" t="s">
        <v>30</v>
      </c>
      <c r="D43" s="96" t="s">
        <v>77</v>
      </c>
      <c r="E43" s="96"/>
      <c r="F43" s="56" t="s">
        <v>8</v>
      </c>
      <c r="G43" s="96" t="s">
        <v>77</v>
      </c>
      <c r="H43" s="96"/>
      <c r="I43" s="15" t="s">
        <v>78</v>
      </c>
      <c r="J43" s="14"/>
    </row>
    <row r="44" spans="1:10" x14ac:dyDescent="0.25">
      <c r="B44" s="13" t="s">
        <v>83</v>
      </c>
      <c r="C44" s="45">
        <v>1800</v>
      </c>
      <c r="D44" s="11">
        <f>1.35*1.06</f>
        <v>1.4310000000000003</v>
      </c>
      <c r="E44" s="10" t="s">
        <v>32</v>
      </c>
      <c r="F44" s="55">
        <f>C44*D44</f>
        <v>2575.8000000000006</v>
      </c>
      <c r="G44" s="54"/>
      <c r="H44" s="10" t="s">
        <v>32</v>
      </c>
      <c r="I44" s="9">
        <f>G44*C38</f>
        <v>0</v>
      </c>
    </row>
    <row r="45" spans="1:10" x14ac:dyDescent="0.25">
      <c r="C45" s="50"/>
      <c r="D45" s="2"/>
      <c r="E45" s="19"/>
      <c r="F45" s="49"/>
      <c r="G45" s="2"/>
      <c r="H45" s="19"/>
      <c r="I45" s="1"/>
    </row>
    <row r="46" spans="1:10" x14ac:dyDescent="0.25">
      <c r="C46" s="50"/>
      <c r="D46" s="2"/>
      <c r="F46" s="49"/>
      <c r="G46" s="2"/>
      <c r="I46" s="1"/>
    </row>
    <row r="47" spans="1:10" x14ac:dyDescent="0.25">
      <c r="B47" s="18" t="s">
        <v>84</v>
      </c>
      <c r="C47" s="50"/>
      <c r="D47" s="68"/>
      <c r="E47" s="68"/>
      <c r="F47" s="69"/>
      <c r="G47" s="68"/>
      <c r="H47" s="68"/>
      <c r="I47" s="68"/>
    </row>
    <row r="48" spans="1:10" x14ac:dyDescent="0.25">
      <c r="C48" s="50"/>
      <c r="D48" s="2"/>
      <c r="F48" s="49"/>
      <c r="G48" s="2"/>
      <c r="I48" s="1"/>
    </row>
    <row r="49" spans="1:10" ht="45" x14ac:dyDescent="0.25">
      <c r="A49" s="14"/>
      <c r="B49" s="16" t="s">
        <v>34</v>
      </c>
      <c r="C49" s="17" t="s">
        <v>35</v>
      </c>
      <c r="D49" s="96" t="s">
        <v>77</v>
      </c>
      <c r="E49" s="96"/>
      <c r="F49" s="56" t="s">
        <v>8</v>
      </c>
      <c r="G49" s="96" t="s">
        <v>77</v>
      </c>
      <c r="H49" s="96"/>
      <c r="I49" s="15" t="s">
        <v>78</v>
      </c>
      <c r="J49" s="14"/>
    </row>
    <row r="50" spans="1:10" x14ac:dyDescent="0.25">
      <c r="B50" s="13" t="s">
        <v>85</v>
      </c>
      <c r="C50" s="29">
        <v>1000</v>
      </c>
      <c r="D50" s="11">
        <v>0.8</v>
      </c>
      <c r="E50" s="10" t="s">
        <v>37</v>
      </c>
      <c r="F50" s="55">
        <f>D50*C50</f>
        <v>800</v>
      </c>
      <c r="G50" s="11"/>
      <c r="H50" s="10" t="s">
        <v>37</v>
      </c>
      <c r="I50" s="9">
        <f>G50*C50</f>
        <v>0</v>
      </c>
    </row>
    <row r="51" spans="1:10" ht="15.75" thickBot="1" x14ac:dyDescent="0.3">
      <c r="C51" s="50"/>
      <c r="D51" s="2"/>
      <c r="F51" s="49"/>
      <c r="G51" s="2"/>
      <c r="I51" s="1"/>
    </row>
    <row r="52" spans="1:10" ht="15.75" thickBot="1" x14ac:dyDescent="0.3">
      <c r="B52" s="8" t="s">
        <v>86</v>
      </c>
      <c r="C52" s="53"/>
      <c r="D52" s="6"/>
      <c r="E52" s="5"/>
      <c r="F52" s="52">
        <f>SUM(F10:F50)</f>
        <v>206100.44677999997</v>
      </c>
      <c r="G52" s="6"/>
      <c r="H52" s="5"/>
      <c r="I52" s="4">
        <f>I50</f>
        <v>0</v>
      </c>
    </row>
    <row r="53" spans="1:10" x14ac:dyDescent="0.25">
      <c r="D53"/>
      <c r="F53" s="67"/>
    </row>
    <row r="54" spans="1:10" x14ac:dyDescent="0.25">
      <c r="B54" s="18"/>
      <c r="C54" s="66"/>
      <c r="D54" s="37"/>
      <c r="F54" s="49"/>
      <c r="G54" s="2"/>
      <c r="H54" s="18"/>
      <c r="I54" s="37"/>
    </row>
    <row r="55" spans="1:10" x14ac:dyDescent="0.25">
      <c r="C55" s="50"/>
      <c r="D55" s="2"/>
      <c r="F55" s="49"/>
      <c r="G55" s="2"/>
      <c r="I55" s="1"/>
    </row>
    <row r="56" spans="1:10" ht="18.75" x14ac:dyDescent="0.3">
      <c r="B56" s="36" t="s">
        <v>87</v>
      </c>
      <c r="C56" s="65"/>
      <c r="D56" s="34"/>
      <c r="E56" s="33"/>
      <c r="F56" s="64"/>
      <c r="G56" s="33"/>
      <c r="H56" s="33"/>
      <c r="I56" s="32"/>
    </row>
    <row r="57" spans="1:10" ht="15.75" thickBot="1" x14ac:dyDescent="0.3">
      <c r="B57" s="18" t="s">
        <v>40</v>
      </c>
      <c r="C57" s="50"/>
      <c r="D57" s="2"/>
      <c r="F57" s="49"/>
      <c r="G57" s="2"/>
      <c r="I57" s="1"/>
    </row>
    <row r="58" spans="1:10" ht="15.75" thickBot="1" x14ac:dyDescent="0.3">
      <c r="B58" s="18"/>
      <c r="C58" s="50"/>
      <c r="D58" s="97" t="s">
        <v>4</v>
      </c>
      <c r="E58" s="98"/>
      <c r="F58" s="99"/>
      <c r="G58" s="97" t="s">
        <v>76</v>
      </c>
      <c r="H58" s="98"/>
      <c r="I58" s="99"/>
    </row>
    <row r="59" spans="1:10" x14ac:dyDescent="0.25">
      <c r="B59" s="18" t="s">
        <v>41</v>
      </c>
      <c r="C59" s="50"/>
      <c r="D59" s="2"/>
      <c r="F59" s="49"/>
      <c r="G59" s="2"/>
      <c r="I59" s="1"/>
    </row>
    <row r="60" spans="1:10" ht="45" x14ac:dyDescent="0.25">
      <c r="A60" s="14"/>
      <c r="B60" s="16" t="s">
        <v>42</v>
      </c>
      <c r="C60" s="17" t="s">
        <v>6</v>
      </c>
      <c r="D60" s="96" t="s">
        <v>77</v>
      </c>
      <c r="E60" s="96"/>
      <c r="F60" s="56" t="s">
        <v>8</v>
      </c>
      <c r="G60" s="96" t="s">
        <v>77</v>
      </c>
      <c r="H60" s="96"/>
      <c r="I60" s="56" t="s">
        <v>78</v>
      </c>
      <c r="J60" s="14"/>
    </row>
    <row r="61" spans="1:10" x14ac:dyDescent="0.25">
      <c r="B61" s="13" t="s">
        <v>43</v>
      </c>
      <c r="C61" s="44">
        <v>250</v>
      </c>
      <c r="D61" s="11">
        <f>9.746*1.06</f>
        <v>10.330760000000001</v>
      </c>
      <c r="E61" s="10" t="s">
        <v>10</v>
      </c>
      <c r="F61" s="55">
        <f>D61*C61</f>
        <v>2582.6900000000005</v>
      </c>
      <c r="G61" s="54"/>
      <c r="H61" s="10" t="s">
        <v>10</v>
      </c>
      <c r="I61" s="9">
        <f>G61*C61</f>
        <v>0</v>
      </c>
    </row>
    <row r="62" spans="1:10" x14ac:dyDescent="0.25">
      <c r="B62" s="13" t="s">
        <v>44</v>
      </c>
      <c r="C62" s="44">
        <v>350</v>
      </c>
      <c r="D62" s="11">
        <f>17.692*1.06</f>
        <v>18.753520000000002</v>
      </c>
      <c r="E62" s="10" t="s">
        <v>10</v>
      </c>
      <c r="F62" s="55">
        <f>D62*C62</f>
        <v>6563.7320000000009</v>
      </c>
      <c r="G62" s="54"/>
      <c r="H62" s="10" t="s">
        <v>10</v>
      </c>
      <c r="I62" s="9">
        <f>G62*C62</f>
        <v>0</v>
      </c>
    </row>
    <row r="63" spans="1:10" x14ac:dyDescent="0.25">
      <c r="B63" s="13" t="s">
        <v>45</v>
      </c>
      <c r="C63" s="44">
        <v>50</v>
      </c>
      <c r="D63" s="11">
        <f>42.717*1.06</f>
        <v>45.28002</v>
      </c>
      <c r="E63" s="10" t="s">
        <v>10</v>
      </c>
      <c r="F63" s="55">
        <f>D63*C63</f>
        <v>2264.0010000000002</v>
      </c>
      <c r="G63" s="54"/>
      <c r="H63" s="10" t="s">
        <v>10</v>
      </c>
      <c r="I63" s="9">
        <f>G63*C63</f>
        <v>0</v>
      </c>
    </row>
    <row r="64" spans="1:10" x14ac:dyDescent="0.25">
      <c r="B64" s="13" t="s">
        <v>46</v>
      </c>
      <c r="C64" s="44">
        <v>5</v>
      </c>
      <c r="D64" s="11">
        <f>4.24*1.06</f>
        <v>4.4944000000000006</v>
      </c>
      <c r="E64" s="10" t="s">
        <v>10</v>
      </c>
      <c r="F64" s="55">
        <f>D64*C64</f>
        <v>22.472000000000001</v>
      </c>
      <c r="G64" s="54"/>
      <c r="H64" s="10" t="s">
        <v>10</v>
      </c>
      <c r="I64" s="9">
        <f>G64*C64</f>
        <v>0</v>
      </c>
    </row>
    <row r="65" spans="1:10" x14ac:dyDescent="0.25">
      <c r="C65" s="61"/>
      <c r="D65" s="2"/>
      <c r="E65" s="19"/>
      <c r="F65" s="49"/>
      <c r="G65" s="2"/>
      <c r="H65" s="19"/>
      <c r="I65" s="1"/>
    </row>
    <row r="66" spans="1:10" x14ac:dyDescent="0.25">
      <c r="B66" s="18" t="s">
        <v>47</v>
      </c>
      <c r="C66" s="61"/>
      <c r="D66" s="2"/>
      <c r="F66" s="49"/>
      <c r="G66" s="2"/>
      <c r="I66" s="1"/>
    </row>
    <row r="67" spans="1:10" ht="45" x14ac:dyDescent="0.25">
      <c r="A67" s="14"/>
      <c r="B67" s="16" t="s">
        <v>42</v>
      </c>
      <c r="C67" s="57" t="s">
        <v>6</v>
      </c>
      <c r="D67" s="96" t="s">
        <v>77</v>
      </c>
      <c r="E67" s="96"/>
      <c r="F67" s="56" t="s">
        <v>8</v>
      </c>
      <c r="G67" s="96" t="s">
        <v>77</v>
      </c>
      <c r="H67" s="96"/>
      <c r="I67" s="56" t="s">
        <v>78</v>
      </c>
      <c r="J67" s="14"/>
    </row>
    <row r="68" spans="1:10" x14ac:dyDescent="0.25">
      <c r="B68" s="13" t="s">
        <v>43</v>
      </c>
      <c r="C68" s="44">
        <v>520</v>
      </c>
      <c r="D68" s="9">
        <f>(5.919*1.06)</f>
        <v>6.2741400000000001</v>
      </c>
      <c r="E68" s="10" t="s">
        <v>10</v>
      </c>
      <c r="F68" s="55">
        <f>D68*C68</f>
        <v>3262.5527999999999</v>
      </c>
      <c r="G68" s="54"/>
      <c r="H68" s="10" t="s">
        <v>10</v>
      </c>
      <c r="I68" s="9">
        <f>G68*C68</f>
        <v>0</v>
      </c>
    </row>
    <row r="69" spans="1:10" x14ac:dyDescent="0.25">
      <c r="B69" s="13" t="s">
        <v>44</v>
      </c>
      <c r="C69" s="44">
        <v>550</v>
      </c>
      <c r="D69" s="9">
        <f>(9.425*1.06)</f>
        <v>9.9905000000000008</v>
      </c>
      <c r="E69" s="10" t="s">
        <v>10</v>
      </c>
      <c r="F69" s="55">
        <f>D69*C69</f>
        <v>5494.7750000000005</v>
      </c>
      <c r="G69" s="54"/>
      <c r="H69" s="10" t="s">
        <v>10</v>
      </c>
      <c r="I69" s="9">
        <f>G69*C69</f>
        <v>0</v>
      </c>
    </row>
    <row r="70" spans="1:10" x14ac:dyDescent="0.25">
      <c r="B70" s="13" t="s">
        <v>45</v>
      </c>
      <c r="C70" s="44">
        <v>300</v>
      </c>
      <c r="D70" s="9">
        <f>(24.569*1.06)</f>
        <v>26.043140000000001</v>
      </c>
      <c r="E70" s="10" t="s">
        <v>10</v>
      </c>
      <c r="F70" s="55">
        <f>D70*C70</f>
        <v>7812.942</v>
      </c>
      <c r="G70" s="54"/>
      <c r="H70" s="10" t="s">
        <v>10</v>
      </c>
      <c r="I70" s="9">
        <f>G70*C70</f>
        <v>0</v>
      </c>
    </row>
    <row r="71" spans="1:10" x14ac:dyDescent="0.25">
      <c r="B71" s="13" t="s">
        <v>46</v>
      </c>
      <c r="C71" s="44">
        <v>5</v>
      </c>
      <c r="D71" s="9">
        <f>(2.69*1.06)</f>
        <v>2.8513999999999999</v>
      </c>
      <c r="E71" s="10" t="s">
        <v>10</v>
      </c>
      <c r="F71" s="55">
        <f>D71*C71</f>
        <v>14.257</v>
      </c>
      <c r="G71" s="54"/>
      <c r="H71" s="10" t="s">
        <v>10</v>
      </c>
      <c r="I71" s="9">
        <f>G71*C71</f>
        <v>0</v>
      </c>
    </row>
    <row r="72" spans="1:10" x14ac:dyDescent="0.25">
      <c r="C72" s="50"/>
      <c r="D72" s="2"/>
      <c r="E72" s="19"/>
      <c r="F72" s="49"/>
      <c r="G72" s="2"/>
      <c r="H72" s="19"/>
      <c r="I72" s="1"/>
    </row>
    <row r="73" spans="1:10" x14ac:dyDescent="0.25">
      <c r="B73" s="18" t="s">
        <v>48</v>
      </c>
      <c r="C73" s="50"/>
      <c r="D73" s="2"/>
      <c r="F73" s="49"/>
      <c r="G73" s="2"/>
      <c r="I73" s="1"/>
    </row>
    <row r="74" spans="1:10" ht="45" x14ac:dyDescent="0.25">
      <c r="A74" s="14"/>
      <c r="B74" s="16" t="s">
        <v>42</v>
      </c>
      <c r="C74" s="17" t="s">
        <v>6</v>
      </c>
      <c r="D74" s="96" t="s">
        <v>77</v>
      </c>
      <c r="E74" s="96"/>
      <c r="F74" s="56" t="s">
        <v>8</v>
      </c>
      <c r="G74" s="96" t="s">
        <v>77</v>
      </c>
      <c r="H74" s="96"/>
      <c r="I74" s="56" t="s">
        <v>78</v>
      </c>
      <c r="J74" s="14"/>
    </row>
    <row r="75" spans="1:10" x14ac:dyDescent="0.25">
      <c r="B75" s="13" t="s">
        <v>43</v>
      </c>
      <c r="C75" s="44">
        <v>150</v>
      </c>
      <c r="D75" s="11">
        <f>(4.8*1.06)</f>
        <v>5.0880000000000001</v>
      </c>
      <c r="E75" s="10" t="s">
        <v>10</v>
      </c>
      <c r="F75" s="55">
        <f>D75*C75</f>
        <v>763.2</v>
      </c>
      <c r="G75" s="54"/>
      <c r="H75" s="10" t="s">
        <v>10</v>
      </c>
      <c r="I75" s="9">
        <f>G75*C75</f>
        <v>0</v>
      </c>
    </row>
    <row r="76" spans="1:10" x14ac:dyDescent="0.25">
      <c r="B76" s="13" t="s">
        <v>44</v>
      </c>
      <c r="C76" s="44">
        <v>200</v>
      </c>
      <c r="D76" s="11">
        <f>(9.44*1.06)</f>
        <v>10.006399999999999</v>
      </c>
      <c r="E76" s="10" t="s">
        <v>10</v>
      </c>
      <c r="F76" s="55">
        <f>D76*C76</f>
        <v>2001.2799999999997</v>
      </c>
      <c r="G76" s="54"/>
      <c r="H76" s="10" t="s">
        <v>10</v>
      </c>
      <c r="I76" s="9">
        <f>G76*C76</f>
        <v>0</v>
      </c>
    </row>
    <row r="77" spans="1:10" x14ac:dyDescent="0.25">
      <c r="B77" s="13" t="s">
        <v>45</v>
      </c>
      <c r="C77" s="44">
        <v>50</v>
      </c>
      <c r="D77" s="11">
        <f>(23.347*1.06)</f>
        <v>24.747820000000004</v>
      </c>
      <c r="E77" s="10" t="s">
        <v>10</v>
      </c>
      <c r="F77" s="55">
        <f>D77*C77</f>
        <v>1237.3910000000003</v>
      </c>
      <c r="G77" s="54"/>
      <c r="H77" s="10" t="s">
        <v>10</v>
      </c>
      <c r="I77" s="9">
        <f>G77*C77</f>
        <v>0</v>
      </c>
    </row>
    <row r="78" spans="1:10" x14ac:dyDescent="0.25">
      <c r="B78" s="13" t="s">
        <v>46</v>
      </c>
      <c r="C78" s="44">
        <v>5</v>
      </c>
      <c r="D78" s="11">
        <f>(1.831*1.06)</f>
        <v>1.94086</v>
      </c>
      <c r="E78" s="10" t="s">
        <v>10</v>
      </c>
      <c r="F78" s="55">
        <f>D78*C78</f>
        <v>9.7042999999999999</v>
      </c>
      <c r="G78" s="54"/>
      <c r="H78" s="10" t="s">
        <v>10</v>
      </c>
      <c r="I78" s="9">
        <f>G78*C78</f>
        <v>0</v>
      </c>
    </row>
    <row r="79" spans="1:10" x14ac:dyDescent="0.25">
      <c r="C79" s="61"/>
      <c r="D79" s="2"/>
      <c r="E79" s="19"/>
      <c r="F79" s="49"/>
      <c r="G79" s="2"/>
      <c r="H79" s="19"/>
      <c r="I79" s="1"/>
    </row>
    <row r="80" spans="1:10" x14ac:dyDescent="0.25">
      <c r="B80" s="18" t="s">
        <v>49</v>
      </c>
      <c r="C80" s="61"/>
      <c r="D80" s="2"/>
      <c r="F80" s="49"/>
      <c r="G80" s="2"/>
      <c r="I80" s="1"/>
    </row>
    <row r="81" spans="1:16" ht="45" x14ac:dyDescent="0.25">
      <c r="A81" s="14"/>
      <c r="B81" s="16" t="s">
        <v>42</v>
      </c>
      <c r="C81" s="57" t="s">
        <v>6</v>
      </c>
      <c r="D81" s="96" t="s">
        <v>77</v>
      </c>
      <c r="E81" s="96"/>
      <c r="F81" s="56" t="s">
        <v>8</v>
      </c>
      <c r="G81" s="96" t="s">
        <v>77</v>
      </c>
      <c r="H81" s="96"/>
      <c r="I81" s="56" t="s">
        <v>78</v>
      </c>
      <c r="J81" s="14"/>
    </row>
    <row r="82" spans="1:16" x14ac:dyDescent="0.25">
      <c r="B82" s="13" t="s">
        <v>43</v>
      </c>
      <c r="C82" s="44">
        <v>500</v>
      </c>
      <c r="D82" s="11">
        <f>6.603*1.06</f>
        <v>6.99918</v>
      </c>
      <c r="E82" s="10" t="s">
        <v>10</v>
      </c>
      <c r="F82" s="55">
        <f>D82*C82</f>
        <v>3499.59</v>
      </c>
      <c r="G82" s="54"/>
      <c r="H82" s="10" t="s">
        <v>10</v>
      </c>
      <c r="I82" s="9">
        <f>G82*C82</f>
        <v>0</v>
      </c>
    </row>
    <row r="83" spans="1:16" x14ac:dyDescent="0.25">
      <c r="B83" s="13" t="s">
        <v>44</v>
      </c>
      <c r="C83" s="44">
        <v>400</v>
      </c>
      <c r="D83" s="11">
        <f>12.219*1.06</f>
        <v>12.95214</v>
      </c>
      <c r="E83" s="10" t="s">
        <v>10</v>
      </c>
      <c r="F83" s="55">
        <f>D83*C83</f>
        <v>5180.8559999999998</v>
      </c>
      <c r="G83" s="54"/>
      <c r="H83" s="10" t="s">
        <v>10</v>
      </c>
      <c r="I83" s="9">
        <f>G83*C83</f>
        <v>0</v>
      </c>
    </row>
    <row r="84" spans="1:16" x14ac:dyDescent="0.25">
      <c r="B84" s="13" t="s">
        <v>45</v>
      </c>
      <c r="C84" s="44">
        <v>350</v>
      </c>
      <c r="D84" s="11">
        <f>29.028*1.06</f>
        <v>30.769680000000001</v>
      </c>
      <c r="E84" s="10" t="s">
        <v>10</v>
      </c>
      <c r="F84" s="55">
        <f>D84*C84</f>
        <v>10769.388000000001</v>
      </c>
      <c r="G84" s="54"/>
      <c r="H84" s="10" t="s">
        <v>10</v>
      </c>
      <c r="I84" s="9">
        <f>G84*C84</f>
        <v>0</v>
      </c>
    </row>
    <row r="85" spans="1:16" x14ac:dyDescent="0.25">
      <c r="B85" s="13" t="s">
        <v>46</v>
      </c>
      <c r="C85" s="44">
        <v>5</v>
      </c>
      <c r="D85" s="11">
        <f>2.131*1.06</f>
        <v>2.2588599999999999</v>
      </c>
      <c r="E85" s="10" t="s">
        <v>10</v>
      </c>
      <c r="F85" s="55">
        <f>D85*C85</f>
        <v>11.2943</v>
      </c>
      <c r="G85" s="54"/>
      <c r="H85" s="10" t="s">
        <v>10</v>
      </c>
      <c r="I85" s="9">
        <f>G85*C85</f>
        <v>0</v>
      </c>
    </row>
    <row r="86" spans="1:16" x14ac:dyDescent="0.25">
      <c r="C86" s="50"/>
      <c r="D86" s="2"/>
      <c r="E86" s="19"/>
      <c r="F86" s="49"/>
      <c r="G86" s="2"/>
      <c r="H86" s="19"/>
      <c r="I86" s="1"/>
    </row>
    <row r="87" spans="1:16" x14ac:dyDescent="0.25">
      <c r="B87" s="18" t="s">
        <v>88</v>
      </c>
      <c r="C87" s="50"/>
      <c r="D87" s="2"/>
      <c r="F87" s="49"/>
      <c r="G87" s="2"/>
      <c r="I87" s="1"/>
    </row>
    <row r="88" spans="1:16" ht="45" x14ac:dyDescent="0.25">
      <c r="A88" s="14"/>
      <c r="B88" s="16" t="s">
        <v>42</v>
      </c>
      <c r="C88" s="17" t="s">
        <v>6</v>
      </c>
      <c r="D88" s="96" t="s">
        <v>77</v>
      </c>
      <c r="E88" s="96"/>
      <c r="F88" s="56" t="s">
        <v>8</v>
      </c>
      <c r="G88" s="96" t="s">
        <v>77</v>
      </c>
      <c r="H88" s="96"/>
      <c r="I88" s="56" t="s">
        <v>78</v>
      </c>
      <c r="J88" s="14"/>
    </row>
    <row r="89" spans="1:16" x14ac:dyDescent="0.25">
      <c r="B89" s="13" t="s">
        <v>43</v>
      </c>
      <c r="C89" s="44">
        <v>100</v>
      </c>
      <c r="D89" s="11">
        <v>16.91</v>
      </c>
      <c r="E89" s="10" t="s">
        <v>10</v>
      </c>
      <c r="F89" s="55">
        <f>D89*C89</f>
        <v>1691</v>
      </c>
      <c r="G89" s="63"/>
      <c r="H89" s="10" t="s">
        <v>10</v>
      </c>
      <c r="I89" s="9">
        <f>G89*C89</f>
        <v>0</v>
      </c>
    </row>
    <row r="90" spans="1:16" x14ac:dyDescent="0.25">
      <c r="B90" s="13" t="s">
        <v>44</v>
      </c>
      <c r="C90" s="44">
        <v>75</v>
      </c>
      <c r="D90" s="11">
        <v>49.44</v>
      </c>
      <c r="E90" s="10" t="s">
        <v>10</v>
      </c>
      <c r="F90" s="55">
        <f>D90*C90</f>
        <v>3708</v>
      </c>
      <c r="G90" s="63"/>
      <c r="H90" s="10" t="s">
        <v>10</v>
      </c>
      <c r="I90" s="9">
        <f>G90*C90</f>
        <v>0</v>
      </c>
    </row>
    <row r="91" spans="1:16" x14ac:dyDescent="0.25">
      <c r="B91" s="13" t="s">
        <v>45</v>
      </c>
      <c r="C91" s="44">
        <v>20</v>
      </c>
      <c r="D91" s="11">
        <v>80.3</v>
      </c>
      <c r="E91" s="10" t="s">
        <v>10</v>
      </c>
      <c r="F91" s="55">
        <f>D91*C91</f>
        <v>1606</v>
      </c>
      <c r="G91" s="63"/>
      <c r="H91" s="10" t="s">
        <v>10</v>
      </c>
      <c r="I91" s="9">
        <f>G91*C91</f>
        <v>0</v>
      </c>
    </row>
    <row r="92" spans="1:16" ht="18.75" x14ac:dyDescent="0.3">
      <c r="B92" s="13" t="s">
        <v>46</v>
      </c>
      <c r="C92" s="44">
        <v>5</v>
      </c>
      <c r="D92" s="11">
        <v>4.2300000000000004</v>
      </c>
      <c r="E92" s="10" t="s">
        <v>10</v>
      </c>
      <c r="F92" s="55">
        <f>D92*C92</f>
        <v>21.150000000000002</v>
      </c>
      <c r="G92" s="63"/>
      <c r="H92" s="10" t="s">
        <v>10</v>
      </c>
      <c r="I92" s="9">
        <f>G92*C92</f>
        <v>0</v>
      </c>
      <c r="P92" s="21"/>
    </row>
    <row r="93" spans="1:16" x14ac:dyDescent="0.25">
      <c r="C93" s="61"/>
      <c r="D93" s="2"/>
      <c r="E93" s="19"/>
      <c r="F93" s="49"/>
      <c r="G93" s="2"/>
      <c r="H93" s="19"/>
      <c r="I93" s="1"/>
    </row>
    <row r="94" spans="1:16" x14ac:dyDescent="0.25">
      <c r="B94" s="18" t="s">
        <v>89</v>
      </c>
      <c r="C94" s="61"/>
      <c r="D94" s="2"/>
      <c r="F94" s="49"/>
      <c r="G94" s="2"/>
      <c r="I94" s="1"/>
    </row>
    <row r="95" spans="1:16" ht="45" x14ac:dyDescent="0.25">
      <c r="A95" s="14"/>
      <c r="B95" s="16" t="s">
        <v>52</v>
      </c>
      <c r="C95" s="57" t="s">
        <v>30</v>
      </c>
      <c r="D95" s="96" t="s">
        <v>77</v>
      </c>
      <c r="E95" s="96"/>
      <c r="F95" s="56" t="s">
        <v>8</v>
      </c>
      <c r="G95" s="96" t="s">
        <v>77</v>
      </c>
      <c r="H95" s="96"/>
      <c r="I95" s="56" t="s">
        <v>78</v>
      </c>
      <c r="J95" s="14"/>
    </row>
    <row r="96" spans="1:16" x14ac:dyDescent="0.25">
      <c r="B96" s="30" t="s">
        <v>53</v>
      </c>
      <c r="C96" s="29">
        <v>400</v>
      </c>
      <c r="D96" s="28">
        <f>4.38*1.06</f>
        <v>4.6428000000000003</v>
      </c>
      <c r="E96" s="10" t="s">
        <v>32</v>
      </c>
      <c r="F96" s="55">
        <f>D96*C96</f>
        <v>1857.1200000000001</v>
      </c>
      <c r="G96" s="62"/>
      <c r="H96" s="10" t="s">
        <v>32</v>
      </c>
      <c r="I96" s="9">
        <f>G96*C96</f>
        <v>0</v>
      </c>
    </row>
    <row r="97" spans="1:17" x14ac:dyDescent="0.25">
      <c r="C97" s="61"/>
      <c r="D97" s="2"/>
      <c r="E97" s="19"/>
      <c r="F97" s="49"/>
      <c r="G97" s="2"/>
      <c r="H97" s="19"/>
      <c r="I97" s="1"/>
    </row>
    <row r="98" spans="1:17" x14ac:dyDescent="0.25">
      <c r="B98" s="18" t="s">
        <v>90</v>
      </c>
      <c r="C98" s="61"/>
      <c r="D98" s="2"/>
      <c r="F98" s="49"/>
      <c r="G98" s="2"/>
      <c r="I98" s="1"/>
    </row>
    <row r="99" spans="1:17" ht="45" x14ac:dyDescent="0.25">
      <c r="B99" s="16" t="s">
        <v>5</v>
      </c>
      <c r="C99" s="57" t="s">
        <v>6</v>
      </c>
      <c r="D99" s="96" t="s">
        <v>77</v>
      </c>
      <c r="E99" s="96"/>
      <c r="F99" s="56" t="s">
        <v>8</v>
      </c>
      <c r="G99" s="96" t="s">
        <v>77</v>
      </c>
      <c r="H99" s="96"/>
      <c r="I99" s="56" t="s">
        <v>78</v>
      </c>
    </row>
    <row r="100" spans="1:17" ht="30" x14ac:dyDescent="0.25">
      <c r="B100" s="27" t="s">
        <v>55</v>
      </c>
      <c r="C100" s="12">
        <v>2000</v>
      </c>
      <c r="D100" s="11">
        <f>0.18*1.06</f>
        <v>0.1908</v>
      </c>
      <c r="E100" s="10" t="s">
        <v>10</v>
      </c>
      <c r="F100" s="55">
        <f>D100*C100</f>
        <v>381.6</v>
      </c>
      <c r="G100" s="54"/>
      <c r="H100" s="10" t="s">
        <v>10</v>
      </c>
      <c r="I100" s="9">
        <f>G100*C100</f>
        <v>0</v>
      </c>
    </row>
    <row r="101" spans="1:17" x14ac:dyDescent="0.25">
      <c r="B101" s="26"/>
      <c r="C101" s="60"/>
      <c r="D101" s="24"/>
      <c r="E101" s="23"/>
      <c r="F101" s="59"/>
      <c r="G101" s="24"/>
      <c r="H101" s="23"/>
      <c r="I101" s="22"/>
    </row>
    <row r="102" spans="1:17" ht="45" x14ac:dyDescent="0.25">
      <c r="A102" s="14"/>
      <c r="B102" s="16" t="s">
        <v>91</v>
      </c>
      <c r="C102" s="57" t="s">
        <v>6</v>
      </c>
      <c r="D102" s="96" t="s">
        <v>92</v>
      </c>
      <c r="E102" s="96"/>
      <c r="F102" s="56" t="s">
        <v>8</v>
      </c>
      <c r="G102" s="96" t="s">
        <v>77</v>
      </c>
      <c r="H102" s="96"/>
      <c r="I102" s="56" t="s">
        <v>78</v>
      </c>
      <c r="J102" s="14"/>
    </row>
    <row r="103" spans="1:17" x14ac:dyDescent="0.25">
      <c r="B103" s="13" t="s">
        <v>57</v>
      </c>
      <c r="C103" s="44">
        <v>100</v>
      </c>
      <c r="D103" s="11">
        <f>11.27*1.06</f>
        <v>11.946199999999999</v>
      </c>
      <c r="E103" s="10" t="s">
        <v>10</v>
      </c>
      <c r="F103" s="55">
        <f>D103*C103</f>
        <v>1194.6199999999999</v>
      </c>
      <c r="G103" s="54"/>
      <c r="H103" s="10" t="s">
        <v>32</v>
      </c>
      <c r="I103" s="9">
        <f>G103*C103</f>
        <v>0</v>
      </c>
    </row>
    <row r="104" spans="1:17" x14ac:dyDescent="0.25">
      <c r="B104" s="13" t="s">
        <v>58</v>
      </c>
      <c r="C104" s="44">
        <v>800</v>
      </c>
      <c r="D104" s="11">
        <f>17.34*1.06</f>
        <v>18.380400000000002</v>
      </c>
      <c r="E104" s="10" t="s">
        <v>10</v>
      </c>
      <c r="F104" s="55">
        <f>D104*C104</f>
        <v>14704.320000000002</v>
      </c>
      <c r="G104" s="54"/>
      <c r="H104" s="10" t="s">
        <v>32</v>
      </c>
      <c r="I104" s="9">
        <f>G104*C104</f>
        <v>0</v>
      </c>
    </row>
    <row r="105" spans="1:17" ht="18.75" x14ac:dyDescent="0.3">
      <c r="B105" s="13" t="s">
        <v>93</v>
      </c>
      <c r="C105" s="44">
        <v>20</v>
      </c>
      <c r="D105" s="11">
        <f>6.5*1.06</f>
        <v>6.8900000000000006</v>
      </c>
      <c r="E105" s="10" t="s">
        <v>10</v>
      </c>
      <c r="F105" s="55">
        <f>D105*C105</f>
        <v>137.80000000000001</v>
      </c>
      <c r="G105" s="54"/>
      <c r="H105" s="10" t="s">
        <v>10</v>
      </c>
      <c r="I105" s="9">
        <f>G105*C105</f>
        <v>0</v>
      </c>
      <c r="O105" s="20"/>
      <c r="P105" s="21"/>
      <c r="Q105" s="20"/>
    </row>
    <row r="106" spans="1:17" ht="18.75" x14ac:dyDescent="0.3">
      <c r="C106" s="58"/>
      <c r="D106" s="2"/>
      <c r="E106" s="19"/>
      <c r="F106" s="49"/>
      <c r="G106" s="2"/>
      <c r="H106" s="19"/>
      <c r="I106" s="1"/>
      <c r="O106" s="20"/>
      <c r="P106" s="21"/>
      <c r="Q106" s="20"/>
    </row>
    <row r="107" spans="1:17" ht="18.75" x14ac:dyDescent="0.3">
      <c r="B107" s="18" t="s">
        <v>60</v>
      </c>
      <c r="C107" s="58"/>
      <c r="D107" s="2"/>
      <c r="F107" s="49"/>
      <c r="G107" s="2"/>
      <c r="I107" s="1"/>
      <c r="N107" s="20"/>
      <c r="O107" s="20"/>
      <c r="P107" s="21"/>
      <c r="Q107" s="20"/>
    </row>
    <row r="108" spans="1:17" ht="45" x14ac:dyDescent="0.3">
      <c r="A108" s="14"/>
      <c r="B108" s="16" t="s">
        <v>61</v>
      </c>
      <c r="C108" s="57" t="s">
        <v>6</v>
      </c>
      <c r="D108" s="96" t="s">
        <v>77</v>
      </c>
      <c r="E108" s="96"/>
      <c r="F108" s="56" t="s">
        <v>8</v>
      </c>
      <c r="G108" s="96" t="s">
        <v>77</v>
      </c>
      <c r="H108" s="96"/>
      <c r="I108" s="56" t="s">
        <v>78</v>
      </c>
      <c r="J108" s="14"/>
      <c r="O108" s="20"/>
      <c r="P108" s="20"/>
      <c r="Q108" s="20"/>
    </row>
    <row r="109" spans="1:17" ht="18.75" x14ac:dyDescent="0.3">
      <c r="B109" s="13" t="s">
        <v>62</v>
      </c>
      <c r="C109" s="44">
        <v>20</v>
      </c>
      <c r="D109" s="11">
        <f>0.82*1.06</f>
        <v>0.86919999999999997</v>
      </c>
      <c r="E109" s="10" t="s">
        <v>10</v>
      </c>
      <c r="F109" s="55">
        <f t="shared" ref="F109:F114" si="0">D109*C109</f>
        <v>17.384</v>
      </c>
      <c r="G109" s="54"/>
      <c r="H109" s="10" t="s">
        <v>10</v>
      </c>
      <c r="I109" s="9">
        <f t="shared" ref="I109:I114" si="1">G109*C109</f>
        <v>0</v>
      </c>
      <c r="P109" s="20"/>
      <c r="Q109" s="20"/>
    </row>
    <row r="110" spans="1:17" ht="18.75" x14ac:dyDescent="0.3">
      <c r="B110" s="13" t="s">
        <v>63</v>
      </c>
      <c r="C110" s="44">
        <v>20</v>
      </c>
      <c r="D110" s="11">
        <f>1.29*1.06</f>
        <v>1.3674000000000002</v>
      </c>
      <c r="E110" s="10" t="s">
        <v>10</v>
      </c>
      <c r="F110" s="55">
        <f t="shared" si="0"/>
        <v>27.348000000000003</v>
      </c>
      <c r="G110" s="54"/>
      <c r="H110" s="10" t="s">
        <v>10</v>
      </c>
      <c r="I110" s="9">
        <f t="shared" si="1"/>
        <v>0</v>
      </c>
      <c r="O110" s="20"/>
      <c r="P110" s="20"/>
      <c r="Q110" s="20"/>
    </row>
    <row r="111" spans="1:17" ht="18.75" x14ac:dyDescent="0.3">
      <c r="B111" s="13" t="s">
        <v>64</v>
      </c>
      <c r="C111" s="44">
        <v>25</v>
      </c>
      <c r="D111" s="11">
        <f>1.586*1.06</f>
        <v>1.6811600000000002</v>
      </c>
      <c r="E111" s="10" t="s">
        <v>10</v>
      </c>
      <c r="F111" s="55">
        <f t="shared" si="0"/>
        <v>42.029000000000003</v>
      </c>
      <c r="G111" s="54"/>
      <c r="H111" s="10" t="s">
        <v>10</v>
      </c>
      <c r="I111" s="9">
        <f t="shared" si="1"/>
        <v>0</v>
      </c>
      <c r="O111" s="20"/>
      <c r="P111" s="20"/>
      <c r="Q111" s="20"/>
    </row>
    <row r="112" spans="1:17" ht="18.75" x14ac:dyDescent="0.3">
      <c r="B112" s="13" t="s">
        <v>65</v>
      </c>
      <c r="C112" s="44">
        <v>250</v>
      </c>
      <c r="D112" s="11">
        <f>2.379*1.06</f>
        <v>2.5217400000000003</v>
      </c>
      <c r="E112" s="10" t="s">
        <v>10</v>
      </c>
      <c r="F112" s="55">
        <f t="shared" si="0"/>
        <v>630.43500000000006</v>
      </c>
      <c r="G112" s="54"/>
      <c r="H112" s="10" t="s">
        <v>10</v>
      </c>
      <c r="I112" s="9">
        <f t="shared" si="1"/>
        <v>0</v>
      </c>
      <c r="O112" s="20"/>
      <c r="P112" s="20"/>
      <c r="Q112" s="20"/>
    </row>
    <row r="113" spans="1:10" x14ac:dyDescent="0.25">
      <c r="B113" s="13" t="s">
        <v>66</v>
      </c>
      <c r="C113" s="44">
        <v>20</v>
      </c>
      <c r="D113" s="11">
        <f>3.72*1.06</f>
        <v>3.9432000000000005</v>
      </c>
      <c r="E113" s="10" t="s">
        <v>10</v>
      </c>
      <c r="F113" s="55">
        <f t="shared" si="0"/>
        <v>78.864000000000004</v>
      </c>
      <c r="G113" s="54"/>
      <c r="H113" s="10" t="s">
        <v>10</v>
      </c>
      <c r="I113" s="9">
        <f t="shared" si="1"/>
        <v>0</v>
      </c>
    </row>
    <row r="114" spans="1:10" x14ac:dyDescent="0.25">
      <c r="B114" s="13" t="s">
        <v>67</v>
      </c>
      <c r="C114" s="44">
        <v>51</v>
      </c>
      <c r="D114" s="11">
        <f>8.33*1.06</f>
        <v>8.8298000000000005</v>
      </c>
      <c r="E114" s="10" t="s">
        <v>10</v>
      </c>
      <c r="F114" s="55">
        <f t="shared" si="0"/>
        <v>450.31980000000004</v>
      </c>
      <c r="G114" s="54"/>
      <c r="H114" s="10" t="s">
        <v>10</v>
      </c>
      <c r="I114" s="9">
        <f t="shared" si="1"/>
        <v>0</v>
      </c>
    </row>
    <row r="115" spans="1:10" x14ac:dyDescent="0.25">
      <c r="C115" s="50"/>
      <c r="D115" s="2"/>
      <c r="E115" s="19"/>
      <c r="F115" s="49"/>
      <c r="G115" s="2"/>
      <c r="H115" s="19"/>
      <c r="I115" s="1"/>
    </row>
    <row r="116" spans="1:10" x14ac:dyDescent="0.25">
      <c r="B116" s="18" t="s">
        <v>94</v>
      </c>
      <c r="C116" s="50"/>
      <c r="D116" s="2"/>
      <c r="F116" s="49"/>
      <c r="G116" s="2"/>
      <c r="I116" s="1"/>
    </row>
    <row r="117" spans="1:10" x14ac:dyDescent="0.25">
      <c r="C117" s="50"/>
      <c r="D117" s="2"/>
      <c r="F117" s="49"/>
      <c r="G117" s="2"/>
      <c r="I117" s="1"/>
    </row>
    <row r="118" spans="1:10" ht="45" x14ac:dyDescent="0.25">
      <c r="A118" s="14"/>
      <c r="B118" s="16" t="s">
        <v>95</v>
      </c>
      <c r="C118" s="17" t="s">
        <v>30</v>
      </c>
      <c r="D118" s="96" t="s">
        <v>77</v>
      </c>
      <c r="E118" s="96"/>
      <c r="F118" s="56" t="s">
        <v>8</v>
      </c>
      <c r="G118" s="96" t="s">
        <v>77</v>
      </c>
      <c r="H118" s="96"/>
      <c r="I118" s="56" t="s">
        <v>78</v>
      </c>
      <c r="J118" s="14"/>
    </row>
    <row r="119" spans="1:10" x14ac:dyDescent="0.25">
      <c r="B119" s="13" t="s">
        <v>70</v>
      </c>
      <c r="C119" s="45">
        <v>6600</v>
      </c>
      <c r="D119" s="28">
        <f>0.75*1.06</f>
        <v>0.79500000000000004</v>
      </c>
      <c r="E119" s="10" t="s">
        <v>32</v>
      </c>
      <c r="F119" s="55">
        <f>D119*C119</f>
        <v>5247</v>
      </c>
      <c r="G119" s="54"/>
      <c r="H119" s="10" t="s">
        <v>32</v>
      </c>
      <c r="I119" s="9">
        <f>G119*C119</f>
        <v>0</v>
      </c>
    </row>
    <row r="120" spans="1:10" x14ac:dyDescent="0.25">
      <c r="C120" s="50"/>
      <c r="D120" s="2"/>
      <c r="F120" s="49"/>
      <c r="G120" s="2"/>
      <c r="I120" s="1"/>
    </row>
    <row r="121" spans="1:10" x14ac:dyDescent="0.25">
      <c r="C121" s="50"/>
      <c r="D121" s="2"/>
      <c r="F121" s="49"/>
      <c r="G121" s="2"/>
      <c r="I121" s="1"/>
    </row>
    <row r="122" spans="1:10" x14ac:dyDescent="0.25">
      <c r="B122" s="18" t="s">
        <v>96</v>
      </c>
      <c r="C122" s="50"/>
      <c r="D122" s="2"/>
      <c r="F122" s="49"/>
      <c r="G122" s="2"/>
      <c r="I122" s="1"/>
    </row>
    <row r="123" spans="1:10" x14ac:dyDescent="0.25">
      <c r="C123" s="50"/>
      <c r="D123" s="2"/>
      <c r="F123" s="49"/>
      <c r="G123" s="2"/>
      <c r="I123" s="1"/>
    </row>
    <row r="124" spans="1:10" ht="45" x14ac:dyDescent="0.25">
      <c r="A124" s="14"/>
      <c r="B124" s="16" t="s">
        <v>22</v>
      </c>
      <c r="C124" s="17" t="s">
        <v>30</v>
      </c>
      <c r="D124" s="96" t="s">
        <v>77</v>
      </c>
      <c r="E124" s="96"/>
      <c r="F124" s="56" t="s">
        <v>8</v>
      </c>
      <c r="G124" s="96" t="s">
        <v>77</v>
      </c>
      <c r="H124" s="96"/>
      <c r="I124" s="15" t="s">
        <v>78</v>
      </c>
      <c r="J124" s="14"/>
    </row>
    <row r="125" spans="1:10" x14ac:dyDescent="0.25">
      <c r="B125" s="13" t="s">
        <v>97</v>
      </c>
      <c r="C125" s="45">
        <v>3000</v>
      </c>
      <c r="D125" s="28">
        <f>(0.91*1.06)</f>
        <v>0.96460000000000012</v>
      </c>
      <c r="E125" s="10" t="s">
        <v>32</v>
      </c>
      <c r="F125" s="55">
        <f>D125*C125</f>
        <v>2893.8</v>
      </c>
      <c r="G125" s="54"/>
      <c r="H125" s="10" t="s">
        <v>32</v>
      </c>
      <c r="I125" s="9">
        <f>G125*C125</f>
        <v>0</v>
      </c>
    </row>
    <row r="126" spans="1:10" ht="15.75" thickBot="1" x14ac:dyDescent="0.3">
      <c r="C126" s="50"/>
      <c r="D126" s="2"/>
      <c r="F126" s="49"/>
      <c r="G126" s="2"/>
      <c r="I126" s="1"/>
    </row>
    <row r="127" spans="1:10" ht="15.75" thickBot="1" x14ac:dyDescent="0.3">
      <c r="B127" s="8" t="s">
        <v>98</v>
      </c>
      <c r="C127" s="53"/>
      <c r="D127" s="6"/>
      <c r="E127" s="5"/>
      <c r="F127" s="52">
        <f>SUM(F61:F126)</f>
        <v>86178.915200000018</v>
      </c>
      <c r="G127" s="6"/>
      <c r="H127" s="5"/>
      <c r="I127" s="4">
        <f>SUM(I61:I126)</f>
        <v>0</v>
      </c>
    </row>
    <row r="128" spans="1:10" x14ac:dyDescent="0.25">
      <c r="C128" s="50"/>
      <c r="D128" s="2"/>
      <c r="F128" s="51"/>
      <c r="G128" s="2"/>
      <c r="I128" s="1"/>
    </row>
    <row r="129" spans="3:9" x14ac:dyDescent="0.25">
      <c r="C129" s="50"/>
      <c r="D129" s="2"/>
      <c r="F129" s="49"/>
      <c r="G129" s="2"/>
      <c r="I129" s="1"/>
    </row>
    <row r="130" spans="3:9" x14ac:dyDescent="0.25">
      <c r="D130"/>
    </row>
    <row r="131" spans="3:9" x14ac:dyDescent="0.25">
      <c r="D131"/>
    </row>
    <row r="132" spans="3:9" x14ac:dyDescent="0.25">
      <c r="D132"/>
    </row>
    <row r="133" spans="3:9" x14ac:dyDescent="0.25">
      <c r="D133"/>
    </row>
    <row r="134" spans="3:9" x14ac:dyDescent="0.25">
      <c r="D134"/>
    </row>
    <row r="135" spans="3:9" x14ac:dyDescent="0.25">
      <c r="D135"/>
    </row>
    <row r="136" spans="3:9" x14ac:dyDescent="0.25">
      <c r="D136"/>
    </row>
    <row r="137" spans="3:9" x14ac:dyDescent="0.25">
      <c r="D137"/>
    </row>
    <row r="138" spans="3:9" x14ac:dyDescent="0.25">
      <c r="D138"/>
    </row>
    <row r="139" spans="3:9" x14ac:dyDescent="0.25">
      <c r="D139"/>
    </row>
    <row r="140" spans="3:9" x14ac:dyDescent="0.25">
      <c r="D140"/>
    </row>
    <row r="141" spans="3:9" x14ac:dyDescent="0.25">
      <c r="D141"/>
    </row>
    <row r="142" spans="3:9" x14ac:dyDescent="0.25">
      <c r="D142"/>
    </row>
    <row r="143" spans="3:9" x14ac:dyDescent="0.25">
      <c r="D143"/>
    </row>
    <row r="144" spans="3:9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</sheetData>
  <mergeCells count="42">
    <mergeCell ref="D7:F7"/>
    <mergeCell ref="G7:I7"/>
    <mergeCell ref="D9:E9"/>
    <mergeCell ref="G9:H9"/>
    <mergeCell ref="D15:E15"/>
    <mergeCell ref="G15:H15"/>
    <mergeCell ref="D21:E21"/>
    <mergeCell ref="G21:H21"/>
    <mergeCell ref="D27:E27"/>
    <mergeCell ref="G27:H27"/>
    <mergeCell ref="D33:E33"/>
    <mergeCell ref="G33:H33"/>
    <mergeCell ref="D37:E37"/>
    <mergeCell ref="G37:H37"/>
    <mergeCell ref="D43:E43"/>
    <mergeCell ref="G43:H43"/>
    <mergeCell ref="D49:E49"/>
    <mergeCell ref="G49:H49"/>
    <mergeCell ref="D58:F58"/>
    <mergeCell ref="G58:I58"/>
    <mergeCell ref="D60:E60"/>
    <mergeCell ref="G60:H60"/>
    <mergeCell ref="D67:E67"/>
    <mergeCell ref="G67:H67"/>
    <mergeCell ref="D74:E74"/>
    <mergeCell ref="G74:H74"/>
    <mergeCell ref="D81:E81"/>
    <mergeCell ref="G81:H81"/>
    <mergeCell ref="D88:E88"/>
    <mergeCell ref="G88:H88"/>
    <mergeCell ref="D95:E95"/>
    <mergeCell ref="G95:H95"/>
    <mergeCell ref="D118:E118"/>
    <mergeCell ref="G118:H118"/>
    <mergeCell ref="D124:E124"/>
    <mergeCell ref="G124:H124"/>
    <mergeCell ref="D99:E99"/>
    <mergeCell ref="G99:H99"/>
    <mergeCell ref="D102:E102"/>
    <mergeCell ref="G102:H102"/>
    <mergeCell ref="D108:E108"/>
    <mergeCell ref="G108:H108"/>
  </mergeCells>
  <pageMargins left="0.70866141732283472" right="0.70866141732283472" top="0.74803149606299213" bottom="0.74803149606299213" header="0.31496062992125984" footer="0.31496062992125984"/>
  <pageSetup paperSize="9" scale="50" fitToHeight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94054-A3B1-4962-9414-FBB69D775948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EC34222E859C40A53A04DB8B88F2D0" ma:contentTypeVersion="3" ma:contentTypeDescription="Create a new document." ma:contentTypeScope="" ma:versionID="ebf6463f24e07e3006b15fa25c24da83">
  <xsd:schema xmlns:xsd="http://www.w3.org/2001/XMLSchema" xmlns:xs="http://www.w3.org/2001/XMLSchema" xmlns:p="http://schemas.microsoft.com/office/2006/metadata/properties" xmlns:ns2="2fd84776-2923-4b21-be84-72cbfcb85ef9" targetNamespace="http://schemas.microsoft.com/office/2006/metadata/properties" ma:root="true" ma:fieldsID="95e9bfb2c9e5304c2ff063cc7631a18b" ns2:_="">
    <xsd:import namespace="2fd84776-2923-4b21-be84-72cbfcb85e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84776-2923-4b21-be84-72cbfcb85e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BDC9F3-6DE2-4431-B29C-9433574AAEE3}">
  <ds:schemaRefs>
    <ds:schemaRef ds:uri="http://purl.org/dc/terms/"/>
    <ds:schemaRef ds:uri="http://purl.org/dc/elements/1.1/"/>
    <ds:schemaRef ds:uri="http://www.w3.org/XML/1998/namespace"/>
    <ds:schemaRef ds:uri="2fd84776-2923-4b21-be84-72cbfcb85ef9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851EC27-EC5F-4DDE-9DBE-5A9BFB3945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731BB7-BCAF-49B8-A8CC-C58DF1C293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84776-2923-4b21-be84-72cbfcb85e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Annex I quantitats 2026</vt:lpstr>
      <vt:lpstr>Annex II oferta econòmica 2026</vt:lpstr>
      <vt:lpstr>Hoja1</vt:lpstr>
      <vt:lpstr>'Annex I quantitats 2026'!Área_de_impresión</vt:lpstr>
      <vt:lpstr>'Annex II oferta econòmica 2026'!Área_de_impresión</vt:lpstr>
      <vt:lpstr>'Annex II oferta econòmica 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Glòria Pladellorens</dc:creator>
  <cp:keywords/>
  <dc:description/>
  <cp:lastModifiedBy>Ignasi Viader</cp:lastModifiedBy>
  <cp:revision/>
  <dcterms:created xsi:type="dcterms:W3CDTF">2023-11-16T12:11:02Z</dcterms:created>
  <dcterms:modified xsi:type="dcterms:W3CDTF">2026-10-29T10:47:39Z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0x01010091EC34222E859C40A53A04DB8B88F2D0</vt:lpwstr>
  </property>
  <property fmtid="{D5CDD505-2E9C-101B-9397-08002B2CF9AE}" pid="3" name="MediaServiceImageTags">
    <vt:lpwstr/>
  </property>
</Properties>
</file>