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Y:\38_GESTIO_PROJECTES\02.DADES GENERALS\ÀMBITS I ACTUACIONS\_ACTIUS\INF_OMBRES SINGULARS\02_MARÍTIM\16_LICITACIO SUBM\02_Arxius Preus Zero\"/>
    </mc:Choice>
  </mc:AlternateContent>
  <xr:revisionPtr revIDLastSave="0" documentId="13_ncr:1_{5E017951-F78B-4FD1-8B1A-36DD41D7CE60}" xr6:coauthVersionLast="47" xr6:coauthVersionMax="47" xr10:uidLastSave="{00000000-0000-0000-0000-000000000000}"/>
  <bookViews>
    <workbookView xWindow="-120" yWindow="-120" windowWidth="29040" windowHeight="15840" xr2:uid="{00000000-000D-0000-FFFF-FFFF00000000}"/>
  </bookViews>
  <sheets>
    <sheet name="INTRODUIR PREUS" sheetId="8" r:id="rId1"/>
    <sheet name="OFERTA RESULTAN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2" l="1"/>
  <c r="F98" i="2"/>
  <c r="F97" i="2"/>
  <c r="D82" i="8"/>
  <c r="F87" i="2"/>
  <c r="F86" i="2"/>
  <c r="F85" i="2"/>
  <c r="F78" i="2"/>
  <c r="F77" i="2"/>
  <c r="F76" i="2"/>
  <c r="F75" i="2"/>
  <c r="F74" i="2"/>
  <c r="F67" i="2"/>
  <c r="F66" i="2"/>
  <c r="F59" i="2"/>
  <c r="F58" i="2"/>
  <c r="F51" i="2"/>
  <c r="F50" i="2"/>
  <c r="F49" i="2"/>
  <c r="F48" i="2"/>
  <c r="F47" i="2"/>
  <c r="F46" i="2"/>
  <c r="F45" i="2"/>
  <c r="F38" i="2"/>
  <c r="F37" i="2"/>
  <c r="F36" i="2"/>
  <c r="D58" i="8"/>
  <c r="F35" i="2" s="1"/>
  <c r="F34" i="2"/>
  <c r="F27" i="2"/>
  <c r="F26" i="2"/>
  <c r="F25" i="2"/>
  <c r="F18" i="2"/>
  <c r="F17" i="2"/>
  <c r="F16" i="2"/>
  <c r="F15" i="2"/>
  <c r="F14" i="2"/>
  <c r="H14" i="2" s="1"/>
  <c r="H26" i="2"/>
  <c r="H34" i="2"/>
  <c r="H66" i="2"/>
  <c r="H95" i="2"/>
  <c r="H100" i="2"/>
  <c r="H99" i="2"/>
  <c r="H98" i="2"/>
  <c r="H97" i="2"/>
  <c r="H96" i="2"/>
  <c r="H94" i="2"/>
  <c r="H101" i="2" s="1"/>
  <c r="H87" i="2"/>
  <c r="H86" i="2"/>
  <c r="H85" i="2"/>
  <c r="H88" i="2" s="1"/>
  <c r="H78" i="2"/>
  <c r="H77" i="2"/>
  <c r="H76" i="2"/>
  <c r="H75" i="2"/>
  <c r="H74" i="2"/>
  <c r="H79" i="2" s="1"/>
  <c r="H67" i="2"/>
  <c r="H68" i="2" s="1"/>
  <c r="H59" i="2"/>
  <c r="H58" i="2"/>
  <c r="H60" i="2" s="1"/>
  <c r="H51" i="2"/>
  <c r="H50" i="2"/>
  <c r="H49" i="2"/>
  <c r="H48" i="2"/>
  <c r="H47" i="2"/>
  <c r="H46" i="2"/>
  <c r="H45" i="2"/>
  <c r="H52" i="2" s="1"/>
  <c r="H38" i="2"/>
  <c r="H37" i="2"/>
  <c r="H36" i="2"/>
  <c r="H35" i="2"/>
  <c r="H39" i="2" s="1"/>
  <c r="H27" i="2"/>
  <c r="H25" i="2"/>
  <c r="H28" i="2" s="1"/>
  <c r="H18" i="2"/>
  <c r="H17" i="2"/>
  <c r="H16" i="2"/>
  <c r="H15" i="2"/>
  <c r="H19" i="2" l="1"/>
  <c r="H103" i="2" s="1"/>
  <c r="H105" i="2" s="1"/>
  <c r="H107" i="2" l="1"/>
  <c r="H106" i="2"/>
  <c r="H108" i="2" s="1"/>
  <c r="H109" i="2" l="1"/>
  <c r="H110" i="2" s="1"/>
</calcChain>
</file>

<file path=xl/sharedStrings.xml><?xml version="1.0" encoding="utf-8"?>
<sst xmlns="http://schemas.openxmlformats.org/spreadsheetml/2006/main" count="533" uniqueCount="284">
  <si>
    <t xml:space="preserve">PROJECTE EXECUTIU  DEL SISTEMA DE GENERACIÓ D'OMBRA ESTACIONAL SINGULAR AL </t>
  </si>
  <si>
    <t xml:space="preserve">PASSEIG MARÍTIM, AL DISTRICTE DE SANT MARTÍ DE BARCELONA </t>
  </si>
  <si>
    <t>SETEMBRE 2026</t>
  </si>
  <si>
    <t>PRESSUPOST</t>
  </si>
  <si>
    <t>Preu</t>
  </si>
  <si>
    <t>Amidament</t>
  </si>
  <si>
    <t>Import</t>
  </si>
  <si>
    <t>Obra</t>
  </si>
  <si>
    <t>01</t>
  </si>
  <si>
    <t>PressupostB2521_04</t>
  </si>
  <si>
    <t>Capítol</t>
  </si>
  <si>
    <t>10</t>
  </si>
  <si>
    <t>TREBALLS PRINCIPALS</t>
  </si>
  <si>
    <t>Titol 3</t>
  </si>
  <si>
    <t>Treballs previs i enderrocs</t>
  </si>
  <si>
    <t>01.10.01</t>
  </si>
  <si>
    <t>P2148-49L5</t>
  </si>
  <si>
    <t>m</t>
  </si>
  <si>
    <t>Demolició de vorada, inclòs la base, col·locada sobre formigó, amb compressor i càrrega manual i mecànica de runa sobre camió o contenidor</t>
  </si>
  <si>
    <t>P21R0-ABGE</t>
  </si>
  <si>
    <t>u</t>
  </si>
  <si>
    <t>Retirada d'arbusts de petit port amb mitjans manuals i càrrega sobre camió</t>
  </si>
  <si>
    <t>PHQE-AB01</t>
  </si>
  <si>
    <t>Modificacions en la instal.lació d'enllumenat existent per a l'adaptació a la geometria de la nova estructura. Inclou el petit material necessari per a la correcta execució de les feines</t>
  </si>
  <si>
    <t>P21GL-AB01</t>
  </si>
  <si>
    <t xml:space="preserve">Retirada d'instal.lació de reg existent, amb degoters, afectada per la nova fonamentació, i posterior reposició al finalitzar l'obra. La partida inclou el petit material necessari per a fer la intervenció necessària. </t>
  </si>
  <si>
    <t>P21Q2-ABXU</t>
  </si>
  <si>
    <t>Retirada d'aparcabicis d'acer, per a posterior reaprofitament, enderroc de daus de formigó, i càrrega manual i mecànica de l'equipament i transport a magatzem municipal</t>
  </si>
  <si>
    <t>TOTAL</t>
  </si>
  <si>
    <t>02</t>
  </si>
  <si>
    <t>Moviment de terres</t>
  </si>
  <si>
    <t>01.10.02</t>
  </si>
  <si>
    <t>P221K-TG43</t>
  </si>
  <si>
    <t>m3</t>
  </si>
  <si>
    <t>Excavació de cala, per a localització de serveis, amb mitjans manuals i reblert i compactació de terres seleccionades de la pròpia excavació, sense pedres</t>
  </si>
  <si>
    <t>P221B-EL7O</t>
  </si>
  <si>
    <t>Excavació de rasa i pou de fins a 4 m de fondària, en terreny compacte (SPT 20-50), realitzada amb miniexcavadora de combustible</t>
  </si>
  <si>
    <t>P221B-I1WO</t>
  </si>
  <si>
    <t>Excavació de rasa i pou de fins a 2 m de fondària, en terreny compacte (SPT 20-50), realitzada amb mitjans manuals i amb les terres deixades a la vora, en entorn urbà sense dificultat de mobilitat, en voreres &gt; 5 m d'amplària o calçada/plataforma única &gt; 12 m d'amplària, amb afectació per serveis o elements de mobiliari urbà, en actuacions de 0.2 a 2 m3</t>
  </si>
  <si>
    <t>03</t>
  </si>
  <si>
    <t>Fonamentació</t>
  </si>
  <si>
    <t>01.10.03</t>
  </si>
  <si>
    <t>P3Z3-D53K</t>
  </si>
  <si>
    <t>m2</t>
  </si>
  <si>
    <t>Capa de neteja i anivellament 10 cm de gruix amb Formigó de neteja, amb una dosificació de 150 kg/m3 de ciment, consistència tova i grandària màxima del granulat 10 mm, HL-150 kg/m3/B/10, abocat des de camió</t>
  </si>
  <si>
    <t>P310-AB1P</t>
  </si>
  <si>
    <t>kg</t>
  </si>
  <si>
    <t>Armadura de rases i pous AP500 SD d'Acer en barres corrugades B500SD de límit elàstic &gt;= 500 N/mm2, prefabricat a taller</t>
  </si>
  <si>
    <t>PY30-AB5B</t>
  </si>
  <si>
    <t>Formació de passamurs amb tub de PVC de 90 mm i d'1 m de llargària, com a màxim</t>
  </si>
  <si>
    <t>P311-DQ6S</t>
  </si>
  <si>
    <t>Encofrat amb taulons de fusta per a rases i pous de fonaments</t>
  </si>
  <si>
    <t>P312-ABVP</t>
  </si>
  <si>
    <t>Formigonament de rases i pous, amb formigó per armar HA - 30 / F / 10 / xC2+xA1 amb una quantitat de ciment de 300 kg/m3 i relació aigua ciment =&lt; 0.6, abocat amb bomba</t>
  </si>
  <si>
    <t>04</t>
  </si>
  <si>
    <t>Estructura</t>
  </si>
  <si>
    <t>01.10.04</t>
  </si>
  <si>
    <t>P44C-AB3R</t>
  </si>
  <si>
    <t>Pilar de 6.67m fins a 7m d'alçada d'acer S355JR segons UNE-EN 10025-2, galvanitzat en calent, format per placa base de 550x550x22 ancorada amb 12 barres roscades Ø25, amb enrigidors de 130x200x10, doble plantilla de 550x550x10, pilar de Ø273.16 (o equivalent de Ø300mm), i tapa superior del pilar de 10mm, i amb orelletes al cap per fixar el cablejat; treballat a taller, col·locat a l'obra amb cargols</t>
  </si>
  <si>
    <t>P44C-AB4R</t>
  </si>
  <si>
    <t>Pilar de 5.8m fins a 6m d'alçada d'acer S355JR segons UNE-EN 10025-2, galvanitzat en calent, format per placa base de 550x550x22 ancorada amb 12 barres roscades Ø25, amb enrigidors de 130x200x10, doble plantilla de 550x550x10, pilar de Ø273.16 (o equivalent de Ø300mm), tapa superior del pilar de 10mm, i amb orelletes al cap per fixar el cablejat; treballat a taller i col·locat a l'obra amb soldadura i cargols</t>
  </si>
  <si>
    <t>P44C-AB4S</t>
  </si>
  <si>
    <t>Pilar de 5.74m fins a 6m d'alçada d'acer S355JR segons UNE-EN 10025-2, galvanitzat en calent, format per placa base de 550x550x22 ancorada amb 12 barres roscades Ø25, amb enrigidors de 130x200x10, doble plantilla de 550x550x10, pilar de Ø273.16 (o equivalent de Ø300mm), tapa superior del pilar de 10mm, i amb orelletes al cap per fixar el cablejat; treballat a taller i col·locat a l'obra amb soldadura i cargols</t>
  </si>
  <si>
    <t>P44C-AB5R</t>
  </si>
  <si>
    <t>Màstil flotant de 3.11m fins a 3.5m d'alçada d'acer S355JR segons UNE-EN 10025-2, galvanitzat en calent, de Ø76.5, amb orelletes als extrems per fixar el cablejat; treballat a taller i col·locat a l'obra flotant tensat pel cablejat.</t>
  </si>
  <si>
    <t>P4Z5-HAM1</t>
  </si>
  <si>
    <t>dm3</t>
  </si>
  <si>
    <t>Reblert de recolzaments estructurals, amb morter sense retracció de ciment i sorra</t>
  </si>
  <si>
    <t>P8B2-G2F5</t>
  </si>
  <si>
    <t>Pintat d'estructures d'acer amb sistemes de protecció amb grau de durabilitat H, per a classe d'exposició C5-I/M, segons UNE-EN ISO 12944-1, format per 3 capes, capa d'imprimació de 125 µm, capa intermèdia de 125 µm, i capa d'acabat de 70 µm, amb un gruix total de protecció de 320 µm, aplicat de forma manual</t>
  </si>
  <si>
    <t>P89C-AB5P</t>
  </si>
  <si>
    <t>Protecció d'elements metàl.lics a un ambient d'alta agressivitat mitjançant recobriment termoplastic de copolimer de polietilè tipus PPA 525, aplicat a fàbrica per immersió en llit fluidificat o bé per projecció rotacional, amb acabat texturat color gris antracita o color a escollir per la df, amb un gruix nominal de pel.lícula seca de 300 µm. S'inclou la preparació del parament amb granallat fins assolir un grau de neteja Sa 2½ segons norma UNE-EN ISO 8501-1, i l'aplicació d'una imprimació líquida d'adherència especial metall-poliamida</t>
  </si>
  <si>
    <t>05</t>
  </si>
  <si>
    <t>Tensoestructura</t>
  </si>
  <si>
    <t>01.10.05</t>
  </si>
  <si>
    <t>PAVL-ABRG</t>
  </si>
  <si>
    <t>Protecció solar de membrana tèxtil microperforada, fabricada amb fil de polièster d'alta tenacitat recobert de PVC  i preestirat, amb un factor d'obertura aproximat del 4%, pes nominal entre 400 i 450 g/m² i gruix de 0,45 mm. Amb una resistència a tracció mínima de 220/220 daN/5 cm (urdimbre/trama), elevada estabilitat dimensional, resistència als raigs UV, als agents atmosfèrics i al desenvolupament de floridures, amb tractament superficial antiembrutiment. Classificació de reacció al foc Euroclasse B-s2,d0 segons EN 13501-1.  La membrana serà patronada amb butxaca perimetral i plaques d'ancoratge a les cantonades. Color a definir per la Direcció Facultativa. La instal·lació inclou totes les soldadures d'alta freqüència, reforços perimetrals, peces de fixació, cablejat de perímetre d10 d'acer inox AISI316 i accessoris necessaris per garantir la correcta tensió i funcionament de la membrana.</t>
  </si>
  <si>
    <t>PB70-AB70</t>
  </si>
  <si>
    <t>Cable d'acer inoxidable AISI 316, de 12 mm de diàmetre classe 1570, amb terminals d'acer inoxidable AISI316 tipus toggle a un extrem i toggle + tensor a l'altre extrem. Inclou el retesat dels cables 15 dies després de la seva instal.lació</t>
  </si>
  <si>
    <t>06</t>
  </si>
  <si>
    <t>Paviments</t>
  </si>
  <si>
    <t>01.10.06</t>
  </si>
  <si>
    <t>P9A2-DN4X</t>
  </si>
  <si>
    <t>Paviment de sauló, amb estesa i piconatge del material al 95 % del PM</t>
  </si>
  <si>
    <t>P967-160O7</t>
  </si>
  <si>
    <t>Vorada feta amb peça recta de formigó per a vorades, monocapa, amb secció normalitzada per a vianants A4 20x8 cm, segons UNE 127340, de classe climàtica B, classe resistent a l'abrasió H i classe resistent a flexió S (R-3,5 MPa) segons UNE-EN 1340, col·locada sobre base de formigó d'ús no estructural HNE-15/P/40 de 10 a 20 cm d'alçària, i rejuntat amb morter per a ram de paleta</t>
  </si>
  <si>
    <t>07</t>
  </si>
  <si>
    <t>Gestió de residus</t>
  </si>
  <si>
    <t>01.10.07</t>
  </si>
  <si>
    <t>P2R3-HIGX</t>
  </si>
  <si>
    <t>Transport de terres no contaminades a obra exterior o centre de valorització, amb camió de 7 t i temps d'espera per a la càrrega amb mitjans mecànics, amb un recorregut de més de 5 i fins a 10 km</t>
  </si>
  <si>
    <t>P2R5-DT0K</t>
  </si>
  <si>
    <t>Transport de residus a instal·lació autoritzada de gestió de residus, amb camió de 7 t i temps d'espera per a la càrrega a màquina, amb un recorregut de més de 5 i fins a 10 km</t>
  </si>
  <si>
    <t>P2RA-EU7L</t>
  </si>
  <si>
    <t>Disposició controlada en dipòsit autoritzat de residus de terra inerts amb una densitat 1,6 t/m3, procedents d'excavació, amb codi 17 05 04 segons la Llista Europea de Residus</t>
  </si>
  <si>
    <t>P2RA-IQFO</t>
  </si>
  <si>
    <t>Disposició controlada de residus inerts de barrejats amb una densitat 1,0 t/m3 procedents de construcció o demolició (LER codi 17 01 07), en dipòsit autoritzat, inclòs el cànon sobre la disposició controlada dels residus de la construcció, segons la Llei 8/2008</t>
  </si>
  <si>
    <t>P2RA-EU76</t>
  </si>
  <si>
    <t>Disposició controlada de residus no perillosos de vegetals bruts barrejats amb terra o altres residus no vegetals amb una densitat 0,75 t/m3 procedents de poda o sega (LER codi 20 02 01), en planta de compostage</t>
  </si>
  <si>
    <t>08</t>
  </si>
  <si>
    <t>Jardineria</t>
  </si>
  <si>
    <t>01.10.08</t>
  </si>
  <si>
    <t>PR61-8ZJ1</t>
  </si>
  <si>
    <t>Plantació d'arbust o arbre de petit format en contenidor de 3 a 5 l en obres d'urbanització, excavació de clot de plantació de 40x40x30 cm amb mitjans manuals, en un pendent inferior al 35 %, reblert del clot amb terra de l'excavació barrejada amb un 10% de compost i primer reg</t>
  </si>
  <si>
    <t>PR4F8-94U4</t>
  </si>
  <si>
    <t>Subministrament de myoporum laetum en test 14 cm</t>
  </si>
  <si>
    <t>PR4GI-93Z4</t>
  </si>
  <si>
    <t>Subministrament de pittosporum tobira d'alçària de 40 a 60 cm, en contenidor de 3 l</t>
  </si>
  <si>
    <t>09</t>
  </si>
  <si>
    <t>Varis</t>
  </si>
  <si>
    <t>01.10.09</t>
  </si>
  <si>
    <t>XPA4-00SS</t>
  </si>
  <si>
    <t>pa</t>
  </si>
  <si>
    <t>Partida alçada d'abonament íntegre de Seguretat i salut</t>
  </si>
  <si>
    <t>XPA4-REP0</t>
  </si>
  <si>
    <t>Partida alçada a justificar en obra per a donar compliment als requeriments dels REP's en fase d'obra</t>
  </si>
  <si>
    <t>XPA4-ENT0</t>
  </si>
  <si>
    <t>Partida alçada a justificar en obra per a l'adequació de l'entorn un cop s'hagi finalitzat l'obra</t>
  </si>
  <si>
    <t>PAVL-ABMU</t>
  </si>
  <si>
    <t>Elaboració de mock-up a l'emplaçament definitiu consistent en la construcció de dos mòduls amb posterior reaprofitament dels materials.</t>
  </si>
  <si>
    <t>P185-HPDB</t>
  </si>
  <si>
    <t>Jornada de treball d'equip de topografia consistent en la presa de dades en camp, posterior tractament de les dades en gabinet i bolcat dels resultats en format paper o digital, inclosos totes les eines i materials necesaris</t>
  </si>
  <si>
    <t>P185-ABDB</t>
  </si>
  <si>
    <t>Realització d'un aixecament topogràfic final d'obra segons indicacions del Plec d'Especificacions Tècniques per al Manteniment de la Cartografia Municipal 3D de l'Ajuntament de Barcelona</t>
  </si>
  <si>
    <t>XPA4-INCA</t>
  </si>
  <si>
    <t>Partida alçada d'abonament íntegre per a l'actualització i gestió d'inventaris del Departament d'Espai Urbà (incloent senyalització horitzontal i vertical, semaforització, paviments, i mobiliari (urbà) d'acord amb els criteris els plecs tècnics corresponents i la base cartogràfica de l'Ajuntament de Barcelona per a obres entre 1.000 i 10.000m2</t>
  </si>
  <si>
    <t xml:space="preserve">IMPORT TOTAL DEL PRESSUPOST : </t>
  </si>
  <si>
    <t>Justificació d'elements</t>
  </si>
  <si>
    <t>Codi</t>
  </si>
  <si>
    <t>U.A.</t>
  </si>
  <si>
    <t>Descripció</t>
  </si>
  <si>
    <t>Mà d'obra</t>
  </si>
  <si>
    <t>A0F-000I</t>
  </si>
  <si>
    <t>h</t>
  </si>
  <si>
    <t>Oficial 1a ferrallista</t>
  </si>
  <si>
    <t>A01-FEP0</t>
  </si>
  <si>
    <t>Ajudant ferrallista</t>
  </si>
  <si>
    <t>Material</t>
  </si>
  <si>
    <t>B0B7-106S</t>
  </si>
  <si>
    <t>Acer en barres corrugades B500SD de límit elàstic &gt;= 500 N/mm2</t>
  </si>
  <si>
    <t>B0AM-078F</t>
  </si>
  <si>
    <t>Filferro recuit d'1,3 mm</t>
  </si>
  <si>
    <t>B125-HR3S</t>
  </si>
  <si>
    <t>A0E-000A</t>
  </si>
  <si>
    <t>Manobre especialista</t>
  </si>
  <si>
    <t>Maquinària</t>
  </si>
  <si>
    <t>C111-0056</t>
  </si>
  <si>
    <t>Compressor amb dos martells pneumàtics</t>
  </si>
  <si>
    <t>C13C-00LP</t>
  </si>
  <si>
    <t>Retroexcavadora sobre pneumàtics de 8 a 10 t</t>
  </si>
  <si>
    <t>A0F-000M</t>
  </si>
  <si>
    <t>Oficial 1a jardiner</t>
  </si>
  <si>
    <t>A01-FEPJ</t>
  </si>
  <si>
    <t>Ajudant jardiner</t>
  </si>
  <si>
    <t>BJS1-VKLQ</t>
  </si>
  <si>
    <t>Accessoris i petit material per a reg</t>
  </si>
  <si>
    <t>CRE0-00C0</t>
  </si>
  <si>
    <t>Motoserra</t>
  </si>
  <si>
    <t>C135-00LX</t>
  </si>
  <si>
    <t>Miniexcavadora de gasoil, de 34 kW, sobre cadenes de 2 a 5,9 t</t>
  </si>
  <si>
    <t>A0D-0007</t>
  </si>
  <si>
    <t>Manobre</t>
  </si>
  <si>
    <t>C13A-00FQ</t>
  </si>
  <si>
    <t>Safata vibrant combustible amb placa de 60 cm</t>
  </si>
  <si>
    <t>C154-003N</t>
  </si>
  <si>
    <t>Camió per a transport de 7 t</t>
  </si>
  <si>
    <t>B2RA-28U1</t>
  </si>
  <si>
    <t>t</t>
  </si>
  <si>
    <t>B2RA-28V6</t>
  </si>
  <si>
    <t>B2RA-28US</t>
  </si>
  <si>
    <t>A01-FEOZ</t>
  </si>
  <si>
    <t>Ajudant encofrador</t>
  </si>
  <si>
    <t>A0F-000F</t>
  </si>
  <si>
    <t>Oficial 1a encofrador</t>
  </si>
  <si>
    <t>B0AK-07AS</t>
  </si>
  <si>
    <t>Clau acer</t>
  </si>
  <si>
    <t>B0AM-078G</t>
  </si>
  <si>
    <t>Filferro recuit de 3 mm</t>
  </si>
  <si>
    <t>B0D21-07OY</t>
  </si>
  <si>
    <t>Tauló de fusta de pi per a 10 usos</t>
  </si>
  <si>
    <t>B0DZ1-0ZLZ</t>
  </si>
  <si>
    <t>l</t>
  </si>
  <si>
    <t>Desencofrant</t>
  </si>
  <si>
    <t>B0D31-07P4</t>
  </si>
  <si>
    <t>Llata de fusta de pi</t>
  </si>
  <si>
    <t>A0F-000T</t>
  </si>
  <si>
    <t>Oficial 1a paleta</t>
  </si>
  <si>
    <t>C172-003J</t>
  </si>
  <si>
    <t>Camió amb bomba de formigonar</t>
  </si>
  <si>
    <t>B06F2-AB01</t>
  </si>
  <si>
    <t>M3</t>
  </si>
  <si>
    <t>Formigó per armar HA - 30 / F / 10 / xC2+XA1 amb una quantitat de ciment de 300 kg/m3 i relació aigua ciment =&lt; 0.6</t>
  </si>
  <si>
    <t>B067-2A9U</t>
  </si>
  <si>
    <t>Formigó de neteja, amb una dosificació de 150 kg/m3 de ciment, consistència tova i grandària màxima del granulat 10 mm, HL-150 kg/m3/B/10</t>
  </si>
  <si>
    <t>A01-FEP1</t>
  </si>
  <si>
    <t>Ajudant soldador</t>
  </si>
  <si>
    <t>A0F-000Y</t>
  </si>
  <si>
    <t>Oficial 1a soldador</t>
  </si>
  <si>
    <t>C206-00DW</t>
  </si>
  <si>
    <t>Equip i elements auxiliars per a soldadura elèctrica</t>
  </si>
  <si>
    <t>B44Z-AB2Z</t>
  </si>
  <si>
    <t>Acer S355JR segons UNE-EN 10025-2, format per peça simple, en perfils laminats en calent sèrie L, LD, T, rodó, quadrats, rectangular i planxa, tallat a mida i galvanitzat</t>
  </si>
  <si>
    <t>CL40AAAA</t>
  </si>
  <si>
    <t>Plataforma elevadora telescòpica articulada, autopropulsada amb motor de gasoil de 20 m d'alçària màxima de treball i 9,8 en horitzontal, de 227 kg de càrrega útil, de dimensions 700x245x245 cm en repós i 10886 kg de pes buida, amb cistella de dimensions 150x75 cm</t>
  </si>
  <si>
    <t>B077-12V5</t>
  </si>
  <si>
    <t>Morter expansiu</t>
  </si>
  <si>
    <t>A01-FEP9</t>
  </si>
  <si>
    <t>Ajudant pintor</t>
  </si>
  <si>
    <t>A0F-000V</t>
  </si>
  <si>
    <t>Oficial 1a pintor</t>
  </si>
  <si>
    <t>B891-AB01</t>
  </si>
  <si>
    <t>recobriment termoplastic de copolimer de polietilè tipus PPA 525, aplicat a fàbrica per immersió en llit fluidificat o bé per projecció rotacional, amb acabat texturat color gris antracita o color a escollir per la df, amb un gruix nominal de pel.lícula seca de 300 µm. S'inclou la preparació del parament amb granallat fins assolir un grau de neteja Sa 2½ segons norma UNE-EN ISO 8501-1, i l'aplicació d'una imprimació líquida d'adherència especial metall-poliamida</t>
  </si>
  <si>
    <t>B898-2MHX</t>
  </si>
  <si>
    <t>Pintura epoxi bicomponent, per a sistemes de protecció de l'acer</t>
  </si>
  <si>
    <t>B898-2MHY</t>
  </si>
  <si>
    <t>Pintura de poliuretà bicomponent, per a sistemes de protecció de l'acer</t>
  </si>
  <si>
    <t>A0F-000S</t>
  </si>
  <si>
    <t>Oficial 1a d'obra pública</t>
  </si>
  <si>
    <t>C176-00FX</t>
  </si>
  <si>
    <t>Formigonera de 165 l</t>
  </si>
  <si>
    <t>B962-0GQU</t>
  </si>
  <si>
    <t>Peça recta de formigó per a vorades, monocapa, amb secció normalitzada per a vianants A4 20x8 cm, segons UNE 127340, de classe climàtica B, classe resistent a l'abrasió H i classe resistent a flexió S (R-3,5 MPa) segons UNE-EN 1340</t>
  </si>
  <si>
    <t>B07L-1PY6</t>
  </si>
  <si>
    <t>Morter per a ram de paleta, classe M 5 (5 N/mm2), en sacs, de designació (G) segons norma UNE-EN 998-2</t>
  </si>
  <si>
    <t>B069-2A9P</t>
  </si>
  <si>
    <t>Formigó d'ús no estructural HNE-15/P/40 de resistència a compressió 15 N/mm2, consistència plàstica i grandària màxima del granulat 40 mm</t>
  </si>
  <si>
    <t>B011-05ME</t>
  </si>
  <si>
    <t>Aigua</t>
  </si>
  <si>
    <t>C136-00F4</t>
  </si>
  <si>
    <t>Motoanivelladora petita</t>
  </si>
  <si>
    <t>C151-002Z</t>
  </si>
  <si>
    <t>Camió cisterna de 8 m3</t>
  </si>
  <si>
    <t>C131-005G</t>
  </si>
  <si>
    <t>Corró vibratori autopropulsat, de 12 a 14 t</t>
  </si>
  <si>
    <t>B03C-05NM</t>
  </si>
  <si>
    <t>Sauló sense garbellar</t>
  </si>
  <si>
    <t>A0F-000D</t>
  </si>
  <si>
    <t>Oficial 1a col·locador</t>
  </si>
  <si>
    <t>A01-FEP3</t>
  </si>
  <si>
    <t>Ajudant col·locador</t>
  </si>
  <si>
    <t>BAVM-AB01</t>
  </si>
  <si>
    <t>A0F-000R</t>
  </si>
  <si>
    <t>Oficial 1a muntador</t>
  </si>
  <si>
    <t>BOAJ-AB2D</t>
  </si>
  <si>
    <t>Terminal toggle d'acer inoxidable per a cable de d12</t>
  </si>
  <si>
    <t>B0AJ-06WD</t>
  </si>
  <si>
    <t>Tensor intermedi per a roscar d'acer de 20 mm</t>
  </si>
  <si>
    <t>B147-AB01</t>
  </si>
  <si>
    <t>Cable d'acer inoxidable 316, de 12 mm de diàmetre i composició 7x19+0</t>
  </si>
  <si>
    <t>A01-FEPD</t>
  </si>
  <si>
    <t>Ajudant electricista</t>
  </si>
  <si>
    <t>A0F-000E</t>
  </si>
  <si>
    <t>Oficial 1a electricista</t>
  </si>
  <si>
    <t>BHGW-H5YX</t>
  </si>
  <si>
    <t>Petit material auxiliar de connexió i muntatge per a armaris de protecció i control d'enllumenat públic</t>
  </si>
  <si>
    <t>BR4F8-2612</t>
  </si>
  <si>
    <t>Myoporum laetum en test 14 cm</t>
  </si>
  <si>
    <t>BR4GI-2671</t>
  </si>
  <si>
    <t>Pittosporum tobira d'alçària de 40 a 60 cm, en contenidor de 3 l</t>
  </si>
  <si>
    <t>A0G-0022</t>
  </si>
  <si>
    <t>Oficial 2a jardiner</t>
  </si>
  <si>
    <t>BR32-21DG</t>
  </si>
  <si>
    <t>Compost de classe I, d'origen vegetal, segons NTJ 05C, subministrat en sacs de 0,8 m3</t>
  </si>
  <si>
    <t>BD1A-AB01</t>
  </si>
  <si>
    <t>Tub de PVC-U de paret massissa, àrea d'aplicació B segons norma UNE-EN 1329-1, de DN 100 mm i de llargària 1 m, classe de reacció al foc B-s1, d0 segons norma UNE-EN 13501-1, per a encolar</t>
  </si>
  <si>
    <t>B0B6-1071</t>
  </si>
  <si>
    <t>Acer b/corrug. Obra man. Taller B500SD</t>
  </si>
  <si>
    <t>Partides d'obra i conjunts</t>
  </si>
  <si>
    <t>Elaboració de mock-up a l'emplaçament definitiu</t>
  </si>
  <si>
    <t>Protecció solar de membrana textil microperforada, , fabricada amb fil de polièster d'alta tenacitat</t>
  </si>
  <si>
    <t>INSTRUCCIONS</t>
  </si>
  <si>
    <t>INTRODUIR ELS PREUS UNITARIS OFERTATS</t>
  </si>
  <si>
    <t>EN LES CEL·LES AMB FONS GROC</t>
  </si>
  <si>
    <t>ATENCIÓ</t>
  </si>
  <si>
    <t>NO POT SER SUPERIOR A 610.258,63 €</t>
  </si>
  <si>
    <t>OFERTA NO VÀLIDA</t>
  </si>
  <si>
    <t>EL PRESSUPOST TOTAL OFERTAT SUPERA ELS 610.258,63 €</t>
  </si>
  <si>
    <t>PRESSUPOST D'EXECUCIÓ MATERIAL (PEM):</t>
  </si>
  <si>
    <t>Benefici Industrial (6%):</t>
  </si>
  <si>
    <t>Despeses Generals (13%):</t>
  </si>
  <si>
    <t>PRESSPOST D'EXECUCIÓ PER CONTRACTE:</t>
  </si>
  <si>
    <t>IVA (21%):</t>
  </si>
  <si>
    <t>PRESSUPOST D'EXECUCIÓ PER CONTRACTE AMB IVA:</t>
  </si>
  <si>
    <t>EL PRESSUPOST D'EXECUCIÓ MATERIAL OFERTAT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</si>
</sst>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0.000"/>
    <numFmt numFmtId="166" formatCode="###,###,##0.00000"/>
    <numFmt numFmtId="168" formatCode="#,##0.00\ &quot;€&quot;"/>
  </numFmts>
  <fonts count="19"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0000"/>
      <name val="Calibri"/>
      <family val="2"/>
    </font>
    <font>
      <sz val="10"/>
      <color rgb="FF000000"/>
      <name val="Calibri"/>
      <family val="2"/>
    </font>
    <font>
      <b/>
      <sz val="14"/>
      <color rgb="FF000000"/>
      <name val="Calibri"/>
      <family val="2"/>
    </font>
    <font>
      <b/>
      <sz val="8"/>
      <color rgb="FF000000"/>
      <name val="Calibri"/>
      <family val="2"/>
    </font>
    <font>
      <b/>
      <sz val="10"/>
      <color rgb="FF000000"/>
      <name val="Calibri"/>
      <family val="2"/>
    </font>
    <font>
      <sz val="8"/>
      <name val="Calibri"/>
      <family val="2"/>
    </font>
    <font>
      <b/>
      <sz val="8"/>
      <name val="Calibri"/>
      <family val="2"/>
    </font>
    <font>
      <sz val="11"/>
      <name val="Calibri"/>
      <family val="2"/>
    </font>
    <font>
      <b/>
      <u/>
      <sz val="11"/>
      <color rgb="FF000000"/>
      <name val="Calibri"/>
      <family val="2"/>
    </font>
    <font>
      <b/>
      <u/>
      <sz val="11"/>
      <color theme="0"/>
      <name val="Calibri"/>
      <family val="2"/>
    </font>
    <font>
      <b/>
      <sz val="11"/>
      <color theme="0"/>
      <name val="Calibri"/>
      <family val="2"/>
    </font>
    <font>
      <sz val="11"/>
      <color theme="0"/>
      <name val="Calibri"/>
      <family val="2"/>
    </font>
    <font>
      <b/>
      <sz val="12"/>
      <color rgb="FF000000"/>
      <name val="Calibri"/>
      <family val="2"/>
    </font>
    <font>
      <sz val="12"/>
      <color rgb="FF000000"/>
      <name val="Calibri"/>
      <family val="2"/>
    </font>
  </fonts>
  <fills count="8">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
      <patternFill patternType="solid">
        <fgColor rgb="FFC0C0C0"/>
        <bgColor rgb="FFC0C0C0"/>
      </patternFill>
    </fill>
    <fill>
      <patternFill patternType="solid">
        <fgColor theme="8" tint="0.79998168889431442"/>
        <bgColor rgb="FFFFFFCC"/>
      </patternFill>
    </fill>
    <fill>
      <patternFill patternType="solid">
        <fgColor theme="8" tint="0.79998168889431442"/>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1">
    <xf numFmtId="0" fontId="0" fillId="0" borderId="0" applyNumberFormat="0" applyBorder="0" applyAlignment="0"/>
  </cellStyleXfs>
  <cellXfs count="52">
    <xf numFmtId="0" fontId="0" fillId="0" borderId="0" xfId="0"/>
    <xf numFmtId="0" fontId="1" fillId="0" borderId="0" xfId="0" applyFont="1"/>
    <xf numFmtId="0" fontId="0" fillId="2" borderId="0" xfId="0" applyFill="1"/>
    <xf numFmtId="0" fontId="2" fillId="2" borderId="0" xfId="0" applyFont="1" applyFill="1" applyAlignment="1">
      <alignment horizontal="center"/>
    </xf>
    <xf numFmtId="0" fontId="3" fillId="3" borderId="0" xfId="0" applyFont="1" applyFill="1" applyAlignment="1">
      <alignment horizontal="right"/>
    </xf>
    <xf numFmtId="0" fontId="3" fillId="0" borderId="0" xfId="0" applyFont="1"/>
    <xf numFmtId="49" fontId="3" fillId="0" borderId="0" xfId="0" applyNumberFormat="1" applyFont="1"/>
    <xf numFmtId="49" fontId="1" fillId="0" borderId="0" xfId="0" applyNumberFormat="1" applyFont="1"/>
    <xf numFmtId="165" fontId="1" fillId="0" borderId="0" xfId="0" applyNumberFormat="1" applyFont="1"/>
    <xf numFmtId="164" fontId="1" fillId="0" borderId="0" xfId="0" applyNumberFormat="1" applyFont="1"/>
    <xf numFmtId="164" fontId="3" fillId="0" borderId="0" xfId="0" applyNumberFormat="1" applyFont="1"/>
    <xf numFmtId="0" fontId="4" fillId="0" borderId="0" xfId="0" applyFont="1"/>
    <xf numFmtId="164" fontId="4" fillId="0" borderId="0" xfId="0" applyNumberFormat="1" applyFont="1"/>
    <xf numFmtId="0" fontId="8" fillId="5" borderId="0" xfId="0" applyFont="1" applyFill="1" applyAlignment="1">
      <alignment horizontal="center"/>
    </xf>
    <xf numFmtId="0" fontId="9" fillId="2" borderId="0" xfId="0" applyFont="1" applyFill="1"/>
    <xf numFmtId="166" fontId="5" fillId="4" borderId="0" xfId="0" applyNumberFormat="1" applyFont="1" applyFill="1" applyProtection="1">
      <protection locked="0"/>
    </xf>
    <xf numFmtId="166" fontId="5" fillId="0" borderId="0" xfId="0" applyNumberFormat="1" applyFont="1"/>
    <xf numFmtId="164" fontId="10" fillId="6" borderId="0" xfId="0" applyNumberFormat="1" applyFont="1" applyFill="1"/>
    <xf numFmtId="0" fontId="11" fillId="0" borderId="0" xfId="0" applyFont="1"/>
    <xf numFmtId="0" fontId="12" fillId="0" borderId="0" xfId="0" applyFont="1"/>
    <xf numFmtId="164" fontId="10" fillId="0" borderId="0" xfId="0" applyNumberFormat="1" applyFont="1"/>
    <xf numFmtId="0" fontId="0" fillId="7" borderId="1" xfId="0" applyFill="1" applyBorder="1"/>
    <xf numFmtId="0" fontId="0" fillId="7" borderId="2" xfId="0" applyFill="1" applyBorder="1"/>
    <xf numFmtId="0" fontId="0" fillId="7" borderId="3" xfId="0" applyFill="1" applyBorder="1"/>
    <xf numFmtId="0" fontId="0" fillId="7" borderId="4" xfId="0" applyFill="1" applyBorder="1"/>
    <xf numFmtId="0" fontId="0" fillId="7" borderId="0" xfId="0" applyFill="1" applyBorder="1"/>
    <xf numFmtId="0" fontId="4" fillId="7" borderId="0" xfId="0" applyFont="1" applyFill="1" applyBorder="1"/>
    <xf numFmtId="0" fontId="0" fillId="7" borderId="5" xfId="0" applyFill="1" applyBorder="1"/>
    <xf numFmtId="0" fontId="4" fillId="7" borderId="0" xfId="0" applyFont="1" applyFill="1" applyBorder="1" applyAlignment="1">
      <alignment horizontal="center"/>
    </xf>
    <xf numFmtId="0" fontId="0" fillId="7" borderId="6" xfId="0" applyFill="1" applyBorder="1"/>
    <xf numFmtId="0" fontId="0" fillId="7" borderId="7" xfId="0" applyFill="1" applyBorder="1"/>
    <xf numFmtId="0" fontId="4" fillId="7" borderId="7" xfId="0" applyFont="1" applyFill="1" applyBorder="1" applyAlignment="1">
      <alignment horizontal="center"/>
    </xf>
    <xf numFmtId="0" fontId="0" fillId="7" borderId="8" xfId="0" applyFill="1" applyBorder="1"/>
    <xf numFmtId="0" fontId="0" fillId="0" borderId="0" xfId="0" applyAlignment="1">
      <alignment wrapText="1"/>
    </xf>
    <xf numFmtId="0" fontId="13" fillId="7" borderId="2" xfId="0" applyFont="1" applyFill="1" applyBorder="1" applyAlignment="1">
      <alignment horizontal="center"/>
    </xf>
    <xf numFmtId="0" fontId="0" fillId="0" borderId="0" xfId="0" applyBorder="1"/>
    <xf numFmtId="0" fontId="14" fillId="0" borderId="0" xfId="0" applyFont="1" applyBorder="1" applyAlignment="1">
      <alignment horizontal="center"/>
    </xf>
    <xf numFmtId="0" fontId="15" fillId="0" borderId="0" xfId="0" applyFont="1" applyBorder="1" applyAlignment="1">
      <alignment horizontal="center"/>
    </xf>
    <xf numFmtId="0" fontId="16" fillId="0" borderId="0" xfId="0" applyFont="1"/>
    <xf numFmtId="0" fontId="6" fillId="0" borderId="0" xfId="0" applyFont="1"/>
    <xf numFmtId="0" fontId="7" fillId="2" borderId="0" xfId="0" applyFont="1" applyFill="1" applyAlignment="1">
      <alignment horizontal="center"/>
    </xf>
    <xf numFmtId="0" fontId="1" fillId="0" borderId="0" xfId="0" applyFont="1"/>
    <xf numFmtId="0" fontId="0" fillId="0" borderId="0" xfId="0" applyAlignment="1">
      <alignment horizontal="right"/>
    </xf>
    <xf numFmtId="0" fontId="4" fillId="0" borderId="0" xfId="0" applyFont="1" applyAlignment="1">
      <alignment horizontal="right"/>
    </xf>
    <xf numFmtId="168" fontId="4" fillId="0" borderId="0" xfId="0" applyNumberFormat="1" applyFont="1"/>
    <xf numFmtId="168" fontId="0" fillId="0" borderId="0" xfId="0" applyNumberFormat="1" applyFont="1"/>
    <xf numFmtId="168" fontId="0" fillId="0" borderId="0" xfId="0" applyNumberFormat="1"/>
    <xf numFmtId="0" fontId="17" fillId="0" borderId="0" xfId="0" applyFont="1" applyAlignment="1">
      <alignment horizontal="right"/>
    </xf>
    <xf numFmtId="0" fontId="18" fillId="0" borderId="0" xfId="0" applyFont="1"/>
    <xf numFmtId="168" fontId="17" fillId="0" borderId="0" xfId="0" applyNumberFormat="1" applyFont="1"/>
    <xf numFmtId="168" fontId="0" fillId="0" borderId="9" xfId="0" applyNumberFormat="1" applyFont="1" applyBorder="1"/>
    <xf numFmtId="168" fontId="0" fillId="0" borderId="9" xfId="0" applyNumberFormat="1" applyBorder="1"/>
  </cellXfs>
  <cellStyles count="1">
    <cellStyle name="Normal" xfId="0" builtinId="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3"/>
  <sheetViews>
    <sheetView tabSelected="1" workbookViewId="0">
      <pane ySplit="8" topLeftCell="A9" activePane="bottomLeft" state="frozenSplit"/>
      <selection pane="bottomLeft" activeCell="D11" sqref="D11"/>
    </sheetView>
  </sheetViews>
  <sheetFormatPr baseColWidth="10" defaultColWidth="9.140625" defaultRowHeight="15" x14ac:dyDescent="0.25"/>
  <cols>
    <col min="1" max="1" width="22.28515625" customWidth="1"/>
    <col min="2" max="2" width="6.140625" customWidth="1"/>
    <col min="3" max="3" width="65.7109375" customWidth="1"/>
    <col min="4" max="4" width="13.7109375" customWidth="1"/>
    <col min="9" max="9" width="11.5703125" bestFit="1" customWidth="1"/>
  </cols>
  <sheetData>
    <row r="1" spans="1:11" x14ac:dyDescent="0.25">
      <c r="A1" s="39" t="s">
        <v>0</v>
      </c>
      <c r="B1" s="39" t="s">
        <v>0</v>
      </c>
      <c r="C1" s="39" t="s">
        <v>0</v>
      </c>
      <c r="D1" s="39" t="s">
        <v>0</v>
      </c>
    </row>
    <row r="2" spans="1:11" x14ac:dyDescent="0.25">
      <c r="A2" s="39" t="s">
        <v>1</v>
      </c>
      <c r="B2" s="39" t="s">
        <v>1</v>
      </c>
      <c r="C2" s="39" t="s">
        <v>1</v>
      </c>
      <c r="D2" s="39" t="s">
        <v>1</v>
      </c>
    </row>
    <row r="3" spans="1:11" x14ac:dyDescent="0.25">
      <c r="A3" s="39" t="s">
        <v>2</v>
      </c>
      <c r="B3" s="39" t="s">
        <v>2</v>
      </c>
      <c r="C3" s="39" t="s">
        <v>2</v>
      </c>
      <c r="D3" s="39" t="s">
        <v>2</v>
      </c>
    </row>
    <row r="4" spans="1:11" x14ac:dyDescent="0.25">
      <c r="A4" s="39"/>
      <c r="B4" s="39"/>
      <c r="C4" s="39"/>
      <c r="D4" s="39"/>
    </row>
    <row r="6" spans="1:11" ht="18.75" x14ac:dyDescent="0.3">
      <c r="A6" s="40" t="s">
        <v>127</v>
      </c>
      <c r="B6" s="40" t="s">
        <v>127</v>
      </c>
      <c r="C6" s="40" t="s">
        <v>127</v>
      </c>
      <c r="D6" s="40" t="s">
        <v>127</v>
      </c>
    </row>
    <row r="8" spans="1:11" x14ac:dyDescent="0.25">
      <c r="A8" s="13" t="s">
        <v>128</v>
      </c>
      <c r="B8" s="13" t="s">
        <v>129</v>
      </c>
      <c r="C8" s="13" t="s">
        <v>130</v>
      </c>
      <c r="D8" s="13" t="s">
        <v>4</v>
      </c>
    </row>
    <row r="10" spans="1:11" ht="15.75" thickBot="1" x14ac:dyDescent="0.3">
      <c r="A10" s="14" t="s">
        <v>131</v>
      </c>
    </row>
    <row r="11" spans="1:11" x14ac:dyDescent="0.25">
      <c r="A11" t="s">
        <v>170</v>
      </c>
      <c r="B11" t="s">
        <v>133</v>
      </c>
      <c r="C11" s="33" t="s">
        <v>171</v>
      </c>
      <c r="D11" s="15">
        <v>0</v>
      </c>
      <c r="G11" s="21"/>
      <c r="H11" s="22"/>
      <c r="I11" s="34" t="s">
        <v>270</v>
      </c>
      <c r="J11" s="22"/>
      <c r="K11" s="23"/>
    </row>
    <row r="12" spans="1:11" x14ac:dyDescent="0.25">
      <c r="A12" t="s">
        <v>135</v>
      </c>
      <c r="B12" t="s">
        <v>133</v>
      </c>
      <c r="C12" s="33" t="s">
        <v>136</v>
      </c>
      <c r="D12" s="15">
        <v>0</v>
      </c>
      <c r="G12" s="24"/>
      <c r="H12" s="25"/>
      <c r="I12" s="26"/>
      <c r="J12" s="25"/>
      <c r="K12" s="27"/>
    </row>
    <row r="13" spans="1:11" x14ac:dyDescent="0.25">
      <c r="A13" t="s">
        <v>194</v>
      </c>
      <c r="B13" t="s">
        <v>133</v>
      </c>
      <c r="C13" s="33" t="s">
        <v>195</v>
      </c>
      <c r="D13" s="15">
        <v>0</v>
      </c>
      <c r="G13" s="24"/>
      <c r="H13" s="25"/>
      <c r="I13" s="28" t="s">
        <v>271</v>
      </c>
      <c r="J13" s="25"/>
      <c r="K13" s="27"/>
    </row>
    <row r="14" spans="1:11" ht="15.75" thickBot="1" x14ac:dyDescent="0.3">
      <c r="A14" t="s">
        <v>238</v>
      </c>
      <c r="B14" t="s">
        <v>133</v>
      </c>
      <c r="C14" s="33" t="s">
        <v>239</v>
      </c>
      <c r="D14" s="15">
        <v>0</v>
      </c>
      <c r="G14" s="29"/>
      <c r="H14" s="30"/>
      <c r="I14" s="31" t="s">
        <v>272</v>
      </c>
      <c r="J14" s="30"/>
      <c r="K14" s="32"/>
    </row>
    <row r="15" spans="1:11" x14ac:dyDescent="0.25">
      <c r="A15" t="s">
        <v>206</v>
      </c>
      <c r="B15" t="s">
        <v>133</v>
      </c>
      <c r="C15" s="33" t="s">
        <v>207</v>
      </c>
      <c r="D15" s="15">
        <v>0</v>
      </c>
    </row>
    <row r="16" spans="1:11" ht="15.75" thickBot="1" x14ac:dyDescent="0.3">
      <c r="A16" t="s">
        <v>249</v>
      </c>
      <c r="B16" t="s">
        <v>133</v>
      </c>
      <c r="C16" s="33" t="s">
        <v>250</v>
      </c>
      <c r="D16" s="15">
        <v>0</v>
      </c>
    </row>
    <row r="17" spans="1:11" x14ac:dyDescent="0.25">
      <c r="A17" t="s">
        <v>152</v>
      </c>
      <c r="B17" t="s">
        <v>133</v>
      </c>
      <c r="C17" s="33" t="s">
        <v>153</v>
      </c>
      <c r="D17" s="15">
        <v>0</v>
      </c>
      <c r="G17" s="21"/>
      <c r="H17" s="22"/>
      <c r="I17" s="34" t="s">
        <v>273</v>
      </c>
      <c r="J17" s="22"/>
      <c r="K17" s="23"/>
    </row>
    <row r="18" spans="1:11" x14ac:dyDescent="0.25">
      <c r="A18" t="s">
        <v>160</v>
      </c>
      <c r="B18" t="s">
        <v>133</v>
      </c>
      <c r="C18" s="33" t="s">
        <v>161</v>
      </c>
      <c r="D18" s="15">
        <v>0</v>
      </c>
      <c r="G18" s="24"/>
      <c r="H18" s="25"/>
      <c r="I18" s="28"/>
      <c r="J18" s="25"/>
      <c r="K18" s="27"/>
    </row>
    <row r="19" spans="1:11" x14ac:dyDescent="0.25">
      <c r="A19" t="s">
        <v>143</v>
      </c>
      <c r="B19" t="s">
        <v>133</v>
      </c>
      <c r="C19" s="33" t="s">
        <v>144</v>
      </c>
      <c r="D19" s="15">
        <v>0</v>
      </c>
      <c r="G19" s="24"/>
      <c r="H19" s="25"/>
      <c r="I19" s="28" t="s">
        <v>283</v>
      </c>
      <c r="J19" s="25"/>
      <c r="K19" s="27"/>
    </row>
    <row r="20" spans="1:11" ht="15.75" thickBot="1" x14ac:dyDescent="0.3">
      <c r="A20" t="s">
        <v>236</v>
      </c>
      <c r="B20" t="s">
        <v>133</v>
      </c>
      <c r="C20" s="33" t="s">
        <v>237</v>
      </c>
      <c r="D20" s="15">
        <v>0</v>
      </c>
      <c r="G20" s="29"/>
      <c r="H20" s="30"/>
      <c r="I20" s="31" t="s">
        <v>274</v>
      </c>
      <c r="J20" s="30"/>
      <c r="K20" s="32"/>
    </row>
    <row r="21" spans="1:11" x14ac:dyDescent="0.25">
      <c r="A21" t="s">
        <v>251</v>
      </c>
      <c r="B21" t="s">
        <v>133</v>
      </c>
      <c r="C21" s="33" t="s">
        <v>252</v>
      </c>
      <c r="D21" s="15">
        <v>0</v>
      </c>
    </row>
    <row r="22" spans="1:11" x14ac:dyDescent="0.25">
      <c r="A22" t="s">
        <v>172</v>
      </c>
      <c r="B22" t="s">
        <v>133</v>
      </c>
      <c r="C22" s="33" t="s">
        <v>173</v>
      </c>
      <c r="D22" s="15">
        <v>0</v>
      </c>
    </row>
    <row r="23" spans="1:11" x14ac:dyDescent="0.25">
      <c r="A23" t="s">
        <v>132</v>
      </c>
      <c r="B23" t="s">
        <v>133</v>
      </c>
      <c r="C23" s="33" t="s">
        <v>134</v>
      </c>
      <c r="D23" s="15">
        <v>0</v>
      </c>
    </row>
    <row r="24" spans="1:11" x14ac:dyDescent="0.25">
      <c r="A24" t="s">
        <v>150</v>
      </c>
      <c r="B24" t="s">
        <v>133</v>
      </c>
      <c r="C24" s="33" t="s">
        <v>151</v>
      </c>
      <c r="D24" s="15">
        <v>0</v>
      </c>
    </row>
    <row r="25" spans="1:11" x14ac:dyDescent="0.25">
      <c r="A25" t="s">
        <v>241</v>
      </c>
      <c r="B25" t="s">
        <v>133</v>
      </c>
      <c r="C25" s="33" t="s">
        <v>242</v>
      </c>
      <c r="D25" s="15">
        <v>0</v>
      </c>
    </row>
    <row r="26" spans="1:11" x14ac:dyDescent="0.25">
      <c r="A26" t="s">
        <v>216</v>
      </c>
      <c r="B26" t="s">
        <v>133</v>
      </c>
      <c r="C26" s="33" t="s">
        <v>217</v>
      </c>
      <c r="D26" s="15">
        <v>0</v>
      </c>
    </row>
    <row r="27" spans="1:11" x14ac:dyDescent="0.25">
      <c r="A27" t="s">
        <v>185</v>
      </c>
      <c r="B27" t="s">
        <v>133</v>
      </c>
      <c r="C27" s="33" t="s">
        <v>186</v>
      </c>
      <c r="D27" s="15">
        <v>0</v>
      </c>
      <c r="G27" s="35"/>
      <c r="H27" s="35"/>
      <c r="I27" s="36" t="s">
        <v>273</v>
      </c>
      <c r="J27" s="35"/>
      <c r="K27" s="35"/>
    </row>
    <row r="28" spans="1:11" x14ac:dyDescent="0.25">
      <c r="A28" t="s">
        <v>208</v>
      </c>
      <c r="B28" t="s">
        <v>133</v>
      </c>
      <c r="C28" s="33" t="s">
        <v>209</v>
      </c>
      <c r="D28" s="15">
        <v>0</v>
      </c>
      <c r="G28" s="35"/>
      <c r="H28" s="35"/>
      <c r="I28" s="37"/>
      <c r="J28" s="35"/>
      <c r="K28" s="35"/>
    </row>
    <row r="29" spans="1:11" x14ac:dyDescent="0.25">
      <c r="A29" t="s">
        <v>196</v>
      </c>
      <c r="B29" t="s">
        <v>133</v>
      </c>
      <c r="C29" s="33" t="s">
        <v>197</v>
      </c>
      <c r="D29" s="15">
        <v>0</v>
      </c>
      <c r="G29" s="35"/>
      <c r="H29" s="35"/>
      <c r="I29" s="37" t="s">
        <v>276</v>
      </c>
      <c r="J29" s="35"/>
      <c r="K29" s="35"/>
    </row>
    <row r="30" spans="1:11" x14ac:dyDescent="0.25">
      <c r="A30" t="s">
        <v>259</v>
      </c>
      <c r="B30" t="s">
        <v>133</v>
      </c>
      <c r="C30" s="33" t="s">
        <v>260</v>
      </c>
      <c r="D30" s="15">
        <v>0</v>
      </c>
      <c r="G30" s="35"/>
      <c r="H30" s="35"/>
      <c r="I30" s="37" t="s">
        <v>275</v>
      </c>
      <c r="J30" s="35"/>
      <c r="K30" s="35"/>
    </row>
    <row r="31" spans="1:11" ht="60" x14ac:dyDescent="0.25">
      <c r="A31" t="s">
        <v>142</v>
      </c>
      <c r="B31" t="s">
        <v>20</v>
      </c>
      <c r="C31" s="33" t="s">
        <v>121</v>
      </c>
      <c r="D31" s="15">
        <v>0</v>
      </c>
      <c r="I31" s="38"/>
    </row>
    <row r="32" spans="1:11" x14ac:dyDescent="0.25">
      <c r="A32" s="14" t="s">
        <v>145</v>
      </c>
      <c r="I32" s="38"/>
    </row>
    <row r="33" spans="1:9" x14ac:dyDescent="0.25">
      <c r="A33" t="s">
        <v>146</v>
      </c>
      <c r="B33" t="s">
        <v>133</v>
      </c>
      <c r="C33" s="33" t="s">
        <v>147</v>
      </c>
      <c r="D33" s="15">
        <v>0</v>
      </c>
      <c r="I33" s="38"/>
    </row>
    <row r="34" spans="1:9" x14ac:dyDescent="0.25">
      <c r="A34" t="s">
        <v>232</v>
      </c>
      <c r="B34" t="s">
        <v>133</v>
      </c>
      <c r="C34" s="33" t="s">
        <v>233</v>
      </c>
      <c r="D34" s="15">
        <v>0</v>
      </c>
      <c r="I34" s="38"/>
    </row>
    <row r="35" spans="1:9" x14ac:dyDescent="0.25">
      <c r="A35" t="s">
        <v>158</v>
      </c>
      <c r="B35" t="s">
        <v>133</v>
      </c>
      <c r="C35" s="33" t="s">
        <v>159</v>
      </c>
      <c r="D35" s="15">
        <v>0</v>
      </c>
      <c r="I35" s="38"/>
    </row>
    <row r="36" spans="1:9" x14ac:dyDescent="0.25">
      <c r="A36" t="s">
        <v>228</v>
      </c>
      <c r="B36" t="s">
        <v>133</v>
      </c>
      <c r="C36" s="33" t="s">
        <v>229</v>
      </c>
      <c r="D36" s="15">
        <v>0</v>
      </c>
      <c r="I36" s="38"/>
    </row>
    <row r="37" spans="1:9" x14ac:dyDescent="0.25">
      <c r="A37" t="s">
        <v>162</v>
      </c>
      <c r="B37" t="s">
        <v>133</v>
      </c>
      <c r="C37" s="33" t="s">
        <v>163</v>
      </c>
      <c r="D37" s="15">
        <v>0</v>
      </c>
      <c r="I37" s="38"/>
    </row>
    <row r="38" spans="1:9" x14ac:dyDescent="0.25">
      <c r="A38" t="s">
        <v>148</v>
      </c>
      <c r="B38" t="s">
        <v>133</v>
      </c>
      <c r="C38" s="33" t="s">
        <v>149</v>
      </c>
      <c r="D38" s="15">
        <v>0</v>
      </c>
      <c r="I38" s="38"/>
    </row>
    <row r="39" spans="1:9" x14ac:dyDescent="0.25">
      <c r="A39" t="s">
        <v>230</v>
      </c>
      <c r="B39" t="s">
        <v>133</v>
      </c>
      <c r="C39" s="33" t="s">
        <v>231</v>
      </c>
      <c r="D39" s="15">
        <v>0</v>
      </c>
      <c r="I39" s="38"/>
    </row>
    <row r="40" spans="1:9" x14ac:dyDescent="0.25">
      <c r="A40" t="s">
        <v>164</v>
      </c>
      <c r="B40" t="s">
        <v>133</v>
      </c>
      <c r="C40" s="33" t="s">
        <v>165</v>
      </c>
      <c r="D40" s="15">
        <v>0</v>
      </c>
      <c r="I40" s="36" t="s">
        <v>273</v>
      </c>
    </row>
    <row r="41" spans="1:9" x14ac:dyDescent="0.25">
      <c r="A41" t="s">
        <v>187</v>
      </c>
      <c r="B41" t="s">
        <v>133</v>
      </c>
      <c r="C41" s="33" t="s">
        <v>188</v>
      </c>
      <c r="D41" s="15">
        <v>0</v>
      </c>
      <c r="I41" s="37"/>
    </row>
    <row r="42" spans="1:9" x14ac:dyDescent="0.25">
      <c r="A42" t="s">
        <v>218</v>
      </c>
      <c r="B42" t="s">
        <v>133</v>
      </c>
      <c r="C42" s="33" t="s">
        <v>219</v>
      </c>
      <c r="D42" s="15">
        <v>0</v>
      </c>
      <c r="I42" s="37" t="s">
        <v>276</v>
      </c>
    </row>
    <row r="43" spans="1:9" x14ac:dyDescent="0.25">
      <c r="A43" t="s">
        <v>198</v>
      </c>
      <c r="B43" t="s">
        <v>133</v>
      </c>
      <c r="C43" s="33" t="s">
        <v>199</v>
      </c>
      <c r="D43" s="15">
        <v>0</v>
      </c>
      <c r="I43" s="37" t="s">
        <v>275</v>
      </c>
    </row>
    <row r="44" spans="1:9" ht="60" x14ac:dyDescent="0.25">
      <c r="A44" t="s">
        <v>202</v>
      </c>
      <c r="B44" t="s">
        <v>133</v>
      </c>
      <c r="C44" s="33" t="s">
        <v>203</v>
      </c>
      <c r="D44" s="15">
        <v>0</v>
      </c>
      <c r="I44" s="38"/>
    </row>
    <row r="45" spans="1:9" x14ac:dyDescent="0.25">
      <c r="A45" t="s">
        <v>156</v>
      </c>
      <c r="B45" t="s">
        <v>133</v>
      </c>
      <c r="C45" s="33" t="s">
        <v>157</v>
      </c>
      <c r="D45" s="15">
        <v>0</v>
      </c>
      <c r="I45" s="38"/>
    </row>
    <row r="46" spans="1:9" x14ac:dyDescent="0.25">
      <c r="A46" s="14" t="s">
        <v>137</v>
      </c>
      <c r="I46" s="38"/>
    </row>
    <row r="47" spans="1:9" x14ac:dyDescent="0.25">
      <c r="A47" t="s">
        <v>226</v>
      </c>
      <c r="B47" t="s">
        <v>33</v>
      </c>
      <c r="C47" s="33" t="s">
        <v>227</v>
      </c>
      <c r="D47" s="15">
        <v>0</v>
      </c>
      <c r="I47" s="38"/>
    </row>
    <row r="48" spans="1:9" x14ac:dyDescent="0.25">
      <c r="A48" t="s">
        <v>234</v>
      </c>
      <c r="B48" t="s">
        <v>33</v>
      </c>
      <c r="C48" s="33" t="s">
        <v>235</v>
      </c>
      <c r="D48" s="15">
        <v>0</v>
      </c>
      <c r="I48" s="38"/>
    </row>
    <row r="49" spans="1:9" ht="45" x14ac:dyDescent="0.25">
      <c r="A49" t="s">
        <v>192</v>
      </c>
      <c r="B49" t="s">
        <v>33</v>
      </c>
      <c r="C49" s="33" t="s">
        <v>193</v>
      </c>
      <c r="D49" s="15">
        <v>0</v>
      </c>
      <c r="I49" s="38"/>
    </row>
    <row r="50" spans="1:9" ht="30" x14ac:dyDescent="0.25">
      <c r="A50" t="s">
        <v>224</v>
      </c>
      <c r="B50" t="s">
        <v>33</v>
      </c>
      <c r="C50" s="33" t="s">
        <v>225</v>
      </c>
      <c r="D50" s="15">
        <v>0</v>
      </c>
      <c r="I50" s="38"/>
    </row>
    <row r="51" spans="1:9" ht="30" x14ac:dyDescent="0.25">
      <c r="A51" t="s">
        <v>189</v>
      </c>
      <c r="B51" t="s">
        <v>190</v>
      </c>
      <c r="C51" s="33" t="s">
        <v>191</v>
      </c>
      <c r="D51" s="15">
        <v>0</v>
      </c>
      <c r="I51" s="38"/>
    </row>
    <row r="52" spans="1:9" x14ac:dyDescent="0.25">
      <c r="A52" t="s">
        <v>204</v>
      </c>
      <c r="B52" t="s">
        <v>46</v>
      </c>
      <c r="C52" s="33" t="s">
        <v>205</v>
      </c>
      <c r="D52" s="15">
        <v>0</v>
      </c>
      <c r="I52" s="38"/>
    </row>
    <row r="53" spans="1:9" ht="30" x14ac:dyDescent="0.25">
      <c r="A53" t="s">
        <v>222</v>
      </c>
      <c r="B53" t="s">
        <v>167</v>
      </c>
      <c r="C53" s="33" t="s">
        <v>223</v>
      </c>
      <c r="D53" s="15">
        <v>0</v>
      </c>
      <c r="I53" s="38"/>
    </row>
    <row r="54" spans="1:9" x14ac:dyDescent="0.25">
      <c r="A54" t="s">
        <v>245</v>
      </c>
      <c r="B54" t="s">
        <v>20</v>
      </c>
      <c r="C54" s="33" t="s">
        <v>246</v>
      </c>
      <c r="D54" s="15">
        <v>0</v>
      </c>
      <c r="I54" s="36" t="s">
        <v>273</v>
      </c>
    </row>
    <row r="55" spans="1:9" x14ac:dyDescent="0.25">
      <c r="A55" t="s">
        <v>174</v>
      </c>
      <c r="B55" t="s">
        <v>46</v>
      </c>
      <c r="C55" s="33" t="s">
        <v>175</v>
      </c>
      <c r="D55" s="15">
        <v>0</v>
      </c>
      <c r="I55" s="37"/>
    </row>
    <row r="56" spans="1:9" x14ac:dyDescent="0.25">
      <c r="A56" t="s">
        <v>140</v>
      </c>
      <c r="B56" t="s">
        <v>46</v>
      </c>
      <c r="C56" s="33" t="s">
        <v>141</v>
      </c>
      <c r="D56" s="15">
        <v>0</v>
      </c>
      <c r="I56" s="37" t="s">
        <v>276</v>
      </c>
    </row>
    <row r="57" spans="1:9" x14ac:dyDescent="0.25">
      <c r="A57" t="s">
        <v>176</v>
      </c>
      <c r="B57" t="s">
        <v>46</v>
      </c>
      <c r="C57" s="33" t="s">
        <v>177</v>
      </c>
      <c r="D57" s="15">
        <v>0</v>
      </c>
      <c r="I57" s="37" t="s">
        <v>275</v>
      </c>
    </row>
    <row r="58" spans="1:9" x14ac:dyDescent="0.25">
      <c r="A58" t="s">
        <v>265</v>
      </c>
      <c r="B58" t="s">
        <v>46</v>
      </c>
      <c r="C58" s="33" t="s">
        <v>266</v>
      </c>
      <c r="D58" s="16">
        <f>(D12*0.005)*1.01+(D23*0.005)*1.01+(D56*0.0102)+(D59*1.05)</f>
        <v>0</v>
      </c>
      <c r="I58" s="38"/>
    </row>
    <row r="59" spans="1:9" x14ac:dyDescent="0.25">
      <c r="A59" t="s">
        <v>138</v>
      </c>
      <c r="B59" t="s">
        <v>46</v>
      </c>
      <c r="C59" s="33" t="s">
        <v>139</v>
      </c>
      <c r="D59" s="15">
        <v>0</v>
      </c>
      <c r="I59" s="38"/>
    </row>
    <row r="60" spans="1:9" x14ac:dyDescent="0.25">
      <c r="A60" t="s">
        <v>178</v>
      </c>
      <c r="B60" t="s">
        <v>17</v>
      </c>
      <c r="C60" s="33" t="s">
        <v>179</v>
      </c>
      <c r="D60" s="15">
        <v>0</v>
      </c>
      <c r="I60" s="38"/>
    </row>
    <row r="61" spans="1:9" x14ac:dyDescent="0.25">
      <c r="A61" t="s">
        <v>183</v>
      </c>
      <c r="B61" t="s">
        <v>33</v>
      </c>
      <c r="C61" s="33" t="s">
        <v>184</v>
      </c>
      <c r="D61" s="15">
        <v>0</v>
      </c>
      <c r="I61" s="38"/>
    </row>
    <row r="62" spans="1:9" x14ac:dyDescent="0.25">
      <c r="A62" t="s">
        <v>180</v>
      </c>
      <c r="B62" t="s">
        <v>181</v>
      </c>
      <c r="C62" s="33" t="s">
        <v>182</v>
      </c>
      <c r="D62" s="15">
        <v>0</v>
      </c>
      <c r="I62" s="38"/>
    </row>
    <row r="63" spans="1:9" x14ac:dyDescent="0.25">
      <c r="A63" t="s">
        <v>247</v>
      </c>
      <c r="B63" t="s">
        <v>17</v>
      </c>
      <c r="C63" s="33" t="s">
        <v>248</v>
      </c>
      <c r="D63" s="15">
        <v>0</v>
      </c>
      <c r="I63" s="38"/>
    </row>
    <row r="64" spans="1:9" ht="60" x14ac:dyDescent="0.25">
      <c r="A64" t="s">
        <v>166</v>
      </c>
      <c r="B64" t="s">
        <v>167</v>
      </c>
      <c r="C64" s="33" t="s">
        <v>98</v>
      </c>
      <c r="D64" s="15">
        <v>0</v>
      </c>
      <c r="I64" s="38"/>
    </row>
    <row r="65" spans="1:9" ht="60" x14ac:dyDescent="0.25">
      <c r="A65" t="s">
        <v>169</v>
      </c>
      <c r="B65" t="s">
        <v>167</v>
      </c>
      <c r="C65" s="33" t="s">
        <v>96</v>
      </c>
      <c r="D65" s="15">
        <v>0</v>
      </c>
      <c r="I65" s="38"/>
    </row>
    <row r="66" spans="1:9" ht="45" x14ac:dyDescent="0.25">
      <c r="A66" t="s">
        <v>168</v>
      </c>
      <c r="B66" t="s">
        <v>33</v>
      </c>
      <c r="C66" s="33" t="s">
        <v>94</v>
      </c>
      <c r="D66" s="15">
        <v>0</v>
      </c>
      <c r="I66" s="38"/>
    </row>
    <row r="67" spans="1:9" ht="45" x14ac:dyDescent="0.25">
      <c r="A67" t="s">
        <v>200</v>
      </c>
      <c r="B67" t="s">
        <v>46</v>
      </c>
      <c r="C67" s="33" t="s">
        <v>201</v>
      </c>
      <c r="D67" s="15">
        <v>0</v>
      </c>
      <c r="I67" s="38"/>
    </row>
    <row r="68" spans="1:9" ht="105" x14ac:dyDescent="0.25">
      <c r="A68" t="s">
        <v>210</v>
      </c>
      <c r="B68" t="s">
        <v>46</v>
      </c>
      <c r="C68" s="33" t="s">
        <v>211</v>
      </c>
      <c r="D68" s="15">
        <v>0</v>
      </c>
      <c r="I68" s="36" t="s">
        <v>273</v>
      </c>
    </row>
    <row r="69" spans="1:9" x14ac:dyDescent="0.25">
      <c r="A69" t="s">
        <v>212</v>
      </c>
      <c r="B69" t="s">
        <v>181</v>
      </c>
      <c r="C69" s="33" t="s">
        <v>213</v>
      </c>
      <c r="D69" s="15">
        <v>0</v>
      </c>
      <c r="I69" s="37"/>
    </row>
    <row r="70" spans="1:9" x14ac:dyDescent="0.25">
      <c r="A70" t="s">
        <v>214</v>
      </c>
      <c r="B70" t="s">
        <v>181</v>
      </c>
      <c r="C70" s="33" t="s">
        <v>215</v>
      </c>
      <c r="D70" s="15">
        <v>0</v>
      </c>
      <c r="I70" s="37" t="s">
        <v>276</v>
      </c>
    </row>
    <row r="71" spans="1:9" ht="60" x14ac:dyDescent="0.25">
      <c r="A71" t="s">
        <v>220</v>
      </c>
      <c r="B71" t="s">
        <v>17</v>
      </c>
      <c r="C71" s="33" t="s">
        <v>221</v>
      </c>
      <c r="D71" s="15">
        <v>0</v>
      </c>
      <c r="I71" s="37" t="s">
        <v>275</v>
      </c>
    </row>
    <row r="72" spans="1:9" ht="195" x14ac:dyDescent="0.25">
      <c r="A72" t="s">
        <v>240</v>
      </c>
      <c r="B72" t="s">
        <v>43</v>
      </c>
      <c r="C72" s="33" t="s">
        <v>76</v>
      </c>
      <c r="D72" s="15">
        <v>0</v>
      </c>
      <c r="I72" s="38"/>
    </row>
    <row r="73" spans="1:9" ht="45" x14ac:dyDescent="0.25">
      <c r="A73" t="s">
        <v>263</v>
      </c>
      <c r="B73" t="s">
        <v>17</v>
      </c>
      <c r="C73" s="33" t="s">
        <v>264</v>
      </c>
      <c r="D73" s="15">
        <v>0</v>
      </c>
      <c r="I73" s="38"/>
    </row>
    <row r="74" spans="1:9" ht="30" x14ac:dyDescent="0.25">
      <c r="A74" t="s">
        <v>253</v>
      </c>
      <c r="B74" t="s">
        <v>20</v>
      </c>
      <c r="C74" s="33" t="s">
        <v>254</v>
      </c>
      <c r="D74" s="15">
        <v>0</v>
      </c>
      <c r="I74" s="38"/>
    </row>
    <row r="75" spans="1:9" x14ac:dyDescent="0.25">
      <c r="A75" t="s">
        <v>154</v>
      </c>
      <c r="B75" t="s">
        <v>20</v>
      </c>
      <c r="C75" s="33" t="s">
        <v>155</v>
      </c>
      <c r="D75" s="15">
        <v>0</v>
      </c>
      <c r="I75" s="38"/>
    </row>
    <row r="76" spans="1:9" x14ac:dyDescent="0.25">
      <c r="A76" t="s">
        <v>243</v>
      </c>
      <c r="B76" t="s">
        <v>20</v>
      </c>
      <c r="C76" s="33" t="s">
        <v>244</v>
      </c>
      <c r="D76" s="15">
        <v>0</v>
      </c>
      <c r="I76" s="38"/>
    </row>
    <row r="77" spans="1:9" ht="30" x14ac:dyDescent="0.25">
      <c r="A77" t="s">
        <v>261</v>
      </c>
      <c r="B77" t="s">
        <v>33</v>
      </c>
      <c r="C77" s="33" t="s">
        <v>262</v>
      </c>
      <c r="D77" s="15">
        <v>0</v>
      </c>
      <c r="I77" s="38"/>
    </row>
    <row r="78" spans="1:9" x14ac:dyDescent="0.25">
      <c r="A78" t="s">
        <v>255</v>
      </c>
      <c r="B78" t="s">
        <v>20</v>
      </c>
      <c r="C78" s="33" t="s">
        <v>256</v>
      </c>
      <c r="D78" s="15">
        <v>0</v>
      </c>
      <c r="I78" s="36" t="s">
        <v>273</v>
      </c>
    </row>
    <row r="79" spans="1:9" x14ac:dyDescent="0.25">
      <c r="A79" t="s">
        <v>257</v>
      </c>
      <c r="B79" t="s">
        <v>20</v>
      </c>
      <c r="C79" s="33" t="s">
        <v>258</v>
      </c>
      <c r="D79" s="15">
        <v>0</v>
      </c>
      <c r="I79" s="37"/>
    </row>
    <row r="80" spans="1:9" x14ac:dyDescent="0.25">
      <c r="A80" s="14" t="s">
        <v>267</v>
      </c>
      <c r="I80" s="37" t="s">
        <v>276</v>
      </c>
    </row>
    <row r="81" spans="1:9" x14ac:dyDescent="0.25">
      <c r="A81" t="s">
        <v>118</v>
      </c>
      <c r="B81" t="s">
        <v>20</v>
      </c>
      <c r="C81" s="33" t="s">
        <v>268</v>
      </c>
      <c r="D81" s="15">
        <v>0</v>
      </c>
      <c r="I81" s="37" t="s">
        <v>275</v>
      </c>
    </row>
    <row r="82" spans="1:9" ht="30" x14ac:dyDescent="0.25">
      <c r="A82" t="s">
        <v>75</v>
      </c>
      <c r="B82" t="s">
        <v>43</v>
      </c>
      <c r="C82" s="33" t="s">
        <v>269</v>
      </c>
      <c r="D82" s="16">
        <f>((D14*0.094)*1.025+(D20*0.094)*1.025+(D72*1)+(D44*0.188))*1.1045</f>
        <v>0</v>
      </c>
    </row>
    <row r="83" spans="1:9" x14ac:dyDescent="0.25">
      <c r="D83" s="16"/>
    </row>
  </sheetData>
  <sheetProtection algorithmName="SHA-512" hashValue="Sq+HgK+e7Ca/dN1VrNNKyYMjzUK/LMJ6+ldAhMO6D/MTe5ndS6ds6K9gHVU9lUb6hdo4hbO6ASyYQrEi0qHtSA==" saltValue="h+rOq+lcKe7ICjBiw8Zc7w==" spinCount="100000" sheet="1" objects="1" formatRows="0" selectLockedCells="1"/>
  <mergeCells count="5">
    <mergeCell ref="A1:D1"/>
    <mergeCell ref="A2:D2"/>
    <mergeCell ref="A3:D3"/>
    <mergeCell ref="A4:D4"/>
    <mergeCell ref="A6:D6"/>
  </mergeCells>
  <pageMargins left="0.75" right="0.75" top="0.75" bottom="0.5" header="0.5" footer="0.75"/>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DAA6943-1491-4A71-863C-4015879C3F48}">
            <xm:f>'OFERTA RESULTANT'!$H$103&gt;610258.63</xm:f>
            <x14:dxf>
              <font>
                <color rgb="FFFF0000"/>
              </font>
            </x14:dxf>
          </x14:cfRule>
          <xm:sqref>I27:I81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0"/>
  <sheetViews>
    <sheetView workbookViewId="0">
      <pane ySplit="8" topLeftCell="A90" activePane="bottomLeft" state="frozenSplit"/>
      <selection pane="bottomLeft" activeCell="G101" sqref="G101"/>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 min="9" max="9" width="10.5703125" bestFit="1" customWidth="1"/>
  </cols>
  <sheetData>
    <row r="1" spans="1:13" x14ac:dyDescent="0.25">
      <c r="E1" s="41" t="s">
        <v>0</v>
      </c>
      <c r="F1" s="41" t="s">
        <v>0</v>
      </c>
      <c r="G1" s="41" t="s">
        <v>0</v>
      </c>
      <c r="H1" s="41" t="s">
        <v>0</v>
      </c>
    </row>
    <row r="2" spans="1:13" x14ac:dyDescent="0.25">
      <c r="E2" s="41" t="s">
        <v>1</v>
      </c>
      <c r="F2" s="41" t="s">
        <v>1</v>
      </c>
      <c r="G2" s="41" t="s">
        <v>1</v>
      </c>
      <c r="H2" s="41" t="s">
        <v>1</v>
      </c>
    </row>
    <row r="3" spans="1:13" x14ac:dyDescent="0.25">
      <c r="E3" s="41" t="s">
        <v>2</v>
      </c>
      <c r="F3" s="41" t="s">
        <v>2</v>
      </c>
      <c r="G3" s="41" t="s">
        <v>2</v>
      </c>
      <c r="H3" s="41" t="s">
        <v>2</v>
      </c>
    </row>
    <row r="4" spans="1:13" x14ac:dyDescent="0.25">
      <c r="E4" s="41"/>
      <c r="F4" s="41"/>
      <c r="G4" s="41"/>
      <c r="H4" s="41"/>
    </row>
    <row r="6" spans="1:13" ht="18.75" x14ac:dyDescent="0.3">
      <c r="C6" s="2"/>
      <c r="D6" s="2"/>
      <c r="E6" s="3" t="s">
        <v>3</v>
      </c>
      <c r="F6" s="2"/>
      <c r="G6" s="2"/>
      <c r="H6" s="2"/>
    </row>
    <row r="8" spans="1:13" x14ac:dyDescent="0.25">
      <c r="F8" s="4" t="s">
        <v>4</v>
      </c>
      <c r="G8" s="4" t="s">
        <v>5</v>
      </c>
      <c r="H8" s="4" t="s">
        <v>6</v>
      </c>
    </row>
    <row r="10" spans="1:13" x14ac:dyDescent="0.25">
      <c r="C10" s="5" t="s">
        <v>7</v>
      </c>
      <c r="D10" s="6" t="s">
        <v>8</v>
      </c>
      <c r="E10" s="5" t="s">
        <v>9</v>
      </c>
    </row>
    <row r="11" spans="1:13" x14ac:dyDescent="0.25">
      <c r="C11" s="5" t="s">
        <v>10</v>
      </c>
      <c r="D11" s="6" t="s">
        <v>11</v>
      </c>
      <c r="E11" s="5" t="s">
        <v>12</v>
      </c>
    </row>
    <row r="12" spans="1:13" x14ac:dyDescent="0.25">
      <c r="C12" s="5" t="s">
        <v>13</v>
      </c>
      <c r="D12" s="6" t="s">
        <v>8</v>
      </c>
      <c r="E12" s="5" t="s">
        <v>14</v>
      </c>
    </row>
    <row r="14" spans="1:13" x14ac:dyDescent="0.25">
      <c r="A14" s="1" t="s">
        <v>15</v>
      </c>
      <c r="B14" s="1">
        <v>1</v>
      </c>
      <c r="C14" s="1" t="s">
        <v>16</v>
      </c>
      <c r="D14" s="7" t="s">
        <v>17</v>
      </c>
      <c r="E14" s="1" t="s">
        <v>18</v>
      </c>
      <c r="F14" s="17">
        <f>(('INTRODUIR PREUS'!D19*0.1)*1.015+('INTRODUIR PREUS'!D33*0.05)+('INTRODUIR PREUS'!D38*0.024))*1.1045</f>
        <v>0</v>
      </c>
      <c r="G14" s="8">
        <v>58.05</v>
      </c>
      <c r="H14" s="9">
        <f>ROUND(ROUND(F14,2)*ROUND(G14,3),2)</f>
        <v>0</v>
      </c>
    </row>
    <row r="15" spans="1:13" x14ac:dyDescent="0.25">
      <c r="A15" s="1" t="s">
        <v>15</v>
      </c>
      <c r="B15" s="1">
        <v>2</v>
      </c>
      <c r="C15" s="1" t="s">
        <v>19</v>
      </c>
      <c r="D15" s="7" t="s">
        <v>20</v>
      </c>
      <c r="E15" s="1" t="s">
        <v>21</v>
      </c>
      <c r="F15" s="17">
        <f>(('INTRODUIR PREUS'!D17*0.5)*1.015+('INTRODUIR PREUS'!D24*0.5)*1.015+('INTRODUIR PREUS'!D45*0.5))*1.1045</f>
        <v>0</v>
      </c>
      <c r="G15" s="8">
        <v>36</v>
      </c>
      <c r="H15" s="9">
        <f>ROUND(ROUND(F15,2)*ROUND(G15,3),2)</f>
        <v>0</v>
      </c>
      <c r="M15" s="36" t="s">
        <v>273</v>
      </c>
    </row>
    <row r="16" spans="1:13" x14ac:dyDescent="0.25">
      <c r="A16" s="1" t="s">
        <v>15</v>
      </c>
      <c r="B16" s="1">
        <v>3</v>
      </c>
      <c r="C16" s="1" t="s">
        <v>22</v>
      </c>
      <c r="D16" s="7" t="s">
        <v>20</v>
      </c>
      <c r="E16" s="1" t="s">
        <v>23</v>
      </c>
      <c r="F16" s="17">
        <f>(('INTRODUIR PREUS'!D16*16)+('INTRODUIR PREUS'!D21*16)+('INTRODUIR PREUS'!D74*3))*1.1045</f>
        <v>0</v>
      </c>
      <c r="G16" s="8">
        <v>1</v>
      </c>
      <c r="H16" s="9">
        <f>ROUND(ROUND(F16,2)*ROUND(G16,3),2)</f>
        <v>0</v>
      </c>
      <c r="M16" s="37"/>
    </row>
    <row r="17" spans="1:13" x14ac:dyDescent="0.25">
      <c r="A17" s="1" t="s">
        <v>15</v>
      </c>
      <c r="B17" s="1">
        <v>4</v>
      </c>
      <c r="C17" s="1" t="s">
        <v>24</v>
      </c>
      <c r="D17" s="7" t="s">
        <v>20</v>
      </c>
      <c r="E17" s="1" t="s">
        <v>25</v>
      </c>
      <c r="F17" s="17">
        <f>(('INTRODUIR PREUS'!D17*16)+('INTRODUIR PREUS'!D24*16)+('INTRODUIR PREUS'!D75*300))*1.1045</f>
        <v>0</v>
      </c>
      <c r="G17" s="8">
        <v>1</v>
      </c>
      <c r="H17" s="9">
        <f>ROUND(ROUND(F17,2)*ROUND(G17,3),2)</f>
        <v>0</v>
      </c>
      <c r="M17" s="37" t="s">
        <v>276</v>
      </c>
    </row>
    <row r="18" spans="1:13" x14ac:dyDescent="0.25">
      <c r="A18" s="1" t="s">
        <v>15</v>
      </c>
      <c r="B18" s="1">
        <v>5</v>
      </c>
      <c r="C18" s="1" t="s">
        <v>26</v>
      </c>
      <c r="D18" s="7" t="s">
        <v>20</v>
      </c>
      <c r="E18" s="1" t="s">
        <v>27</v>
      </c>
      <c r="F18" s="17">
        <f>(('INTRODUIR PREUS'!D19*1.015)+('INTRODUIR PREUS'!D33*0.125))*1.1045</f>
        <v>0</v>
      </c>
      <c r="G18" s="8">
        <v>5</v>
      </c>
      <c r="H18" s="9">
        <f>ROUND(ROUND(F18,2)*ROUND(G18,3),2)</f>
        <v>0</v>
      </c>
      <c r="M18" s="37" t="s">
        <v>275</v>
      </c>
    </row>
    <row r="19" spans="1:13" x14ac:dyDescent="0.25">
      <c r="E19" s="5" t="s">
        <v>28</v>
      </c>
      <c r="F19" s="18"/>
      <c r="G19" s="5"/>
      <c r="H19" s="10">
        <f>SUM(H14:H18)</f>
        <v>0</v>
      </c>
      <c r="M19" s="38"/>
    </row>
    <row r="20" spans="1:13" x14ac:dyDescent="0.25">
      <c r="F20" s="19"/>
      <c r="M20" s="38"/>
    </row>
    <row r="21" spans="1:13" x14ac:dyDescent="0.25">
      <c r="C21" s="5" t="s">
        <v>7</v>
      </c>
      <c r="D21" s="6" t="s">
        <v>8</v>
      </c>
      <c r="E21" s="5" t="s">
        <v>9</v>
      </c>
      <c r="F21" s="19"/>
      <c r="M21" s="38"/>
    </row>
    <row r="22" spans="1:13" x14ac:dyDescent="0.25">
      <c r="C22" s="5" t="s">
        <v>10</v>
      </c>
      <c r="D22" s="6" t="s">
        <v>11</v>
      </c>
      <c r="E22" s="5" t="s">
        <v>12</v>
      </c>
      <c r="F22" s="19"/>
      <c r="M22" s="38"/>
    </row>
    <row r="23" spans="1:13" x14ac:dyDescent="0.25">
      <c r="C23" s="5" t="s">
        <v>13</v>
      </c>
      <c r="D23" s="6" t="s">
        <v>29</v>
      </c>
      <c r="E23" s="5" t="s">
        <v>30</v>
      </c>
      <c r="F23" s="19"/>
      <c r="M23" s="38"/>
    </row>
    <row r="24" spans="1:13" x14ac:dyDescent="0.25">
      <c r="F24" s="19"/>
      <c r="M24" s="38"/>
    </row>
    <row r="25" spans="1:13" x14ac:dyDescent="0.25">
      <c r="A25" s="1" t="s">
        <v>31</v>
      </c>
      <c r="B25" s="1">
        <v>1</v>
      </c>
      <c r="C25" s="1" t="s">
        <v>32</v>
      </c>
      <c r="D25" s="7" t="s">
        <v>33</v>
      </c>
      <c r="E25" s="1" t="s">
        <v>34</v>
      </c>
      <c r="F25" s="17">
        <f>(('INTRODUIR PREUS'!D18*4)*1.015+('INTRODUIR PREUS'!D37*0.5))*1.1045</f>
        <v>0</v>
      </c>
      <c r="G25" s="8">
        <v>2.16</v>
      </c>
      <c r="H25" s="9">
        <f>ROUND(ROUND(F25,2)*ROUND(G25,3),2)</f>
        <v>0</v>
      </c>
      <c r="M25" s="38"/>
    </row>
    <row r="26" spans="1:13" x14ac:dyDescent="0.25">
      <c r="A26" s="1" t="s">
        <v>31</v>
      </c>
      <c r="B26" s="1">
        <v>2</v>
      </c>
      <c r="C26" s="1" t="s">
        <v>35</v>
      </c>
      <c r="D26" s="7" t="s">
        <v>33</v>
      </c>
      <c r="E26" s="1" t="s">
        <v>36</v>
      </c>
      <c r="F26" s="17">
        <f>('INTRODUIR PREUS'!D35*0.211)*1.1045</f>
        <v>0</v>
      </c>
      <c r="G26" s="8">
        <v>264.36</v>
      </c>
      <c r="H26" s="9">
        <f>ROUND(ROUND(F26,2)*ROUND(G26,3),2)</f>
        <v>0</v>
      </c>
      <c r="M26" s="38"/>
    </row>
    <row r="27" spans="1:13" x14ac:dyDescent="0.25">
      <c r="A27" s="1" t="s">
        <v>31</v>
      </c>
      <c r="B27" s="1">
        <v>3</v>
      </c>
      <c r="C27" s="1" t="s">
        <v>37</v>
      </c>
      <c r="D27" s="7" t="s">
        <v>33</v>
      </c>
      <c r="E27" s="1" t="s">
        <v>38</v>
      </c>
      <c r="F27" s="17">
        <f>'INTRODUIR PREUS'!D18*7.08754*1.015*1.1045</f>
        <v>0</v>
      </c>
      <c r="G27" s="8">
        <v>10</v>
      </c>
      <c r="H27" s="9">
        <f>ROUND(ROUND(F27,2)*ROUND(G27,3),2)</f>
        <v>0</v>
      </c>
      <c r="M27" s="38"/>
    </row>
    <row r="28" spans="1:13" x14ac:dyDescent="0.25">
      <c r="E28" s="5" t="s">
        <v>28</v>
      </c>
      <c r="F28" s="18"/>
      <c r="G28" s="5"/>
      <c r="H28" s="10">
        <f>SUM(H25:H27)</f>
        <v>0</v>
      </c>
      <c r="M28" s="38"/>
    </row>
    <row r="29" spans="1:13" x14ac:dyDescent="0.25">
      <c r="F29" s="19"/>
      <c r="M29" s="38"/>
    </row>
    <row r="30" spans="1:13" x14ac:dyDescent="0.25">
      <c r="C30" s="5" t="s">
        <v>7</v>
      </c>
      <c r="D30" s="6" t="s">
        <v>8</v>
      </c>
      <c r="E30" s="5" t="s">
        <v>9</v>
      </c>
      <c r="F30" s="19"/>
      <c r="M30" s="38"/>
    </row>
    <row r="31" spans="1:13" x14ac:dyDescent="0.25">
      <c r="C31" s="5" t="s">
        <v>10</v>
      </c>
      <c r="D31" s="6" t="s">
        <v>11</v>
      </c>
      <c r="E31" s="5" t="s">
        <v>12</v>
      </c>
      <c r="F31" s="19"/>
      <c r="M31" s="38"/>
    </row>
    <row r="32" spans="1:13" x14ac:dyDescent="0.25">
      <c r="C32" s="5" t="s">
        <v>13</v>
      </c>
      <c r="D32" s="6" t="s">
        <v>39</v>
      </c>
      <c r="E32" s="5" t="s">
        <v>40</v>
      </c>
      <c r="F32" s="19"/>
      <c r="M32" s="38"/>
    </row>
    <row r="33" spans="1:13" x14ac:dyDescent="0.25">
      <c r="F33" s="19"/>
      <c r="M33" s="38"/>
    </row>
    <row r="34" spans="1:13" x14ac:dyDescent="0.25">
      <c r="A34" s="1" t="s">
        <v>41</v>
      </c>
      <c r="B34" s="1">
        <v>1</v>
      </c>
      <c r="C34" s="1" t="s">
        <v>42</v>
      </c>
      <c r="D34" s="7" t="s">
        <v>43</v>
      </c>
      <c r="E34" s="1" t="s">
        <v>44</v>
      </c>
      <c r="F34" s="17">
        <f>(('INTRODUIR PREUS'!D18*0.2)*1.015+('INTRODUIR PREUS'!D27*0.1)*1.015+('INTRODUIR PREUS'!D49*0.1075))*1.1045</f>
        <v>0</v>
      </c>
      <c r="G34" s="8">
        <v>264.36</v>
      </c>
      <c r="H34" s="9">
        <f>ROUND(ROUND(F34,2)*ROUND(G34,3),2)</f>
        <v>0</v>
      </c>
      <c r="M34" s="38"/>
    </row>
    <row r="35" spans="1:13" x14ac:dyDescent="0.25">
      <c r="A35" s="1" t="s">
        <v>41</v>
      </c>
      <c r="B35" s="1">
        <v>2</v>
      </c>
      <c r="C35" s="1" t="s">
        <v>45</v>
      </c>
      <c r="D35" s="7" t="s">
        <v>46</v>
      </c>
      <c r="E35" s="1" t="s">
        <v>47</v>
      </c>
      <c r="F35" s="17">
        <f>(('INTRODUIR PREUS'!D12*0.008)*1.015+('INTRODUIR PREUS'!D23*0.006)*1.015+('INTRODUIR PREUS'!D56*0.005)+('INTRODUIR PREUS'!D58*1))*1.1045</f>
        <v>0</v>
      </c>
      <c r="G35" s="8">
        <v>14053.16</v>
      </c>
      <c r="H35" s="9">
        <f>ROUND(ROUND(F35,2)*ROUND(G35,3),2)</f>
        <v>0</v>
      </c>
      <c r="M35" s="38"/>
    </row>
    <row r="36" spans="1:13" x14ac:dyDescent="0.25">
      <c r="A36" s="1" t="s">
        <v>41</v>
      </c>
      <c r="B36" s="1">
        <v>3</v>
      </c>
      <c r="C36" s="1" t="s">
        <v>48</v>
      </c>
      <c r="D36" s="7" t="s">
        <v>17</v>
      </c>
      <c r="E36" s="1" t="s">
        <v>49</v>
      </c>
      <c r="F36" s="17">
        <f>(('INTRODUIR PREUS'!D27*0.1)*1.015+('INTRODUIR PREUS'!D73))*1.1045</f>
        <v>0</v>
      </c>
      <c r="G36" s="8">
        <v>100</v>
      </c>
      <c r="H36" s="9">
        <f>ROUND(ROUND(F36,2)*ROUND(G36,3),2)</f>
        <v>0</v>
      </c>
      <c r="M36" s="38"/>
    </row>
    <row r="37" spans="1:13" x14ac:dyDescent="0.25">
      <c r="A37" s="1" t="s">
        <v>41</v>
      </c>
      <c r="B37" s="1">
        <v>4</v>
      </c>
      <c r="C37" s="1" t="s">
        <v>50</v>
      </c>
      <c r="D37" s="7" t="s">
        <v>43</v>
      </c>
      <c r="E37" s="1" t="s">
        <v>51</v>
      </c>
      <c r="F37" s="17">
        <f>(('INTRODUIR PREUS'!D11*0.35)*1.015+('INTRODUIR PREUS'!D22*0.35)*1.015+('INTRODUIR PREUS'!D55*0.1501)+('INTRODUIR PREUS'!D57*0.102)+('INTRODUIR PREUS'!D60*6.6)+('INTRODUIR PREUS'!D61*0.00437)+('INTRODUIR PREUS'!D62*0.03))*1.1045</f>
        <v>0</v>
      </c>
      <c r="G37" s="8">
        <v>528.72</v>
      </c>
      <c r="H37" s="9">
        <f>ROUND(ROUND(F37,2)*ROUND(G37,3),2)</f>
        <v>0</v>
      </c>
      <c r="M37" s="38"/>
    </row>
    <row r="38" spans="1:13" x14ac:dyDescent="0.25">
      <c r="A38" s="1" t="s">
        <v>41</v>
      </c>
      <c r="B38" s="1">
        <v>5</v>
      </c>
      <c r="C38" s="1" t="s">
        <v>52</v>
      </c>
      <c r="D38" s="7" t="s">
        <v>33</v>
      </c>
      <c r="E38" s="1" t="s">
        <v>53</v>
      </c>
      <c r="F38" s="17">
        <f>(('INTRODUIR PREUS'!D18*0.3)*1.015+('INTRODUIR PREUS'!D27*0.075)*1.015+('INTRODUIR PREUS'!D51*1.1)+('INTRODUIR PREUS'!D41*0.1))*1.1045</f>
        <v>0</v>
      </c>
      <c r="G38" s="8">
        <v>158.61600000000001</v>
      </c>
      <c r="H38" s="9">
        <f>ROUND(ROUND(F38,2)*ROUND(G38,3),2)</f>
        <v>0</v>
      </c>
      <c r="M38" s="38"/>
    </row>
    <row r="39" spans="1:13" x14ac:dyDescent="0.25">
      <c r="E39" s="5" t="s">
        <v>28</v>
      </c>
      <c r="F39" s="18"/>
      <c r="G39" s="5"/>
      <c r="H39" s="10">
        <f>SUM(H34:H38)</f>
        <v>0</v>
      </c>
      <c r="M39" s="38"/>
    </row>
    <row r="40" spans="1:13" x14ac:dyDescent="0.25">
      <c r="F40" s="19"/>
      <c r="M40" s="38"/>
    </row>
    <row r="41" spans="1:13" x14ac:dyDescent="0.25">
      <c r="C41" s="5" t="s">
        <v>7</v>
      </c>
      <c r="D41" s="6" t="s">
        <v>8</v>
      </c>
      <c r="E41" s="5" t="s">
        <v>9</v>
      </c>
      <c r="F41" s="19"/>
      <c r="M41" s="38"/>
    </row>
    <row r="42" spans="1:13" x14ac:dyDescent="0.25">
      <c r="C42" s="5" t="s">
        <v>10</v>
      </c>
      <c r="D42" s="6" t="s">
        <v>11</v>
      </c>
      <c r="E42" s="5" t="s">
        <v>12</v>
      </c>
      <c r="F42" s="19"/>
      <c r="M42" s="38"/>
    </row>
    <row r="43" spans="1:13" x14ac:dyDescent="0.25">
      <c r="C43" s="5" t="s">
        <v>13</v>
      </c>
      <c r="D43" s="6" t="s">
        <v>54</v>
      </c>
      <c r="E43" s="5" t="s">
        <v>55</v>
      </c>
      <c r="F43" s="19"/>
      <c r="M43" s="38"/>
    </row>
    <row r="44" spans="1:13" x14ac:dyDescent="0.25">
      <c r="F44" s="19"/>
      <c r="M44" s="38"/>
    </row>
    <row r="45" spans="1:13" x14ac:dyDescent="0.25">
      <c r="A45" s="1" t="s">
        <v>56</v>
      </c>
      <c r="B45" s="1">
        <v>1</v>
      </c>
      <c r="C45" s="1" t="s">
        <v>57</v>
      </c>
      <c r="D45" s="7" t="s">
        <v>20</v>
      </c>
      <c r="E45" s="1" t="s">
        <v>58</v>
      </c>
      <c r="F45" s="17">
        <f>(('INTRODUIR PREUS'!D13*9.5)*1.025+('INTRODUIR PREUS'!D29*9.5)*1.025+('INTRODUIR PREUS'!D67*911.8)+('INTRODUIR PREUS'!D43*9.5))*1.1045</f>
        <v>0</v>
      </c>
      <c r="G45" s="8">
        <v>26</v>
      </c>
      <c r="H45" s="9">
        <f t="shared" ref="H45:H51" si="0">ROUND(ROUND(F45,2)*ROUND(G45,3),2)</f>
        <v>0</v>
      </c>
      <c r="M45" s="36" t="s">
        <v>273</v>
      </c>
    </row>
    <row r="46" spans="1:13" x14ac:dyDescent="0.25">
      <c r="A46" s="1" t="s">
        <v>56</v>
      </c>
      <c r="B46" s="1">
        <v>2</v>
      </c>
      <c r="C46" s="1" t="s">
        <v>59</v>
      </c>
      <c r="D46" s="7" t="s">
        <v>20</v>
      </c>
      <c r="E46" s="1" t="s">
        <v>60</v>
      </c>
      <c r="F46" s="17">
        <f>(('INTRODUIR PREUS'!D13*9.5)*1.025+('INTRODUIR PREUS'!D29*9.5)*1.025+('INTRODUIR PREUS'!D67*805.73)+('INTRODUIR PREUS'!D43*9.5))*1.1045</f>
        <v>0</v>
      </c>
      <c r="G46" s="8">
        <v>22</v>
      </c>
      <c r="H46" s="9">
        <f t="shared" si="0"/>
        <v>0</v>
      </c>
      <c r="M46" s="37"/>
    </row>
    <row r="47" spans="1:13" x14ac:dyDescent="0.25">
      <c r="A47" s="1" t="s">
        <v>56</v>
      </c>
      <c r="B47" s="1">
        <v>3</v>
      </c>
      <c r="C47" s="1" t="s">
        <v>61</v>
      </c>
      <c r="D47" s="7" t="s">
        <v>20</v>
      </c>
      <c r="E47" s="1" t="s">
        <v>62</v>
      </c>
      <c r="F47" s="17">
        <f>(('INTRODUIR PREUS'!D13*9.5)*1.025+('INTRODUIR PREUS'!D29*9.5)*1.025+('INTRODUIR PREUS'!D67*805)+('INTRODUIR PREUS'!D43*9.5))*1.1045</f>
        <v>0</v>
      </c>
      <c r="G47" s="8">
        <v>4</v>
      </c>
      <c r="H47" s="9">
        <f t="shared" si="0"/>
        <v>0</v>
      </c>
      <c r="M47" s="37" t="s">
        <v>276</v>
      </c>
    </row>
    <row r="48" spans="1:13" x14ac:dyDescent="0.25">
      <c r="A48" s="1" t="s">
        <v>56</v>
      </c>
      <c r="B48" s="1">
        <v>4</v>
      </c>
      <c r="C48" s="1" t="s">
        <v>63</v>
      </c>
      <c r="D48" s="7" t="s">
        <v>20</v>
      </c>
      <c r="E48" s="1" t="s">
        <v>64</v>
      </c>
      <c r="F48" s="17">
        <f>(('INTRODUIR PREUS'!D13*0.35)*1.025+('INTRODUIR PREUS'!D29*0.35)*1.025+('INTRODUIR PREUS'!D67*28.7)+('INTRODUIR PREUS'!D43*0.35)+('INTRODUIR PREUS'!D44*0.35))*1.1045</f>
        <v>0</v>
      </c>
      <c r="G48" s="8">
        <v>22</v>
      </c>
      <c r="H48" s="9">
        <f t="shared" si="0"/>
        <v>0</v>
      </c>
      <c r="M48" s="37" t="s">
        <v>275</v>
      </c>
    </row>
    <row r="49" spans="1:13" x14ac:dyDescent="0.25">
      <c r="A49" s="1" t="s">
        <v>56</v>
      </c>
      <c r="B49" s="1">
        <v>5</v>
      </c>
      <c r="C49" s="1" t="s">
        <v>65</v>
      </c>
      <c r="D49" s="7" t="s">
        <v>66</v>
      </c>
      <c r="E49" s="1" t="s">
        <v>67</v>
      </c>
      <c r="F49" s="17">
        <f>(('INTRODUIR PREUS'!D18*0.005)*1.015+('INTRODUIR PREUS'!D27*0.005)*1.015+('INTRODUIR PREUS'!D52*2.02))*1.1045</f>
        <v>0</v>
      </c>
      <c r="G49" s="8">
        <v>786.5</v>
      </c>
      <c r="H49" s="9">
        <f t="shared" si="0"/>
        <v>0</v>
      </c>
      <c r="M49" s="38"/>
    </row>
    <row r="50" spans="1:13" x14ac:dyDescent="0.25">
      <c r="A50" s="1" t="s">
        <v>56</v>
      </c>
      <c r="B50" s="1">
        <v>6</v>
      </c>
      <c r="C50" s="1" t="s">
        <v>68</v>
      </c>
      <c r="D50" s="7" t="s">
        <v>43</v>
      </c>
      <c r="E50" s="1" t="s">
        <v>69</v>
      </c>
      <c r="F50" s="17">
        <f>(('INTRODUIR PREUS'!D15*0.0741)*1.015+('INTRODUIR PREUS'!D28*0.741)*1.015+('INTRODUIR PREUS'!D69*0.32)+('INTRODUIR PREUS'!D70*0.154))*1.1045</f>
        <v>0</v>
      </c>
      <c r="G50" s="8">
        <v>377.75</v>
      </c>
      <c r="H50" s="9">
        <f t="shared" si="0"/>
        <v>0</v>
      </c>
      <c r="M50" s="38"/>
    </row>
    <row r="51" spans="1:13" x14ac:dyDescent="0.25">
      <c r="A51" s="1" t="s">
        <v>56</v>
      </c>
      <c r="B51" s="1">
        <v>7</v>
      </c>
      <c r="C51" s="1" t="s">
        <v>70</v>
      </c>
      <c r="D51" s="7" t="s">
        <v>43</v>
      </c>
      <c r="E51" s="1" t="s">
        <v>71</v>
      </c>
      <c r="F51" s="17">
        <f>(('INTRODUIR PREUS'!D15*0.2)*1.015+('INTRODUIR PREUS'!D28*0.6)*1.015+('INTRODUIR PREUS'!D68*0.38))*1.1045</f>
        <v>0</v>
      </c>
      <c r="G51" s="8">
        <v>44.564</v>
      </c>
      <c r="H51" s="9">
        <f t="shared" si="0"/>
        <v>0</v>
      </c>
      <c r="M51" s="38"/>
    </row>
    <row r="52" spans="1:13" x14ac:dyDescent="0.25">
      <c r="E52" s="5" t="s">
        <v>28</v>
      </c>
      <c r="F52" s="18"/>
      <c r="G52" s="5"/>
      <c r="H52" s="10">
        <f>SUM(H45:H51)</f>
        <v>0</v>
      </c>
      <c r="M52" s="38"/>
    </row>
    <row r="53" spans="1:13" x14ac:dyDescent="0.25">
      <c r="F53" s="19"/>
      <c r="M53" s="38"/>
    </row>
    <row r="54" spans="1:13" x14ac:dyDescent="0.25">
      <c r="C54" s="5" t="s">
        <v>7</v>
      </c>
      <c r="D54" s="6" t="s">
        <v>8</v>
      </c>
      <c r="E54" s="5" t="s">
        <v>9</v>
      </c>
      <c r="F54" s="19"/>
      <c r="M54" s="38"/>
    </row>
    <row r="55" spans="1:13" x14ac:dyDescent="0.25">
      <c r="C55" s="5" t="s">
        <v>10</v>
      </c>
      <c r="D55" s="6" t="s">
        <v>11</v>
      </c>
      <c r="E55" s="5" t="s">
        <v>12</v>
      </c>
      <c r="F55" s="19"/>
      <c r="M55" s="38"/>
    </row>
    <row r="56" spans="1:13" x14ac:dyDescent="0.25">
      <c r="C56" s="5" t="s">
        <v>13</v>
      </c>
      <c r="D56" s="6" t="s">
        <v>72</v>
      </c>
      <c r="E56" s="5" t="s">
        <v>73</v>
      </c>
      <c r="F56" s="19"/>
      <c r="M56" s="38"/>
    </row>
    <row r="57" spans="1:13" x14ac:dyDescent="0.25">
      <c r="F57" s="19"/>
      <c r="M57" s="38"/>
    </row>
    <row r="58" spans="1:13" x14ac:dyDescent="0.25">
      <c r="A58" s="1" t="s">
        <v>74</v>
      </c>
      <c r="B58" s="1">
        <v>1</v>
      </c>
      <c r="C58" s="1" t="s">
        <v>75</v>
      </c>
      <c r="D58" s="7" t="s">
        <v>43</v>
      </c>
      <c r="E58" s="1" t="s">
        <v>76</v>
      </c>
      <c r="F58" s="17">
        <f>(('INTRODUIR PREUS'!D14*0.094)*1.025+('INTRODUIR PREUS'!D20*0.094)*1.025+('INTRODUIR PREUS'!D72*1)+('INTRODUIR PREUS'!D44*0.188))*1.1045</f>
        <v>0</v>
      </c>
      <c r="G58" s="8">
        <v>1024.8</v>
      </c>
      <c r="H58" s="9">
        <f>ROUND(ROUND(F58,2)*ROUND(G58,3),2)</f>
        <v>0</v>
      </c>
      <c r="M58" s="38"/>
    </row>
    <row r="59" spans="1:13" x14ac:dyDescent="0.25">
      <c r="A59" s="1" t="s">
        <v>74</v>
      </c>
      <c r="B59" s="1">
        <v>2</v>
      </c>
      <c r="C59" s="1" t="s">
        <v>77</v>
      </c>
      <c r="D59" s="7" t="s">
        <v>17</v>
      </c>
      <c r="E59" s="1" t="s">
        <v>78</v>
      </c>
      <c r="F59" s="17">
        <f>(('INTRODUIR PREUS'!D25*0.2)*1.035+('INTRODUIR PREUS'!D54*0.156)+('INTRODUIR PREUS'!D63*1.05)+('INTRODUIR PREUS'!D76*0.313)+('INTRODUIR PREUS'!D44*0.2))*1.1045</f>
        <v>0</v>
      </c>
      <c r="G59" s="8">
        <v>1144</v>
      </c>
      <c r="H59" s="9">
        <f>ROUND(ROUND(F59,2)*ROUND(G59,3),2)</f>
        <v>0</v>
      </c>
      <c r="M59" s="38"/>
    </row>
    <row r="60" spans="1:13" x14ac:dyDescent="0.25">
      <c r="E60" s="5" t="s">
        <v>28</v>
      </c>
      <c r="F60" s="18"/>
      <c r="G60" s="5"/>
      <c r="H60" s="10">
        <f>SUM(H58:H59)</f>
        <v>0</v>
      </c>
      <c r="M60" s="38"/>
    </row>
    <row r="61" spans="1:13" x14ac:dyDescent="0.25">
      <c r="F61" s="19"/>
      <c r="M61" s="38"/>
    </row>
    <row r="62" spans="1:13" x14ac:dyDescent="0.25">
      <c r="C62" s="5" t="s">
        <v>7</v>
      </c>
      <c r="D62" s="6" t="s">
        <v>8</v>
      </c>
      <c r="E62" s="5" t="s">
        <v>9</v>
      </c>
      <c r="F62" s="19"/>
      <c r="M62" s="38"/>
    </row>
    <row r="63" spans="1:13" x14ac:dyDescent="0.25">
      <c r="C63" s="5" t="s">
        <v>10</v>
      </c>
      <c r="D63" s="6" t="s">
        <v>11</v>
      </c>
      <c r="E63" s="5" t="s">
        <v>12</v>
      </c>
      <c r="F63" s="19"/>
      <c r="M63" s="38"/>
    </row>
    <row r="64" spans="1:13" x14ac:dyDescent="0.25">
      <c r="C64" s="5" t="s">
        <v>13</v>
      </c>
      <c r="D64" s="6" t="s">
        <v>79</v>
      </c>
      <c r="E64" s="5" t="s">
        <v>80</v>
      </c>
      <c r="F64" s="19"/>
      <c r="M64" s="38"/>
    </row>
    <row r="65" spans="1:13" x14ac:dyDescent="0.25">
      <c r="F65" s="19"/>
      <c r="M65" s="38"/>
    </row>
    <row r="66" spans="1:13" x14ac:dyDescent="0.25">
      <c r="A66" s="1" t="s">
        <v>81</v>
      </c>
      <c r="B66" s="1">
        <v>1</v>
      </c>
      <c r="C66" s="1" t="s">
        <v>82</v>
      </c>
      <c r="D66" s="7" t="s">
        <v>33</v>
      </c>
      <c r="E66" s="1" t="s">
        <v>83</v>
      </c>
      <c r="F66" s="17">
        <f>(('INTRODUIR PREUS'!D18*0.05)*1.015+('INTRODUIR PREUS'!D47*0.05)+('INTRODUIR PREUS'!D48*1.15)+('INTRODUIR PREUS'!D34*0.04)+('INTRODUIR PREUS'!D36*0.035)+('INTRODUIR PREUS'!D39*0.025))*1.1045</f>
        <v>0</v>
      </c>
      <c r="G66" s="8">
        <v>90.372</v>
      </c>
      <c r="H66" s="9">
        <f>ROUND(ROUND(F66,2)*ROUND(G66,3),2)</f>
        <v>0</v>
      </c>
      <c r="M66" s="38"/>
    </row>
    <row r="67" spans="1:13" x14ac:dyDescent="0.25">
      <c r="A67" s="1" t="s">
        <v>81</v>
      </c>
      <c r="B67" s="1">
        <v>2</v>
      </c>
      <c r="C67" s="1" t="s">
        <v>84</v>
      </c>
      <c r="D67" s="7" t="s">
        <v>17</v>
      </c>
      <c r="E67" s="1" t="s">
        <v>85</v>
      </c>
      <c r="F67" s="17">
        <f>(('INTRODUIR PREUS'!D18*0.45)*1.015+('INTRODUIR PREUS'!D19*0.00531)*1.015+('INTRODUIR PREUS'!D26*0.22)*1.015+('INTRODUIR PREUS'!D47*0.00095)+('INTRODUIR PREUS'!D50*0.0616)+('INTRODUIR PREUS'!D53*0.00781)+('INTRODUIR PREUS'!D71*1.05)+('INTRODUIR PREUS'!D42*0.00531))*1.1045</f>
        <v>0</v>
      </c>
      <c r="G67" s="8">
        <v>43.85</v>
      </c>
      <c r="H67" s="9">
        <f>ROUND(ROUND(F67,2)*ROUND(G67,3),2)</f>
        <v>0</v>
      </c>
      <c r="M67" s="38"/>
    </row>
    <row r="68" spans="1:13" x14ac:dyDescent="0.25">
      <c r="E68" s="5" t="s">
        <v>28</v>
      </c>
      <c r="F68" s="18"/>
      <c r="G68" s="5"/>
      <c r="H68" s="10">
        <f>SUM(H66:H67)</f>
        <v>0</v>
      </c>
      <c r="M68" s="38"/>
    </row>
    <row r="69" spans="1:13" x14ac:dyDescent="0.25">
      <c r="F69" s="19"/>
      <c r="M69" s="38"/>
    </row>
    <row r="70" spans="1:13" x14ac:dyDescent="0.25">
      <c r="C70" s="5" t="s">
        <v>7</v>
      </c>
      <c r="D70" s="6" t="s">
        <v>8</v>
      </c>
      <c r="E70" s="5" t="s">
        <v>9</v>
      </c>
      <c r="F70" s="19"/>
      <c r="M70" s="38"/>
    </row>
    <row r="71" spans="1:13" x14ac:dyDescent="0.25">
      <c r="C71" s="5" t="s">
        <v>10</v>
      </c>
      <c r="D71" s="6" t="s">
        <v>11</v>
      </c>
      <c r="E71" s="5" t="s">
        <v>12</v>
      </c>
      <c r="F71" s="19"/>
      <c r="M71" s="38"/>
    </row>
    <row r="72" spans="1:13" x14ac:dyDescent="0.25">
      <c r="C72" s="5" t="s">
        <v>13</v>
      </c>
      <c r="D72" s="6" t="s">
        <v>86</v>
      </c>
      <c r="E72" s="5" t="s">
        <v>87</v>
      </c>
      <c r="F72" s="19"/>
      <c r="M72" s="38"/>
    </row>
    <row r="73" spans="1:13" x14ac:dyDescent="0.25">
      <c r="F73" s="19"/>
      <c r="M73" s="38"/>
    </row>
    <row r="74" spans="1:13" x14ac:dyDescent="0.25">
      <c r="A74" s="1" t="s">
        <v>88</v>
      </c>
      <c r="B74" s="1">
        <v>1</v>
      </c>
      <c r="C74" s="1" t="s">
        <v>89</v>
      </c>
      <c r="D74" s="7" t="s">
        <v>33</v>
      </c>
      <c r="E74" s="1" t="s">
        <v>90</v>
      </c>
      <c r="F74" s="17">
        <f>('INTRODUIR PREUS'!D40*0.153)*1.1045</f>
        <v>0</v>
      </c>
      <c r="G74" s="8">
        <v>317.23200000000003</v>
      </c>
      <c r="H74" s="9">
        <f>ROUND(ROUND(F74,2)*ROUND(G74,3),2)</f>
        <v>0</v>
      </c>
      <c r="M74" s="36" t="s">
        <v>273</v>
      </c>
    </row>
    <row r="75" spans="1:13" x14ac:dyDescent="0.25">
      <c r="A75" s="1" t="s">
        <v>88</v>
      </c>
      <c r="B75" s="1">
        <v>2</v>
      </c>
      <c r="C75" s="1" t="s">
        <v>91</v>
      </c>
      <c r="D75" s="7" t="s">
        <v>33</v>
      </c>
      <c r="E75" s="1" t="s">
        <v>92</v>
      </c>
      <c r="F75" s="17">
        <f>('INTRODUIR PREUS'!D40*0.202)*1.1045</f>
        <v>0</v>
      </c>
      <c r="G75" s="8">
        <v>27.786000000000001</v>
      </c>
      <c r="H75" s="9">
        <f>ROUND(ROUND(F75,2)*ROUND(G75,3),2)</f>
        <v>0</v>
      </c>
      <c r="M75" s="37"/>
    </row>
    <row r="76" spans="1:13" x14ac:dyDescent="0.25">
      <c r="A76" s="1" t="s">
        <v>88</v>
      </c>
      <c r="B76" s="1">
        <v>3</v>
      </c>
      <c r="C76" s="1" t="s">
        <v>93</v>
      </c>
      <c r="D76" s="7" t="s">
        <v>33</v>
      </c>
      <c r="E76" s="1" t="s">
        <v>94</v>
      </c>
      <c r="F76" s="17">
        <f>('INTRODUIR PREUS'!D66)*1.1045</f>
        <v>0</v>
      </c>
      <c r="G76" s="8">
        <v>317.23200000000003</v>
      </c>
      <c r="H76" s="9">
        <f>ROUND(ROUND(F76,2)*ROUND(G76,3),2)</f>
        <v>0</v>
      </c>
      <c r="M76" s="37" t="s">
        <v>276</v>
      </c>
    </row>
    <row r="77" spans="1:13" x14ac:dyDescent="0.25">
      <c r="A77" s="1" t="s">
        <v>88</v>
      </c>
      <c r="B77" s="1">
        <v>4</v>
      </c>
      <c r="C77" s="1" t="s">
        <v>95</v>
      </c>
      <c r="D77" s="7" t="s">
        <v>33</v>
      </c>
      <c r="E77" s="1" t="s">
        <v>96</v>
      </c>
      <c r="F77" s="17">
        <f>('INTRODUIR PREUS'!D65)*1.1045</f>
        <v>0</v>
      </c>
      <c r="G77" s="8">
        <v>6.1859999999999999</v>
      </c>
      <c r="H77" s="9">
        <f>ROUND(ROUND(F77,2)*ROUND(G77,3),2)</f>
        <v>0</v>
      </c>
      <c r="M77" s="37" t="s">
        <v>275</v>
      </c>
    </row>
    <row r="78" spans="1:13" x14ac:dyDescent="0.25">
      <c r="A78" s="1" t="s">
        <v>88</v>
      </c>
      <c r="B78" s="1">
        <v>5</v>
      </c>
      <c r="C78" s="1" t="s">
        <v>97</v>
      </c>
      <c r="D78" s="7" t="s">
        <v>33</v>
      </c>
      <c r="E78" s="1" t="s">
        <v>98</v>
      </c>
      <c r="F78" s="17">
        <f>('INTRODUIR PREUS'!D64*0.75)*1.1045</f>
        <v>0</v>
      </c>
      <c r="G78" s="8">
        <v>21.6</v>
      </c>
      <c r="H78" s="9">
        <f>ROUND(ROUND(F78,2)*ROUND(G78,3),2)</f>
        <v>0</v>
      </c>
      <c r="M78" s="38"/>
    </row>
    <row r="79" spans="1:13" x14ac:dyDescent="0.25">
      <c r="E79" s="5" t="s">
        <v>28</v>
      </c>
      <c r="F79" s="18"/>
      <c r="G79" s="5"/>
      <c r="H79" s="10">
        <f>SUM(H74:H78)</f>
        <v>0</v>
      </c>
      <c r="M79" s="38"/>
    </row>
    <row r="80" spans="1:13" x14ac:dyDescent="0.25">
      <c r="F80" s="19"/>
      <c r="M80" s="38"/>
    </row>
    <row r="81" spans="1:13" x14ac:dyDescent="0.25">
      <c r="C81" s="5" t="s">
        <v>7</v>
      </c>
      <c r="D81" s="6" t="s">
        <v>8</v>
      </c>
      <c r="E81" s="5" t="s">
        <v>9</v>
      </c>
      <c r="F81" s="19"/>
      <c r="M81" s="38"/>
    </row>
    <row r="82" spans="1:13" x14ac:dyDescent="0.25">
      <c r="C82" s="5" t="s">
        <v>10</v>
      </c>
      <c r="D82" s="6" t="s">
        <v>11</v>
      </c>
      <c r="E82" s="5" t="s">
        <v>12</v>
      </c>
      <c r="F82" s="19"/>
      <c r="M82" s="38"/>
    </row>
    <row r="83" spans="1:13" x14ac:dyDescent="0.25">
      <c r="C83" s="5" t="s">
        <v>13</v>
      </c>
      <c r="D83" s="6" t="s">
        <v>99</v>
      </c>
      <c r="E83" s="5" t="s">
        <v>100</v>
      </c>
      <c r="F83" s="19"/>
      <c r="M83" s="38"/>
    </row>
    <row r="84" spans="1:13" x14ac:dyDescent="0.25">
      <c r="F84" s="19"/>
      <c r="M84" s="38"/>
    </row>
    <row r="85" spans="1:13" x14ac:dyDescent="0.25">
      <c r="A85" s="1" t="s">
        <v>101</v>
      </c>
      <c r="B85" s="1">
        <v>1</v>
      </c>
      <c r="C85" s="1" t="s">
        <v>102</v>
      </c>
      <c r="D85" s="7" t="s">
        <v>20</v>
      </c>
      <c r="E85" s="1" t="s">
        <v>103</v>
      </c>
      <c r="F85" s="17">
        <f>(('INTRODUIR PREUS'!D17*0.24)*1.015+('INTRODUIR PREUS'!D24*0.01)*1.015+('INTRODUIR PREUS'!D30*0.02)*1.015+('INTRODUIR PREUS'!D47*0.0096)+('INTRODUIR PREUS'!D77*0.0048))*1.1045</f>
        <v>0</v>
      </c>
      <c r="G85" s="8">
        <v>36</v>
      </c>
      <c r="H85" s="9">
        <f>ROUND(ROUND(F85,2)*ROUND(G85,3),2)</f>
        <v>0</v>
      </c>
      <c r="M85" s="38"/>
    </row>
    <row r="86" spans="1:13" x14ac:dyDescent="0.25">
      <c r="A86" s="1" t="s">
        <v>101</v>
      </c>
      <c r="B86" s="1">
        <v>2</v>
      </c>
      <c r="C86" s="1" t="s">
        <v>104</v>
      </c>
      <c r="D86" s="7" t="s">
        <v>20</v>
      </c>
      <c r="E86" s="1" t="s">
        <v>105</v>
      </c>
      <c r="F86" s="17">
        <f>('INTRODUIR PREUS'!D78)*1.1045</f>
        <v>0</v>
      </c>
      <c r="G86" s="8">
        <v>18</v>
      </c>
      <c r="H86" s="9">
        <f>ROUND(ROUND(F86,2)*ROUND(G86,3),2)</f>
        <v>0</v>
      </c>
      <c r="M86" s="38"/>
    </row>
    <row r="87" spans="1:13" x14ac:dyDescent="0.25">
      <c r="A87" s="1" t="s">
        <v>101</v>
      </c>
      <c r="B87" s="1">
        <v>3</v>
      </c>
      <c r="C87" s="1" t="s">
        <v>106</v>
      </c>
      <c r="D87" s="7" t="s">
        <v>20</v>
      </c>
      <c r="E87" s="1" t="s">
        <v>107</v>
      </c>
      <c r="F87" s="17">
        <f>('INTRODUIR PREUS'!D79)*1.1045</f>
        <v>0</v>
      </c>
      <c r="G87" s="8">
        <v>18</v>
      </c>
      <c r="H87" s="9">
        <f>ROUND(ROUND(F87,2)*ROUND(G87,3),2)</f>
        <v>0</v>
      </c>
      <c r="M87" s="38"/>
    </row>
    <row r="88" spans="1:13" x14ac:dyDescent="0.25">
      <c r="E88" s="5" t="s">
        <v>28</v>
      </c>
      <c r="F88" s="18"/>
      <c r="G88" s="5"/>
      <c r="H88" s="10">
        <f>SUM(H85:H87)</f>
        <v>0</v>
      </c>
      <c r="M88" s="38"/>
    </row>
    <row r="89" spans="1:13" x14ac:dyDescent="0.25">
      <c r="F89" s="19"/>
      <c r="M89" s="38"/>
    </row>
    <row r="90" spans="1:13" x14ac:dyDescent="0.25">
      <c r="C90" s="5" t="s">
        <v>7</v>
      </c>
      <c r="D90" s="6" t="s">
        <v>8</v>
      </c>
      <c r="E90" s="5" t="s">
        <v>9</v>
      </c>
      <c r="F90" s="19"/>
      <c r="M90" s="38"/>
    </row>
    <row r="91" spans="1:13" x14ac:dyDescent="0.25">
      <c r="C91" s="5" t="s">
        <v>10</v>
      </c>
      <c r="D91" s="6" t="s">
        <v>11</v>
      </c>
      <c r="E91" s="5" t="s">
        <v>12</v>
      </c>
      <c r="F91" s="19"/>
      <c r="M91" s="38"/>
    </row>
    <row r="92" spans="1:13" x14ac:dyDescent="0.25">
      <c r="C92" s="5" t="s">
        <v>13</v>
      </c>
      <c r="D92" s="6" t="s">
        <v>108</v>
      </c>
      <c r="E92" s="5" t="s">
        <v>109</v>
      </c>
      <c r="F92" s="19"/>
      <c r="M92" s="38"/>
    </row>
    <row r="93" spans="1:13" x14ac:dyDescent="0.25">
      <c r="F93" s="19"/>
      <c r="M93" s="38"/>
    </row>
    <row r="94" spans="1:13" x14ac:dyDescent="0.25">
      <c r="A94" s="1" t="s">
        <v>110</v>
      </c>
      <c r="B94" s="1">
        <v>1</v>
      </c>
      <c r="C94" s="1" t="s">
        <v>111</v>
      </c>
      <c r="D94" s="7" t="s">
        <v>112</v>
      </c>
      <c r="E94" s="1" t="s">
        <v>113</v>
      </c>
      <c r="F94" s="20">
        <v>10221.4</v>
      </c>
      <c r="G94" s="8">
        <v>1</v>
      </c>
      <c r="H94" s="9">
        <f t="shared" ref="H94:H100" si="1">ROUND(ROUND(F94,2)*ROUND(G94,3),2)</f>
        <v>10221.4</v>
      </c>
      <c r="M94" s="38"/>
    </row>
    <row r="95" spans="1:13" x14ac:dyDescent="0.25">
      <c r="A95" s="1" t="s">
        <v>110</v>
      </c>
      <c r="B95" s="1">
        <v>2</v>
      </c>
      <c r="C95" s="1" t="s">
        <v>114</v>
      </c>
      <c r="D95" s="7" t="s">
        <v>112</v>
      </c>
      <c r="E95" s="1" t="s">
        <v>115</v>
      </c>
      <c r="F95" s="20">
        <v>17500</v>
      </c>
      <c r="G95" s="8">
        <v>1</v>
      </c>
      <c r="H95" s="9">
        <f t="shared" si="1"/>
        <v>17500</v>
      </c>
      <c r="M95" s="38"/>
    </row>
    <row r="96" spans="1:13" x14ac:dyDescent="0.25">
      <c r="A96" s="1" t="s">
        <v>110</v>
      </c>
      <c r="B96" s="1">
        <v>3</v>
      </c>
      <c r="C96" s="1" t="s">
        <v>116</v>
      </c>
      <c r="D96" s="7" t="s">
        <v>112</v>
      </c>
      <c r="E96" s="1" t="s">
        <v>117</v>
      </c>
      <c r="F96" s="20">
        <v>17500</v>
      </c>
      <c r="G96" s="8">
        <v>1</v>
      </c>
      <c r="H96" s="9">
        <f t="shared" si="1"/>
        <v>17500</v>
      </c>
      <c r="M96" s="38"/>
    </row>
    <row r="97" spans="1:13" x14ac:dyDescent="0.25">
      <c r="A97" s="1" t="s">
        <v>110</v>
      </c>
      <c r="B97" s="1">
        <v>4</v>
      </c>
      <c r="C97" s="1" t="s">
        <v>118</v>
      </c>
      <c r="D97" s="7" t="s">
        <v>20</v>
      </c>
      <c r="E97" s="1" t="s">
        <v>119</v>
      </c>
      <c r="F97" s="17">
        <f>'INTRODUIR PREUS'!D81</f>
        <v>0</v>
      </c>
      <c r="G97" s="8">
        <v>1</v>
      </c>
      <c r="H97" s="9">
        <f t="shared" si="1"/>
        <v>0</v>
      </c>
      <c r="M97" s="38"/>
    </row>
    <row r="98" spans="1:13" x14ac:dyDescent="0.25">
      <c r="A98" s="1" t="s">
        <v>110</v>
      </c>
      <c r="B98" s="1">
        <v>5</v>
      </c>
      <c r="C98" s="1" t="s">
        <v>120</v>
      </c>
      <c r="D98" s="7" t="s">
        <v>20</v>
      </c>
      <c r="E98" s="1" t="s">
        <v>121</v>
      </c>
      <c r="F98" s="17">
        <f>('INTRODUIR PREUS'!D31*1.1045)</f>
        <v>0</v>
      </c>
      <c r="G98" s="8">
        <v>10</v>
      </c>
      <c r="H98" s="9">
        <f t="shared" si="1"/>
        <v>0</v>
      </c>
      <c r="M98" s="38"/>
    </row>
    <row r="99" spans="1:13" x14ac:dyDescent="0.25">
      <c r="A99" s="1" t="s">
        <v>110</v>
      </c>
      <c r="B99" s="1">
        <v>6</v>
      </c>
      <c r="C99" s="1" t="s">
        <v>122</v>
      </c>
      <c r="D99" s="7" t="s">
        <v>20</v>
      </c>
      <c r="E99" s="1" t="s">
        <v>123</v>
      </c>
      <c r="F99" s="17">
        <f>('INTRODUIR PREUS'!D31*1.5)*1.1045</f>
        <v>0</v>
      </c>
      <c r="G99" s="8">
        <v>1</v>
      </c>
      <c r="H99" s="9">
        <f t="shared" si="1"/>
        <v>0</v>
      </c>
      <c r="M99" s="36" t="s">
        <v>273</v>
      </c>
    </row>
    <row r="100" spans="1:13" x14ac:dyDescent="0.25">
      <c r="A100" s="1" t="s">
        <v>110</v>
      </c>
      <c r="B100" s="1">
        <v>7</v>
      </c>
      <c r="C100" s="1" t="s">
        <v>124</v>
      </c>
      <c r="D100" s="7" t="s">
        <v>112</v>
      </c>
      <c r="E100" s="1" t="s">
        <v>125</v>
      </c>
      <c r="F100" s="20">
        <v>1325.4</v>
      </c>
      <c r="G100" s="8">
        <v>1</v>
      </c>
      <c r="H100" s="9">
        <f t="shared" si="1"/>
        <v>1325.4</v>
      </c>
      <c r="M100" s="37"/>
    </row>
    <row r="101" spans="1:13" x14ac:dyDescent="0.25">
      <c r="E101" s="5" t="s">
        <v>28</v>
      </c>
      <c r="F101" s="5"/>
      <c r="G101" s="5"/>
      <c r="H101" s="10">
        <f>SUM(H94:H100)</f>
        <v>46546.8</v>
      </c>
      <c r="M101" s="37" t="s">
        <v>276</v>
      </c>
    </row>
    <row r="102" spans="1:13" x14ac:dyDescent="0.25">
      <c r="M102" s="37" t="s">
        <v>275</v>
      </c>
    </row>
    <row r="103" spans="1:13" x14ac:dyDescent="0.25">
      <c r="E103" s="11" t="s">
        <v>126</v>
      </c>
      <c r="H103" s="12">
        <f>SUM(H9:H102)/2</f>
        <v>46546.8</v>
      </c>
    </row>
    <row r="105" spans="1:13" x14ac:dyDescent="0.25">
      <c r="F105" s="43" t="s">
        <v>277</v>
      </c>
      <c r="H105" s="44">
        <f>H103</f>
        <v>46546.8</v>
      </c>
    </row>
    <row r="106" spans="1:13" x14ac:dyDescent="0.25">
      <c r="F106" s="42" t="s">
        <v>279</v>
      </c>
      <c r="H106" s="45">
        <f>H105*0.13</f>
        <v>6051.0840000000007</v>
      </c>
    </row>
    <row r="107" spans="1:13" x14ac:dyDescent="0.25">
      <c r="F107" s="42" t="s">
        <v>278</v>
      </c>
      <c r="H107" s="50">
        <f>H105*0.06</f>
        <v>2792.808</v>
      </c>
    </row>
    <row r="108" spans="1:13" x14ac:dyDescent="0.25">
      <c r="F108" s="43" t="s">
        <v>280</v>
      </c>
      <c r="H108" s="44">
        <f>SUM(H105:H107)</f>
        <v>55390.692000000003</v>
      </c>
    </row>
    <row r="109" spans="1:13" x14ac:dyDescent="0.25">
      <c r="F109" s="42" t="s">
        <v>281</v>
      </c>
      <c r="H109" s="51">
        <f>H108*0.21</f>
        <v>11632.045319999999</v>
      </c>
    </row>
    <row r="110" spans="1:13" ht="15.75" x14ac:dyDescent="0.25">
      <c r="F110" s="47" t="s">
        <v>282</v>
      </c>
      <c r="G110" s="48"/>
      <c r="H110" s="49">
        <f>SUM(H108:H109)</f>
        <v>67022.73732</v>
      </c>
      <c r="I110" s="46"/>
    </row>
  </sheetData>
  <sheetProtection algorithmName="SHA-512" hashValue="/Fi1jjXAjUD0Qe2s1/Tx4GzQFylP8D5jHtdinXxXKBJTVSUfgHK59aYUNQ0UGNM1w+1p3lZO6ngQZ6mPer/vKA==" saltValue="h2Yyexlk8tlWwS7yLMyw/g==" spinCount="100000" sheet="1" objects="1" scenarios="1"/>
  <mergeCells count="4">
    <mergeCell ref="E1:H1"/>
    <mergeCell ref="E2:H2"/>
    <mergeCell ref="E3:H3"/>
    <mergeCell ref="E4:H4"/>
  </mergeCells>
  <conditionalFormatting sqref="H103">
    <cfRule type="expression" dxfId="1" priority="1">
      <formula>$H$103&gt;610258.63</formula>
    </cfRule>
  </conditionalFormatting>
  <conditionalFormatting sqref="M15:M102">
    <cfRule type="expression" dxfId="0" priority="2">
      <formula>$H$103&gt;610258.63</formula>
    </cfRule>
  </conditionalFormatting>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INTRODUIR PREUS</vt:lpstr>
      <vt:lpstr>OFERTA RESULTANT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Ramon Pou Arribas</cp:lastModifiedBy>
  <dcterms:created xsi:type="dcterms:W3CDTF">2026-10-20T08:21:16Z</dcterms:created>
  <dcterms:modified xsi:type="dcterms:W3CDTF">2026-10-21T08:13:40Z</dcterms:modified>
</cp:coreProperties>
</file>