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Y:\38_GESTIO_PROJECTES\02.DADES GENERALS\ÀMBITS I ACTUACIONS\_ACTIUS\INF_OMBRES SINGULARS\02_MARÍTIM\16_LICITACIO SUBM\02_Arxius Preus Zero\"/>
    </mc:Choice>
  </mc:AlternateContent>
  <xr:revisionPtr revIDLastSave="0" documentId="13_ncr:1_{C7DACFE8-4D46-4350-9230-F4DCA09F1AAD}" xr6:coauthVersionLast="47" xr6:coauthVersionMax="47" xr10:uidLastSave="{00000000-0000-0000-0000-000000000000}"/>
  <bookViews>
    <workbookView xWindow="-28920" yWindow="-120" windowWidth="29040" windowHeight="15840" xr2:uid="{00000000-000D-0000-FFFF-FFFF00000000}"/>
  </bookViews>
  <sheets>
    <sheet name="INTRODUIR PREUS" sheetId="8" r:id="rId1"/>
    <sheet name="OFERTA RESULTANT"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2" l="1"/>
  <c r="F61" i="2" l="1"/>
  <c r="F60" i="2"/>
  <c r="F53" i="2"/>
  <c r="F46" i="2"/>
  <c r="F45" i="2"/>
  <c r="F38" i="2"/>
  <c r="F37" i="2"/>
  <c r="F36" i="2"/>
  <c r="F35" i="2"/>
  <c r="F34" i="2"/>
  <c r="F33" i="2"/>
  <c r="F26" i="2"/>
  <c r="F25" i="2"/>
  <c r="F24" i="2"/>
  <c r="F22" i="2"/>
  <c r="F15" i="2"/>
  <c r="D44" i="8"/>
  <c r="F23" i="2" s="1"/>
  <c r="H23" i="2" l="1"/>
  <c r="H24" i="2"/>
  <c r="H26" i="2"/>
  <c r="H34" i="2"/>
  <c r="H45" i="2"/>
  <c r="H53" i="2"/>
  <c r="H61" i="2"/>
  <c r="H60" i="2"/>
  <c r="H62" i="2" s="1"/>
  <c r="H54" i="2"/>
  <c r="H46" i="2"/>
  <c r="H47" i="2" s="1"/>
  <c r="H38" i="2"/>
  <c r="H37" i="2"/>
  <c r="H36" i="2"/>
  <c r="H35" i="2"/>
  <c r="H33" i="2"/>
  <c r="H39" i="2" s="1"/>
  <c r="H25" i="2"/>
  <c r="H22" i="2"/>
  <c r="H27" i="2" s="1"/>
  <c r="H15" i="2"/>
  <c r="H14" i="2"/>
  <c r="H16" i="2" l="1"/>
  <c r="H64" i="2" s="1"/>
  <c r="H66" i="2" s="1"/>
  <c r="H68" i="2" l="1"/>
  <c r="H67" i="2"/>
  <c r="H69" i="2" s="1"/>
  <c r="H70" i="2" s="1"/>
  <c r="H71" i="2" s="1"/>
</calcChain>
</file>

<file path=xl/sharedStrings.xml><?xml version="1.0" encoding="utf-8"?>
<sst xmlns="http://schemas.openxmlformats.org/spreadsheetml/2006/main" count="337" uniqueCount="188">
  <si>
    <t xml:space="preserve">PROJECTE EXECUTIU  DEL SISTEMA DE GENERACIÓ D'OMBRA ESTACIONAL SINGULAR AL </t>
  </si>
  <si>
    <t xml:space="preserve">PASSEIG MARÍTIM, AL DISTRICTE DE SANT MARTÍ DE BARCELONA </t>
  </si>
  <si>
    <t>SETEMBRE 2026</t>
  </si>
  <si>
    <t>PRESSUPOST</t>
  </si>
  <si>
    <t>Preu</t>
  </si>
  <si>
    <t>Amidament</t>
  </si>
  <si>
    <t>Import</t>
  </si>
  <si>
    <t>Obra</t>
  </si>
  <si>
    <t>01</t>
  </si>
  <si>
    <t>PressupostB2521_04</t>
  </si>
  <si>
    <t>Capítol</t>
  </si>
  <si>
    <t>20</t>
  </si>
  <si>
    <t>TREBALLS ADDICIONALS</t>
  </si>
  <si>
    <t>Titol 3</t>
  </si>
  <si>
    <t>02</t>
  </si>
  <si>
    <t>Moviment de terres</t>
  </si>
  <si>
    <t>01.20.02</t>
  </si>
  <si>
    <t>P221K-TG43</t>
  </si>
  <si>
    <t>m3</t>
  </si>
  <si>
    <t>Excavació de cala, per a localització de serveis, amb mitjans manuals i reblert i compactació de terres seleccionades de la pròpia excavació, sense pedres</t>
  </si>
  <si>
    <t>P221B-EL7O</t>
  </si>
  <si>
    <t>Excavació de rasa i pou de fins a 4 m de fondària, en terreny compacte (SPT 20-50), realitzada amb miniexcavadora de combustible</t>
  </si>
  <si>
    <t>TOTAL</t>
  </si>
  <si>
    <t>03</t>
  </si>
  <si>
    <t>Fonamentació</t>
  </si>
  <si>
    <t>01.20.03</t>
  </si>
  <si>
    <t>P3Z3-D53K</t>
  </si>
  <si>
    <t>m2</t>
  </si>
  <si>
    <t>Capa de neteja i anivellament 10 cm de gruix amb Formigó de neteja, amb una dosificació de 150 kg/m3 de ciment, consistència tova i grandària màxima del granulat 10 mm, HL-150 kg/m3/B/10, abocat des de camió</t>
  </si>
  <si>
    <t>P310-AB1P</t>
  </si>
  <si>
    <t>kg</t>
  </si>
  <si>
    <t>Armadura de rases i pous AP500 SD d'Acer en barres corrugades B500SD de límit elàstic &gt;= 500 N/mm2, prefabricat a taller</t>
  </si>
  <si>
    <t>PY30-AB5B</t>
  </si>
  <si>
    <t>m</t>
  </si>
  <si>
    <t>Formació de passamurs amb tub de PVC de 90 mm i d'1 m de llargària, com a màxim</t>
  </si>
  <si>
    <t>P311-DQ6S</t>
  </si>
  <si>
    <t>Encofrat amb taulons de fusta per a rases i pous de fonaments</t>
  </si>
  <si>
    <t>P312-ABVP</t>
  </si>
  <si>
    <t>Formigonament de rases i pous, amb formigó per armar HA - 30 / F / 10 / xC2+xA1 amb una quantitat de ciment de 300 kg/m3 i relació aigua ciment =&lt; 0.6, abocat amb bomba</t>
  </si>
  <si>
    <t>04</t>
  </si>
  <si>
    <t>Estructura</t>
  </si>
  <si>
    <t>01.20.04</t>
  </si>
  <si>
    <t>P44C-AB3R</t>
  </si>
  <si>
    <t>u</t>
  </si>
  <si>
    <t>Pilar de 6.67m fins a 7m d'alçada d'acer S355JR segons UNE-EN 10025-2, galvanitzat en calent, format per placa base de 550x550x22 ancorada amb 12 barres roscades Ø25, amb enrigidors de 130x200x10, doble plantilla de 550x550x10, pilar de Ø273.16 (o equivalent de Ø300mm), i tapa superior del pilar de 10mm, i amb orelletes al cap per fixar el cablejat; treballat a taller, col·locat a l'obra amb cargols</t>
  </si>
  <si>
    <t>P44C-AB4R</t>
  </si>
  <si>
    <t>Pilar de 5.8m fins a 6m d'alçada d'acer S355JR segons UNE-EN 10025-2, galvanitzat en calent, format per placa base de 550x550x22 ancorada amb 12 barres roscades Ø25, amb enrigidors de 130x200x10, doble plantilla de 550x550x10, pilar de Ø273.16 (o equivalent de Ø300mm), tapa superior del pilar de 10mm, i amb orelletes al cap per fixar el cablejat; treballat a taller i col·locat a l'obra amb soldadura i cargols</t>
  </si>
  <si>
    <t>P44C-AB5R</t>
  </si>
  <si>
    <t>Màstil flotant de 3.11m fins a 3.5m d'alçada d'acer S355JR segons UNE-EN 10025-2, galvanitzat en calent, de Ø76.5, amb orelletes als extrems per fixar el cablejat; treballat a taller i col·locat a l'obra flotant tensat pel cablejat.</t>
  </si>
  <si>
    <t>P4Z5-HAM1</t>
  </si>
  <si>
    <t>dm3</t>
  </si>
  <si>
    <t>Reblert de recolzaments estructurals, amb morter sense retracció de ciment i sorra</t>
  </si>
  <si>
    <t>P8B2-G2F5</t>
  </si>
  <si>
    <t>Pintat d'estructures d'acer amb sistemes de protecció amb grau de durabilitat H, per a classe d'exposició C5-I/M, segons UNE-EN ISO 12944-1, format per 3 capes, capa d'imprimació de 125 µm, capa intermèdia de 125 µm, i capa d'acabat de 70 µm, amb un gruix total de protecció de 320 µm, aplicat de forma manual</t>
  </si>
  <si>
    <t>P89C-AB5P</t>
  </si>
  <si>
    <t>Protecció d'elements metàl.lics a un ambient d'alta agressivitat mitjançant recobriment termoplastic de copolimer de polietilè tipus PPA 525, aplicat a fàbrica per immersió en llit fluidificat o bé per projecció rotacional, amb acabat texturat color gris antracita o color a escollir per la df, amb un gruix nominal de pel.lícula seca de 300 µm. S'inclou la preparació del parament amb granallat fins assolir un grau de neteja Sa 2½ segons norma UNE-EN ISO 8501-1, i l'aplicació d'una imprimació líquida d'adherència especial metall-poliamida</t>
  </si>
  <si>
    <t>05</t>
  </si>
  <si>
    <t>Tensoestructura</t>
  </si>
  <si>
    <t>01.20.05</t>
  </si>
  <si>
    <t>PAVL-ABRG</t>
  </si>
  <si>
    <t>Protecció solar de membrana tèxtil microperforada, fabricada amb fil de polièster d'alta tenacitat recobert de PVC  i preestirat, amb un factor d'obertura aproximat del 4%, pes nominal entre 400 i 450 g/m² i gruix de 0,45 mm. Amb una resistència a tracció mínima de 220/220 daN/5 cm (urdimbre/trama), elevada estabilitat dimensional, resistència als raigs UV, als agents atmosfèrics i al desenvolupament de floridures, amb tractament superficial antiembrutiment. Classificació de reacció al foc Euroclasse B-s2,d0 segons EN 13501-1.  La membrana serà patronada amb butxaca perimetral i plaques d'ancoratge a les cantonades. Color a definir per la Direcció Facultativa. La instal·lació inclou totes les soldadures d'alta freqüència, reforços perimetrals, peces de fixació, cablejat de perímetre d10 d'acer inox AISI316 i accessoris necessaris per garantir la correcta tensió i funcionament de la membrana.</t>
  </si>
  <si>
    <t>PB70-AB70</t>
  </si>
  <si>
    <t>Cable d'acer inoxidable AISI 316, de 12 mm de diàmetre classe 1570, amb terminals d'acer inoxidable AISI316 tipus toggle a un extrem i toggle + tensor a l'altre extrem. Inclou el retesat dels cables 15 dies després de la seva instal.lació</t>
  </si>
  <si>
    <t>06</t>
  </si>
  <si>
    <t>Paviments</t>
  </si>
  <si>
    <t>01.20.06</t>
  </si>
  <si>
    <t>P9A2-DN4X</t>
  </si>
  <si>
    <t>Paviment de sauló, amb estesa i piconatge del material al 95 % del PM</t>
  </si>
  <si>
    <t>07</t>
  </si>
  <si>
    <t>Gestió de residus</t>
  </si>
  <si>
    <t>01.20.07</t>
  </si>
  <si>
    <t>P2R3-HIGX</t>
  </si>
  <si>
    <t>Transport de terres no contaminades a obra exterior o centre de valorització, amb camió de 7 t i temps d'espera per a la càrrega amb mitjans mecànics, amb un recorregut de més de 5 i fins a 10 km</t>
  </si>
  <si>
    <t>P2RA-EU7L</t>
  </si>
  <si>
    <t>Disposició controlada en dipòsit autoritzat de residus de terra inerts amb una densitat 1,6 t/m3, procedents d'excavació, amb codi 17 05 04 segons la Llista Europea de Residus</t>
  </si>
  <si>
    <t xml:space="preserve">IMPORT TOTAL DEL PRESSUPOST : </t>
  </si>
  <si>
    <t>Justificació d'elements</t>
  </si>
  <si>
    <t>Codi</t>
  </si>
  <si>
    <t>U.A.</t>
  </si>
  <si>
    <t>Descripció</t>
  </si>
  <si>
    <t>Mà d'obra</t>
  </si>
  <si>
    <t>A0F-000I</t>
  </si>
  <si>
    <t>h</t>
  </si>
  <si>
    <t>Oficial 1a ferrallista</t>
  </si>
  <si>
    <t>A01-FEP0</t>
  </si>
  <si>
    <t>Ajudant ferrallista</t>
  </si>
  <si>
    <t>Material</t>
  </si>
  <si>
    <t>B0AM-078F</t>
  </si>
  <si>
    <t>Filferro recuit d'1,3 mm</t>
  </si>
  <si>
    <t>B0B7-106S</t>
  </si>
  <si>
    <t>Acer en barres corrugades B500SD de límit elàstic &gt;= 500 N/mm2</t>
  </si>
  <si>
    <t>Maquinària</t>
  </si>
  <si>
    <t>C135-00LX</t>
  </si>
  <si>
    <t>Miniexcavadora de gasoil, de 34 kW, sobre cadenes de 2 a 5,9 t</t>
  </si>
  <si>
    <t>A0D-0007</t>
  </si>
  <si>
    <t>Manobre</t>
  </si>
  <si>
    <t>C13A-00FQ</t>
  </si>
  <si>
    <t>Safata vibrant combustible amb placa de 60 cm</t>
  </si>
  <si>
    <t>C154-003N</t>
  </si>
  <si>
    <t>Camió per a transport de 7 t</t>
  </si>
  <si>
    <t>B2RA-28V6</t>
  </si>
  <si>
    <t>A01-FEOZ</t>
  </si>
  <si>
    <t>Ajudant encofrador</t>
  </si>
  <si>
    <t>A0F-000F</t>
  </si>
  <si>
    <t>Oficial 1a encofrador</t>
  </si>
  <si>
    <t>B0AK-07AS</t>
  </si>
  <si>
    <t>Clau acer</t>
  </si>
  <si>
    <t>B0AM-078G</t>
  </si>
  <si>
    <t>Filferro recuit de 3 mm</t>
  </si>
  <si>
    <t>B0D21-07OY</t>
  </si>
  <si>
    <t>Tauló de fusta de pi per a 10 usos</t>
  </si>
  <si>
    <t>B0D31-07P4</t>
  </si>
  <si>
    <t>Llata de fusta de pi</t>
  </si>
  <si>
    <t>B0DZ1-0ZLZ</t>
  </si>
  <si>
    <t>l</t>
  </si>
  <si>
    <t>Desencofrant</t>
  </si>
  <si>
    <t>A0F-000T</t>
  </si>
  <si>
    <t>Oficial 1a paleta</t>
  </si>
  <si>
    <t>C172-003J</t>
  </si>
  <si>
    <t>Camió amb bomba de formigonar</t>
  </si>
  <si>
    <t>B06F2-AB01</t>
  </si>
  <si>
    <t>M3</t>
  </si>
  <si>
    <t>Formigó per armar HA - 30 / F / 10 / xC2+XA1 amb una quantitat de ciment de 300 kg/m3 i relació aigua ciment =&lt; 0.6</t>
  </si>
  <si>
    <t>B067-2A9U</t>
  </si>
  <si>
    <t>Formigó de neteja, amb una dosificació de 150 kg/m3 de ciment, consistència tova i grandària màxima del granulat 10 mm, HL-150 kg/m3/B/10</t>
  </si>
  <si>
    <t>A01-FEP1</t>
  </si>
  <si>
    <t>Ajudant soldador</t>
  </si>
  <si>
    <t>A0F-000Y</t>
  </si>
  <si>
    <t>Oficial 1a soldador</t>
  </si>
  <si>
    <t>C206-00DW</t>
  </si>
  <si>
    <t>Equip i elements auxiliars per a soldadura elèctrica</t>
  </si>
  <si>
    <t>B44Z-AB2Z</t>
  </si>
  <si>
    <t>Acer S355JR segons UNE-EN 10025-2, format per peça simple, en perfils laminats en calent sèrie L, LD, T, rodó, quadrats, rectangular i planxa, tallat a mida i galvanitzat</t>
  </si>
  <si>
    <t>CL40AAAA</t>
  </si>
  <si>
    <t>Plataforma elevadora telescòpica articulada, autopropulsada amb motor de gasoil de 20 m d'alçària màxima de treball i 9,8 en horitzontal, de 227 kg de càrrega útil, de dimensions 700x245x245 cm en repós i 10886 kg de pes buida, amb cistella de dimensions 150x75 cm</t>
  </si>
  <si>
    <t>B077-12V5</t>
  </si>
  <si>
    <t>Morter expansiu</t>
  </si>
  <si>
    <t>A01-FEP9</t>
  </si>
  <si>
    <t>Ajudant pintor</t>
  </si>
  <si>
    <t>A0F-000V</t>
  </si>
  <si>
    <t>Oficial 1a pintor</t>
  </si>
  <si>
    <t>B891-AB01</t>
  </si>
  <si>
    <t>recobriment termoplastic de copolimer de polietilè tipus PPA 525, aplicat a fàbrica per immersió en llit fluidificat o bé per projecció rotacional, amb acabat texturat color gris antracita o color a escollir per la df, amb un gruix nominal de pel.lícula seca de 300 µm. S'inclou la preparació del parament amb granallat fins assolir un grau de neteja Sa 2½ segons norma UNE-EN ISO 8501-1, i l'aplicació d'una imprimació líquida d'adherència especial metall-poliamida</t>
  </si>
  <si>
    <t>B898-2MHY</t>
  </si>
  <si>
    <t>Pintura de poliuretà bicomponent, per a sistemes de protecció de l'acer</t>
  </si>
  <si>
    <t>B898-2MHX</t>
  </si>
  <si>
    <t>Pintura epoxi bicomponent, per a sistemes de protecció de l'acer</t>
  </si>
  <si>
    <t>C131-005G</t>
  </si>
  <si>
    <t>Corró vibratori autopropulsat, de 12 a 14 t</t>
  </si>
  <si>
    <t>C151-002Z</t>
  </si>
  <si>
    <t>Camió cisterna de 8 m3</t>
  </si>
  <si>
    <t>C136-00F4</t>
  </si>
  <si>
    <t>Motoanivelladora petita</t>
  </si>
  <si>
    <t>B011-05ME</t>
  </si>
  <si>
    <t>Aigua</t>
  </si>
  <si>
    <t>B03C-05NM</t>
  </si>
  <si>
    <t>Sauló sense garbellar</t>
  </si>
  <si>
    <t>A01-FEP3</t>
  </si>
  <si>
    <t>Ajudant col·locador</t>
  </si>
  <si>
    <t>A0F-000D</t>
  </si>
  <si>
    <t>Oficial 1a col·locador</t>
  </si>
  <si>
    <t>BAVM-AB01</t>
  </si>
  <si>
    <t>A0F-000R</t>
  </si>
  <si>
    <t>Oficial 1a muntador</t>
  </si>
  <si>
    <t>B147-AB01</t>
  </si>
  <si>
    <t>Cable d'acer inoxidable 316, de 12 mm de diàmetre i composició 7x19+0</t>
  </si>
  <si>
    <t>B0AJ-06WD</t>
  </si>
  <si>
    <t>Tensor intermedi per a roscar d'acer de 20 mm</t>
  </si>
  <si>
    <t>BOAJ-AB2D</t>
  </si>
  <si>
    <t>Terminal toggle d'acer inoxidable per a cable de d12</t>
  </si>
  <si>
    <t>BD1A-AB01</t>
  </si>
  <si>
    <t>Tub de PVC-U de paret massissa, àrea d'aplicació B segons norma UNE-EN 1329-1, de DN 100 mm i de llargària 1 m, classe de reacció al foc B-s1, d0 segons norma UNE-EN 13501-1, per a encolar</t>
  </si>
  <si>
    <t>B0B6-1071</t>
  </si>
  <si>
    <t>Acer b/corrug. Obra man. Taller B500SD</t>
  </si>
  <si>
    <t>INSTRUCCIONS</t>
  </si>
  <si>
    <t>INTRODUIR ELS PREUS UNITARIS OFERTATS</t>
  </si>
  <si>
    <t>EN LES CEL·LES AMB FONS GROC</t>
  </si>
  <si>
    <t>ATENCIÓ</t>
  </si>
  <si>
    <t>OFERTA NO VÀLIDA</t>
  </si>
  <si>
    <t>EL PRESSUPOST TOTAL OFERTAT SUPERA ELS 90.506,78 €</t>
  </si>
  <si>
    <t>NO POT SER SUPERIOR A 90.506,78 €</t>
  </si>
  <si>
    <t>PRESSUPOST D'EXECUCIÓ MATERIAL (PEM):</t>
  </si>
  <si>
    <t>Despeses Generals (13%):</t>
  </si>
  <si>
    <t>Benefici Industrial (6%):</t>
  </si>
  <si>
    <t>PRESSPOST D'EXECUCIÓ PER CONTRACTE:</t>
  </si>
  <si>
    <t>IVA (21%):</t>
  </si>
  <si>
    <t>PRESSUPOST D'EXECUCIÓ PER CONTRACTE AMB IVA:</t>
  </si>
  <si>
    <t>EL PRESSUPOST D'EXECUCIÓ MATERIAL OFERTAT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</si>
</sst>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numFmt numFmtId="165" formatCode="###,###,##0.000"/>
    <numFmt numFmtId="166" formatCode="###,###,##0.00000"/>
    <numFmt numFmtId="167" formatCode="#,##0.00\ &quot;€&quot;"/>
  </numFmts>
  <fonts count="19" x14ac:knownFonts="1">
    <font>
      <sz val="11"/>
      <color rgb="FF000000"/>
      <name val="Calibri"/>
      <family val="2"/>
    </font>
    <font>
      <sz val="8"/>
      <color rgb="FF000000"/>
      <name val="Calibri"/>
      <family val="2"/>
    </font>
    <font>
      <b/>
      <sz val="14"/>
      <color rgb="FF000000"/>
      <name val="Calibri"/>
      <family val="2"/>
    </font>
    <font>
      <b/>
      <sz val="8"/>
      <color rgb="FF000000"/>
      <name val="Calibri"/>
      <family val="2"/>
    </font>
    <font>
      <b/>
      <sz val="11"/>
      <color rgb="FF000000"/>
      <name val="Calibri"/>
      <family val="2"/>
    </font>
    <font>
      <sz val="11"/>
      <color rgb="FF000000"/>
      <name val="Calibri"/>
      <family val="2"/>
    </font>
    <font>
      <sz val="10"/>
      <color rgb="FF000000"/>
      <name val="Calibri"/>
      <family val="2"/>
    </font>
    <font>
      <b/>
      <sz val="14"/>
      <color rgb="FF000000"/>
      <name val="Calibri"/>
      <family val="2"/>
    </font>
    <font>
      <b/>
      <sz val="8"/>
      <color rgb="FF000000"/>
      <name val="Calibri"/>
      <family val="2"/>
    </font>
    <font>
      <b/>
      <sz val="10"/>
      <color rgb="FF000000"/>
      <name val="Calibri"/>
      <family val="2"/>
    </font>
    <font>
      <sz val="8"/>
      <name val="Calibri"/>
      <family val="2"/>
    </font>
    <font>
      <b/>
      <sz val="8"/>
      <name val="Calibri"/>
      <family val="2"/>
    </font>
    <font>
      <sz val="11"/>
      <name val="Calibri"/>
      <family val="2"/>
    </font>
    <font>
      <b/>
      <u/>
      <sz val="11"/>
      <color rgb="FF000000"/>
      <name val="Calibri"/>
      <family val="2"/>
    </font>
    <font>
      <b/>
      <u/>
      <sz val="11"/>
      <color theme="0"/>
      <name val="Calibri"/>
      <family val="2"/>
    </font>
    <font>
      <b/>
      <sz val="11"/>
      <color theme="0"/>
      <name val="Calibri"/>
      <family val="2"/>
    </font>
    <font>
      <sz val="11"/>
      <color theme="0"/>
      <name val="Calibri"/>
      <family val="2"/>
    </font>
    <font>
      <b/>
      <sz val="12"/>
      <color rgb="FF000000"/>
      <name val="Calibri"/>
      <family val="2"/>
    </font>
    <font>
      <sz val="12"/>
      <color rgb="FF000000"/>
      <name val="Calibri"/>
      <family val="2"/>
    </font>
  </fonts>
  <fills count="8">
    <fill>
      <patternFill patternType="none"/>
    </fill>
    <fill>
      <patternFill patternType="gray125"/>
    </fill>
    <fill>
      <patternFill patternType="solid">
        <fgColor rgb="FF99CCFF"/>
        <bgColor rgb="FF99CCFF"/>
      </patternFill>
    </fill>
    <fill>
      <patternFill patternType="solid">
        <fgColor rgb="FFC0C0C0"/>
        <bgColor rgb="FFC0C0C0"/>
      </patternFill>
    </fill>
    <fill>
      <patternFill patternType="solid">
        <fgColor rgb="FFFFFFCC"/>
        <bgColor rgb="FFFFFFCC"/>
      </patternFill>
    </fill>
    <fill>
      <patternFill patternType="solid">
        <fgColor rgb="FFC0C0C0"/>
        <bgColor rgb="FFC0C0C0"/>
      </patternFill>
    </fill>
    <fill>
      <patternFill patternType="solid">
        <fgColor theme="8" tint="0.79998168889431442"/>
        <bgColor rgb="FFFFFFCC"/>
      </patternFill>
    </fill>
    <fill>
      <patternFill patternType="solid">
        <fgColor theme="8" tint="0.79998168889431442"/>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s>
  <cellStyleXfs count="1">
    <xf numFmtId="0" fontId="0" fillId="0" borderId="0" applyNumberFormat="0" applyBorder="0" applyAlignment="0"/>
  </cellStyleXfs>
  <cellXfs count="48">
    <xf numFmtId="0" fontId="0" fillId="0" borderId="0" xfId="0"/>
    <xf numFmtId="0" fontId="1" fillId="0" borderId="0" xfId="0" applyFont="1"/>
    <xf numFmtId="0" fontId="0" fillId="2" borderId="0" xfId="0" applyFill="1"/>
    <xf numFmtId="0" fontId="2" fillId="2" borderId="0" xfId="0" applyFont="1" applyFill="1" applyAlignment="1">
      <alignment horizontal="center"/>
    </xf>
    <xf numFmtId="0" fontId="3" fillId="3" borderId="0" xfId="0" applyFont="1" applyFill="1" applyAlignment="1">
      <alignment horizontal="right"/>
    </xf>
    <xf numFmtId="0" fontId="3" fillId="0" borderId="0" xfId="0" applyFont="1"/>
    <xf numFmtId="49" fontId="3" fillId="0" borderId="0" xfId="0" applyNumberFormat="1" applyFont="1"/>
    <xf numFmtId="49" fontId="1" fillId="0" borderId="0" xfId="0" applyNumberFormat="1" applyFont="1"/>
    <xf numFmtId="165" fontId="1" fillId="0" borderId="0" xfId="0" applyNumberFormat="1" applyFont="1"/>
    <xf numFmtId="164" fontId="1" fillId="0" borderId="0" xfId="0" applyNumberFormat="1" applyFont="1"/>
    <xf numFmtId="164" fontId="3" fillId="0" borderId="0" xfId="0" applyNumberFormat="1" applyFont="1"/>
    <xf numFmtId="0" fontId="4" fillId="0" borderId="0" xfId="0" applyFont="1"/>
    <xf numFmtId="164" fontId="4" fillId="0" borderId="0" xfId="0" applyNumberFormat="1" applyFont="1"/>
    <xf numFmtId="0" fontId="8" fillId="5" borderId="0" xfId="0" applyFont="1" applyFill="1" applyAlignment="1">
      <alignment horizontal="center"/>
    </xf>
    <xf numFmtId="0" fontId="9" fillId="2" borderId="0" xfId="0" applyFont="1" applyFill="1"/>
    <xf numFmtId="166" fontId="5" fillId="4" borderId="0" xfId="0" applyNumberFormat="1" applyFont="1" applyFill="1" applyProtection="1">
      <protection locked="0"/>
    </xf>
    <xf numFmtId="166" fontId="5" fillId="0" borderId="0" xfId="0" applyNumberFormat="1" applyFont="1"/>
    <xf numFmtId="0" fontId="0" fillId="7" borderId="1" xfId="0" applyFill="1" applyBorder="1"/>
    <xf numFmtId="0" fontId="0" fillId="7" borderId="2" xfId="0" applyFill="1" applyBorder="1"/>
    <xf numFmtId="0" fontId="0" fillId="7" borderId="3" xfId="0" applyFill="1" applyBorder="1"/>
    <xf numFmtId="0" fontId="0" fillId="7" borderId="4" xfId="0" applyFill="1" applyBorder="1"/>
    <xf numFmtId="0" fontId="0" fillId="7" borderId="0" xfId="0" applyFill="1" applyBorder="1"/>
    <xf numFmtId="0" fontId="4" fillId="7" borderId="0" xfId="0" applyFont="1" applyFill="1" applyBorder="1"/>
    <xf numFmtId="0" fontId="0" fillId="7" borderId="5" xfId="0" applyFill="1" applyBorder="1"/>
    <xf numFmtId="0" fontId="4" fillId="7" borderId="0" xfId="0" applyFont="1" applyFill="1" applyBorder="1" applyAlignment="1">
      <alignment horizontal="center"/>
    </xf>
    <xf numFmtId="0" fontId="0" fillId="7" borderId="6" xfId="0" applyFill="1" applyBorder="1"/>
    <xf numFmtId="0" fontId="0" fillId="7" borderId="7" xfId="0" applyFill="1" applyBorder="1"/>
    <xf numFmtId="0" fontId="4" fillId="7" borderId="7" xfId="0" applyFont="1" applyFill="1" applyBorder="1" applyAlignment="1">
      <alignment horizontal="center"/>
    </xf>
    <xf numFmtId="0" fontId="0" fillId="7" borderId="8" xfId="0" applyFill="1" applyBorder="1"/>
    <xf numFmtId="0" fontId="0" fillId="0" borderId="0" xfId="0" applyAlignment="1">
      <alignment wrapText="1"/>
    </xf>
    <xf numFmtId="164" fontId="10" fillId="6" borderId="0" xfId="0" applyNumberFormat="1" applyFont="1" applyFill="1"/>
    <xf numFmtId="0" fontId="11" fillId="0" borderId="0" xfId="0" applyFont="1"/>
    <xf numFmtId="0" fontId="12" fillId="0" borderId="0" xfId="0" applyFont="1"/>
    <xf numFmtId="0" fontId="13" fillId="7" borderId="2" xfId="0" applyFont="1" applyFill="1" applyBorder="1" applyAlignment="1">
      <alignment horizontal="center"/>
    </xf>
    <xf numFmtId="0" fontId="14" fillId="0" borderId="0" xfId="0" applyFont="1" applyBorder="1" applyAlignment="1">
      <alignment horizontal="center"/>
    </xf>
    <xf numFmtId="0" fontId="15" fillId="0" borderId="0" xfId="0" applyFont="1" applyBorder="1" applyAlignment="1">
      <alignment horizontal="center"/>
    </xf>
    <xf numFmtId="0" fontId="16" fillId="0" borderId="0" xfId="0" applyFont="1"/>
    <xf numFmtId="0" fontId="6" fillId="0" borderId="0" xfId="0" applyFont="1"/>
    <xf numFmtId="0" fontId="7" fillId="2" borderId="0" xfId="0" applyFont="1" applyFill="1" applyAlignment="1">
      <alignment horizontal="center"/>
    </xf>
    <xf numFmtId="0" fontId="1" fillId="0" borderId="0" xfId="0" applyFont="1"/>
    <xf numFmtId="0" fontId="4" fillId="0" borderId="0" xfId="0" applyFont="1" applyAlignment="1">
      <alignment horizontal="right"/>
    </xf>
    <xf numFmtId="167" fontId="4" fillId="0" borderId="0" xfId="0" applyNumberFormat="1" applyFont="1"/>
    <xf numFmtId="0" fontId="0" fillId="0" borderId="0" xfId="0" applyAlignment="1">
      <alignment horizontal="right"/>
    </xf>
    <xf numFmtId="167" fontId="0" fillId="0" borderId="0" xfId="0" applyNumberFormat="1"/>
    <xf numFmtId="167" fontId="0" fillId="0" borderId="9" xfId="0" applyNumberFormat="1" applyBorder="1"/>
    <xf numFmtId="0" fontId="17" fillId="0" borderId="0" xfId="0" applyFont="1" applyAlignment="1">
      <alignment horizontal="right"/>
    </xf>
    <xf numFmtId="0" fontId="18" fillId="0" borderId="0" xfId="0" applyFont="1"/>
    <xf numFmtId="167" fontId="17" fillId="0" borderId="0" xfId="0" applyNumberFormat="1" applyFont="1"/>
  </cellXfs>
  <cellStyles count="1">
    <cellStyle name="Normal" xfId="0" builtinId="0"/>
  </cellStyles>
  <dxfs count="3">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7"/>
  <sheetViews>
    <sheetView tabSelected="1" workbookViewId="0">
      <pane ySplit="8" topLeftCell="A9" activePane="bottomLeft" state="frozenSplit"/>
      <selection pane="bottomLeft" activeCell="D11" sqref="D11"/>
    </sheetView>
  </sheetViews>
  <sheetFormatPr baseColWidth="10" defaultColWidth="9.140625" defaultRowHeight="15" x14ac:dyDescent="0.25"/>
  <cols>
    <col min="1" max="1" width="14.7109375" customWidth="1"/>
    <col min="2" max="2" width="6.140625" customWidth="1"/>
    <col min="3" max="3" width="65.7109375" customWidth="1"/>
    <col min="4" max="4" width="13.7109375" customWidth="1"/>
  </cols>
  <sheetData>
    <row r="1" spans="1:11" x14ac:dyDescent="0.25">
      <c r="A1" s="37" t="s">
        <v>0</v>
      </c>
      <c r="B1" s="37" t="s">
        <v>0</v>
      </c>
      <c r="C1" s="37" t="s">
        <v>0</v>
      </c>
      <c r="D1" s="37" t="s">
        <v>0</v>
      </c>
    </row>
    <row r="2" spans="1:11" x14ac:dyDescent="0.25">
      <c r="A2" s="37" t="s">
        <v>1</v>
      </c>
      <c r="B2" s="37" t="s">
        <v>1</v>
      </c>
      <c r="C2" s="37" t="s">
        <v>1</v>
      </c>
      <c r="D2" s="37" t="s">
        <v>1</v>
      </c>
    </row>
    <row r="3" spans="1:11" x14ac:dyDescent="0.25">
      <c r="A3" s="37" t="s">
        <v>2</v>
      </c>
      <c r="B3" s="37" t="s">
        <v>2</v>
      </c>
      <c r="C3" s="37" t="s">
        <v>2</v>
      </c>
      <c r="D3" s="37" t="s">
        <v>2</v>
      </c>
    </row>
    <row r="4" spans="1:11" x14ac:dyDescent="0.25">
      <c r="A4" s="37"/>
      <c r="B4" s="37"/>
      <c r="C4" s="37"/>
      <c r="D4" s="37"/>
    </row>
    <row r="6" spans="1:11" ht="18.75" x14ac:dyDescent="0.3">
      <c r="A6" s="38" t="s">
        <v>76</v>
      </c>
      <c r="B6" s="38" t="s">
        <v>76</v>
      </c>
      <c r="C6" s="38" t="s">
        <v>76</v>
      </c>
      <c r="D6" s="38" t="s">
        <v>76</v>
      </c>
    </row>
    <row r="8" spans="1:11" x14ac:dyDescent="0.25">
      <c r="A8" s="13" t="s">
        <v>77</v>
      </c>
      <c r="B8" s="13" t="s">
        <v>78</v>
      </c>
      <c r="C8" s="13" t="s">
        <v>79</v>
      </c>
      <c r="D8" s="13" t="s">
        <v>4</v>
      </c>
    </row>
    <row r="10" spans="1:11" ht="15.75" thickBot="1" x14ac:dyDescent="0.3">
      <c r="A10" s="14" t="s">
        <v>80</v>
      </c>
    </row>
    <row r="11" spans="1:11" x14ac:dyDescent="0.25">
      <c r="A11" t="s">
        <v>101</v>
      </c>
      <c r="B11" t="s">
        <v>82</v>
      </c>
      <c r="C11" s="29" t="s">
        <v>102</v>
      </c>
      <c r="D11" s="15">
        <v>0</v>
      </c>
      <c r="G11" s="17"/>
      <c r="H11" s="18"/>
      <c r="I11" s="33" t="s">
        <v>174</v>
      </c>
      <c r="J11" s="18"/>
      <c r="K11" s="19"/>
    </row>
    <row r="12" spans="1:11" x14ac:dyDescent="0.25">
      <c r="A12" t="s">
        <v>84</v>
      </c>
      <c r="B12" t="s">
        <v>82</v>
      </c>
      <c r="C12" s="29" t="s">
        <v>85</v>
      </c>
      <c r="D12" s="15">
        <v>0</v>
      </c>
      <c r="G12" s="20"/>
      <c r="H12" s="21"/>
      <c r="I12" s="22"/>
      <c r="J12" s="21"/>
      <c r="K12" s="23"/>
    </row>
    <row r="13" spans="1:11" x14ac:dyDescent="0.25">
      <c r="A13" t="s">
        <v>125</v>
      </c>
      <c r="B13" t="s">
        <v>82</v>
      </c>
      <c r="C13" s="29" t="s">
        <v>126</v>
      </c>
      <c r="D13" s="15">
        <v>0</v>
      </c>
      <c r="G13" s="20"/>
      <c r="H13" s="21"/>
      <c r="I13" s="24" t="s">
        <v>175</v>
      </c>
      <c r="J13" s="21"/>
      <c r="K13" s="23"/>
    </row>
    <row r="14" spans="1:11" ht="15.75" thickBot="1" x14ac:dyDescent="0.3">
      <c r="A14" t="s">
        <v>157</v>
      </c>
      <c r="B14" t="s">
        <v>82</v>
      </c>
      <c r="C14" s="29" t="s">
        <v>158</v>
      </c>
      <c r="D14" s="15">
        <v>0</v>
      </c>
      <c r="G14" s="25"/>
      <c r="H14" s="26"/>
      <c r="I14" s="27" t="s">
        <v>176</v>
      </c>
      <c r="J14" s="26"/>
      <c r="K14" s="28"/>
    </row>
    <row r="15" spans="1:11" x14ac:dyDescent="0.25">
      <c r="A15" t="s">
        <v>137</v>
      </c>
      <c r="B15" t="s">
        <v>82</v>
      </c>
      <c r="C15" s="29" t="s">
        <v>138</v>
      </c>
      <c r="D15" s="15">
        <v>0</v>
      </c>
    </row>
    <row r="16" spans="1:11" ht="15.75" thickBot="1" x14ac:dyDescent="0.3">
      <c r="A16" t="s">
        <v>94</v>
      </c>
      <c r="B16" t="s">
        <v>82</v>
      </c>
      <c r="C16" s="29" t="s">
        <v>95</v>
      </c>
      <c r="D16" s="15">
        <v>0</v>
      </c>
    </row>
    <row r="17" spans="1:11" x14ac:dyDescent="0.25">
      <c r="A17" t="s">
        <v>159</v>
      </c>
      <c r="B17" t="s">
        <v>82</v>
      </c>
      <c r="C17" s="29" t="s">
        <v>160</v>
      </c>
      <c r="D17" s="15">
        <v>0</v>
      </c>
      <c r="G17" s="17"/>
      <c r="H17" s="18"/>
      <c r="I17" s="33" t="s">
        <v>177</v>
      </c>
      <c r="J17" s="18"/>
      <c r="K17" s="19"/>
    </row>
    <row r="18" spans="1:11" x14ac:dyDescent="0.25">
      <c r="A18" t="s">
        <v>103</v>
      </c>
      <c r="B18" t="s">
        <v>82</v>
      </c>
      <c r="C18" s="29" t="s">
        <v>104</v>
      </c>
      <c r="D18" s="15">
        <v>0</v>
      </c>
      <c r="G18" s="20"/>
      <c r="H18" s="21"/>
      <c r="I18" s="24"/>
      <c r="J18" s="21"/>
      <c r="K18" s="23"/>
    </row>
    <row r="19" spans="1:11" x14ac:dyDescent="0.25">
      <c r="A19" t="s">
        <v>81</v>
      </c>
      <c r="B19" t="s">
        <v>82</v>
      </c>
      <c r="C19" s="29" t="s">
        <v>83</v>
      </c>
      <c r="D19" s="15">
        <v>0</v>
      </c>
      <c r="G19" s="20"/>
      <c r="H19" s="21"/>
      <c r="I19" s="24" t="s">
        <v>187</v>
      </c>
      <c r="J19" s="21"/>
      <c r="K19" s="23"/>
    </row>
    <row r="20" spans="1:11" ht="15.75" thickBot="1" x14ac:dyDescent="0.3">
      <c r="A20" t="s">
        <v>162</v>
      </c>
      <c r="B20" t="s">
        <v>82</v>
      </c>
      <c r="C20" s="29" t="s">
        <v>163</v>
      </c>
      <c r="D20" s="15">
        <v>0</v>
      </c>
      <c r="G20" s="25"/>
      <c r="H20" s="26"/>
      <c r="I20" s="27" t="s">
        <v>180</v>
      </c>
      <c r="J20" s="26"/>
      <c r="K20" s="28"/>
    </row>
    <row r="21" spans="1:11" x14ac:dyDescent="0.25">
      <c r="A21" t="s">
        <v>116</v>
      </c>
      <c r="B21" t="s">
        <v>82</v>
      </c>
      <c r="C21" s="29" t="s">
        <v>117</v>
      </c>
      <c r="D21" s="15">
        <v>0</v>
      </c>
    </row>
    <row r="22" spans="1:11" x14ac:dyDescent="0.25">
      <c r="A22" t="s">
        <v>139</v>
      </c>
      <c r="B22" t="s">
        <v>82</v>
      </c>
      <c r="C22" s="29" t="s">
        <v>140</v>
      </c>
      <c r="D22" s="15">
        <v>0</v>
      </c>
    </row>
    <row r="23" spans="1:11" x14ac:dyDescent="0.25">
      <c r="A23" t="s">
        <v>127</v>
      </c>
      <c r="B23" t="s">
        <v>82</v>
      </c>
      <c r="C23" s="29" t="s">
        <v>128</v>
      </c>
      <c r="D23" s="15">
        <v>0</v>
      </c>
    </row>
    <row r="24" spans="1:11" x14ac:dyDescent="0.25">
      <c r="A24" s="14" t="s">
        <v>91</v>
      </c>
      <c r="C24" s="29"/>
    </row>
    <row r="25" spans="1:11" x14ac:dyDescent="0.25">
      <c r="A25" t="s">
        <v>147</v>
      </c>
      <c r="B25" t="s">
        <v>82</v>
      </c>
      <c r="C25" s="29" t="s">
        <v>148</v>
      </c>
      <c r="D25" s="15">
        <v>0</v>
      </c>
    </row>
    <row r="26" spans="1:11" x14ac:dyDescent="0.25">
      <c r="A26" t="s">
        <v>92</v>
      </c>
      <c r="B26" t="s">
        <v>82</v>
      </c>
      <c r="C26" s="29" t="s">
        <v>93</v>
      </c>
      <c r="D26" s="15">
        <v>0</v>
      </c>
    </row>
    <row r="27" spans="1:11" x14ac:dyDescent="0.25">
      <c r="A27" t="s">
        <v>151</v>
      </c>
      <c r="B27" t="s">
        <v>82</v>
      </c>
      <c r="C27" s="29" t="s">
        <v>152</v>
      </c>
      <c r="D27" s="15">
        <v>0</v>
      </c>
      <c r="I27" s="34" t="s">
        <v>177</v>
      </c>
    </row>
    <row r="28" spans="1:11" x14ac:dyDescent="0.25">
      <c r="A28" t="s">
        <v>96</v>
      </c>
      <c r="B28" t="s">
        <v>82</v>
      </c>
      <c r="C28" s="29" t="s">
        <v>97</v>
      </c>
      <c r="D28" s="15">
        <v>0</v>
      </c>
      <c r="I28" s="35"/>
    </row>
    <row r="29" spans="1:11" x14ac:dyDescent="0.25">
      <c r="A29" t="s">
        <v>149</v>
      </c>
      <c r="B29" t="s">
        <v>82</v>
      </c>
      <c r="C29" s="29" t="s">
        <v>150</v>
      </c>
      <c r="D29" s="15">
        <v>0</v>
      </c>
      <c r="I29" s="35" t="s">
        <v>179</v>
      </c>
    </row>
    <row r="30" spans="1:11" x14ac:dyDescent="0.25">
      <c r="A30" t="s">
        <v>98</v>
      </c>
      <c r="B30" t="s">
        <v>82</v>
      </c>
      <c r="C30" s="29" t="s">
        <v>99</v>
      </c>
      <c r="D30" s="15">
        <v>0</v>
      </c>
      <c r="I30" s="35" t="s">
        <v>178</v>
      </c>
    </row>
    <row r="31" spans="1:11" x14ac:dyDescent="0.25">
      <c r="A31" t="s">
        <v>118</v>
      </c>
      <c r="B31" t="s">
        <v>82</v>
      </c>
      <c r="C31" s="29" t="s">
        <v>119</v>
      </c>
      <c r="D31" s="15">
        <v>0</v>
      </c>
      <c r="I31" s="36"/>
    </row>
    <row r="32" spans="1:11" x14ac:dyDescent="0.25">
      <c r="A32" t="s">
        <v>129</v>
      </c>
      <c r="B32" t="s">
        <v>82</v>
      </c>
      <c r="C32" s="29" t="s">
        <v>130</v>
      </c>
      <c r="D32" s="15">
        <v>0</v>
      </c>
      <c r="I32" s="36"/>
    </row>
    <row r="33" spans="1:9" ht="60" x14ac:dyDescent="0.25">
      <c r="A33" t="s">
        <v>133</v>
      </c>
      <c r="B33" t="s">
        <v>82</v>
      </c>
      <c r="C33" s="29" t="s">
        <v>134</v>
      </c>
      <c r="D33" s="15">
        <v>0</v>
      </c>
      <c r="I33" s="36"/>
    </row>
    <row r="34" spans="1:9" x14ac:dyDescent="0.25">
      <c r="A34" s="14" t="s">
        <v>86</v>
      </c>
      <c r="C34" s="29"/>
      <c r="I34" s="36"/>
    </row>
    <row r="35" spans="1:9" x14ac:dyDescent="0.25">
      <c r="A35" t="s">
        <v>153</v>
      </c>
      <c r="B35" t="s">
        <v>18</v>
      </c>
      <c r="C35" s="29" t="s">
        <v>154</v>
      </c>
      <c r="D35" s="15">
        <v>0</v>
      </c>
      <c r="I35" s="36"/>
    </row>
    <row r="36" spans="1:9" x14ac:dyDescent="0.25">
      <c r="A36" t="s">
        <v>155</v>
      </c>
      <c r="B36" t="s">
        <v>18</v>
      </c>
      <c r="C36" s="29" t="s">
        <v>156</v>
      </c>
      <c r="D36" s="15">
        <v>0</v>
      </c>
      <c r="I36" s="36"/>
    </row>
    <row r="37" spans="1:9" ht="45" x14ac:dyDescent="0.25">
      <c r="A37" t="s">
        <v>123</v>
      </c>
      <c r="B37" t="s">
        <v>18</v>
      </c>
      <c r="C37" s="29" t="s">
        <v>124</v>
      </c>
      <c r="D37" s="15">
        <v>0</v>
      </c>
      <c r="I37" s="36"/>
    </row>
    <row r="38" spans="1:9" ht="30" x14ac:dyDescent="0.25">
      <c r="A38" t="s">
        <v>120</v>
      </c>
      <c r="B38" t="s">
        <v>121</v>
      </c>
      <c r="C38" s="29" t="s">
        <v>122</v>
      </c>
      <c r="D38" s="15">
        <v>0</v>
      </c>
      <c r="I38" s="36"/>
    </row>
    <row r="39" spans="1:9" x14ac:dyDescent="0.25">
      <c r="A39" t="s">
        <v>135</v>
      </c>
      <c r="B39" t="s">
        <v>30</v>
      </c>
      <c r="C39" s="29" t="s">
        <v>136</v>
      </c>
      <c r="D39" s="15">
        <v>0</v>
      </c>
      <c r="I39" s="36"/>
    </row>
    <row r="40" spans="1:9" x14ac:dyDescent="0.25">
      <c r="A40" t="s">
        <v>166</v>
      </c>
      <c r="B40" t="s">
        <v>43</v>
      </c>
      <c r="C40" s="29" t="s">
        <v>167</v>
      </c>
      <c r="D40" s="15">
        <v>0</v>
      </c>
      <c r="I40" s="36"/>
    </row>
    <row r="41" spans="1:9" x14ac:dyDescent="0.25">
      <c r="A41" t="s">
        <v>105</v>
      </c>
      <c r="B41" t="s">
        <v>30</v>
      </c>
      <c r="C41" s="29" t="s">
        <v>106</v>
      </c>
      <c r="D41" s="15">
        <v>0</v>
      </c>
      <c r="I41" s="36"/>
    </row>
    <row r="42" spans="1:9" x14ac:dyDescent="0.25">
      <c r="A42" t="s">
        <v>87</v>
      </c>
      <c r="B42" t="s">
        <v>30</v>
      </c>
      <c r="C42" s="29" t="s">
        <v>88</v>
      </c>
      <c r="D42" s="15">
        <v>0</v>
      </c>
      <c r="I42" s="36"/>
    </row>
    <row r="43" spans="1:9" x14ac:dyDescent="0.25">
      <c r="A43" t="s">
        <v>107</v>
      </c>
      <c r="B43" t="s">
        <v>30</v>
      </c>
      <c r="C43" s="29" t="s">
        <v>108</v>
      </c>
      <c r="D43" s="15">
        <v>0</v>
      </c>
      <c r="I43" s="36"/>
    </row>
    <row r="44" spans="1:9" x14ac:dyDescent="0.25">
      <c r="A44" t="s">
        <v>172</v>
      </c>
      <c r="B44" t="s">
        <v>30</v>
      </c>
      <c r="C44" s="29" t="s">
        <v>173</v>
      </c>
      <c r="D44" s="16">
        <f>(D12*0.005)*1.01+(D19*0.005)*1.01+(D42*0.0102)+(D45*1.05)</f>
        <v>0</v>
      </c>
      <c r="I44" s="36"/>
    </row>
    <row r="45" spans="1:9" x14ac:dyDescent="0.25">
      <c r="A45" t="s">
        <v>89</v>
      </c>
      <c r="B45" t="s">
        <v>30</v>
      </c>
      <c r="C45" s="29" t="s">
        <v>90</v>
      </c>
      <c r="D45" s="15">
        <v>0</v>
      </c>
      <c r="I45" s="36"/>
    </row>
    <row r="46" spans="1:9" x14ac:dyDescent="0.25">
      <c r="A46" t="s">
        <v>109</v>
      </c>
      <c r="B46" t="s">
        <v>33</v>
      </c>
      <c r="C46" s="29" t="s">
        <v>110</v>
      </c>
      <c r="D46" s="15">
        <v>0</v>
      </c>
      <c r="I46" s="34" t="s">
        <v>177</v>
      </c>
    </row>
    <row r="47" spans="1:9" x14ac:dyDescent="0.25">
      <c r="A47" t="s">
        <v>111</v>
      </c>
      <c r="B47" t="s">
        <v>18</v>
      </c>
      <c r="C47" s="29" t="s">
        <v>112</v>
      </c>
      <c r="D47" s="15">
        <v>0</v>
      </c>
      <c r="I47" s="35"/>
    </row>
    <row r="48" spans="1:9" x14ac:dyDescent="0.25">
      <c r="A48" t="s">
        <v>113</v>
      </c>
      <c r="B48" t="s">
        <v>114</v>
      </c>
      <c r="C48" s="29" t="s">
        <v>115</v>
      </c>
      <c r="D48" s="15">
        <v>0</v>
      </c>
      <c r="I48" s="35" t="s">
        <v>179</v>
      </c>
    </row>
    <row r="49" spans="1:9" x14ac:dyDescent="0.25">
      <c r="A49" t="s">
        <v>164</v>
      </c>
      <c r="B49" t="s">
        <v>33</v>
      </c>
      <c r="C49" s="29" t="s">
        <v>165</v>
      </c>
      <c r="D49" s="15">
        <v>0</v>
      </c>
      <c r="I49" s="35" t="s">
        <v>178</v>
      </c>
    </row>
    <row r="50" spans="1:9" ht="45" x14ac:dyDescent="0.25">
      <c r="A50" t="s">
        <v>100</v>
      </c>
      <c r="B50" t="s">
        <v>18</v>
      </c>
      <c r="C50" s="29" t="s">
        <v>74</v>
      </c>
      <c r="D50" s="15">
        <v>0</v>
      </c>
      <c r="I50" s="36"/>
    </row>
    <row r="51" spans="1:9" ht="45" x14ac:dyDescent="0.25">
      <c r="A51" t="s">
        <v>131</v>
      </c>
      <c r="B51" t="s">
        <v>30</v>
      </c>
      <c r="C51" s="29" t="s">
        <v>132</v>
      </c>
      <c r="D51" s="15">
        <v>0</v>
      </c>
      <c r="I51" s="36"/>
    </row>
    <row r="52" spans="1:9" ht="105" x14ac:dyDescent="0.25">
      <c r="A52" t="s">
        <v>141</v>
      </c>
      <c r="B52" t="s">
        <v>30</v>
      </c>
      <c r="C52" s="29" t="s">
        <v>142</v>
      </c>
      <c r="D52" s="15">
        <v>0</v>
      </c>
      <c r="I52" s="34" t="s">
        <v>177</v>
      </c>
    </row>
    <row r="53" spans="1:9" x14ac:dyDescent="0.25">
      <c r="A53" t="s">
        <v>145</v>
      </c>
      <c r="B53" t="s">
        <v>114</v>
      </c>
      <c r="C53" s="29" t="s">
        <v>146</v>
      </c>
      <c r="D53" s="15">
        <v>0</v>
      </c>
      <c r="I53" s="35"/>
    </row>
    <row r="54" spans="1:9" x14ac:dyDescent="0.25">
      <c r="A54" t="s">
        <v>143</v>
      </c>
      <c r="B54" t="s">
        <v>114</v>
      </c>
      <c r="C54" s="29" t="s">
        <v>144</v>
      </c>
      <c r="D54" s="15">
        <v>0</v>
      </c>
      <c r="I54" s="35" t="s">
        <v>179</v>
      </c>
    </row>
    <row r="55" spans="1:9" ht="195" x14ac:dyDescent="0.25">
      <c r="A55" t="s">
        <v>161</v>
      </c>
      <c r="B55" t="s">
        <v>27</v>
      </c>
      <c r="C55" s="29" t="s">
        <v>60</v>
      </c>
      <c r="D55" s="15">
        <v>0</v>
      </c>
      <c r="I55" s="35" t="s">
        <v>178</v>
      </c>
    </row>
    <row r="56" spans="1:9" ht="45" x14ac:dyDescent="0.25">
      <c r="A56" t="s">
        <v>170</v>
      </c>
      <c r="B56" t="s">
        <v>33</v>
      </c>
      <c r="C56" s="29" t="s">
        <v>171</v>
      </c>
      <c r="D56" s="15">
        <v>0</v>
      </c>
      <c r="I56" s="36"/>
    </row>
    <row r="57" spans="1:9" x14ac:dyDescent="0.25">
      <c r="A57" t="s">
        <v>168</v>
      </c>
      <c r="B57" t="s">
        <v>43</v>
      </c>
      <c r="C57" s="29" t="s">
        <v>169</v>
      </c>
      <c r="D57" s="15">
        <v>0</v>
      </c>
      <c r="I57" s="36"/>
    </row>
  </sheetData>
  <sheetProtection algorithmName="SHA-512" hashValue="AqcmBsnTS4ybs6uGf40NAisahVtqqqyQBpgJMTiOW7TmrjAGPZ538lxN3BByOxDn8LdiGDUeRnF5eQ3+kclaiw==" saltValue="tdxqVZKEVZNgr/1yXRrRcg==" spinCount="100000" sheet="1" objects="1" scenarios="1" selectLockedCells="1"/>
  <mergeCells count="5">
    <mergeCell ref="A1:D1"/>
    <mergeCell ref="A2:D2"/>
    <mergeCell ref="A3:D3"/>
    <mergeCell ref="A4:D4"/>
    <mergeCell ref="A6:D6"/>
  </mergeCells>
  <pageMargins left="0.75" right="0.75" top="0.75" bottom="0.5" header="0.5" footer="0.75"/>
  <extLst>
    <ext xmlns:x14="http://schemas.microsoft.com/office/spreadsheetml/2009/9/main" uri="{78C0D931-6437-407d-A8EE-F0AAD7539E65}">
      <x14:conditionalFormattings>
        <x14:conditionalFormatting xmlns:xm="http://schemas.microsoft.com/office/excel/2006/main">
          <x14:cfRule type="expression" priority="1" id="{14EEFEA2-C375-4D8E-B24D-03D496F8E602}">
            <xm:f>'OFERTA RESULTANT'!$H$64&gt;90506.78</xm:f>
            <x14:dxf>
              <font>
                <color rgb="FFFF0000"/>
              </font>
            </x14:dxf>
          </x14:cfRule>
          <xm:sqref>I27:I57</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1"/>
  <sheetViews>
    <sheetView workbookViewId="0">
      <pane ySplit="8" topLeftCell="A55" activePane="bottomLeft" state="frozenSplit"/>
      <selection pane="bottomLeft" activeCell="J75" sqref="J75"/>
    </sheetView>
  </sheetViews>
  <sheetFormatPr baseColWidth="10" defaultColWidth="9.140625" defaultRowHeight="15" x14ac:dyDescent="0.25"/>
  <cols>
    <col min="1" max="1" width="18.7109375" customWidth="1"/>
    <col min="2" max="2" width="3.42578125" customWidth="1"/>
    <col min="3" max="3" width="13.7109375" customWidth="1"/>
    <col min="4" max="4" width="4.42578125" customWidth="1"/>
    <col min="5" max="5" width="48.7109375" customWidth="1"/>
    <col min="6" max="7" width="12.7109375" customWidth="1"/>
    <col min="8" max="8" width="13.7109375" customWidth="1"/>
  </cols>
  <sheetData>
    <row r="1" spans="1:13" x14ac:dyDescent="0.25">
      <c r="E1" s="39" t="s">
        <v>0</v>
      </c>
      <c r="F1" s="39" t="s">
        <v>0</v>
      </c>
      <c r="G1" s="39" t="s">
        <v>0</v>
      </c>
      <c r="H1" s="39" t="s">
        <v>0</v>
      </c>
    </row>
    <row r="2" spans="1:13" x14ac:dyDescent="0.25">
      <c r="E2" s="39" t="s">
        <v>1</v>
      </c>
      <c r="F2" s="39" t="s">
        <v>1</v>
      </c>
      <c r="G2" s="39" t="s">
        <v>1</v>
      </c>
      <c r="H2" s="39" t="s">
        <v>1</v>
      </c>
    </row>
    <row r="3" spans="1:13" x14ac:dyDescent="0.25">
      <c r="E3" s="39" t="s">
        <v>2</v>
      </c>
      <c r="F3" s="39" t="s">
        <v>2</v>
      </c>
      <c r="G3" s="39" t="s">
        <v>2</v>
      </c>
      <c r="H3" s="39" t="s">
        <v>2</v>
      </c>
    </row>
    <row r="4" spans="1:13" x14ac:dyDescent="0.25">
      <c r="E4" s="39"/>
      <c r="F4" s="39"/>
      <c r="G4" s="39"/>
      <c r="H4" s="39"/>
    </row>
    <row r="6" spans="1:13" ht="18.75" x14ac:dyDescent="0.3">
      <c r="C6" s="2"/>
      <c r="D6" s="2"/>
      <c r="E6" s="3" t="s">
        <v>3</v>
      </c>
      <c r="F6" s="2"/>
      <c r="G6" s="2"/>
      <c r="H6" s="2"/>
    </row>
    <row r="8" spans="1:13" x14ac:dyDescent="0.25">
      <c r="F8" s="4" t="s">
        <v>4</v>
      </c>
      <c r="G8" s="4" t="s">
        <v>5</v>
      </c>
      <c r="H8" s="4" t="s">
        <v>6</v>
      </c>
    </row>
    <row r="10" spans="1:13" x14ac:dyDescent="0.25">
      <c r="C10" s="5" t="s">
        <v>7</v>
      </c>
      <c r="D10" s="6" t="s">
        <v>8</v>
      </c>
      <c r="E10" s="5" t="s">
        <v>9</v>
      </c>
    </row>
    <row r="11" spans="1:13" x14ac:dyDescent="0.25">
      <c r="C11" s="5" t="s">
        <v>10</v>
      </c>
      <c r="D11" s="6" t="s">
        <v>11</v>
      </c>
      <c r="E11" s="5" t="s">
        <v>12</v>
      </c>
    </row>
    <row r="12" spans="1:13" x14ac:dyDescent="0.25">
      <c r="C12" s="5" t="s">
        <v>13</v>
      </c>
      <c r="D12" s="6" t="s">
        <v>14</v>
      </c>
      <c r="E12" s="5" t="s">
        <v>15</v>
      </c>
    </row>
    <row r="14" spans="1:13" x14ac:dyDescent="0.25">
      <c r="A14" s="1" t="s">
        <v>16</v>
      </c>
      <c r="B14" s="1">
        <v>1</v>
      </c>
      <c r="C14" s="1" t="s">
        <v>17</v>
      </c>
      <c r="D14" s="7" t="s">
        <v>18</v>
      </c>
      <c r="E14" s="1" t="s">
        <v>19</v>
      </c>
      <c r="F14" s="30">
        <f>(('INTRODUIR PREUS'!D16*4)*1.015+('INTRODUIR PREUS'!D28*0.5))*1.1045</f>
        <v>0</v>
      </c>
      <c r="G14" s="8">
        <v>2.16</v>
      </c>
      <c r="H14" s="9">
        <f>ROUND(ROUND(F14,2)*ROUND(G14,3),2)</f>
        <v>0</v>
      </c>
      <c r="M14" s="34" t="s">
        <v>177</v>
      </c>
    </row>
    <row r="15" spans="1:13" x14ac:dyDescent="0.25">
      <c r="A15" s="1" t="s">
        <v>16</v>
      </c>
      <c r="B15" s="1">
        <v>2</v>
      </c>
      <c r="C15" s="1" t="s">
        <v>20</v>
      </c>
      <c r="D15" s="7" t="s">
        <v>18</v>
      </c>
      <c r="E15" s="1" t="s">
        <v>21</v>
      </c>
      <c r="F15" s="30">
        <f>('INTRODUIR PREUS'!D26*0.211)*1.1045</f>
        <v>0</v>
      </c>
      <c r="G15" s="8">
        <v>54.24</v>
      </c>
      <c r="H15" s="9">
        <f>ROUND(ROUND(F15,2)*ROUND(G15,3),2)</f>
        <v>0</v>
      </c>
      <c r="M15" s="35"/>
    </row>
    <row r="16" spans="1:13" x14ac:dyDescent="0.25">
      <c r="E16" s="5" t="s">
        <v>22</v>
      </c>
      <c r="F16" s="31"/>
      <c r="G16" s="5"/>
      <c r="H16" s="10">
        <f>SUM(H14:H15)</f>
        <v>0</v>
      </c>
      <c r="M16" s="35" t="s">
        <v>179</v>
      </c>
    </row>
    <row r="17" spans="1:13" x14ac:dyDescent="0.25">
      <c r="F17" s="32"/>
      <c r="M17" s="35" t="s">
        <v>178</v>
      </c>
    </row>
    <row r="18" spans="1:13" x14ac:dyDescent="0.25">
      <c r="C18" s="5" t="s">
        <v>7</v>
      </c>
      <c r="D18" s="6" t="s">
        <v>8</v>
      </c>
      <c r="E18" s="5" t="s">
        <v>9</v>
      </c>
      <c r="F18" s="32"/>
      <c r="M18" s="36"/>
    </row>
    <row r="19" spans="1:13" x14ac:dyDescent="0.25">
      <c r="C19" s="5" t="s">
        <v>10</v>
      </c>
      <c r="D19" s="6" t="s">
        <v>11</v>
      </c>
      <c r="E19" s="5" t="s">
        <v>12</v>
      </c>
      <c r="F19" s="32"/>
      <c r="M19" s="36"/>
    </row>
    <row r="20" spans="1:13" x14ac:dyDescent="0.25">
      <c r="C20" s="5" t="s">
        <v>13</v>
      </c>
      <c r="D20" s="6" t="s">
        <v>23</v>
      </c>
      <c r="E20" s="5" t="s">
        <v>24</v>
      </c>
      <c r="F20" s="32"/>
      <c r="M20" s="36"/>
    </row>
    <row r="21" spans="1:13" x14ac:dyDescent="0.25">
      <c r="F21" s="32"/>
      <c r="M21" s="36"/>
    </row>
    <row r="22" spans="1:13" x14ac:dyDescent="0.25">
      <c r="A22" s="1" t="s">
        <v>25</v>
      </c>
      <c r="B22" s="1">
        <v>1</v>
      </c>
      <c r="C22" s="1" t="s">
        <v>26</v>
      </c>
      <c r="D22" s="7" t="s">
        <v>27</v>
      </c>
      <c r="E22" s="1" t="s">
        <v>28</v>
      </c>
      <c r="F22" s="30">
        <f>(('INTRODUIR PREUS'!D16*0.2)*1.015+('INTRODUIR PREUS'!D21*0.1)*1.015+('INTRODUIR PREUS'!D37*0.1075))*1.1045</f>
        <v>0</v>
      </c>
      <c r="G22" s="8">
        <v>54.24</v>
      </c>
      <c r="H22" s="9">
        <f>ROUND(ROUND(F22,2)*ROUND(G22,3),2)</f>
        <v>0</v>
      </c>
      <c r="M22" s="36"/>
    </row>
    <row r="23" spans="1:13" x14ac:dyDescent="0.25">
      <c r="A23" s="1" t="s">
        <v>25</v>
      </c>
      <c r="B23" s="1">
        <v>2</v>
      </c>
      <c r="C23" s="1" t="s">
        <v>29</v>
      </c>
      <c r="D23" s="7" t="s">
        <v>30</v>
      </c>
      <c r="E23" s="1" t="s">
        <v>31</v>
      </c>
      <c r="F23" s="30">
        <f>(('INTRODUIR PREUS'!D12*0.008)*1.015+('INTRODUIR PREUS'!D19*0.006)*1.015+('INTRODUIR PREUS'!D42*0.005)+('INTRODUIR PREUS'!D44*1))*1.1045</f>
        <v>0</v>
      </c>
      <c r="G23" s="8">
        <v>2199.12</v>
      </c>
      <c r="H23" s="9">
        <f>ROUND(ROUND(F23,2)*ROUND(G23,3),2)</f>
        <v>0</v>
      </c>
      <c r="M23" s="36"/>
    </row>
    <row r="24" spans="1:13" x14ac:dyDescent="0.25">
      <c r="A24" s="1" t="s">
        <v>25</v>
      </c>
      <c r="B24" s="1">
        <v>3</v>
      </c>
      <c r="C24" s="1" t="s">
        <v>32</v>
      </c>
      <c r="D24" s="7" t="s">
        <v>33</v>
      </c>
      <c r="E24" s="1" t="s">
        <v>34</v>
      </c>
      <c r="F24" s="30">
        <f>(('INTRODUIR PREUS'!D21*0.1)*1.015+('INTRODUIR PREUS'!D56*1))*1.1045</f>
        <v>0</v>
      </c>
      <c r="G24" s="8">
        <v>24</v>
      </c>
      <c r="H24" s="9">
        <f>ROUND(ROUND(F24,2)*ROUND(G24,3),2)</f>
        <v>0</v>
      </c>
      <c r="M24" s="36"/>
    </row>
    <row r="25" spans="1:13" x14ac:dyDescent="0.25">
      <c r="A25" s="1" t="s">
        <v>25</v>
      </c>
      <c r="B25" s="1">
        <v>4</v>
      </c>
      <c r="C25" s="1" t="s">
        <v>35</v>
      </c>
      <c r="D25" s="7" t="s">
        <v>27</v>
      </c>
      <c r="E25" s="1" t="s">
        <v>36</v>
      </c>
      <c r="F25" s="30">
        <f>(('INTRODUIR PREUS'!D11*0.35)*1.015+('INTRODUIR PREUS'!D18*0.35)*1.015+('INTRODUIR PREUS'!D41*0.1501)+('INTRODUIR PREUS'!D43*0.102)+('INTRODUIR PREUS'!D46*6.6)+('INTRODUIR PREUS'!D47*0.00437)+('INTRODUIR PREUS'!D48*0.03))*1.1045</f>
        <v>0</v>
      </c>
      <c r="G25" s="8">
        <v>108.48</v>
      </c>
      <c r="H25" s="9">
        <f>ROUND(ROUND(F25,2)*ROUND(G25,3),2)</f>
        <v>0</v>
      </c>
      <c r="M25" s="36"/>
    </row>
    <row r="26" spans="1:13" x14ac:dyDescent="0.25">
      <c r="A26" s="1" t="s">
        <v>25</v>
      </c>
      <c r="B26" s="1">
        <v>5</v>
      </c>
      <c r="C26" s="1" t="s">
        <v>37</v>
      </c>
      <c r="D26" s="7" t="s">
        <v>18</v>
      </c>
      <c r="E26" s="1" t="s">
        <v>38</v>
      </c>
      <c r="F26" s="30">
        <f>(('INTRODUIR PREUS'!D16*0.3)*1.015+('INTRODUIR PREUS'!D21*0.075)*1.015+('INTRODUIR PREUS'!D38*1.1)+('INTRODUIR PREUS'!D31*0.1))*1.1045</f>
        <v>0</v>
      </c>
      <c r="G26" s="8">
        <v>38.015999999999998</v>
      </c>
      <c r="H26" s="9">
        <f>ROUND(ROUND(F26,2)*ROUND(G26,3),2)</f>
        <v>0</v>
      </c>
      <c r="M26" s="36"/>
    </row>
    <row r="27" spans="1:13" x14ac:dyDescent="0.25">
      <c r="E27" s="5" t="s">
        <v>22</v>
      </c>
      <c r="F27" s="31"/>
      <c r="G27" s="5"/>
      <c r="H27" s="10">
        <f>SUM(H22:H26)</f>
        <v>0</v>
      </c>
      <c r="M27" s="36"/>
    </row>
    <row r="28" spans="1:13" x14ac:dyDescent="0.25">
      <c r="F28" s="32"/>
      <c r="M28" s="36"/>
    </row>
    <row r="29" spans="1:13" x14ac:dyDescent="0.25">
      <c r="C29" s="5" t="s">
        <v>7</v>
      </c>
      <c r="D29" s="6" t="s">
        <v>8</v>
      </c>
      <c r="E29" s="5" t="s">
        <v>9</v>
      </c>
      <c r="F29" s="32"/>
      <c r="M29" s="36"/>
    </row>
    <row r="30" spans="1:13" x14ac:dyDescent="0.25">
      <c r="C30" s="5" t="s">
        <v>10</v>
      </c>
      <c r="D30" s="6" t="s">
        <v>11</v>
      </c>
      <c r="E30" s="5" t="s">
        <v>12</v>
      </c>
      <c r="F30" s="32"/>
      <c r="M30" s="36"/>
    </row>
    <row r="31" spans="1:13" x14ac:dyDescent="0.25">
      <c r="C31" s="5" t="s">
        <v>13</v>
      </c>
      <c r="D31" s="6" t="s">
        <v>39</v>
      </c>
      <c r="E31" s="5" t="s">
        <v>40</v>
      </c>
      <c r="F31" s="32"/>
      <c r="M31" s="36"/>
    </row>
    <row r="32" spans="1:13" x14ac:dyDescent="0.25">
      <c r="F32" s="32"/>
      <c r="M32" s="36"/>
    </row>
    <row r="33" spans="1:13" x14ac:dyDescent="0.25">
      <c r="A33" s="1" t="s">
        <v>41</v>
      </c>
      <c r="B33" s="1">
        <v>1</v>
      </c>
      <c r="C33" s="1" t="s">
        <v>42</v>
      </c>
      <c r="D33" s="7" t="s">
        <v>43</v>
      </c>
      <c r="E33" s="1" t="s">
        <v>44</v>
      </c>
      <c r="F33" s="30">
        <f>(('INTRODUIR PREUS'!D13*9.5)*1.025+('INTRODUIR PREUS'!D23*9.5)*1.025+('INTRODUIR PREUS'!D51*911.8)+('INTRODUIR PREUS'!D32*9.5))*1.1045</f>
        <v>0</v>
      </c>
      <c r="G33" s="8">
        <v>4</v>
      </c>
      <c r="H33" s="9">
        <f t="shared" ref="H33:H38" si="0">ROUND(ROUND(F33,2)*ROUND(G33,3),2)</f>
        <v>0</v>
      </c>
      <c r="M33" s="36"/>
    </row>
    <row r="34" spans="1:13" x14ac:dyDescent="0.25">
      <c r="A34" s="1" t="s">
        <v>41</v>
      </c>
      <c r="B34" s="1">
        <v>2</v>
      </c>
      <c r="C34" s="1" t="s">
        <v>45</v>
      </c>
      <c r="D34" s="7" t="s">
        <v>43</v>
      </c>
      <c r="E34" s="1" t="s">
        <v>46</v>
      </c>
      <c r="F34" s="30">
        <f>(('INTRODUIR PREUS'!D13*9.5)*1.025+('INTRODUIR PREUS'!D23*9.5)*1.025+('INTRODUIR PREUS'!D51*805.73)+('INTRODUIR PREUS'!D32*9.5))*1.1045</f>
        <v>0</v>
      </c>
      <c r="G34" s="8">
        <v>4</v>
      </c>
      <c r="H34" s="9">
        <f t="shared" si="0"/>
        <v>0</v>
      </c>
      <c r="M34" s="36"/>
    </row>
    <row r="35" spans="1:13" x14ac:dyDescent="0.25">
      <c r="A35" s="1" t="s">
        <v>41</v>
      </c>
      <c r="B35" s="1">
        <v>3</v>
      </c>
      <c r="C35" s="1" t="s">
        <v>47</v>
      </c>
      <c r="D35" s="7" t="s">
        <v>43</v>
      </c>
      <c r="E35" s="1" t="s">
        <v>48</v>
      </c>
      <c r="F35" s="30">
        <f>(('INTRODUIR PREUS'!D13*0.35)*1.025+('INTRODUIR PREUS'!D23*0.35)*1.025+('INTRODUIR PREUS'!D51*28.7)+('INTRODUIR PREUS'!D32*0.35)+('INTRODUIR PREUS'!D33*0.35))*1.1045</f>
        <v>0</v>
      </c>
      <c r="G35" s="8">
        <v>4</v>
      </c>
      <c r="H35" s="9">
        <f t="shared" si="0"/>
        <v>0</v>
      </c>
      <c r="M35" s="34" t="s">
        <v>177</v>
      </c>
    </row>
    <row r="36" spans="1:13" x14ac:dyDescent="0.25">
      <c r="A36" s="1" t="s">
        <v>41</v>
      </c>
      <c r="B36" s="1">
        <v>4</v>
      </c>
      <c r="C36" s="1" t="s">
        <v>49</v>
      </c>
      <c r="D36" s="7" t="s">
        <v>50</v>
      </c>
      <c r="E36" s="1" t="s">
        <v>51</v>
      </c>
      <c r="F36" s="30">
        <f>(('INTRODUIR PREUS'!D16*0.005)*1.015+('INTRODUIR PREUS'!D21*0.005)*1.015+('INTRODUIR PREUS'!D39*2.02))*1.1045</f>
        <v>0</v>
      </c>
      <c r="G36" s="8">
        <v>121</v>
      </c>
      <c r="H36" s="9">
        <f t="shared" si="0"/>
        <v>0</v>
      </c>
      <c r="M36" s="35"/>
    </row>
    <row r="37" spans="1:13" x14ac:dyDescent="0.25">
      <c r="A37" s="1" t="s">
        <v>41</v>
      </c>
      <c r="B37" s="1">
        <v>5</v>
      </c>
      <c r="C37" s="1" t="s">
        <v>52</v>
      </c>
      <c r="D37" s="7" t="s">
        <v>27</v>
      </c>
      <c r="E37" s="1" t="s">
        <v>53</v>
      </c>
      <c r="F37" s="30">
        <f>(('INTRODUIR PREUS'!D15*0.0741)*1.015+('INTRODUIR PREUS'!D22*0.741)*1.015+('INTRODUIR PREUS'!D53*0.32)+('INTRODUIR PREUS'!D54*0.154))*1.1045</f>
        <v>0</v>
      </c>
      <c r="G37" s="8">
        <v>58.115000000000002</v>
      </c>
      <c r="H37" s="9">
        <f t="shared" si="0"/>
        <v>0</v>
      </c>
      <c r="M37" s="35" t="s">
        <v>179</v>
      </c>
    </row>
    <row r="38" spans="1:13" x14ac:dyDescent="0.25">
      <c r="A38" s="1" t="s">
        <v>41</v>
      </c>
      <c r="B38" s="1">
        <v>6</v>
      </c>
      <c r="C38" s="1" t="s">
        <v>54</v>
      </c>
      <c r="D38" s="7" t="s">
        <v>27</v>
      </c>
      <c r="E38" s="1" t="s">
        <v>55</v>
      </c>
      <c r="F38" s="30">
        <f>(('INTRODUIR PREUS'!D15*0.2)*1.015+('INTRODUIR PREUS'!D22*0.6)*1.015+('INTRODUIR PREUS'!D52*0.38))*1.1045</f>
        <v>0</v>
      </c>
      <c r="G38" s="8">
        <v>6.8559999999999999</v>
      </c>
      <c r="H38" s="9">
        <f t="shared" si="0"/>
        <v>0</v>
      </c>
      <c r="M38" s="35" t="s">
        <v>178</v>
      </c>
    </row>
    <row r="39" spans="1:13" x14ac:dyDescent="0.25">
      <c r="E39" s="5" t="s">
        <v>22</v>
      </c>
      <c r="F39" s="31"/>
      <c r="G39" s="5"/>
      <c r="H39" s="10">
        <f>SUM(H33:H38)</f>
        <v>0</v>
      </c>
      <c r="M39" s="36"/>
    </row>
    <row r="40" spans="1:13" x14ac:dyDescent="0.25">
      <c r="F40" s="32"/>
      <c r="M40" s="36"/>
    </row>
    <row r="41" spans="1:13" x14ac:dyDescent="0.25">
      <c r="C41" s="5" t="s">
        <v>7</v>
      </c>
      <c r="D41" s="6" t="s">
        <v>8</v>
      </c>
      <c r="E41" s="5" t="s">
        <v>9</v>
      </c>
      <c r="F41" s="32"/>
      <c r="M41" s="36"/>
    </row>
    <row r="42" spans="1:13" x14ac:dyDescent="0.25">
      <c r="C42" s="5" t="s">
        <v>10</v>
      </c>
      <c r="D42" s="6" t="s">
        <v>11</v>
      </c>
      <c r="E42" s="5" t="s">
        <v>12</v>
      </c>
      <c r="F42" s="32"/>
      <c r="M42" s="36"/>
    </row>
    <row r="43" spans="1:13" x14ac:dyDescent="0.25">
      <c r="C43" s="5" t="s">
        <v>13</v>
      </c>
      <c r="D43" s="6" t="s">
        <v>56</v>
      </c>
      <c r="E43" s="5" t="s">
        <v>57</v>
      </c>
      <c r="F43" s="32"/>
      <c r="M43" s="36"/>
    </row>
    <row r="44" spans="1:13" x14ac:dyDescent="0.25">
      <c r="F44" s="32"/>
      <c r="M44" s="36"/>
    </row>
    <row r="45" spans="1:13" x14ac:dyDescent="0.25">
      <c r="A45" s="1" t="s">
        <v>58</v>
      </c>
      <c r="B45" s="1">
        <v>1</v>
      </c>
      <c r="C45" s="1" t="s">
        <v>59</v>
      </c>
      <c r="D45" s="7" t="s">
        <v>27</v>
      </c>
      <c r="E45" s="1" t="s">
        <v>60</v>
      </c>
      <c r="F45" s="30">
        <f>(('INTRODUIR PREUS'!D14*0.094)*1.025+('INTRODUIR PREUS'!D17*0.094)*1.025+('INTRODUIR PREUS'!D55*1)+('INTRODUIR PREUS'!D33*0.188))*1.1045</f>
        <v>0</v>
      </c>
      <c r="G45" s="8">
        <v>170.8</v>
      </c>
      <c r="H45" s="9">
        <f>ROUND(ROUND(F45,2)*ROUND(G45,3),2)</f>
        <v>0</v>
      </c>
      <c r="M45" s="36"/>
    </row>
    <row r="46" spans="1:13" x14ac:dyDescent="0.25">
      <c r="A46" s="1" t="s">
        <v>58</v>
      </c>
      <c r="B46" s="1">
        <v>2</v>
      </c>
      <c r="C46" s="1" t="s">
        <v>61</v>
      </c>
      <c r="D46" s="7" t="s">
        <v>33</v>
      </c>
      <c r="E46" s="1" t="s">
        <v>62</v>
      </c>
      <c r="F46" s="30">
        <f>(('INTRODUIR PREUS'!D20*0.2)*1.035+('INTRODUIR PREUS'!D40*0.156)+('INTRODUIR PREUS'!D49*1.05)+('INTRODUIR PREUS'!D57*0.313)+('INTRODUIR PREUS'!D33*0.2))*1.1045</f>
        <v>0</v>
      </c>
      <c r="G46" s="8">
        <v>208</v>
      </c>
      <c r="H46" s="9">
        <f>ROUND(ROUND(F46,2)*ROUND(G46,3),2)</f>
        <v>0</v>
      </c>
      <c r="M46" s="36"/>
    </row>
    <row r="47" spans="1:13" x14ac:dyDescent="0.25">
      <c r="E47" s="5" t="s">
        <v>22</v>
      </c>
      <c r="F47" s="31"/>
      <c r="G47" s="5"/>
      <c r="H47" s="10">
        <f>SUM(H45:H46)</f>
        <v>0</v>
      </c>
      <c r="M47" s="36"/>
    </row>
    <row r="48" spans="1:13" x14ac:dyDescent="0.25">
      <c r="F48" s="32"/>
      <c r="M48" s="36"/>
    </row>
    <row r="49" spans="1:13" x14ac:dyDescent="0.25">
      <c r="C49" s="5" t="s">
        <v>7</v>
      </c>
      <c r="D49" s="6" t="s">
        <v>8</v>
      </c>
      <c r="E49" s="5" t="s">
        <v>9</v>
      </c>
      <c r="F49" s="32"/>
      <c r="M49" s="36"/>
    </row>
    <row r="50" spans="1:13" x14ac:dyDescent="0.25">
      <c r="C50" s="5" t="s">
        <v>10</v>
      </c>
      <c r="D50" s="6" t="s">
        <v>11</v>
      </c>
      <c r="E50" s="5" t="s">
        <v>12</v>
      </c>
      <c r="F50" s="32"/>
      <c r="M50" s="36"/>
    </row>
    <row r="51" spans="1:13" x14ac:dyDescent="0.25">
      <c r="C51" s="5" t="s">
        <v>13</v>
      </c>
      <c r="D51" s="6" t="s">
        <v>63</v>
      </c>
      <c r="E51" s="5" t="s">
        <v>64</v>
      </c>
      <c r="F51" s="32"/>
      <c r="M51" s="36"/>
    </row>
    <row r="52" spans="1:13" x14ac:dyDescent="0.25">
      <c r="F52" s="32"/>
      <c r="M52" s="36"/>
    </row>
    <row r="53" spans="1:13" x14ac:dyDescent="0.25">
      <c r="A53" s="1" t="s">
        <v>65</v>
      </c>
      <c r="B53" s="1">
        <v>1</v>
      </c>
      <c r="C53" s="1" t="s">
        <v>66</v>
      </c>
      <c r="D53" s="7" t="s">
        <v>18</v>
      </c>
      <c r="E53" s="1" t="s">
        <v>67</v>
      </c>
      <c r="F53" s="30">
        <f>(('INTRODUIR PREUS'!D16*0.05)*1.015+('INTRODUIR PREUS'!D35*0.05)+('INTRODUIR PREUS'!D36*1.15)+('INTRODUIR PREUS'!D25*0.04)+('INTRODUIR PREUS'!D27*0.035)+('INTRODUIR PREUS'!D29*0.025))*1.1045</f>
        <v>0</v>
      </c>
      <c r="G53" s="8">
        <v>16.128</v>
      </c>
      <c r="H53" s="9">
        <f>ROUND(ROUND(F53,2)*ROUND(G53,3),2)</f>
        <v>0</v>
      </c>
      <c r="M53" s="36"/>
    </row>
    <row r="54" spans="1:13" x14ac:dyDescent="0.25">
      <c r="E54" s="5" t="s">
        <v>22</v>
      </c>
      <c r="F54" s="31"/>
      <c r="G54" s="5"/>
      <c r="H54" s="10">
        <f>SUM(H53:H53)</f>
        <v>0</v>
      </c>
      <c r="M54" s="36"/>
    </row>
    <row r="55" spans="1:13" x14ac:dyDescent="0.25">
      <c r="F55" s="32"/>
      <c r="M55" s="36"/>
    </row>
    <row r="56" spans="1:13" x14ac:dyDescent="0.25">
      <c r="C56" s="5" t="s">
        <v>7</v>
      </c>
      <c r="D56" s="6" t="s">
        <v>8</v>
      </c>
      <c r="E56" s="5" t="s">
        <v>9</v>
      </c>
      <c r="F56" s="32"/>
      <c r="M56" s="36"/>
    </row>
    <row r="57" spans="1:13" x14ac:dyDescent="0.25">
      <c r="C57" s="5" t="s">
        <v>10</v>
      </c>
      <c r="D57" s="6" t="s">
        <v>11</v>
      </c>
      <c r="E57" s="5" t="s">
        <v>12</v>
      </c>
      <c r="F57" s="32"/>
      <c r="M57" s="36"/>
    </row>
    <row r="58" spans="1:13" x14ac:dyDescent="0.25">
      <c r="C58" s="5" t="s">
        <v>13</v>
      </c>
      <c r="D58" s="6" t="s">
        <v>68</v>
      </c>
      <c r="E58" s="5" t="s">
        <v>69</v>
      </c>
      <c r="F58" s="32"/>
      <c r="M58" s="36"/>
    </row>
    <row r="59" spans="1:13" x14ac:dyDescent="0.25">
      <c r="F59" s="32"/>
      <c r="M59" s="34" t="s">
        <v>177</v>
      </c>
    </row>
    <row r="60" spans="1:13" x14ac:dyDescent="0.25">
      <c r="A60" s="1" t="s">
        <v>70</v>
      </c>
      <c r="B60" s="1">
        <v>1</v>
      </c>
      <c r="C60" s="1" t="s">
        <v>71</v>
      </c>
      <c r="D60" s="7" t="s">
        <v>18</v>
      </c>
      <c r="E60" s="1" t="s">
        <v>72</v>
      </c>
      <c r="F60" s="30">
        <f>('INTRODUIR PREUS'!D30*0.153)*1.1045</f>
        <v>0</v>
      </c>
      <c r="G60" s="8">
        <v>65.087999999999994</v>
      </c>
      <c r="H60" s="9">
        <f>ROUND(ROUND(F60,2)*ROUND(G60,3),2)</f>
        <v>0</v>
      </c>
      <c r="M60" s="35"/>
    </row>
    <row r="61" spans="1:13" x14ac:dyDescent="0.25">
      <c r="A61" s="1" t="s">
        <v>70</v>
      </c>
      <c r="B61" s="1">
        <v>2</v>
      </c>
      <c r="C61" s="1" t="s">
        <v>73</v>
      </c>
      <c r="D61" s="7" t="s">
        <v>18</v>
      </c>
      <c r="E61" s="1" t="s">
        <v>74</v>
      </c>
      <c r="F61" s="30">
        <f>('INTRODUIR PREUS'!D50*1)*1.1045</f>
        <v>0</v>
      </c>
      <c r="G61" s="8">
        <v>65.087999999999994</v>
      </c>
      <c r="H61" s="9">
        <f>ROUND(ROUND(F61,2)*ROUND(G61,3),2)</f>
        <v>0</v>
      </c>
      <c r="M61" s="35" t="s">
        <v>179</v>
      </c>
    </row>
    <row r="62" spans="1:13" x14ac:dyDescent="0.25">
      <c r="E62" s="5" t="s">
        <v>22</v>
      </c>
      <c r="F62" s="5"/>
      <c r="G62" s="5"/>
      <c r="H62" s="10">
        <f>SUM(H60:H61)</f>
        <v>0</v>
      </c>
      <c r="M62" s="35" t="s">
        <v>178</v>
      </c>
    </row>
    <row r="63" spans="1:13" x14ac:dyDescent="0.25">
      <c r="M63" s="36"/>
    </row>
    <row r="64" spans="1:13" x14ac:dyDescent="0.25">
      <c r="E64" s="11" t="s">
        <v>75</v>
      </c>
      <c r="H64" s="12">
        <f>SUM(H9:H63)/2</f>
        <v>0</v>
      </c>
      <c r="M64" s="36"/>
    </row>
    <row r="66" spans="6:8" x14ac:dyDescent="0.25">
      <c r="F66" s="40" t="s">
        <v>181</v>
      </c>
      <c r="H66" s="41">
        <f>H64</f>
        <v>0</v>
      </c>
    </row>
    <row r="67" spans="6:8" x14ac:dyDescent="0.25">
      <c r="F67" s="42" t="s">
        <v>182</v>
      </c>
      <c r="H67" s="43">
        <f>H66*0.13</f>
        <v>0</v>
      </c>
    </row>
    <row r="68" spans="6:8" x14ac:dyDescent="0.25">
      <c r="F68" s="42" t="s">
        <v>183</v>
      </c>
      <c r="H68" s="44">
        <f>H66*0.06</f>
        <v>0</v>
      </c>
    </row>
    <row r="69" spans="6:8" x14ac:dyDescent="0.25">
      <c r="F69" s="40" t="s">
        <v>184</v>
      </c>
      <c r="H69" s="41">
        <f>SUM(H66:H68)</f>
        <v>0</v>
      </c>
    </row>
    <row r="70" spans="6:8" x14ac:dyDescent="0.25">
      <c r="F70" s="42" t="s">
        <v>185</v>
      </c>
      <c r="H70" s="44">
        <f>H69*0.21</f>
        <v>0</v>
      </c>
    </row>
    <row r="71" spans="6:8" ht="15.75" x14ac:dyDescent="0.25">
      <c r="F71" s="45" t="s">
        <v>186</v>
      </c>
      <c r="G71" s="46"/>
      <c r="H71" s="47">
        <f>SUM(H69:H70)</f>
        <v>0</v>
      </c>
    </row>
  </sheetData>
  <sheetProtection algorithmName="SHA-512" hashValue="FthlSBJCFCQUroBxBROOkr9BHux3JscYS/xB2IzkRyl2syNAiRLNoZY91es0b7dC9BtbnnFve1xNJnau42l7vQ==" saltValue="A/Hs6VLz7B35s3X80BFy6w==" spinCount="100000" sheet="1" objects="1" scenarios="1"/>
  <mergeCells count="4">
    <mergeCell ref="E1:H1"/>
    <mergeCell ref="E2:H2"/>
    <mergeCell ref="E3:H3"/>
    <mergeCell ref="E4:H4"/>
  </mergeCells>
  <conditionalFormatting sqref="H64">
    <cfRule type="expression" dxfId="1" priority="1">
      <formula>$H$64&gt;90506.78</formula>
    </cfRule>
  </conditionalFormatting>
  <conditionalFormatting sqref="M14:M64">
    <cfRule type="expression" dxfId="0" priority="2">
      <formula>$H$64&gt;90506.78</formula>
    </cfRule>
  </conditionalFormatting>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INTRODUIR PREUS</vt:lpstr>
      <vt:lpstr>OFERTA RESULTANT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Ramon Pou Arribas</cp:lastModifiedBy>
  <dcterms:created xsi:type="dcterms:W3CDTF">2026-10-20T10:49:46Z</dcterms:created>
  <dcterms:modified xsi:type="dcterms:W3CDTF">2026-10-21T08:12:05Z</dcterms:modified>
</cp:coreProperties>
</file>