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fgccat.sharepoint.com/sites/OFICINAADMINISTRATIVA2/Shared Documents/OA Expedients/2026/104_SUB_CAT/_CONTR_2026_499__260619_OBRES_EXTRARRAPID TALLER MARTORELL ENLLAÇ/03_Enviat_AJ i PCAP/"/>
    </mc:Choice>
  </mc:AlternateContent>
  <xr:revisionPtr revIDLastSave="390" documentId="8_{6B5D2A7D-3129-47DB-B5EA-CADCADA6720A}" xr6:coauthVersionLast="47" xr6:coauthVersionMax="47" xr10:uidLastSave="{FED417E9-8F1C-4740-A120-E64F56815D0B}"/>
  <bookViews>
    <workbookView xWindow="-120" yWindow="-120" windowWidth="29040" windowHeight="15840" xr2:uid="{23B3B575-57A1-4890-B988-8689E2D3621B}"/>
  </bookViews>
  <sheets>
    <sheet name="Annex 2 PCAP-Oferta econ" sheetId="1" r:id="rId1"/>
    <sheet name="Hoja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1" l="1"/>
  <c r="H18" i="1"/>
  <c r="H19" i="1"/>
  <c r="H20" i="1"/>
  <c r="H21" i="1"/>
  <c r="H22" i="1"/>
  <c r="H23" i="1"/>
  <c r="H24" i="1"/>
  <c r="H25" i="1"/>
  <c r="H16" i="1"/>
  <c r="G36" i="1" l="1"/>
  <c r="H36" i="1" s="1"/>
  <c r="H27" i="1"/>
  <c r="D11" i="2"/>
  <c r="A22" i="2"/>
  <c r="H29" i="1" l="1"/>
  <c r="H28" i="1"/>
  <c r="H30" i="1" l="1"/>
  <c r="H31" i="1" s="1"/>
  <c r="H32" i="1" s="1"/>
</calcChain>
</file>

<file path=xl/sharedStrings.xml><?xml version="1.0" encoding="utf-8"?>
<sst xmlns="http://schemas.openxmlformats.org/spreadsheetml/2006/main" count="47" uniqueCount="36">
  <si>
    <t>EMPRESA LICITADORA:</t>
  </si>
  <si>
    <t>OMPLIR NOMÉS LES CEL·LES EN BLANC</t>
  </si>
  <si>
    <t>Ordre</t>
  </si>
  <si>
    <t>Unitats</t>
  </si>
  <si>
    <t>Descripció</t>
  </si>
  <si>
    <t>Amidament</t>
  </si>
  <si>
    <t>Preu unitari</t>
  </si>
  <si>
    <t>Import</t>
  </si>
  <si>
    <t>UT</t>
  </si>
  <si>
    <t>Subministrament de Cel·la de sortida de feeder equipada amb: - Interruptor extrarràpid de Un=2.000 Vcc, In=4.000 A, poder de tall 75 kA t=10 ms, regulació de relés 2000 a 8000 A, bobina 110 Vcc, amb contactes auxiliars commutats, tipus UR40ED82S de SECHERON o equivalent - Resistència d'assaig de línia In=40 A, R=45 Ohm de JAM o equivalent - Resistència regulable 210 R dissipació 100W a 200ºC, muntatge HS TECNOMEGA o equivalent - 2 Resistències 200 R, ± 1% 3 W de TEGNOMEGA o equivalent - Resistència 450 R, ± 1% 3 W de TEGNOMEGA o equivalent - Resistència 100 R, ± 1% 3 W de TEGNOMEGA o equivalent - Varistor MINIWAT o equivalent - 2 Relé auxiliar amb bobina 24 Vcc, amb díode i LED, tipus MR-C4-A40 de RELECO o equivalent - Voltímetre i amperímetre electromagnètic - Autòmat programable model Modicon M340-2020 d'Schneider Electric o equivalent, amb font d'alimentació de 20 W, CPU amb port USB i protocol de comunicacions MODBUS i mòdul Ethernet WE, rack de 6 posicions, mòduls de 16 entrades 24 V i 16 sortides 24 V, mòdul per a 4 entrades analògiques, switch gestionable amb 6 RJ45 i 2 FO MM - Connector extraïble format per base connector GP (part fixa), carcassa GP (part mòbil) i resta de components segons especificacions del plec de condicions - 2 Fusibles amb In=12A, Un=1700 Vcc, amb microcontacte, tipus EDL de FERRAZ o equivalent - Conjunt d'elements de baixa tensió (relés auxiliars, interruptors automàtics, commutadors, contactors, polsadors, pilots, borns, contactes, etc.) - Plafó visualitzador de 3,5´´, QVGA (320 X 240 pixels), tipus HMI MAGELIS d'Schneider Electric o equivalent - 5 Relé de potència per a cc tipus QR-C7-X10 de RELECO o equivalent - Convertidors de senyal - Convertidors de tensió - Shunt Classe 0,5 Relació 4000 A/60 mV marca ZAIGER o equivalent - Bobina d’enclavament d’extracció tipus ER-50 de JOVE o equivalent, amb contacte de posició HONEYWELL o equivalent Inclosa la posada en servei, enginyeria de desenvolupament i control de l'equip, assajos i ajusts segons Especificació tècnica de Subestacions de transformació i rectificacions per tracció ET 101 vigent i indicacions d'FGC.</t>
  </si>
  <si>
    <t>m</t>
  </si>
  <si>
    <t>UT </t>
  </si>
  <si>
    <t>Obres per al desmuntatge de l’accionament del seccionador existent del taller (núm. 293) i posterior instal·lació d’un nou accionament manual, incloent l’adaptació dels elements mecànics i de control necessaris per garantir el correcte funcionament de la maniobra.</t>
  </si>
  <si>
    <t xml:space="preserve"> OBRES D’INSTAL·LACIÓ D’UN DISJUNTOR EXTRARRÀPID PER A LA ALIMENTACIÓ DEL TALLER DE MARTORELL ENLLAÇ, DE FERROCARRILS DE LA GENERALITAT DE CATALUNYA</t>
  </si>
  <si>
    <t>Desenvolupament, configuració i programació PLC, per proteccions integrades de EDL i DDL. Senyals, alarmes i ordres cablejades a bornes per connexió de cablejat fins el Taller. Llicencies incloses. Tot d'acord a lesprescripcions d'FGC i la DO. S'inclouen tots els elements i mitjans necessaris per a la seva correcta execució, acord a les prescripcions d'FGC i la DO</t>
  </si>
  <si>
    <t>Disseny i desenvolupament de la lògica de control per cablejat convencional, quadres i esquemes. Tot d'acord a les prescripcions d'FGC i la DO. S'inclou l'entrega de la documentació As-built de control, protocols d'assaig, d'acord a les prescripcions d'FGC i la DO</t>
  </si>
  <si>
    <t>Instal·lació del disjuntor extrarràpid, incloent l’adequació de la bancada existent, la instal·lació i fixació de la cel·la, la connexió a la xarxa de terres mitjançant conductor nu de coure de secció 50 mm²,i la execució de les  modificacions de control de la subestació i el cablejat de alimentació del disjuntor extrarràpid. Tots els materials, equips, accessoris i treballs necessaris per a la correcta instal·lació i posada en servei estan inclosos. L’execució es farà d’acord amb la normativa vigent, les prescripcions de FGC i la direcció d’obra.</t>
  </si>
  <si>
    <t>Obres subministrament i instal·lació del cablejat de potència, incloent el cable positiu i el cable negatiu, així com la intercepció del cable de sortida del feeder 5. El cable positiu i negatiu serà de tipus XLPE 3 kV, amb conductor de coure de 300 mm² de secció, d’acord amb l’especificació tècnica ET-104 d’FGC. Inclourà els empalmaments necessaris i els terminals corresponents per efectuar la connexió amb la cel·la del disjuntor extrarràpid. Tots els materials,, equips, accessoris i treballs necessaris per a la correcta instal·lació i posada en servei estan inclosos. L’execució es farà d’acord amb la normativa vigent, les prescripcions de FGC i la direcció d’obra.</t>
  </si>
  <si>
    <t>Obres subministrament i estesa de cablejat de control d'un manguera de 11 x 1,5 mm² Cu tipus RZ1F3-K, amb classificació de reacció al foc Classe Dca‑s2,d2,a2,  des de la subestació de Martorell fins al quadre de control del taller, mitjançant aprofitament de les canalitzacions existents, incloent totes les operacions necessàries per a la seva correcta instal·lació, fixació i posada en servei. Tots els materials,, equips, accessoris i treballs necessaris per a la correcta instal·lació i posada en servei estan inclosos. L’execució es farà d’acord amb la normativa vigent, les prescripcions de FGC i la direcció d’obra.</t>
  </si>
  <si>
    <t>Obres per a execució de nova canalització subterrània per a allotjament de serveis, formada per dos tubs de 150 mm de diàmetre, instal·lats en rasa i degudament envoltats amb formigó, incloent totes les operacions necessàries per a la seva completa execució. Inclou: Replanteig de la traça de la canalització; Excavació de rasa en terreny de qualsevol naturalesa, amb mitjans mecànics i/o manuals; Preparació del fons de rasa mitjançant llit de sorra o material seleccionat, degudament compactat; Subministrament i col·locació de dos tubs de 150 mm de diàmetre, amb correcta alineació i pendent, incloent peces especials si escau; Col·locació de separadors/distanciadors per garantir la geometria de la canalització; Formigonat d’envolupant complet dels tubs, amb formigó en massa, incloent reblert lateral i superior fins a gruix definit en projecte; Reblert de la rasa amb material adequat, compactat per capes segons normativa vigent; Col·locació de cinta senyalitzadora i/o detectable; Càrrega, transport i gestió de terres sobrants a abocador autoritzat; Mitjans auxiliars, senyalització d’obra i proteccions necessàries</t>
  </si>
  <si>
    <t>Obres per a la execució de pas de via ferroviària mitjançant la formació d’una canalització subterrània composta per dos tubs de 150 mm de diàmetre, disposats sota plataforma de via, degudament protegits i formigonats, incloent totes les operacions necessàries per a la seva correcta execució en entorn ferroviari. Inclou: Replanteig del pas de via i coordinació amb l’explotació ferroviària; Excavació sota via existent, mitjançant procediment mecànic o manual, incloent entibació si és necessària; Execució del pas sota via mitjançant: rasa oberta (si es permet), o perforació / hinca (topo, martell pneumàtic, etc.), segons condicions d’explotació; Subministrament i col·locació de dos tubs Ø150 mm (PVC o PEAD), correctament alineats; Col·locació de separadors i proteccions mecàniques;  Envolupant amb formigó en tota la longitud del pas, amb el recobriment definit en projecte; Reposició de banqueta, balast i superestructura de via afectada, incloent compactació i perfilat; Col·locació de cinta senyalitzadora; Retirada i gestió de materials sobrants a abocador autoritzat; Mitjans auxiliars, senyalització d’obra i mesures de seguretat ferroviària; Tots els materials,, equips, accessoris i treballs necessaris per a la correcta instal·lació i posada en servei estan inclosos. L’execució es farà d’acord amb la normativa vigent, les prescripcions de FGC i la direcció d’obra.</t>
  </si>
  <si>
    <t>Obres per a modificació del quadre de control del taller i integració del nou disjuntor extrarràpid al sistema de seguretat, incloent: Reutilització de la botonera existent; Implementació de senyals amb caixa d’alarmes indicant: Estats, alarmes, bloqueig. Anul·lació del seccionador actual; integració del disjuntor extrarràpid al sistema de seguretat; implementació d'enclavaments; integració amb els sistemes d'emergència; Tots els materials,, equips, accessoris i treballs necessaris per a la correcta instal·lació i posada en servei estan inclosos. L’execució es farà d’acord amb la normativa vigent, les prescripcions de FGC i la direcció d’obra.</t>
  </si>
  <si>
    <t>OFERTA PREU UNITARI</t>
  </si>
  <si>
    <t xml:space="preserve">OFERTA IMPORT </t>
  </si>
  <si>
    <t>Pressupost Execució Material LICITACIÓ</t>
  </si>
  <si>
    <t>Pressupost Execució Material OFERTA</t>
  </si>
  <si>
    <t>13 % Despeses generals</t>
  </si>
  <si>
    <t>6 % Benefici industrial</t>
  </si>
  <si>
    <t>Import base (abans d’IVA)</t>
  </si>
  <si>
    <t>IVA (21%)</t>
  </si>
  <si>
    <t>TOTAL</t>
  </si>
  <si>
    <t>Import OFERTA (abans d’IVA)</t>
  </si>
  <si>
    <t>TOTAL OFERTA</t>
  </si>
  <si>
    <r>
      <t>TOTAL</t>
    </r>
    <r>
      <rPr>
        <b/>
        <sz val="9"/>
        <color theme="1"/>
        <rFont val="Arial"/>
        <family val="2"/>
      </rPr>
      <t xml:space="preserve"> PEM</t>
    </r>
    <r>
      <rPr>
        <sz val="9"/>
        <color theme="1"/>
        <rFont val="Arial"/>
        <family val="2"/>
      </rPr>
      <t xml:space="preserve"> PARTIDES QUE ADMETEN BAIXA</t>
    </r>
  </si>
  <si>
    <r>
      <t>TOTAL</t>
    </r>
    <r>
      <rPr>
        <b/>
        <sz val="9"/>
        <color theme="1"/>
        <rFont val="Arial"/>
        <family val="2"/>
      </rPr>
      <t xml:space="preserve"> PEC</t>
    </r>
    <r>
      <rPr>
        <sz val="9"/>
        <color theme="1"/>
        <rFont val="Arial"/>
        <family val="2"/>
      </rPr>
      <t xml:space="preserve"> PARTIDES QUE ADMETEN BAIXA</t>
    </r>
  </si>
  <si>
    <t>Partida alçada a justificar per a actuacions ordinàries derivades de variacions menors en instal·lacions existents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</si>
</sst>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4" x14ac:knownFonts="1">
    <font>
      <sz val="11"/>
      <color theme="1"/>
      <name val="Aptos Narrow"/>
      <family val="2"/>
      <scheme val="minor"/>
    </font>
    <font>
      <sz val="11"/>
      <color theme="1"/>
      <name val="Aptos Narrow"/>
      <family val="2"/>
      <scheme val="minor"/>
    </font>
    <font>
      <sz val="10"/>
      <color rgb="FF000000"/>
      <name val="Calibri"/>
      <family val="2"/>
    </font>
    <font>
      <sz val="6"/>
      <color rgb="FF000000"/>
      <name val="Arial"/>
      <family val="2"/>
    </font>
    <font>
      <b/>
      <sz val="11"/>
      <color rgb="FF000000"/>
      <name val="Arial"/>
      <family val="2"/>
    </font>
    <font>
      <b/>
      <sz val="9"/>
      <color rgb="FF000000"/>
      <name val="Arial"/>
      <family val="2"/>
    </font>
    <font>
      <sz val="9"/>
      <color rgb="FF000000"/>
      <name val="Arial"/>
      <family val="2"/>
    </font>
    <font>
      <sz val="9"/>
      <color theme="1"/>
      <name val="Arial"/>
      <family val="2"/>
    </font>
    <font>
      <sz val="11"/>
      <color theme="1"/>
      <name val="Arial"/>
      <family val="2"/>
    </font>
    <font>
      <b/>
      <sz val="11"/>
      <color theme="1"/>
      <name val="Arial"/>
      <family val="2"/>
    </font>
    <font>
      <b/>
      <sz val="9"/>
      <color theme="1"/>
      <name val="Arial"/>
      <family val="2"/>
    </font>
    <font>
      <sz val="8"/>
      <color theme="1"/>
      <name val="Arial"/>
      <family val="2"/>
    </font>
    <font>
      <b/>
      <sz val="9"/>
      <name val="Arial"/>
      <family val="2"/>
    </font>
    <font>
      <i/>
      <sz val="9"/>
      <color rgb="FF000000"/>
      <name val="Arial"/>
      <family val="2"/>
    </font>
  </fonts>
  <fills count="9">
    <fill>
      <patternFill patternType="none"/>
    </fill>
    <fill>
      <patternFill patternType="gray125"/>
    </fill>
    <fill>
      <patternFill patternType="solid">
        <fgColor rgb="FF92D050"/>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rgb="FFE6FC18"/>
        <bgColor indexed="64"/>
      </patternFill>
    </fill>
    <fill>
      <patternFill patternType="solid">
        <fgColor theme="2"/>
        <bgColor indexed="64"/>
      </patternFill>
    </fill>
  </fills>
  <borders count="14">
    <border>
      <left/>
      <right/>
      <top/>
      <bottom/>
      <diagonal/>
    </border>
    <border>
      <left/>
      <right style="thick">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1">
    <xf numFmtId="0" fontId="0" fillId="0" borderId="0" xfId="0"/>
    <xf numFmtId="8" fontId="0" fillId="0" borderId="0" xfId="0" applyNumberFormat="1"/>
    <xf numFmtId="8" fontId="2" fillId="0" borderId="1" xfId="0" applyNumberFormat="1" applyFont="1" applyBorder="1" applyAlignment="1">
      <alignment horizontal="right" vertical="center" wrapText="1"/>
    </xf>
    <xf numFmtId="8" fontId="3" fillId="0" borderId="2" xfId="0" applyNumberFormat="1" applyFont="1" applyBorder="1" applyAlignment="1">
      <alignment vertical="center"/>
    </xf>
    <xf numFmtId="0" fontId="8" fillId="0" borderId="0" xfId="0" applyFont="1"/>
    <xf numFmtId="0" fontId="8" fillId="0" borderId="0" xfId="0" applyFont="1" applyAlignment="1">
      <alignment horizontal="center" vertical="center"/>
    </xf>
    <xf numFmtId="0" fontId="9" fillId="3" borderId="0" xfId="0" applyFont="1" applyFill="1"/>
    <xf numFmtId="0" fontId="8" fillId="3" borderId="0" xfId="0" applyFont="1" applyFill="1" applyAlignment="1">
      <alignment horizontal="center" vertical="center"/>
    </xf>
    <xf numFmtId="0" fontId="5" fillId="4" borderId="3" xfId="0" applyFont="1" applyFill="1" applyBorder="1" applyAlignment="1">
      <alignment horizontal="center" vertical="center"/>
    </xf>
    <xf numFmtId="0" fontId="5" fillId="4" borderId="8" xfId="0" applyFont="1" applyFill="1" applyBorder="1" applyAlignment="1">
      <alignment vertical="center"/>
    </xf>
    <xf numFmtId="0" fontId="5" fillId="4" borderId="8" xfId="0" applyFont="1" applyFill="1" applyBorder="1" applyAlignment="1">
      <alignment vertical="center" wrapText="1"/>
    </xf>
    <xf numFmtId="0" fontId="5" fillId="4" borderId="8" xfId="0" applyFont="1" applyFill="1" applyBorder="1" applyAlignment="1">
      <alignment horizontal="center" vertical="center" wrapText="1"/>
    </xf>
    <xf numFmtId="0" fontId="5" fillId="4" borderId="8" xfId="0" applyFont="1" applyFill="1" applyBorder="1" applyAlignment="1">
      <alignment horizontal="center" vertical="center"/>
    </xf>
    <xf numFmtId="0" fontId="12" fillId="6" borderId="8"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6" fillId="5" borderId="5" xfId="0" applyFont="1" applyFill="1" applyBorder="1" applyAlignment="1">
      <alignment horizontal="center" vertical="center"/>
    </xf>
    <xf numFmtId="0" fontId="6" fillId="5" borderId="2" xfId="0" applyFont="1" applyFill="1" applyBorder="1" applyAlignment="1">
      <alignment vertical="center"/>
    </xf>
    <xf numFmtId="0" fontId="6" fillId="5" borderId="2" xfId="0" applyFont="1" applyFill="1" applyBorder="1" applyAlignment="1">
      <alignment vertical="center" wrapText="1"/>
    </xf>
    <xf numFmtId="0" fontId="6" fillId="5" borderId="2" xfId="0" applyFont="1" applyFill="1" applyBorder="1" applyAlignment="1">
      <alignment horizontal="center" vertical="center"/>
    </xf>
    <xf numFmtId="8" fontId="6" fillId="5" borderId="2" xfId="0" applyNumberFormat="1" applyFont="1" applyFill="1" applyBorder="1" applyAlignment="1">
      <alignment horizontal="center" vertical="center"/>
    </xf>
    <xf numFmtId="44" fontId="7" fillId="5" borderId="5" xfId="1" applyFont="1" applyFill="1" applyBorder="1" applyAlignment="1" applyProtection="1">
      <alignment horizontal="center" vertical="center"/>
    </xf>
    <xf numFmtId="0" fontId="6" fillId="5" borderId="7" xfId="0" applyFont="1" applyFill="1" applyBorder="1" applyAlignment="1">
      <alignment vertical="center"/>
    </xf>
    <xf numFmtId="0" fontId="6" fillId="5" borderId="6" xfId="0" applyFont="1" applyFill="1" applyBorder="1" applyAlignment="1">
      <alignment vertical="center" wrapText="1"/>
    </xf>
    <xf numFmtId="0" fontId="6" fillId="5" borderId="7" xfId="0" applyFont="1" applyFill="1" applyBorder="1" applyAlignment="1">
      <alignment horizontal="center" vertical="center"/>
    </xf>
    <xf numFmtId="8" fontId="6" fillId="5" borderId="7" xfId="0" applyNumberFormat="1" applyFont="1" applyFill="1" applyBorder="1" applyAlignment="1">
      <alignment horizontal="center" vertical="center"/>
    </xf>
    <xf numFmtId="0" fontId="6" fillId="5" borderId="3" xfId="0" applyFont="1" applyFill="1" applyBorder="1" applyAlignment="1">
      <alignment vertical="center" wrapText="1"/>
    </xf>
    <xf numFmtId="0" fontId="6" fillId="5" borderId="3" xfId="0" applyFont="1" applyFill="1" applyBorder="1" applyAlignment="1">
      <alignment vertical="center"/>
    </xf>
    <xf numFmtId="0" fontId="6" fillId="5" borderId="8" xfId="0" applyFont="1" applyFill="1" applyBorder="1" applyAlignment="1">
      <alignment vertical="center" wrapText="1"/>
    </xf>
    <xf numFmtId="0" fontId="6" fillId="5" borderId="3" xfId="0" applyFont="1" applyFill="1" applyBorder="1" applyAlignment="1">
      <alignment horizontal="center" vertical="center"/>
    </xf>
    <xf numFmtId="8" fontId="6" fillId="5" borderId="3" xfId="0" applyNumberFormat="1" applyFont="1" applyFill="1" applyBorder="1" applyAlignment="1">
      <alignment horizontal="center" vertical="center"/>
    </xf>
    <xf numFmtId="0" fontId="6" fillId="7" borderId="5"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2" xfId="0" applyFont="1" applyFill="1" applyBorder="1" applyAlignment="1">
      <alignment vertical="center" wrapText="1"/>
    </xf>
    <xf numFmtId="8" fontId="6" fillId="7" borderId="2" xfId="0" applyNumberFormat="1" applyFont="1" applyFill="1" applyBorder="1" applyAlignment="1">
      <alignment horizontal="center" vertical="center"/>
    </xf>
    <xf numFmtId="44" fontId="7" fillId="7" borderId="6" xfId="1" applyFont="1" applyFill="1" applyBorder="1" applyAlignment="1" applyProtection="1">
      <alignment horizontal="center" vertical="center"/>
    </xf>
    <xf numFmtId="44" fontId="7" fillId="7" borderId="5" xfId="1" applyFont="1" applyFill="1" applyBorder="1" applyAlignment="1" applyProtection="1">
      <alignment horizontal="center" vertical="center"/>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5" fillId="5" borderId="9" xfId="0" applyFont="1" applyFill="1" applyBorder="1" applyAlignment="1">
      <alignment horizontal="right" vertical="center" wrapText="1"/>
    </xf>
    <xf numFmtId="0" fontId="5" fillId="6" borderId="9" xfId="0" applyFont="1" applyFill="1" applyBorder="1" applyAlignment="1">
      <alignment horizontal="right" vertical="center" wrapText="1"/>
    </xf>
    <xf numFmtId="44" fontId="7" fillId="4" borderId="3" xfId="0" applyNumberFormat="1" applyFont="1" applyFill="1" applyBorder="1" applyAlignment="1">
      <alignment horizontal="center" vertical="center"/>
    </xf>
    <xf numFmtId="0" fontId="11" fillId="0" borderId="0" xfId="0" applyFont="1" applyAlignment="1">
      <alignment vertical="center"/>
    </xf>
    <xf numFmtId="0" fontId="13" fillId="5" borderId="3" xfId="0" applyFont="1" applyFill="1" applyBorder="1" applyAlignment="1">
      <alignment horizontal="right" vertical="center" wrapText="1"/>
    </xf>
    <xf numFmtId="0" fontId="13" fillId="4" borderId="3" xfId="0" applyFont="1" applyFill="1" applyBorder="1" applyAlignment="1">
      <alignment horizontal="right" vertical="center" wrapText="1"/>
    </xf>
    <xf numFmtId="44" fontId="7" fillId="4" borderId="3" xfId="1" applyFont="1" applyFill="1" applyBorder="1" applyAlignment="1" applyProtection="1">
      <alignment horizontal="center" vertical="center"/>
    </xf>
    <xf numFmtId="0" fontId="13" fillId="5" borderId="5" xfId="0" applyFont="1" applyFill="1" applyBorder="1" applyAlignment="1">
      <alignment horizontal="right" vertical="center" wrapText="1"/>
    </xf>
    <xf numFmtId="0" fontId="13" fillId="4" borderId="5" xfId="0" applyFont="1" applyFill="1" applyBorder="1" applyAlignment="1">
      <alignment horizontal="right" vertical="center" wrapText="1"/>
    </xf>
    <xf numFmtId="0" fontId="5" fillId="5" borderId="5" xfId="0" applyFont="1" applyFill="1" applyBorder="1" applyAlignment="1">
      <alignment horizontal="right" vertical="center" wrapText="1"/>
    </xf>
    <xf numFmtId="0" fontId="5" fillId="4" borderId="5" xfId="0" applyFont="1" applyFill="1" applyBorder="1" applyAlignment="1">
      <alignment horizontal="right" vertical="center" wrapText="1"/>
    </xf>
    <xf numFmtId="0" fontId="10" fillId="5" borderId="3" xfId="0" applyFont="1" applyFill="1" applyBorder="1" applyAlignment="1">
      <alignment horizontal="right" vertical="center"/>
    </xf>
    <xf numFmtId="0" fontId="7" fillId="5" borderId="3" xfId="0" applyFont="1" applyFill="1" applyBorder="1" applyAlignment="1">
      <alignment horizontal="center" vertical="center" wrapText="1"/>
    </xf>
    <xf numFmtId="44" fontId="7" fillId="8" borderId="9" xfId="0" applyNumberFormat="1" applyFont="1" applyFill="1" applyBorder="1" applyAlignment="1">
      <alignment horizontal="center" vertical="center"/>
    </xf>
    <xf numFmtId="44" fontId="7" fillId="8" borderId="3" xfId="1" applyFont="1" applyFill="1" applyBorder="1" applyAlignment="1" applyProtection="1">
      <alignment horizontal="center" vertical="center"/>
    </xf>
    <xf numFmtId="44" fontId="7" fillId="0" borderId="2" xfId="1" applyFont="1" applyBorder="1" applyAlignment="1" applyProtection="1">
      <alignment horizontal="center" vertical="center"/>
      <protection locked="0"/>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8" xfId="0" applyFont="1" applyFill="1" applyBorder="1" applyAlignment="1">
      <alignment horizontal="center" vertical="center"/>
    </xf>
    <xf numFmtId="0" fontId="10" fillId="2" borderId="0" xfId="0" applyFont="1" applyFill="1" applyAlignment="1">
      <alignment horizontal="center" vertical="center" wrapText="1"/>
    </xf>
    <xf numFmtId="0" fontId="8" fillId="0" borderId="11" xfId="0" applyFont="1" applyBorder="1" applyAlignment="1" applyProtection="1">
      <alignment horizontal="center"/>
      <protection locked="0"/>
    </xf>
    <xf numFmtId="0" fontId="8" fillId="0" borderId="13" xfId="0" applyFont="1" applyBorder="1" applyAlignment="1" applyProtection="1">
      <alignment horizontal="center"/>
      <protection locked="0"/>
    </xf>
    <xf numFmtId="0" fontId="8" fillId="0" borderId="12" xfId="0" applyFont="1" applyBorder="1" applyAlignment="1" applyProtection="1">
      <alignment horizontal="center"/>
      <protection locked="0"/>
    </xf>
  </cellXfs>
  <cellStyles count="2">
    <cellStyle name="Moneda" xfId="1" builtinId="4"/>
    <cellStyle name="Normal" xfId="0" builtinId="0"/>
  </cellStyles>
  <dxfs count="0"/>
  <tableStyles count="0" defaultTableStyle="TableStyleMedium2" defaultPivotStyle="PivotStyleLight16"/>
  <colors>
    <mruColors>
      <color rgb="FFE6FC18"/>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350520</xdr:colOff>
      <xdr:row>1</xdr:row>
      <xdr:rowOff>53340</xdr:rowOff>
    </xdr:from>
    <xdr:to>
      <xdr:col>2</xdr:col>
      <xdr:colOff>673955</xdr:colOff>
      <xdr:row>6</xdr:row>
      <xdr:rowOff>116007</xdr:rowOff>
    </xdr:to>
    <xdr:pic>
      <xdr:nvPicPr>
        <xdr:cNvPr id="3" name="Imatge 2" descr="Patrón de fondo&#10;&#10;Descripción generada automáticamente con confianza baja">
          <a:extLst>
            <a:ext uri="{FF2B5EF4-FFF2-40B4-BE49-F238E27FC236}">
              <a16:creationId xmlns:a16="http://schemas.microsoft.com/office/drawing/2014/main" id="{1B02C220-418C-F2E7-9112-6DC1ADBDB72E}"/>
            </a:ext>
          </a:extLst>
        </xdr:cNvPr>
        <xdr:cNvPicPr>
          <a:picLocks noChangeAspect="1"/>
        </xdr:cNvPicPr>
      </xdr:nvPicPr>
      <xdr:blipFill rotWithShape="1">
        <a:blip xmlns:r="http://schemas.openxmlformats.org/officeDocument/2006/relationships" r:embed="rId1"/>
        <a:srcRect t="26052" r="6435"/>
        <a:stretch/>
      </xdr:blipFill>
      <xdr:spPr>
        <a:xfrm>
          <a:off x="350520" y="236220"/>
          <a:ext cx="1440180" cy="937379"/>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2</xdr:col>
      <xdr:colOff>879230</xdr:colOff>
      <xdr:row>1</xdr:row>
      <xdr:rowOff>84137</xdr:rowOff>
    </xdr:from>
    <xdr:to>
      <xdr:col>6</xdr:col>
      <xdr:colOff>198438</xdr:colOff>
      <xdr:row>6</xdr:row>
      <xdr:rowOff>91757</xdr:rowOff>
    </xdr:to>
    <xdr:sp macro="" textlink="">
      <xdr:nvSpPr>
        <xdr:cNvPr id="4" name="QuadreDeText 3">
          <a:extLst>
            <a:ext uri="{FF2B5EF4-FFF2-40B4-BE49-F238E27FC236}">
              <a16:creationId xmlns:a16="http://schemas.microsoft.com/office/drawing/2014/main" id="{6AC7C07C-0807-9BF1-EF26-40B5ACD48F37}"/>
            </a:ext>
          </a:extLst>
        </xdr:cNvPr>
        <xdr:cNvSpPr txBox="1"/>
      </xdr:nvSpPr>
      <xdr:spPr>
        <a:xfrm>
          <a:off x="2006355" y="266700"/>
          <a:ext cx="9336333" cy="92043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ca-ES" sz="1800" b="1" baseline="0">
              <a:solidFill>
                <a:schemeClr val="dk1"/>
              </a:solidFill>
              <a:effectLst/>
              <a:latin typeface="+mn-lt"/>
              <a:ea typeface="+mn-ea"/>
              <a:cs typeface="+mn-cs"/>
            </a:rPr>
            <a:t>CONTR/2026/499  </a:t>
          </a:r>
        </a:p>
        <a:p>
          <a:r>
            <a:rPr lang="ca-ES" sz="1800" b="1" baseline="0">
              <a:solidFill>
                <a:schemeClr val="dk1"/>
              </a:solidFill>
              <a:effectLst/>
              <a:latin typeface="+mn-lt"/>
              <a:ea typeface="+mn-ea"/>
              <a:cs typeface="+mn-cs"/>
            </a:rPr>
            <a:t>O</a:t>
          </a:r>
          <a:r>
            <a:rPr lang="ca-ES" sz="1800" b="1">
              <a:solidFill>
                <a:schemeClr val="dk1"/>
              </a:solidFill>
              <a:effectLst/>
              <a:latin typeface="+mn-lt"/>
              <a:ea typeface="+mn-ea"/>
              <a:cs typeface="+mn-cs"/>
            </a:rPr>
            <a:t>bres d’instal·lació d’un disjuntor extrarràpid per a la alimentació del taller de Martorell Enllaç</a:t>
          </a:r>
          <a:endParaRPr lang="ca-ES" sz="1100" b="1">
            <a:solidFill>
              <a:schemeClr val="dk1"/>
            </a:solidFill>
            <a:effectLst/>
            <a:latin typeface="+mn-lt"/>
            <a:ea typeface="+mn-ea"/>
            <a:cs typeface="+mn-cs"/>
          </a:endParaRPr>
        </a:p>
      </xdr:txBody>
    </xdr:sp>
    <xdr:clientData/>
  </xdr:twoCellAnchor>
  <xdr:twoCellAnchor>
    <xdr:from>
      <xdr:col>0</xdr:col>
      <xdr:colOff>158751</xdr:colOff>
      <xdr:row>26</xdr:row>
      <xdr:rowOff>500067</xdr:rowOff>
    </xdr:from>
    <xdr:to>
      <xdr:col>2</xdr:col>
      <xdr:colOff>5461002</xdr:colOff>
      <xdr:row>28</xdr:row>
      <xdr:rowOff>261939</xdr:rowOff>
    </xdr:to>
    <xdr:sp macro="" textlink="">
      <xdr:nvSpPr>
        <xdr:cNvPr id="2" name="CuadroTexto 1">
          <a:extLst>
            <a:ext uri="{FF2B5EF4-FFF2-40B4-BE49-F238E27FC236}">
              <a16:creationId xmlns:a16="http://schemas.microsoft.com/office/drawing/2014/main" id="{E5D1D9B2-1FC5-FE2F-2666-61D4D20A4FE3}"/>
            </a:ext>
          </a:extLst>
        </xdr:cNvPr>
        <xdr:cNvSpPr txBox="1"/>
      </xdr:nvSpPr>
      <xdr:spPr>
        <a:xfrm>
          <a:off x="158751" y="14835192"/>
          <a:ext cx="6429376" cy="587372"/>
        </a:xfrm>
        <a:prstGeom prst="rect">
          <a:avLst/>
        </a:prstGeom>
        <a:solidFill>
          <a:srgbClr val="E6FC18"/>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a-ES" sz="1100">
            <a:solidFill>
              <a:schemeClr val="dk1"/>
            </a:solidFill>
            <a:effectLst/>
            <a:latin typeface="+mn-lt"/>
            <a:ea typeface="+mn-ea"/>
            <a:cs typeface="+mn-cs"/>
          </a:endParaRPr>
        </a:p>
        <a:p>
          <a:r>
            <a:rPr lang="ca-ES" sz="1200" b="1">
              <a:solidFill>
                <a:schemeClr val="dk1"/>
              </a:solidFill>
              <a:effectLst/>
              <a:latin typeface="+mn-lt"/>
              <a:ea typeface="+mn-ea"/>
              <a:cs typeface="+mn-cs"/>
            </a:rPr>
            <a:t>(*) La partida</a:t>
          </a:r>
          <a:r>
            <a:rPr lang="ca-ES" sz="1200" b="1" baseline="0">
              <a:solidFill>
                <a:schemeClr val="dk1"/>
              </a:solidFill>
              <a:effectLst/>
              <a:latin typeface="+mn-lt"/>
              <a:ea typeface="+mn-ea"/>
              <a:cs typeface="+mn-cs"/>
            </a:rPr>
            <a:t> 11 </a:t>
          </a:r>
          <a:r>
            <a:rPr lang="ca-ES" sz="1200" b="1">
              <a:solidFill>
                <a:schemeClr val="dk1"/>
              </a:solidFill>
              <a:effectLst/>
              <a:latin typeface="+mn-lt"/>
              <a:ea typeface="+mn-ea"/>
              <a:cs typeface="+mn-cs"/>
            </a:rPr>
            <a:t>no admet baixa i per tant cal ofertar-la al preu (en PEM) indicat en aquesta taula. </a:t>
          </a:r>
          <a:endParaRPr lang="ca-ES" sz="12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C880145-7C61-4B49-8CDE-186247CC12F3}">
  <we:reference id="wa104381701" version="1.0.0.4" store="ca-ES" storeType="OMEX"/>
  <we:alternateReferences>
    <we:reference id="wa104381701" version="1.0.0.4" store="wa104381701"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4B8F7-FA67-468A-9566-47ECB8C301B9}">
  <dimension ref="A8:H36"/>
  <sheetViews>
    <sheetView tabSelected="1" topLeftCell="A23" zoomScale="115" zoomScaleNormal="115" workbookViewId="0">
      <selection activeCell="G25" sqref="G16:G25"/>
    </sheetView>
  </sheetViews>
  <sheetFormatPr defaultColWidth="8.86328125" defaultRowHeight="13.5" x14ac:dyDescent="0.35"/>
  <cols>
    <col min="1" max="1" width="8.86328125" style="4"/>
    <col min="2" max="2" width="8.1328125" style="4" customWidth="1"/>
    <col min="3" max="3" width="109.73046875" style="4" customWidth="1"/>
    <col min="4" max="4" width="10.73046875" style="5" customWidth="1"/>
    <col min="5" max="5" width="17.73046875" style="5" customWidth="1"/>
    <col min="6" max="6" width="13.86328125" style="5" customWidth="1"/>
    <col min="7" max="7" width="16.86328125" style="5" customWidth="1"/>
    <col min="8" max="8" width="16.265625" style="5" customWidth="1"/>
    <col min="9" max="16384" width="8.86328125" style="4"/>
  </cols>
  <sheetData>
    <row r="8" spans="1:8" ht="13.9" thickBot="1" x14ac:dyDescent="0.4"/>
    <row r="9" spans="1:8" ht="33.75" customHeight="1" thickBot="1" x14ac:dyDescent="0.4">
      <c r="A9" s="57" t="s">
        <v>0</v>
      </c>
      <c r="B9" s="57"/>
      <c r="C9" s="58"/>
      <c r="D9" s="59"/>
      <c r="E9" s="59"/>
      <c r="F9" s="60"/>
    </row>
    <row r="12" spans="1:8" ht="13.9" x14ac:dyDescent="0.4">
      <c r="B12" s="6" t="s">
        <v>1</v>
      </c>
      <c r="C12" s="6"/>
      <c r="D12" s="7"/>
    </row>
    <row r="13" spans="1:8" ht="13.9" thickBot="1" x14ac:dyDescent="0.4"/>
    <row r="14" spans="1:8" ht="50.25" customHeight="1" thickBot="1" x14ac:dyDescent="0.4">
      <c r="A14" s="54" t="s">
        <v>13</v>
      </c>
      <c r="B14" s="55"/>
      <c r="C14" s="55"/>
      <c r="D14" s="55"/>
      <c r="E14" s="55"/>
      <c r="F14" s="55"/>
      <c r="G14" s="55"/>
      <c r="H14" s="56"/>
    </row>
    <row r="15" spans="1:8" ht="23.65" thickBot="1" x14ac:dyDescent="0.4">
      <c r="A15" s="8" t="s">
        <v>2</v>
      </c>
      <c r="B15" s="9" t="s">
        <v>3</v>
      </c>
      <c r="C15" s="10" t="s">
        <v>4</v>
      </c>
      <c r="D15" s="11" t="s">
        <v>5</v>
      </c>
      <c r="E15" s="12" t="s">
        <v>6</v>
      </c>
      <c r="F15" s="12" t="s">
        <v>7</v>
      </c>
      <c r="G15" s="13" t="s">
        <v>22</v>
      </c>
      <c r="H15" s="14" t="s">
        <v>23</v>
      </c>
    </row>
    <row r="16" spans="1:8" ht="195" customHeight="1" thickBot="1" x14ac:dyDescent="0.4">
      <c r="A16" s="15">
        <v>1</v>
      </c>
      <c r="B16" s="16" t="s">
        <v>8</v>
      </c>
      <c r="C16" s="17" t="s">
        <v>9</v>
      </c>
      <c r="D16" s="18">
        <v>1</v>
      </c>
      <c r="E16" s="19">
        <v>67171.429999999993</v>
      </c>
      <c r="F16" s="19">
        <v>67171.429999999993</v>
      </c>
      <c r="G16" s="53"/>
      <c r="H16" s="20">
        <f>+ROUND(G16*D16,2)</f>
        <v>0</v>
      </c>
    </row>
    <row r="17" spans="1:8" ht="35.25" thickBot="1" x14ac:dyDescent="0.4">
      <c r="A17" s="21">
        <v>2</v>
      </c>
      <c r="B17" s="21" t="s">
        <v>8</v>
      </c>
      <c r="C17" s="22" t="s">
        <v>14</v>
      </c>
      <c r="D17" s="23">
        <v>1</v>
      </c>
      <c r="E17" s="24">
        <v>4116.8100000000004</v>
      </c>
      <c r="F17" s="24">
        <v>4116.8100000000004</v>
      </c>
      <c r="G17" s="53"/>
      <c r="H17" s="20">
        <f t="shared" ref="H17:H25" si="0">+ROUND(G17*D17,2)</f>
        <v>0</v>
      </c>
    </row>
    <row r="18" spans="1:8" ht="23.65" thickBot="1" x14ac:dyDescent="0.4">
      <c r="A18" s="21">
        <v>3</v>
      </c>
      <c r="B18" s="21" t="s">
        <v>8</v>
      </c>
      <c r="C18" s="25" t="s">
        <v>15</v>
      </c>
      <c r="D18" s="23">
        <v>1</v>
      </c>
      <c r="E18" s="24">
        <v>3180.67</v>
      </c>
      <c r="F18" s="24">
        <v>3180.67</v>
      </c>
      <c r="G18" s="53"/>
      <c r="H18" s="20">
        <f t="shared" si="0"/>
        <v>0</v>
      </c>
    </row>
    <row r="19" spans="1:8" ht="46.9" thickBot="1" x14ac:dyDescent="0.4">
      <c r="A19" s="21">
        <v>4</v>
      </c>
      <c r="B19" s="21" t="s">
        <v>8</v>
      </c>
      <c r="C19" s="22" t="s">
        <v>16</v>
      </c>
      <c r="D19" s="23">
        <v>1</v>
      </c>
      <c r="E19" s="24">
        <v>10423</v>
      </c>
      <c r="F19" s="24">
        <v>10423</v>
      </c>
      <c r="G19" s="53"/>
      <c r="H19" s="20">
        <f t="shared" si="0"/>
        <v>0</v>
      </c>
    </row>
    <row r="20" spans="1:8" ht="58.5" thickBot="1" x14ac:dyDescent="0.4">
      <c r="A20" s="21">
        <v>5</v>
      </c>
      <c r="B20" s="21" t="s">
        <v>10</v>
      </c>
      <c r="C20" s="25" t="s">
        <v>17</v>
      </c>
      <c r="D20" s="23">
        <v>100</v>
      </c>
      <c r="E20" s="24">
        <v>40.25</v>
      </c>
      <c r="F20" s="24">
        <v>4025</v>
      </c>
      <c r="G20" s="53"/>
      <c r="H20" s="20">
        <f t="shared" si="0"/>
        <v>0</v>
      </c>
    </row>
    <row r="21" spans="1:8" ht="58.5" thickBot="1" x14ac:dyDescent="0.4">
      <c r="A21" s="21">
        <v>6</v>
      </c>
      <c r="B21" s="21" t="s">
        <v>8</v>
      </c>
      <c r="C21" s="22" t="s">
        <v>18</v>
      </c>
      <c r="D21" s="23">
        <v>600</v>
      </c>
      <c r="E21" s="24">
        <v>18.5</v>
      </c>
      <c r="F21" s="24">
        <v>11100</v>
      </c>
      <c r="G21" s="53"/>
      <c r="H21" s="20">
        <f t="shared" si="0"/>
        <v>0</v>
      </c>
    </row>
    <row r="22" spans="1:8" ht="93.4" thickBot="1" x14ac:dyDescent="0.4">
      <c r="A22" s="21">
        <v>7</v>
      </c>
      <c r="B22" s="21" t="s">
        <v>10</v>
      </c>
      <c r="C22" s="25" t="s">
        <v>19</v>
      </c>
      <c r="D22" s="23">
        <v>30</v>
      </c>
      <c r="E22" s="24">
        <v>175</v>
      </c>
      <c r="F22" s="24">
        <v>5250</v>
      </c>
      <c r="G22" s="53"/>
      <c r="H22" s="20">
        <f t="shared" si="0"/>
        <v>0</v>
      </c>
    </row>
    <row r="23" spans="1:8" ht="116.65" thickBot="1" x14ac:dyDescent="0.4">
      <c r="A23" s="21">
        <v>8</v>
      </c>
      <c r="B23" s="21" t="s">
        <v>8</v>
      </c>
      <c r="C23" s="22" t="s">
        <v>20</v>
      </c>
      <c r="D23" s="23">
        <v>1</v>
      </c>
      <c r="E23" s="24">
        <v>5310</v>
      </c>
      <c r="F23" s="24">
        <v>5310</v>
      </c>
      <c r="G23" s="53"/>
      <c r="H23" s="20">
        <f t="shared" si="0"/>
        <v>0</v>
      </c>
    </row>
    <row r="24" spans="1:8" ht="58.5" thickBot="1" x14ac:dyDescent="0.4">
      <c r="A24" s="26">
        <v>9</v>
      </c>
      <c r="B24" s="26" t="s">
        <v>11</v>
      </c>
      <c r="C24" s="27" t="s">
        <v>21</v>
      </c>
      <c r="D24" s="28">
        <v>1</v>
      </c>
      <c r="E24" s="29">
        <v>10342</v>
      </c>
      <c r="F24" s="29">
        <v>10342</v>
      </c>
      <c r="G24" s="53"/>
      <c r="H24" s="20">
        <f t="shared" si="0"/>
        <v>0</v>
      </c>
    </row>
    <row r="25" spans="1:8" ht="48" customHeight="1" thickBot="1" x14ac:dyDescent="0.4">
      <c r="A25" s="15">
        <v>10</v>
      </c>
      <c r="B25" s="18" t="s">
        <v>8</v>
      </c>
      <c r="C25" s="17" t="s">
        <v>12</v>
      </c>
      <c r="D25" s="18">
        <v>1</v>
      </c>
      <c r="E25" s="19">
        <v>856</v>
      </c>
      <c r="F25" s="19">
        <v>856</v>
      </c>
      <c r="G25" s="53"/>
      <c r="H25" s="20">
        <f t="shared" si="0"/>
        <v>0</v>
      </c>
    </row>
    <row r="26" spans="1:8" ht="45" customHeight="1" thickBot="1" x14ac:dyDescent="0.4">
      <c r="A26" s="30">
        <v>11</v>
      </c>
      <c r="B26" s="31" t="s">
        <v>8</v>
      </c>
      <c r="C26" s="32" t="s">
        <v>35</v>
      </c>
      <c r="D26" s="31">
        <v>1</v>
      </c>
      <c r="E26" s="33">
        <v>2500</v>
      </c>
      <c r="F26" s="33">
        <v>2500</v>
      </c>
      <c r="G26" s="34">
        <v>2500</v>
      </c>
      <c r="H26" s="35">
        <v>2500</v>
      </c>
    </row>
    <row r="27" spans="1:8" ht="39.75" customHeight="1" thickBot="1" x14ac:dyDescent="0.4">
      <c r="B27" s="36"/>
      <c r="C27" s="36"/>
      <c r="D27" s="37"/>
      <c r="E27" s="38" t="s">
        <v>24</v>
      </c>
      <c r="F27" s="29">
        <v>124274.91</v>
      </c>
      <c r="G27" s="39" t="s">
        <v>25</v>
      </c>
      <c r="H27" s="40">
        <f>+ROUND(SUM(H16:H26),2)</f>
        <v>2500</v>
      </c>
    </row>
    <row r="28" spans="1:8" ht="23.65" thickBot="1" x14ac:dyDescent="0.4">
      <c r="A28" s="41"/>
      <c r="E28" s="42" t="s">
        <v>26</v>
      </c>
      <c r="F28" s="19">
        <v>16155.74</v>
      </c>
      <c r="G28" s="43" t="s">
        <v>26</v>
      </c>
      <c r="H28" s="44">
        <f>+ROUND(H27*0.13,2)</f>
        <v>325</v>
      </c>
    </row>
    <row r="29" spans="1:8" ht="23.65" thickBot="1" x14ac:dyDescent="0.4">
      <c r="E29" s="45" t="s">
        <v>27</v>
      </c>
      <c r="F29" s="19">
        <v>7456.49</v>
      </c>
      <c r="G29" s="46" t="s">
        <v>27</v>
      </c>
      <c r="H29" s="44">
        <f>+ROUND(H27*0.06,2)</f>
        <v>150</v>
      </c>
    </row>
    <row r="30" spans="1:8" ht="23.65" thickBot="1" x14ac:dyDescent="0.4">
      <c r="E30" s="47" t="s">
        <v>28</v>
      </c>
      <c r="F30" s="19">
        <v>147887.14000000001</v>
      </c>
      <c r="G30" s="48" t="s">
        <v>31</v>
      </c>
      <c r="H30" s="44">
        <f>+ROUND(H27+H28+H29,2)</f>
        <v>2975</v>
      </c>
    </row>
    <row r="31" spans="1:8" ht="13.9" thickBot="1" x14ac:dyDescent="0.4">
      <c r="E31" s="45" t="s">
        <v>29</v>
      </c>
      <c r="F31" s="19">
        <v>31056.3</v>
      </c>
      <c r="G31" s="46" t="s">
        <v>29</v>
      </c>
      <c r="H31" s="44">
        <f>+ROUND(H30*0.21,2)</f>
        <v>624.75</v>
      </c>
    </row>
    <row r="32" spans="1:8" ht="13.9" thickBot="1" x14ac:dyDescent="0.4">
      <c r="E32" s="49" t="s">
        <v>30</v>
      </c>
      <c r="F32" s="19">
        <v>178943.44</v>
      </c>
      <c r="G32" s="48" t="s">
        <v>32</v>
      </c>
      <c r="H32" s="44">
        <f>+ROUND(H31+H30,2)</f>
        <v>3599.75</v>
      </c>
    </row>
    <row r="34" spans="7:8" ht="13.9" thickBot="1" x14ac:dyDescent="0.4"/>
    <row r="35" spans="7:8" ht="35.25" thickBot="1" x14ac:dyDescent="0.4">
      <c r="G35" s="50" t="s">
        <v>33</v>
      </c>
      <c r="H35" s="50" t="s">
        <v>34</v>
      </c>
    </row>
    <row r="36" spans="7:8" ht="13.9" thickBot="1" x14ac:dyDescent="0.4">
      <c r="G36" s="51">
        <f>+ROUND(SUM(H16:H25),2)</f>
        <v>0</v>
      </c>
      <c r="H36" s="52">
        <f>+ROUND(G36*1.19,2)</f>
        <v>0</v>
      </c>
    </row>
  </sheetData>
  <sheetProtection algorithmName="SHA-512" hashValue="d7wWH4K8UYqT2/5wVOAnq5vE8SsWBQV++sA0PN+GPkTQzTFGnoBiciW0y1G5YFfKyR4lVNHFbFrvrbG7ZRm63g==" saltValue="mYqEgRsYuhej66Eovyi09g==" spinCount="100000" sheet="1" objects="1" selectLockedCells="1"/>
  <mergeCells count="3">
    <mergeCell ref="A14:H14"/>
    <mergeCell ref="A9:B9"/>
    <mergeCell ref="C9:F9"/>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ECC9B-1584-45E7-85B7-CFBD7D8F4CC0}">
  <dimension ref="A1:D22"/>
  <sheetViews>
    <sheetView workbookViewId="0">
      <selection activeCell="D11" sqref="D11"/>
    </sheetView>
  </sheetViews>
  <sheetFormatPr defaultColWidth="11.3984375" defaultRowHeight="14.25" x14ac:dyDescent="0.45"/>
  <cols>
    <col min="4" max="4" width="11.1328125" bestFit="1" customWidth="1"/>
  </cols>
  <sheetData>
    <row r="1" spans="1:4" ht="14.65" thickBot="1" x14ac:dyDescent="0.5">
      <c r="A1" s="2">
        <v>4813.6000000000004</v>
      </c>
      <c r="D1" s="3">
        <v>67171.429999999993</v>
      </c>
    </row>
    <row r="2" spans="1:4" ht="14.65" thickBot="1" x14ac:dyDescent="0.5">
      <c r="A2" s="2">
        <v>84963.57</v>
      </c>
      <c r="D2" s="3">
        <v>4116.8100000000004</v>
      </c>
    </row>
    <row r="3" spans="1:4" ht="14.65" thickBot="1" x14ac:dyDescent="0.5">
      <c r="A3" s="2">
        <v>4795.92</v>
      </c>
      <c r="D3" s="3">
        <v>3180.67</v>
      </c>
    </row>
    <row r="4" spans="1:4" ht="14.65" thickBot="1" x14ac:dyDescent="0.5">
      <c r="A4" s="2">
        <v>21114.18</v>
      </c>
      <c r="D4" s="3">
        <v>10423</v>
      </c>
    </row>
    <row r="5" spans="1:4" ht="14.65" thickBot="1" x14ac:dyDescent="0.5">
      <c r="A5" s="2">
        <v>27402.57</v>
      </c>
      <c r="D5" s="3">
        <v>4025</v>
      </c>
    </row>
    <row r="6" spans="1:4" ht="14.65" thickBot="1" x14ac:dyDescent="0.5">
      <c r="A6" s="2">
        <v>1356.42</v>
      </c>
      <c r="D6" s="3">
        <v>11100</v>
      </c>
    </row>
    <row r="7" spans="1:4" ht="14.65" thickBot="1" x14ac:dyDescent="0.5">
      <c r="A7" s="2">
        <v>6423.01</v>
      </c>
      <c r="D7" s="3">
        <v>5250</v>
      </c>
    </row>
    <row r="8" spans="1:4" ht="14.65" thickBot="1" x14ac:dyDescent="0.5">
      <c r="A8" s="2">
        <v>12804.8</v>
      </c>
      <c r="D8" s="3">
        <v>5310</v>
      </c>
    </row>
    <row r="9" spans="1:4" ht="14.65" thickBot="1" x14ac:dyDescent="0.5">
      <c r="A9" s="2">
        <v>3735.72</v>
      </c>
      <c r="D9" s="3">
        <v>10342</v>
      </c>
    </row>
    <row r="10" spans="1:4" ht="14.65" thickBot="1" x14ac:dyDescent="0.5">
      <c r="A10" s="2">
        <v>388.71</v>
      </c>
      <c r="D10" s="3">
        <v>856</v>
      </c>
    </row>
    <row r="11" spans="1:4" ht="14.65" thickBot="1" x14ac:dyDescent="0.5">
      <c r="A11" s="2">
        <v>5085.96</v>
      </c>
      <c r="D11" s="1">
        <f>SUM(D1:D10)</f>
        <v>121774.90999999999</v>
      </c>
    </row>
    <row r="12" spans="1:4" ht="14.65" thickBot="1" x14ac:dyDescent="0.5">
      <c r="A12" s="2">
        <v>7828.84</v>
      </c>
    </row>
    <row r="13" spans="1:4" ht="14.65" thickBot="1" x14ac:dyDescent="0.5">
      <c r="A13" s="2">
        <v>20622.36</v>
      </c>
    </row>
    <row r="14" spans="1:4" ht="14.65" thickBot="1" x14ac:dyDescent="0.5">
      <c r="A14" s="2">
        <v>40762.5</v>
      </c>
    </row>
    <row r="15" spans="1:4" ht="14.65" thickBot="1" x14ac:dyDescent="0.5">
      <c r="A15" s="2">
        <v>3859</v>
      </c>
    </row>
    <row r="16" spans="1:4" ht="14.65" thickBot="1" x14ac:dyDescent="0.5">
      <c r="A16" s="2">
        <v>2960.46</v>
      </c>
    </row>
    <row r="17" spans="1:1" ht="14.65" thickBot="1" x14ac:dyDescent="0.5">
      <c r="A17" s="2">
        <v>455.84</v>
      </c>
    </row>
    <row r="18" spans="1:1" ht="14.65" thickBot="1" x14ac:dyDescent="0.5">
      <c r="A18" s="2">
        <v>4962.8</v>
      </c>
    </row>
    <row r="19" spans="1:1" ht="14.65" thickBot="1" x14ac:dyDescent="0.5">
      <c r="A19" s="2">
        <v>2636.25</v>
      </c>
    </row>
    <row r="20" spans="1:1" ht="14.65" thickBot="1" x14ac:dyDescent="0.5">
      <c r="A20" s="2">
        <v>4499.55</v>
      </c>
    </row>
    <row r="21" spans="1:1" ht="14.65" thickBot="1" x14ac:dyDescent="0.5">
      <c r="A21" s="2">
        <v>18124.59</v>
      </c>
    </row>
    <row r="22" spans="1:1" x14ac:dyDescent="0.45">
      <c r="A22" s="1">
        <f>SUM(A1:A21)</f>
        <v>279596.65000000002</v>
      </c>
    </row>
  </sheetData>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03ac9fa-413a-4b96-8276-e5725066a334" xsi:nil="true"/>
    <lcf76f155ced4ddcb4097134ff3c332f xmlns="eea7a479-9c10-413b-aefd-b01f39b494a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370AE353AE68408815CCB36DA2C5AC" ma:contentTypeVersion="11" ma:contentTypeDescription="Create a new document." ma:contentTypeScope="" ma:versionID="a1b7d7a3c30380124aa6a3c4457a131a">
  <xsd:schema xmlns:xsd="http://www.w3.org/2001/XMLSchema" xmlns:xs="http://www.w3.org/2001/XMLSchema" xmlns:p="http://schemas.microsoft.com/office/2006/metadata/properties" xmlns:ns2="eea7a479-9c10-413b-aefd-b01f39b494a3" xmlns:ns3="303ac9fa-413a-4b96-8276-e5725066a334" targetNamespace="http://schemas.microsoft.com/office/2006/metadata/properties" ma:root="true" ma:fieldsID="1a6a1823114ffb6b6744747affd97790" ns2:_="" ns3:_="">
    <xsd:import namespace="eea7a479-9c10-413b-aefd-b01f39b494a3"/>
    <xsd:import namespace="303ac9fa-413a-4b96-8276-e5725066a3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7a479-9c10-413b-aefd-b01f39b494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f159e05-dd76-4a0e-8ee7-6d8456fbe77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3ac9fa-413a-4b96-8276-e5725066a33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c6820db-26ad-48bd-b0dd-2a3aa6269023}" ma:internalName="TaxCatchAll" ma:showField="CatchAllData" ma:web="303ac9fa-413a-4b96-8276-e5725066a3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87CD65-9508-4A0C-91AB-EBF8F7BF496C}">
  <ds:schemaRefs>
    <ds:schemaRef ds:uri="http://schemas.microsoft.com/office/2006/metadata/properties"/>
    <ds:schemaRef ds:uri="http://schemas.microsoft.com/office/infopath/2007/PartnerControls"/>
    <ds:schemaRef ds:uri="303ac9fa-413a-4b96-8276-e5725066a334"/>
    <ds:schemaRef ds:uri="eea7a479-9c10-413b-aefd-b01f39b494a3"/>
  </ds:schemaRefs>
</ds:datastoreItem>
</file>

<file path=customXml/itemProps2.xml><?xml version="1.0" encoding="utf-8"?>
<ds:datastoreItem xmlns:ds="http://schemas.openxmlformats.org/officeDocument/2006/customXml" ds:itemID="{3E1FD1ED-5DE7-46D7-AFE1-C0086A2FA723}"/>
</file>

<file path=customXml/itemProps3.xml><?xml version="1.0" encoding="utf-8"?>
<ds:datastoreItem xmlns:ds="http://schemas.openxmlformats.org/officeDocument/2006/customXml" ds:itemID="{AE465E2D-0B8D-487C-9E2A-192219264D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2</vt:i4>
      </vt:variant>
    </vt:vector>
  </HeadingPairs>
  <TitlesOfParts>
    <vt:vector size="2" baseType="lpstr">
      <vt:lpstr>Annex 2 PCAP-Oferta econ</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Belén Hidalgo Garcia</dc:creator>
  <cp:keywords/>
  <dc:description/>
  <cp:lastModifiedBy>Maria Belén Hidalgo Garcia</cp:lastModifiedBy>
  <cp:revision/>
  <dcterms:created xsi:type="dcterms:W3CDTF">2025-03-31T06:26:07Z</dcterms:created>
  <dcterms:modified xsi:type="dcterms:W3CDTF">2026-09-28T06:24:03Z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0x0101008B370AE353AE68408815CCB36DA2C5AC</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