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302\DGD_0019786\EF00040_GESTIO_ECO_CONTRACTACIO\G0647_Contractació\N-2026\PR-2026-827 CC VAPEIG\"/>
    </mc:Choice>
  </mc:AlternateContent>
  <xr:revisionPtr revIDLastSave="0" documentId="13_ncr:1_{56F8349E-263D-42C2-99A1-ED935E35744A}" xr6:coauthVersionLast="47" xr6:coauthVersionMax="47" xr10:uidLastSave="{00000000-0000-0000-0000-000000000000}"/>
  <bookViews>
    <workbookView xWindow="-110" yWindow="-110" windowWidth="19420" windowHeight="11620" tabRatio="828" xr2:uid="{00000000-000D-0000-FFFF-FFFF00000000}"/>
  </bookViews>
  <sheets>
    <sheet name="APROX PPOST" sheetId="5" r:id="rId1"/>
    <sheet name="Full1" sheetId="6" r:id="rId2"/>
  </sheets>
  <definedNames>
    <definedName name="_xlnm.Print_Area" localSheetId="0">'APROX PPOST'!$B$3:$J$42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 i="5" l="1"/>
  <c r="I31" i="5"/>
  <c r="I23" i="5" l="1"/>
  <c r="H22" i="5"/>
  <c r="I22" i="5" s="1"/>
  <c r="H21" i="5"/>
  <c r="I21" i="5" s="1"/>
  <c r="H20" i="5"/>
  <c r="I20" i="5" s="1"/>
  <c r="H19" i="5"/>
  <c r="I19" i="5" s="1"/>
  <c r="H18" i="5"/>
  <c r="I18" i="5" s="1"/>
  <c r="H17" i="5"/>
  <c r="I17" i="5" s="1"/>
  <c r="H16" i="5"/>
  <c r="I16" i="5" s="1"/>
  <c r="H15" i="5"/>
  <c r="I15" i="5" s="1"/>
  <c r="H14" i="5"/>
  <c r="I14" i="5" s="1"/>
  <c r="H13" i="5"/>
  <c r="I13" i="5" s="1"/>
  <c r="H12" i="5"/>
  <c r="H11" i="5"/>
  <c r="I11" i="5" s="1"/>
  <c r="H9" i="5" l="1"/>
  <c r="H39" i="5" s="1"/>
  <c r="I12" i="5"/>
  <c r="I9" i="5" s="1"/>
  <c r="I30" i="5" l="1"/>
  <c r="I33" i="5"/>
  <c r="I34" i="5"/>
  <c r="I35" i="5"/>
  <c r="N32" i="6"/>
  <c r="N31" i="6"/>
  <c r="N30" i="6"/>
  <c r="N29" i="6"/>
  <c r="N28" i="6"/>
  <c r="M29" i="6"/>
  <c r="M32" i="6"/>
  <c r="M31" i="6"/>
  <c r="M30" i="6"/>
  <c r="M28" i="6"/>
  <c r="M27" i="6"/>
  <c r="M25" i="6"/>
  <c r="M23" i="6"/>
  <c r="M21" i="6"/>
  <c r="M19" i="6"/>
  <c r="M17" i="6"/>
  <c r="M15" i="6"/>
  <c r="M13" i="6"/>
  <c r="M11" i="6"/>
  <c r="M9" i="6"/>
  <c r="M7" i="6"/>
  <c r="M4" i="6"/>
  <c r="M5" i="6"/>
  <c r="M6" i="6"/>
  <c r="M8" i="6"/>
  <c r="M10" i="6"/>
  <c r="M12" i="6"/>
  <c r="M14" i="6"/>
  <c r="M16" i="6"/>
  <c r="M18" i="6"/>
  <c r="M20" i="6"/>
  <c r="M22" i="6"/>
  <c r="M24" i="6"/>
  <c r="M26" i="6"/>
  <c r="M3" i="6"/>
  <c r="M2" i="6"/>
  <c r="F55" i="6"/>
  <c r="D55" i="6"/>
  <c r="D25" i="6"/>
  <c r="A18" i="6"/>
  <c r="O4" i="5" l="1"/>
  <c r="O5" i="5" l="1"/>
  <c r="O3" i="5"/>
  <c r="O7" i="5"/>
  <c r="O6" i="5"/>
  <c r="H28" i="5" l="1"/>
  <c r="H37" i="5" l="1"/>
  <c r="H6" i="5" s="1"/>
  <c r="I39" i="5"/>
  <c r="I37" i="5" s="1"/>
  <c r="I28" i="5"/>
  <c r="I6" i="5" l="1"/>
</calcChain>
</file>

<file path=xl/sharedStrings.xml><?xml version="1.0" encoding="utf-8"?>
<sst xmlns="http://schemas.openxmlformats.org/spreadsheetml/2006/main" count="115" uniqueCount="54">
  <si>
    <t>impressions</t>
  </si>
  <si>
    <t>COST TECNOLÒGIC</t>
  </si>
  <si>
    <t>Youtube</t>
  </si>
  <si>
    <t>Detall</t>
  </si>
  <si>
    <t>nº ins.</t>
  </si>
  <si>
    <t>Import
Aprox.</t>
  </si>
  <si>
    <t>Tipologia de compra i Format</t>
  </si>
  <si>
    <t>Suport</t>
  </si>
  <si>
    <t>DIGITAL</t>
  </si>
  <si>
    <t>TikTok</t>
  </si>
  <si>
    <t>IP, Tipologia de compra i Format</t>
  </si>
  <si>
    <t>APROX. PRESSUPOST</t>
  </si>
  <si>
    <t>insercions</t>
  </si>
  <si>
    <t>Total Aprox.Ppost
(IVA inclòs)</t>
  </si>
  <si>
    <t>Total Aprox.Ppost
(abans IVA)</t>
  </si>
  <si>
    <t>Concepte</t>
  </si>
  <si>
    <t>Comissió d'agència (aproximació)</t>
  </si>
  <si>
    <t>Altres conceptes pressupostats</t>
  </si>
  <si>
    <t xml:space="preserve">*Per al càlcul dels imports aproximats en vermell, es divideix entre 1.000 el resultat final de multiplicar l’import aproximat pel número d'insercions previstes, ja que el preu unitari en virtut del qual s’ha fet el càlcul fa referència al cost per 1.000 unitats. </t>
  </si>
  <si>
    <t>tv</t>
  </si>
  <si>
    <t>digital</t>
  </si>
  <si>
    <t xml:space="preserve">impresos </t>
  </si>
  <si>
    <t>ràdio</t>
  </si>
  <si>
    <t>exterior</t>
  </si>
  <si>
    <t>6 </t>
  </si>
  <si>
    <t> Aquí seria 6.02 i no 6, per la comissió</t>
  </si>
  <si>
    <t>ACCIONS ESPECIALS</t>
  </si>
  <si>
    <t xml:space="preserve">Flaixbac - FlaixFM  </t>
  </si>
  <si>
    <t>Càpsules 25"</t>
  </si>
  <si>
    <t>40Urban</t>
  </si>
  <si>
    <t>Adolescents.cat</t>
  </si>
  <si>
    <t>Que no surti d'aquí</t>
  </si>
  <si>
    <t>Som EVA</t>
  </si>
  <si>
    <t>Spotify</t>
  </si>
  <si>
    <t>IP Cat.  CPM* Falca+Cover</t>
  </si>
  <si>
    <t>Compra Programàtica</t>
  </si>
  <si>
    <t>IP Cat.  CPM* Formats display IAB</t>
  </si>
  <si>
    <t>IP Cat.  CPM*  Video Preroll</t>
  </si>
  <si>
    <t>Facebook</t>
  </si>
  <si>
    <t>IP Cat.  CPM* Page Post Photo</t>
  </si>
  <si>
    <t>IP Cat.  CPM* Page Post Video</t>
  </si>
  <si>
    <t>Instagram</t>
  </si>
  <si>
    <t>IP Cat.  CPM* Story</t>
  </si>
  <si>
    <t>Google</t>
  </si>
  <si>
    <t>IP Cat.  CPM* Preroll</t>
  </si>
  <si>
    <t>IP Cat.  CPM* Video In Feed</t>
  </si>
  <si>
    <t>IP Cat.  CPM* Reels</t>
  </si>
  <si>
    <t>2 branded content</t>
  </si>
  <si>
    <t>1 test i 1 calculadora</t>
  </si>
  <si>
    <t>Rac105</t>
  </si>
  <si>
    <t>2 Càpsules 25", 4 reels d'Instagram, 4 vídeos TikTok, 4 stories i 1 story interactiva</t>
  </si>
  <si>
    <t>4 mencions i 30 microespais</t>
  </si>
  <si>
    <t>PR-2026-827</t>
  </si>
  <si>
    <t>IP Cat.  CPM* Google Ads (programàtica)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</si>
</sst>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0.00\ &quot;€&quot;;\-#,##0.00\ &quot;€&quot;"/>
    <numFmt numFmtId="8" formatCode="#,##0.00\ &quot;€&quot;;[Red]\-#,##0.00\ &quot;€&quot;"/>
    <numFmt numFmtId="44" formatCode="_-* #,##0.00\ &quot;€&quot;_-;\-* #,##0.00\ &quot;€&quot;_-;_-* &quot;-&quot;??\ &quot;€&quot;_-;_-@_-"/>
    <numFmt numFmtId="164" formatCode="0.0"/>
    <numFmt numFmtId="165" formatCode="#,##0.00\ &quot;€&quot;"/>
    <numFmt numFmtId="166" formatCode="0.000"/>
    <numFmt numFmtId="167" formatCode="0.0%"/>
  </numFmts>
  <fonts count="18" x14ac:knownFonts="1">
    <font>
      <sz val="11"/>
      <color theme="1"/>
      <name val="Calibri"/>
      <family val="2"/>
      <scheme val="minor"/>
    </font>
    <font>
      <sz val="11"/>
      <color theme="1"/>
      <name val="Calibri"/>
      <family val="2"/>
      <scheme val="minor"/>
    </font>
    <font>
      <sz val="11"/>
      <name val="Calibri"/>
      <family val="2"/>
      <scheme val="minor"/>
    </font>
    <font>
      <sz val="8"/>
      <name val="Calibri"/>
      <family val="2"/>
      <scheme val="minor"/>
    </font>
    <font>
      <b/>
      <sz val="8"/>
      <name val="Calibri"/>
      <family val="2"/>
      <scheme val="minor"/>
    </font>
    <font>
      <b/>
      <sz val="10"/>
      <name val="Calibri"/>
      <family val="2"/>
      <scheme val="minor"/>
    </font>
    <font>
      <sz val="10"/>
      <name val="Calibri"/>
      <family val="2"/>
      <scheme val="minor"/>
    </font>
    <font>
      <b/>
      <sz val="11"/>
      <name val="Calibri"/>
      <family val="2"/>
      <scheme val="minor"/>
    </font>
    <font>
      <b/>
      <sz val="10"/>
      <color theme="0"/>
      <name val="Calibri"/>
      <family val="2"/>
      <scheme val="minor"/>
    </font>
    <font>
      <b/>
      <u/>
      <sz val="10"/>
      <color theme="0"/>
      <name val="Calibri"/>
      <family val="2"/>
      <scheme val="minor"/>
    </font>
    <font>
      <u/>
      <sz val="10"/>
      <color theme="0"/>
      <name val="Calibri"/>
      <family val="2"/>
      <scheme val="minor"/>
    </font>
    <font>
      <b/>
      <u val="singleAccounting"/>
      <sz val="10"/>
      <color theme="0"/>
      <name val="Calibri"/>
      <family val="2"/>
      <scheme val="minor"/>
    </font>
    <font>
      <u/>
      <sz val="10"/>
      <name val="Calibri"/>
      <family val="2"/>
      <scheme val="minor"/>
    </font>
    <font>
      <b/>
      <u/>
      <sz val="10"/>
      <name val="Calibri"/>
      <family val="2"/>
      <scheme val="minor"/>
    </font>
    <font>
      <sz val="11"/>
      <color rgb="FFFF0000"/>
      <name val="Calibri"/>
      <family val="2"/>
      <scheme val="minor"/>
    </font>
    <font>
      <i/>
      <sz val="9"/>
      <color rgb="FFFF0000"/>
      <name val="Calibri"/>
      <family val="2"/>
    </font>
    <font>
      <sz val="10"/>
      <color theme="1"/>
      <name val="Arial"/>
      <family val="2"/>
    </font>
    <font>
      <sz val="8"/>
      <color rgb="FF000000"/>
      <name val="Calibri"/>
      <family val="2"/>
    </font>
  </fonts>
  <fills count="10">
    <fill>
      <patternFill patternType="none"/>
    </fill>
    <fill>
      <patternFill patternType="gray125"/>
    </fill>
    <fill>
      <patternFill patternType="solid">
        <fgColor indexed="65"/>
        <bgColor auto="1"/>
      </patternFill>
    </fill>
    <fill>
      <patternFill patternType="solid">
        <fgColor theme="0"/>
        <bgColor auto="1"/>
      </patternFill>
    </fill>
    <fill>
      <patternFill patternType="solid">
        <fgColor theme="0"/>
        <bgColor theme="6"/>
      </patternFill>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rgb="FFFFFFFF"/>
        <bgColor indexed="64"/>
      </patternFill>
    </fill>
    <fill>
      <patternFill patternType="solid">
        <fgColor theme="7"/>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48">
    <xf numFmtId="0" fontId="0" fillId="0" borderId="0" xfId="0"/>
    <xf numFmtId="0" fontId="3" fillId="3" borderId="1" xfId="0" applyFont="1" applyFill="1" applyBorder="1" applyAlignment="1">
      <alignment vertical="center" wrapText="1"/>
    </xf>
    <xf numFmtId="0" fontId="4" fillId="3" borderId="1" xfId="0" applyFont="1" applyFill="1" applyBorder="1" applyAlignment="1">
      <alignment vertical="center" wrapText="1"/>
    </xf>
    <xf numFmtId="10" fontId="4" fillId="6" borderId="1" xfId="2" applyNumberFormat="1" applyFont="1" applyFill="1" applyBorder="1" applyAlignment="1">
      <alignment horizontal="center" vertical="center" wrapText="1"/>
    </xf>
    <xf numFmtId="0" fontId="4" fillId="6" borderId="3" xfId="0" applyFont="1" applyFill="1" applyBorder="1" applyAlignment="1">
      <alignment horizontal="center" vertical="center" wrapText="1"/>
    </xf>
    <xf numFmtId="0" fontId="3" fillId="3" borderId="0" xfId="0" applyFont="1" applyFill="1" applyAlignment="1">
      <alignment vertical="center"/>
    </xf>
    <xf numFmtId="0" fontId="2" fillId="2" borderId="0" xfId="0" applyFont="1" applyFill="1" applyAlignment="1">
      <alignment vertical="center"/>
    </xf>
    <xf numFmtId="0" fontId="2" fillId="3" borderId="0" xfId="0" applyFont="1" applyFill="1" applyAlignment="1">
      <alignment vertical="center"/>
    </xf>
    <xf numFmtId="165" fontId="2" fillId="2" borderId="0" xfId="0" applyNumberFormat="1" applyFont="1" applyFill="1" applyAlignment="1">
      <alignment vertical="center"/>
    </xf>
    <xf numFmtId="10" fontId="4" fillId="6" borderId="1" xfId="2" applyNumberFormat="1" applyFont="1" applyFill="1" applyBorder="1" applyAlignment="1">
      <alignment horizontal="center" vertical="center"/>
    </xf>
    <xf numFmtId="0" fontId="3" fillId="5" borderId="1" xfId="0" applyFont="1" applyFill="1" applyBorder="1" applyAlignment="1">
      <alignment vertical="center" wrapText="1"/>
    </xf>
    <xf numFmtId="0" fontId="2" fillId="5" borderId="0" xfId="0" applyFont="1" applyFill="1" applyAlignment="1">
      <alignment vertical="center"/>
    </xf>
    <xf numFmtId="0" fontId="2" fillId="5" borderId="5" xfId="0" applyFont="1" applyFill="1" applyBorder="1" applyAlignment="1">
      <alignment vertical="center"/>
    </xf>
    <xf numFmtId="0" fontId="2" fillId="2" borderId="6" xfId="0" applyFont="1" applyFill="1" applyBorder="1" applyAlignment="1">
      <alignment vertical="center"/>
    </xf>
    <xf numFmtId="0" fontId="3" fillId="3" borderId="6" xfId="0" applyFont="1" applyFill="1" applyBorder="1" applyAlignment="1">
      <alignment vertical="center"/>
    </xf>
    <xf numFmtId="0" fontId="2" fillId="2" borderId="7" xfId="0" applyFont="1" applyFill="1" applyBorder="1" applyAlignment="1">
      <alignment vertical="center"/>
    </xf>
    <xf numFmtId="0" fontId="10" fillId="7" borderId="4" xfId="0" applyFont="1" applyFill="1" applyBorder="1" applyAlignment="1">
      <alignment vertical="center"/>
    </xf>
    <xf numFmtId="166" fontId="9" fillId="7" borderId="3" xfId="0" applyNumberFormat="1" applyFont="1" applyFill="1" applyBorder="1" applyAlignment="1">
      <alignment horizontal="left"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164" fontId="2" fillId="2" borderId="10" xfId="0" applyNumberFormat="1" applyFont="1" applyFill="1" applyBorder="1" applyAlignment="1">
      <alignment vertical="center"/>
    </xf>
    <xf numFmtId="165" fontId="2" fillId="2" borderId="10" xfId="0" applyNumberFormat="1" applyFont="1" applyFill="1" applyBorder="1" applyAlignment="1">
      <alignment vertical="center"/>
    </xf>
    <xf numFmtId="0" fontId="2" fillId="5" borderId="6" xfId="0" applyFont="1" applyFill="1" applyBorder="1" applyAlignment="1">
      <alignment vertical="center"/>
    </xf>
    <xf numFmtId="0" fontId="2" fillId="3" borderId="11" xfId="0" applyFont="1" applyFill="1" applyBorder="1" applyAlignment="1">
      <alignment vertical="center"/>
    </xf>
    <xf numFmtId="165" fontId="2" fillId="2" borderId="12" xfId="0" applyNumberFormat="1" applyFont="1" applyFill="1" applyBorder="1" applyAlignment="1">
      <alignment vertical="center"/>
    </xf>
    <xf numFmtId="165" fontId="3" fillId="3" borderId="0" xfId="0" applyNumberFormat="1" applyFont="1" applyFill="1" applyAlignment="1">
      <alignment horizontal="center" vertical="center"/>
    </xf>
    <xf numFmtId="165" fontId="3" fillId="3" borderId="8" xfId="0" applyNumberFormat="1" applyFont="1" applyFill="1" applyBorder="1" applyAlignment="1">
      <alignment horizontal="center" vertical="center"/>
    </xf>
    <xf numFmtId="165" fontId="4" fillId="6" borderId="3" xfId="0" applyNumberFormat="1" applyFont="1" applyFill="1" applyBorder="1" applyAlignment="1">
      <alignment horizontal="center" vertical="center" wrapText="1"/>
    </xf>
    <xf numFmtId="165" fontId="3" fillId="5" borderId="3" xfId="1" quotePrefix="1" applyNumberFormat="1" applyFont="1" applyFill="1" applyBorder="1" applyAlignment="1">
      <alignment horizontal="center" vertical="center"/>
    </xf>
    <xf numFmtId="165" fontId="3" fillId="3" borderId="3" xfId="1" quotePrefix="1" applyNumberFormat="1" applyFont="1" applyFill="1" applyBorder="1" applyAlignment="1">
      <alignment horizontal="center" vertical="center"/>
    </xf>
    <xf numFmtId="165" fontId="3" fillId="5" borderId="4" xfId="1" quotePrefix="1" applyNumberFormat="1" applyFont="1" applyFill="1" applyBorder="1" applyAlignment="1">
      <alignment horizontal="center" vertical="center"/>
    </xf>
    <xf numFmtId="165" fontId="3" fillId="3" borderId="1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2" fillId="5" borderId="0" xfId="0" applyNumberFormat="1" applyFont="1" applyFill="1" applyAlignment="1">
      <alignment horizontal="center" vertical="center"/>
    </xf>
    <xf numFmtId="44" fontId="7" fillId="3" borderId="8" xfId="1" applyFont="1" applyFill="1" applyBorder="1" applyAlignment="1">
      <alignment vertical="center"/>
    </xf>
    <xf numFmtId="44" fontId="4" fillId="6" borderId="1" xfId="1" applyFont="1" applyFill="1" applyBorder="1" applyAlignment="1">
      <alignment horizontal="center" vertical="center" wrapText="1"/>
    </xf>
    <xf numFmtId="44" fontId="3" fillId="3" borderId="0" xfId="1" applyFont="1" applyFill="1" applyBorder="1" applyAlignment="1">
      <alignment vertical="center"/>
    </xf>
    <xf numFmtId="44" fontId="3" fillId="3" borderId="11" xfId="1" applyFont="1" applyFill="1" applyBorder="1" applyAlignment="1">
      <alignment vertical="center"/>
    </xf>
    <xf numFmtId="44" fontId="3" fillId="3" borderId="0" xfId="1" applyFont="1" applyFill="1" applyAlignment="1">
      <alignment vertical="center"/>
    </xf>
    <xf numFmtId="44" fontId="3" fillId="5" borderId="0" xfId="1" applyFont="1" applyFill="1" applyAlignment="1">
      <alignment vertical="center"/>
    </xf>
    <xf numFmtId="44" fontId="2" fillId="5" borderId="0" xfId="1" applyFont="1" applyFill="1" applyAlignment="1">
      <alignment vertical="center"/>
    </xf>
    <xf numFmtId="44" fontId="3" fillId="3" borderId="0" xfId="1" applyFont="1" applyFill="1" applyAlignment="1">
      <alignment horizontal="right" vertical="center"/>
    </xf>
    <xf numFmtId="44" fontId="3" fillId="3" borderId="8" xfId="1" applyFont="1" applyFill="1" applyBorder="1" applyAlignment="1">
      <alignment horizontal="right" vertical="center"/>
    </xf>
    <xf numFmtId="44" fontId="3" fillId="3" borderId="0" xfId="1" applyFont="1" applyFill="1" applyBorder="1" applyAlignment="1">
      <alignment horizontal="right" vertical="center"/>
    </xf>
    <xf numFmtId="44" fontId="3" fillId="3" borderId="11" xfId="1" applyFont="1" applyFill="1" applyBorder="1" applyAlignment="1">
      <alignment horizontal="right" vertical="center"/>
    </xf>
    <xf numFmtId="44" fontId="3" fillId="5" borderId="0" xfId="1" applyFont="1" applyFill="1" applyAlignment="1">
      <alignment horizontal="right" vertical="center"/>
    </xf>
    <xf numFmtId="44" fontId="3" fillId="5" borderId="0" xfId="1"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applyAlignment="1">
      <alignment vertical="center"/>
    </xf>
    <xf numFmtId="0" fontId="8" fillId="7" borderId="3" xfId="0" applyFont="1" applyFill="1" applyBorder="1" applyAlignment="1">
      <alignment vertical="center"/>
    </xf>
    <xf numFmtId="0" fontId="8" fillId="7" borderId="4" xfId="0" applyFont="1" applyFill="1" applyBorder="1" applyAlignment="1">
      <alignment vertical="center"/>
    </xf>
    <xf numFmtId="0" fontId="6" fillId="2" borderId="10" xfId="0" applyFont="1" applyFill="1" applyBorder="1" applyAlignment="1">
      <alignment vertical="center"/>
    </xf>
    <xf numFmtId="0" fontId="3" fillId="3" borderId="0" xfId="0" applyFont="1" applyFill="1" applyAlignment="1">
      <alignment horizontal="left" vertical="center"/>
    </xf>
    <xf numFmtId="0" fontId="4" fillId="3" borderId="0" xfId="0" applyFont="1" applyFill="1" applyAlignment="1">
      <alignment horizontal="left" vertical="center"/>
    </xf>
    <xf numFmtId="165" fontId="3" fillId="5" borderId="0" xfId="1" quotePrefix="1" applyNumberFormat="1" applyFont="1" applyFill="1" applyBorder="1" applyAlignment="1">
      <alignment horizontal="center" vertical="center"/>
    </xf>
    <xf numFmtId="44" fontId="11" fillId="7" borderId="1" xfId="1" applyFont="1" applyFill="1" applyBorder="1" applyAlignment="1">
      <alignment vertical="center"/>
    </xf>
    <xf numFmtId="44" fontId="11" fillId="7" borderId="2" xfId="1" applyFont="1" applyFill="1" applyBorder="1" applyAlignment="1">
      <alignment horizontal="right" vertical="center"/>
    </xf>
    <xf numFmtId="0" fontId="2" fillId="2" borderId="0" xfId="0" applyFont="1" applyFill="1" applyAlignment="1">
      <alignment vertical="center" wrapText="1"/>
    </xf>
    <xf numFmtId="0" fontId="2" fillId="2" borderId="6" xfId="0" applyFont="1" applyFill="1" applyBorder="1" applyAlignment="1">
      <alignment vertical="center" wrapText="1"/>
    </xf>
    <xf numFmtId="165" fontId="2" fillId="2" borderId="10" xfId="0" applyNumberFormat="1" applyFont="1" applyFill="1" applyBorder="1" applyAlignment="1">
      <alignment vertical="center" wrapText="1"/>
    </xf>
    <xf numFmtId="44" fontId="4" fillId="6" borderId="1" xfId="1" applyFont="1" applyFill="1" applyBorder="1" applyAlignment="1">
      <alignment horizontal="center" vertical="center"/>
    </xf>
    <xf numFmtId="0" fontId="4" fillId="6" borderId="3" xfId="0" applyFont="1" applyFill="1" applyBorder="1" applyAlignment="1">
      <alignment horizontal="center" vertical="center"/>
    </xf>
    <xf numFmtId="165" fontId="4" fillId="6" borderId="3" xfId="0" applyNumberFormat="1" applyFont="1" applyFill="1" applyBorder="1" applyAlignment="1">
      <alignment horizontal="center" vertical="center"/>
    </xf>
    <xf numFmtId="0" fontId="4" fillId="3" borderId="3" xfId="0" applyFont="1" applyFill="1" applyBorder="1" applyAlignment="1">
      <alignment vertical="center"/>
    </xf>
    <xf numFmtId="44" fontId="3" fillId="3" borderId="1" xfId="1" quotePrefix="1" applyFont="1" applyFill="1" applyBorder="1" applyAlignment="1">
      <alignment vertical="center"/>
    </xf>
    <xf numFmtId="165" fontId="3" fillId="3" borderId="0" xfId="1" quotePrefix="1" applyNumberFormat="1" applyFont="1" applyFill="1" applyBorder="1" applyAlignment="1">
      <alignment horizontal="center" vertical="center"/>
    </xf>
    <xf numFmtId="44" fontId="3" fillId="3" borderId="0" xfId="1" quotePrefix="1" applyFont="1" applyFill="1" applyBorder="1" applyAlignment="1">
      <alignment vertical="center"/>
    </xf>
    <xf numFmtId="165" fontId="4" fillId="6" borderId="1" xfId="0" applyNumberFormat="1" applyFont="1" applyFill="1" applyBorder="1" applyAlignment="1">
      <alignment horizontal="center" vertical="center"/>
    </xf>
    <xf numFmtId="0" fontId="4" fillId="5" borderId="1" xfId="0" applyFont="1" applyFill="1" applyBorder="1" applyAlignment="1">
      <alignment horizontal="left" vertical="center"/>
    </xf>
    <xf numFmtId="44" fontId="3" fillId="5" borderId="1" xfId="1" quotePrefix="1" applyFont="1" applyFill="1" applyBorder="1" applyAlignment="1">
      <alignment horizontal="right" vertical="center"/>
    </xf>
    <xf numFmtId="0" fontId="4" fillId="3" borderId="1" xfId="0" applyFont="1" applyFill="1" applyBorder="1" applyAlignment="1">
      <alignment horizontal="left" vertical="center"/>
    </xf>
    <xf numFmtId="7" fontId="3" fillId="3" borderId="1" xfId="1" quotePrefix="1" applyNumberFormat="1" applyFont="1" applyFill="1" applyBorder="1" applyAlignment="1">
      <alignment horizontal="right" vertical="center"/>
    </xf>
    <xf numFmtId="165" fontId="3" fillId="3" borderId="1" xfId="1" quotePrefix="1" applyNumberFormat="1" applyFont="1" applyFill="1" applyBorder="1" applyAlignment="1">
      <alignment horizontal="center" vertical="center"/>
    </xf>
    <xf numFmtId="0" fontId="4" fillId="5" borderId="0" xfId="0" applyFont="1" applyFill="1" applyAlignment="1">
      <alignment horizontal="left" vertical="center"/>
    </xf>
    <xf numFmtId="0" fontId="3" fillId="5" borderId="0" xfId="0" applyFont="1" applyFill="1" applyAlignment="1">
      <alignment vertical="center"/>
    </xf>
    <xf numFmtId="7" fontId="3" fillId="5" borderId="0" xfId="1" quotePrefix="1" applyNumberFormat="1" applyFont="1" applyFill="1" applyBorder="1" applyAlignment="1">
      <alignment horizontal="right" vertical="center"/>
    </xf>
    <xf numFmtId="0" fontId="4" fillId="5" borderId="0" xfId="0" applyFont="1" applyFill="1" applyAlignment="1">
      <alignment vertical="center"/>
    </xf>
    <xf numFmtId="44" fontId="3" fillId="5" borderId="0" xfId="1" quotePrefix="1" applyFont="1" applyFill="1" applyBorder="1" applyAlignment="1">
      <alignment horizontal="right" vertical="center"/>
    </xf>
    <xf numFmtId="0" fontId="3" fillId="3" borderId="4" xfId="0" applyFont="1" applyFill="1" applyBorder="1" applyAlignment="1">
      <alignment vertical="center"/>
    </xf>
    <xf numFmtId="44" fontId="3" fillId="3" borderId="4" xfId="1" quotePrefix="1" applyFont="1" applyFill="1" applyBorder="1" applyAlignment="1">
      <alignment horizontal="right" vertical="center"/>
    </xf>
    <xf numFmtId="44" fontId="5" fillId="7" borderId="4" xfId="1" applyFont="1" applyFill="1" applyBorder="1" applyAlignment="1">
      <alignment horizontal="right" vertical="center"/>
    </xf>
    <xf numFmtId="44" fontId="12" fillId="7" borderId="4" xfId="1" applyFont="1" applyFill="1" applyBorder="1" applyAlignment="1">
      <alignment vertical="center"/>
    </xf>
    <xf numFmtId="165" fontId="5" fillId="7" borderId="4" xfId="0" applyNumberFormat="1" applyFont="1" applyFill="1" applyBorder="1" applyAlignment="1">
      <alignment horizontal="right" vertical="center"/>
    </xf>
    <xf numFmtId="165" fontId="13" fillId="7" borderId="4" xfId="1" applyNumberFormat="1" applyFont="1" applyFill="1" applyBorder="1" applyAlignment="1">
      <alignment horizontal="right" vertical="center"/>
    </xf>
    <xf numFmtId="165" fontId="3" fillId="4" borderId="0" xfId="0" applyNumberFormat="1" applyFont="1" applyFill="1" applyAlignment="1">
      <alignment horizontal="center" vertical="center"/>
    </xf>
    <xf numFmtId="0" fontId="14" fillId="5" borderId="0" xfId="0" applyFont="1" applyFill="1" applyAlignment="1">
      <alignment vertical="center"/>
    </xf>
    <xf numFmtId="0" fontId="14" fillId="5" borderId="6" xfId="0" applyFont="1" applyFill="1" applyBorder="1" applyAlignment="1">
      <alignment vertical="center"/>
    </xf>
    <xf numFmtId="165" fontId="14" fillId="5" borderId="10" xfId="0" applyNumberFormat="1" applyFont="1" applyFill="1" applyBorder="1" applyAlignment="1">
      <alignment vertical="center"/>
    </xf>
    <xf numFmtId="0" fontId="2" fillId="2" borderId="13" xfId="0" applyFont="1" applyFill="1" applyBorder="1" applyAlignment="1">
      <alignment vertical="center"/>
    </xf>
    <xf numFmtId="0" fontId="7" fillId="2" borderId="14" xfId="0" applyFont="1" applyFill="1" applyBorder="1" applyAlignment="1">
      <alignment vertical="center"/>
    </xf>
    <xf numFmtId="0" fontId="2" fillId="2" borderId="14" xfId="0" applyFont="1" applyFill="1" applyBorder="1" applyAlignment="1">
      <alignment vertical="center"/>
    </xf>
    <xf numFmtId="44" fontId="3" fillId="3" borderId="14" xfId="1" applyFont="1" applyFill="1" applyBorder="1" applyAlignment="1">
      <alignment horizontal="right" vertical="center"/>
    </xf>
    <xf numFmtId="165" fontId="3" fillId="3" borderId="14" xfId="0" applyNumberFormat="1" applyFont="1" applyFill="1" applyBorder="1" applyAlignment="1">
      <alignment horizontal="center" vertical="center"/>
    </xf>
    <xf numFmtId="44" fontId="3" fillId="3" borderId="14" xfId="1" applyFont="1" applyFill="1" applyBorder="1" applyAlignment="1">
      <alignment vertical="center"/>
    </xf>
    <xf numFmtId="0" fontId="2" fillId="2" borderId="15" xfId="0" applyFont="1" applyFill="1" applyBorder="1" applyAlignment="1">
      <alignment vertical="center"/>
    </xf>
    <xf numFmtId="10" fontId="3" fillId="3" borderId="0" xfId="1" applyNumberFormat="1" applyFont="1" applyFill="1" applyBorder="1" applyAlignment="1">
      <alignment horizontal="right" vertical="center"/>
    </xf>
    <xf numFmtId="8" fontId="2" fillId="2" borderId="0" xfId="0" applyNumberFormat="1" applyFont="1" applyFill="1" applyAlignment="1">
      <alignment vertical="center"/>
    </xf>
    <xf numFmtId="9" fontId="2" fillId="3" borderId="0" xfId="2" applyFont="1" applyFill="1" applyAlignment="1">
      <alignment vertical="center"/>
    </xf>
    <xf numFmtId="8" fontId="16" fillId="0" borderId="16" xfId="0" applyNumberFormat="1" applyFont="1" applyBorder="1" applyAlignment="1">
      <alignment horizontal="center" vertical="center" wrapText="1"/>
    </xf>
    <xf numFmtId="8" fontId="16" fillId="0" borderId="17" xfId="0" applyNumberFormat="1" applyFont="1" applyBorder="1" applyAlignment="1">
      <alignment horizontal="center" vertical="center" wrapText="1"/>
    </xf>
    <xf numFmtId="44" fontId="8" fillId="7" borderId="1" xfId="1" applyFont="1" applyFill="1" applyBorder="1" applyAlignment="1">
      <alignment vertical="center"/>
    </xf>
    <xf numFmtId="44" fontId="3" fillId="5" borderId="0" xfId="2" applyNumberFormat="1" applyFont="1" applyFill="1" applyBorder="1" applyAlignment="1">
      <alignment horizontal="center" vertical="center"/>
    </xf>
    <xf numFmtId="44" fontId="8" fillId="7" borderId="4" xfId="1" applyFont="1" applyFill="1" applyBorder="1" applyAlignment="1">
      <alignment horizontal="right" vertical="center"/>
    </xf>
    <xf numFmtId="44" fontId="3" fillId="5" borderId="0" xfId="1" quotePrefix="1" applyFont="1" applyFill="1" applyBorder="1" applyAlignment="1">
      <alignment vertical="center"/>
    </xf>
    <xf numFmtId="44" fontId="2" fillId="5" borderId="0" xfId="0" applyNumberFormat="1" applyFont="1" applyFill="1" applyAlignment="1">
      <alignment vertical="center"/>
    </xf>
    <xf numFmtId="165" fontId="3" fillId="5" borderId="1" xfId="1" quotePrefix="1" applyNumberFormat="1" applyFont="1" applyFill="1" applyBorder="1" applyAlignment="1">
      <alignment horizontal="center" vertical="center" wrapText="1"/>
    </xf>
    <xf numFmtId="8" fontId="0" fillId="0" borderId="0" xfId="0" applyNumberFormat="1"/>
    <xf numFmtId="8" fontId="17" fillId="8" borderId="17" xfId="0" applyNumberFormat="1" applyFont="1" applyFill="1" applyBorder="1" applyAlignment="1">
      <alignment horizontal="center" vertical="center"/>
    </xf>
    <xf numFmtId="8" fontId="0" fillId="5" borderId="0" xfId="0" applyNumberFormat="1" applyFill="1"/>
    <xf numFmtId="0" fontId="0" fillId="5" borderId="0" xfId="0" applyFill="1"/>
    <xf numFmtId="8" fontId="0" fillId="9" borderId="0" xfId="0" applyNumberFormat="1" applyFill="1"/>
    <xf numFmtId="0" fontId="0" fillId="9" borderId="0" xfId="0" applyFill="1"/>
    <xf numFmtId="0" fontId="3" fillId="3" borderId="0" xfId="1" applyNumberFormat="1" applyFont="1" applyFill="1" applyAlignment="1">
      <alignment horizontal="right" vertical="center"/>
    </xf>
    <xf numFmtId="0" fontId="3" fillId="3" borderId="14" xfId="1" applyNumberFormat="1" applyFont="1" applyFill="1" applyBorder="1" applyAlignment="1">
      <alignment horizontal="right" vertical="center"/>
    </xf>
    <xf numFmtId="0" fontId="3" fillId="3" borderId="8" xfId="1" applyNumberFormat="1" applyFont="1" applyFill="1" applyBorder="1" applyAlignment="1">
      <alignment horizontal="right" vertical="center"/>
    </xf>
    <xf numFmtId="0" fontId="3" fillId="3" borderId="0" xfId="1" applyNumberFormat="1" applyFont="1" applyFill="1" applyBorder="1" applyAlignment="1">
      <alignment horizontal="right" vertical="center"/>
    </xf>
    <xf numFmtId="0" fontId="5" fillId="7" borderId="4" xfId="1" applyNumberFormat="1" applyFont="1" applyFill="1" applyBorder="1" applyAlignment="1">
      <alignment horizontal="right" vertical="center"/>
    </xf>
    <xf numFmtId="0" fontId="12" fillId="7" borderId="4" xfId="1" applyNumberFormat="1" applyFont="1" applyFill="1" applyBorder="1" applyAlignment="1">
      <alignment vertical="center"/>
    </xf>
    <xf numFmtId="0" fontId="4" fillId="6" borderId="1" xfId="0" applyFont="1" applyFill="1" applyBorder="1" applyAlignment="1">
      <alignment horizontal="center" vertical="center"/>
    </xf>
    <xf numFmtId="0" fontId="3" fillId="5" borderId="0" xfId="1" quotePrefix="1" applyNumberFormat="1" applyFont="1" applyFill="1" applyBorder="1" applyAlignment="1">
      <alignment horizontal="right" vertical="center"/>
    </xf>
    <xf numFmtId="0" fontId="4" fillId="6" borderId="1" xfId="1" applyNumberFormat="1" applyFont="1" applyFill="1" applyBorder="1" applyAlignment="1">
      <alignment horizontal="center" vertical="center"/>
    </xf>
    <xf numFmtId="0" fontId="3" fillId="3" borderId="4" xfId="1" quotePrefix="1" applyNumberFormat="1" applyFont="1" applyFill="1" applyBorder="1" applyAlignment="1">
      <alignment horizontal="right" vertical="center"/>
    </xf>
    <xf numFmtId="0" fontId="3" fillId="3" borderId="11" xfId="1" applyNumberFormat="1" applyFont="1" applyFill="1" applyBorder="1" applyAlignment="1">
      <alignment horizontal="right" vertical="center"/>
    </xf>
    <xf numFmtId="0" fontId="3" fillId="5" borderId="0" xfId="1" applyNumberFormat="1" applyFont="1" applyFill="1" applyAlignment="1">
      <alignment horizontal="right" vertical="center"/>
    </xf>
    <xf numFmtId="0" fontId="2" fillId="5" borderId="0" xfId="1" applyNumberFormat="1" applyFont="1" applyFill="1" applyAlignment="1">
      <alignment vertical="center"/>
    </xf>
    <xf numFmtId="3" fontId="3" fillId="3" borderId="1" xfId="1" quotePrefix="1" applyNumberFormat="1" applyFont="1" applyFill="1" applyBorder="1" applyAlignment="1">
      <alignment horizontal="center" vertical="center"/>
    </xf>
    <xf numFmtId="44" fontId="3" fillId="5" borderId="1" xfId="1" quotePrefix="1" applyFont="1" applyFill="1" applyBorder="1" applyAlignment="1">
      <alignment vertical="center"/>
    </xf>
    <xf numFmtId="44" fontId="10" fillId="7" borderId="4" xfId="1" applyFont="1" applyFill="1" applyBorder="1" applyAlignment="1">
      <alignment vertical="center"/>
    </xf>
    <xf numFmtId="3" fontId="10" fillId="7" borderId="4" xfId="1" applyNumberFormat="1" applyFont="1" applyFill="1" applyBorder="1" applyAlignment="1">
      <alignment vertical="center"/>
    </xf>
    <xf numFmtId="165" fontId="9" fillId="7" borderId="4" xfId="1" applyNumberFormat="1" applyFont="1" applyFill="1" applyBorder="1" applyAlignment="1">
      <alignment horizontal="right" vertical="center"/>
    </xf>
    <xf numFmtId="44" fontId="9" fillId="7" borderId="4" xfId="1" applyFont="1" applyFill="1" applyBorder="1" applyAlignment="1">
      <alignment horizontal="right" vertical="center"/>
    </xf>
    <xf numFmtId="44" fontId="9" fillId="7" borderId="2" xfId="1" applyFont="1" applyFill="1" applyBorder="1" applyAlignment="1">
      <alignment horizontal="right" vertical="center"/>
    </xf>
    <xf numFmtId="3" fontId="4" fillId="6" borderId="1" xfId="0" applyNumberFormat="1" applyFont="1" applyFill="1" applyBorder="1" applyAlignment="1">
      <alignment horizontal="center" vertical="center" wrapText="1"/>
    </xf>
    <xf numFmtId="44" fontId="3" fillId="3" borderId="1" xfId="1" quotePrefix="1" applyFont="1" applyFill="1" applyBorder="1" applyAlignment="1">
      <alignment horizontal="right" vertical="center" wrapText="1"/>
    </xf>
    <xf numFmtId="3" fontId="3" fillId="5" borderId="1" xfId="1" quotePrefix="1" applyNumberFormat="1" applyFont="1" applyFill="1" applyBorder="1" applyAlignment="1">
      <alignment horizontal="center" vertical="center" wrapText="1"/>
    </xf>
    <xf numFmtId="44" fontId="3" fillId="3" borderId="1" xfId="1" quotePrefix="1" applyFont="1" applyFill="1" applyBorder="1" applyAlignment="1">
      <alignment vertical="center" wrapText="1"/>
    </xf>
    <xf numFmtId="0" fontId="4" fillId="5" borderId="1" xfId="0" applyFont="1" applyFill="1" applyBorder="1" applyAlignment="1">
      <alignment vertical="center" wrapText="1"/>
    </xf>
    <xf numFmtId="44" fontId="3" fillId="5" borderId="1" xfId="1" quotePrefix="1" applyFont="1" applyFill="1" applyBorder="1" applyAlignment="1">
      <alignment horizontal="right" vertical="center" wrapText="1"/>
    </xf>
    <xf numFmtId="0" fontId="4" fillId="5" borderId="3" xfId="0" applyFont="1" applyFill="1" applyBorder="1" applyAlignment="1">
      <alignment vertical="center" wrapText="1"/>
    </xf>
    <xf numFmtId="0" fontId="3" fillId="5" borderId="4" xfId="0" applyFont="1" applyFill="1" applyBorder="1" applyAlignment="1">
      <alignment vertical="center" wrapText="1"/>
    </xf>
    <xf numFmtId="44" fontId="3" fillId="5" borderId="4" xfId="1" quotePrefix="1" applyFont="1" applyFill="1" applyBorder="1" applyAlignment="1">
      <alignment horizontal="right" vertical="center" wrapText="1"/>
    </xf>
    <xf numFmtId="3" fontId="3" fillId="5" borderId="4" xfId="1" quotePrefix="1" applyNumberFormat="1" applyFont="1" applyFill="1" applyBorder="1" applyAlignment="1">
      <alignment horizontal="center" vertical="center" wrapText="1"/>
    </xf>
    <xf numFmtId="167" fontId="3" fillId="3" borderId="2" xfId="2" quotePrefix="1" applyNumberFormat="1" applyFont="1" applyFill="1" applyBorder="1" applyAlignment="1">
      <alignment horizontal="center" vertical="center"/>
    </xf>
    <xf numFmtId="0" fontId="3" fillId="0" borderId="1" xfId="0" applyFont="1" applyBorder="1" applyAlignment="1">
      <alignment vertical="center" wrapText="1"/>
    </xf>
    <xf numFmtId="44" fontId="3" fillId="0" borderId="1" xfId="1" quotePrefix="1" applyFont="1" applyFill="1" applyBorder="1" applyAlignment="1">
      <alignment horizontal="right" vertical="center"/>
    </xf>
    <xf numFmtId="3" fontId="3" fillId="0" borderId="1" xfId="1" quotePrefix="1" applyNumberFormat="1" applyFont="1" applyFill="1" applyBorder="1" applyAlignment="1">
      <alignment horizontal="center" vertical="center"/>
    </xf>
    <xf numFmtId="0" fontId="15" fillId="5" borderId="0" xfId="0" applyFont="1" applyFill="1" applyAlignment="1">
      <alignment horizontal="left" vertical="center" wrapText="1"/>
    </xf>
  </cellXfs>
  <cellStyles count="4">
    <cellStyle name="Moneda" xfId="1" builtinId="4"/>
    <cellStyle name="Moneda 2" xfId="3" xr:uid="{00000000-0005-0000-0000-000002000000}"/>
    <cellStyle name="Normal" xfId="0" builtinId="0"/>
    <cellStyle name="Percentatge" xfId="2" builtinId="5"/>
  </cellStyles>
  <dxfs count="0"/>
  <tableStyles count="0" defaultTableStyle="TableStyleMedium2" defaultPivotStyle="PivotStyleLight16"/>
  <colors>
    <mruColors>
      <color rgb="FF0000FF"/>
      <color rgb="FFFFFF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l'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DB0F0-645A-49B6-A70B-C08D44CD4633}">
  <sheetPr>
    <pageSetUpPr fitToPage="1"/>
  </sheetPr>
  <dimension ref="A2:Q66"/>
  <sheetViews>
    <sheetView tabSelected="1" topLeftCell="A8" zoomScale="120" zoomScaleNormal="120" workbookViewId="0">
      <selection activeCell="G20" sqref="G20"/>
    </sheetView>
  </sheetViews>
  <sheetFormatPr defaultColWidth="8.81640625" defaultRowHeight="14.5" x14ac:dyDescent="0.35"/>
  <cols>
    <col min="1" max="1" width="2.453125" style="6" customWidth="1"/>
    <col min="2" max="2" width="1.6328125" style="6" customWidth="1"/>
    <col min="3" max="3" width="25.54296875" style="6" customWidth="1"/>
    <col min="4" max="4" width="21.90625" style="6" customWidth="1"/>
    <col min="5" max="5" width="10" style="42" customWidth="1"/>
    <col min="6" max="6" width="14.7265625" style="113" customWidth="1"/>
    <col min="7" max="7" width="11.1796875" style="26" customWidth="1"/>
    <col min="8" max="8" width="16" style="39" customWidth="1"/>
    <col min="9" max="9" width="16.453125" style="39" customWidth="1"/>
    <col min="10" max="10" width="1.54296875" style="6" customWidth="1"/>
    <col min="11" max="11" width="8.81640625" style="6"/>
    <col min="12" max="12" width="15.453125" style="6" bestFit="1" customWidth="1"/>
    <col min="13" max="13" width="0" style="6" hidden="1" customWidth="1"/>
    <col min="14" max="14" width="39" style="6" hidden="1" customWidth="1"/>
    <col min="15" max="15" width="19" style="6" hidden="1" customWidth="1"/>
    <col min="16" max="17" width="0" style="6" hidden="1" customWidth="1"/>
    <col min="18" max="18" width="8.81640625" style="6" customWidth="1"/>
    <col min="19" max="16384" width="8.81640625" style="6"/>
  </cols>
  <sheetData>
    <row r="2" spans="1:17" ht="15" thickBot="1" x14ac:dyDescent="0.4"/>
    <row r="3" spans="1:17" ht="15" thickBot="1" x14ac:dyDescent="0.4">
      <c r="B3" s="89"/>
      <c r="C3" s="90" t="s">
        <v>52</v>
      </c>
      <c r="D3" s="91"/>
      <c r="E3" s="92"/>
      <c r="F3" s="114"/>
      <c r="G3" s="93"/>
      <c r="H3" s="94"/>
      <c r="I3" s="94"/>
      <c r="J3" s="95"/>
      <c r="M3" s="6" t="s">
        <v>19</v>
      </c>
      <c r="N3" s="99">
        <v>2338060</v>
      </c>
      <c r="O3" s="98" t="e">
        <f>N3/#REF!</f>
        <v>#REF!</v>
      </c>
      <c r="Q3" s="6">
        <v>23</v>
      </c>
    </row>
    <row r="4" spans="1:17" ht="15" thickBot="1" x14ac:dyDescent="0.4">
      <c r="A4" s="11"/>
      <c r="B4" s="12"/>
      <c r="C4" s="18"/>
      <c r="D4" s="18"/>
      <c r="E4" s="43"/>
      <c r="F4" s="115"/>
      <c r="G4" s="27"/>
      <c r="H4" s="35"/>
      <c r="I4" s="35"/>
      <c r="J4" s="19"/>
      <c r="M4" s="6" t="s">
        <v>20</v>
      </c>
      <c r="N4" s="100">
        <v>2801140.34</v>
      </c>
      <c r="O4" s="98" t="e">
        <f>N4/#REF!</f>
        <v>#REF!</v>
      </c>
      <c r="Q4" s="6">
        <v>29</v>
      </c>
    </row>
    <row r="5" spans="1:17" ht="21.5" thickBot="1" x14ac:dyDescent="0.4">
      <c r="A5" s="11"/>
      <c r="B5" s="23"/>
      <c r="E5" s="44"/>
      <c r="F5" s="116"/>
      <c r="H5" s="36" t="s">
        <v>14</v>
      </c>
      <c r="I5" s="36" t="s">
        <v>13</v>
      </c>
      <c r="J5" s="20"/>
      <c r="M5" s="6" t="s">
        <v>21</v>
      </c>
      <c r="N5" s="100">
        <v>2738992.6999999997</v>
      </c>
      <c r="O5" s="98" t="e">
        <f>N5/#REF!</f>
        <v>#REF!</v>
      </c>
      <c r="Q5" s="6">
        <v>28</v>
      </c>
    </row>
    <row r="6" spans="1:17" s="48" customFormat="1" ht="15" thickBot="1" x14ac:dyDescent="0.4">
      <c r="B6" s="49"/>
      <c r="C6" s="50" t="s">
        <v>11</v>
      </c>
      <c r="D6" s="51"/>
      <c r="E6" s="81"/>
      <c r="F6" s="117"/>
      <c r="G6" s="83"/>
      <c r="H6" s="101">
        <f>(H9+H28+H37)</f>
        <v>150599.9988</v>
      </c>
      <c r="I6" s="56">
        <f>SUM(I8:I42)/2</f>
        <v>182225.99854800003</v>
      </c>
      <c r="J6" s="52"/>
      <c r="M6" s="48" t="s">
        <v>22</v>
      </c>
      <c r="N6" s="100">
        <v>892418.80000000016</v>
      </c>
      <c r="O6" s="98" t="e">
        <f>N6/#REF!</f>
        <v>#REF!</v>
      </c>
      <c r="Q6" s="48">
        <v>9</v>
      </c>
    </row>
    <row r="7" spans="1:17" ht="15" thickBot="1" x14ac:dyDescent="0.4">
      <c r="B7" s="13"/>
      <c r="E7" s="96"/>
      <c r="F7" s="116"/>
      <c r="G7" s="33"/>
      <c r="H7" s="102"/>
      <c r="I7" s="47"/>
      <c r="J7" s="20"/>
      <c r="M7" s="6" t="s">
        <v>23</v>
      </c>
      <c r="N7" s="100">
        <v>1074089.1599999999</v>
      </c>
      <c r="O7" s="98" t="e">
        <f>N7/#REF!</f>
        <v>#REF!</v>
      </c>
      <c r="Q7" s="6">
        <v>11</v>
      </c>
    </row>
    <row r="8" spans="1:17" x14ac:dyDescent="0.35">
      <c r="A8" s="5"/>
      <c r="B8" s="14"/>
      <c r="E8" s="44"/>
      <c r="F8" s="116"/>
      <c r="H8" s="37"/>
      <c r="I8" s="37"/>
      <c r="J8" s="20"/>
    </row>
    <row r="9" spans="1:17" x14ac:dyDescent="0.35">
      <c r="B9" s="13"/>
      <c r="C9" s="17" t="s">
        <v>8</v>
      </c>
      <c r="D9" s="16"/>
      <c r="E9" s="128"/>
      <c r="F9" s="129"/>
      <c r="G9" s="130"/>
      <c r="H9" s="131">
        <f>SUM(H11:H24)</f>
        <v>15299.4</v>
      </c>
      <c r="I9" s="132">
        <f>SUM(I11:I24)</f>
        <v>18512.274000000001</v>
      </c>
      <c r="J9" s="22"/>
    </row>
    <row r="10" spans="1:17" s="58" customFormat="1" ht="21" x14ac:dyDescent="0.35">
      <c r="B10" s="59"/>
      <c r="C10" s="4" t="s">
        <v>7</v>
      </c>
      <c r="D10" s="3" t="s">
        <v>10</v>
      </c>
      <c r="E10" s="36" t="s">
        <v>5</v>
      </c>
      <c r="F10" s="133" t="s">
        <v>4</v>
      </c>
      <c r="G10" s="28" t="s">
        <v>3</v>
      </c>
      <c r="H10" s="36" t="s">
        <v>14</v>
      </c>
      <c r="I10" s="36" t="s">
        <v>13</v>
      </c>
      <c r="J10" s="60"/>
    </row>
    <row r="11" spans="1:17" x14ac:dyDescent="0.35">
      <c r="B11" s="13"/>
      <c r="C11" s="2" t="s">
        <v>33</v>
      </c>
      <c r="D11" s="1" t="s">
        <v>34</v>
      </c>
      <c r="E11" s="134">
        <v>4</v>
      </c>
      <c r="F11" s="135">
        <v>150000</v>
      </c>
      <c r="G11" s="30" t="s">
        <v>0</v>
      </c>
      <c r="H11" s="134">
        <f t="shared" ref="H11:H18" si="0">((E11*F11)/1000)</f>
        <v>600</v>
      </c>
      <c r="I11" s="136">
        <f t="shared" ref="I11:I23" si="1">H11*1.21</f>
        <v>726</v>
      </c>
      <c r="J11" s="22"/>
    </row>
    <row r="12" spans="1:17" x14ac:dyDescent="0.35">
      <c r="B12" s="13"/>
      <c r="C12" s="2" t="s">
        <v>35</v>
      </c>
      <c r="D12" s="1" t="s">
        <v>36</v>
      </c>
      <c r="E12" s="134">
        <v>2</v>
      </c>
      <c r="F12" s="135">
        <v>650000</v>
      </c>
      <c r="G12" s="30" t="s">
        <v>0</v>
      </c>
      <c r="H12" s="134">
        <f t="shared" si="0"/>
        <v>1300</v>
      </c>
      <c r="I12" s="136">
        <f t="shared" si="1"/>
        <v>1573</v>
      </c>
      <c r="J12" s="22"/>
    </row>
    <row r="13" spans="1:17" x14ac:dyDescent="0.35">
      <c r="B13" s="13"/>
      <c r="C13" s="2" t="s">
        <v>35</v>
      </c>
      <c r="D13" s="1" t="s">
        <v>37</v>
      </c>
      <c r="E13" s="134">
        <v>6</v>
      </c>
      <c r="F13" s="135">
        <v>125000</v>
      </c>
      <c r="G13" s="30" t="s">
        <v>0</v>
      </c>
      <c r="H13" s="134">
        <f t="shared" si="0"/>
        <v>750</v>
      </c>
      <c r="I13" s="136">
        <f t="shared" si="1"/>
        <v>907.5</v>
      </c>
      <c r="J13" s="22"/>
    </row>
    <row r="14" spans="1:17" x14ac:dyDescent="0.35">
      <c r="B14" s="13"/>
      <c r="C14" s="137" t="s">
        <v>38</v>
      </c>
      <c r="D14" s="10" t="s">
        <v>39</v>
      </c>
      <c r="E14" s="138">
        <v>1</v>
      </c>
      <c r="F14" s="135">
        <v>300000</v>
      </c>
      <c r="G14" s="29" t="s">
        <v>0</v>
      </c>
      <c r="H14" s="138">
        <f t="shared" si="0"/>
        <v>300</v>
      </c>
      <c r="I14" s="136">
        <f t="shared" si="1"/>
        <v>363</v>
      </c>
      <c r="J14" s="22"/>
    </row>
    <row r="15" spans="1:17" x14ac:dyDescent="0.35">
      <c r="B15" s="13"/>
      <c r="C15" s="137" t="s">
        <v>38</v>
      </c>
      <c r="D15" s="10" t="s">
        <v>40</v>
      </c>
      <c r="E15" s="138">
        <v>1</v>
      </c>
      <c r="F15" s="135">
        <v>300000</v>
      </c>
      <c r="G15" s="29" t="s">
        <v>0</v>
      </c>
      <c r="H15" s="138">
        <f t="shared" si="0"/>
        <v>300</v>
      </c>
      <c r="I15" s="136">
        <f t="shared" si="1"/>
        <v>363</v>
      </c>
      <c r="J15" s="22"/>
    </row>
    <row r="16" spans="1:17" x14ac:dyDescent="0.35">
      <c r="B16" s="13"/>
      <c r="C16" s="137" t="s">
        <v>41</v>
      </c>
      <c r="D16" s="10" t="s">
        <v>39</v>
      </c>
      <c r="E16" s="138">
        <v>1</v>
      </c>
      <c r="F16" s="135">
        <v>2000000</v>
      </c>
      <c r="G16" s="29" t="s">
        <v>0</v>
      </c>
      <c r="H16" s="138">
        <f t="shared" si="0"/>
        <v>2000</v>
      </c>
      <c r="I16" s="136">
        <f t="shared" si="1"/>
        <v>2420</v>
      </c>
      <c r="J16" s="22"/>
    </row>
    <row r="17" spans="2:15" x14ac:dyDescent="0.35">
      <c r="B17" s="13"/>
      <c r="C17" s="137" t="s">
        <v>41</v>
      </c>
      <c r="D17" s="10" t="s">
        <v>40</v>
      </c>
      <c r="E17" s="138">
        <v>1</v>
      </c>
      <c r="F17" s="135">
        <v>2000000</v>
      </c>
      <c r="G17" s="29" t="s">
        <v>0</v>
      </c>
      <c r="H17" s="138">
        <f t="shared" si="0"/>
        <v>2000</v>
      </c>
      <c r="I17" s="136">
        <f t="shared" si="1"/>
        <v>2420</v>
      </c>
      <c r="J17" s="22"/>
    </row>
    <row r="18" spans="2:15" x14ac:dyDescent="0.35">
      <c r="B18" s="13"/>
      <c r="C18" s="137" t="s">
        <v>41</v>
      </c>
      <c r="D18" s="10" t="s">
        <v>42</v>
      </c>
      <c r="E18" s="138">
        <v>1</v>
      </c>
      <c r="F18" s="135">
        <v>2000000</v>
      </c>
      <c r="G18" s="29" t="s">
        <v>0</v>
      </c>
      <c r="H18" s="138">
        <f t="shared" si="0"/>
        <v>2000</v>
      </c>
      <c r="I18" s="136">
        <f t="shared" si="1"/>
        <v>2420</v>
      </c>
      <c r="J18" s="22"/>
    </row>
    <row r="19" spans="2:15" ht="21" x14ac:dyDescent="0.35">
      <c r="B19" s="13"/>
      <c r="C19" s="137" t="s">
        <v>43</v>
      </c>
      <c r="D19" s="10" t="s">
        <v>53</v>
      </c>
      <c r="E19" s="138">
        <v>2</v>
      </c>
      <c r="F19" s="135">
        <v>300000</v>
      </c>
      <c r="G19" s="29" t="s">
        <v>0</v>
      </c>
      <c r="H19" s="138">
        <f>((E19*F19)/1000)</f>
        <v>600</v>
      </c>
      <c r="I19" s="136">
        <f t="shared" si="1"/>
        <v>726</v>
      </c>
      <c r="J19" s="22"/>
      <c r="L19" s="6">
        <v>726</v>
      </c>
    </row>
    <row r="20" spans="2:15" x14ac:dyDescent="0.35">
      <c r="B20" s="13"/>
      <c r="C20" s="137" t="s">
        <v>2</v>
      </c>
      <c r="D20" s="10" t="s">
        <v>44</v>
      </c>
      <c r="E20" s="138">
        <v>3</v>
      </c>
      <c r="F20" s="135">
        <v>400000</v>
      </c>
      <c r="G20" s="29" t="s">
        <v>0</v>
      </c>
      <c r="H20" s="138">
        <f>((E20*F20)/1000)</f>
        <v>1200</v>
      </c>
      <c r="I20" s="136">
        <f t="shared" si="1"/>
        <v>1452</v>
      </c>
      <c r="J20" s="22"/>
    </row>
    <row r="21" spans="2:15" x14ac:dyDescent="0.35">
      <c r="B21" s="13"/>
      <c r="C21" s="137" t="s">
        <v>9</v>
      </c>
      <c r="D21" s="10" t="s">
        <v>45</v>
      </c>
      <c r="E21" s="138">
        <v>1</v>
      </c>
      <c r="F21" s="135">
        <v>1500000</v>
      </c>
      <c r="G21" s="29" t="s">
        <v>0</v>
      </c>
      <c r="H21" s="138">
        <f>((E21*F21)/1000)</f>
        <v>1500</v>
      </c>
      <c r="I21" s="136">
        <f t="shared" si="1"/>
        <v>1815</v>
      </c>
      <c r="J21" s="22"/>
      <c r="N21" s="97"/>
      <c r="O21" s="98"/>
    </row>
    <row r="22" spans="2:15" x14ac:dyDescent="0.35">
      <c r="B22" s="13"/>
      <c r="C22" s="137" t="s">
        <v>41</v>
      </c>
      <c r="D22" s="10" t="s">
        <v>46</v>
      </c>
      <c r="E22" s="138">
        <v>1</v>
      </c>
      <c r="F22" s="135">
        <v>2000000</v>
      </c>
      <c r="G22" s="29" t="s">
        <v>0</v>
      </c>
      <c r="H22" s="138">
        <f>((E22*F22)/1000)</f>
        <v>2000</v>
      </c>
      <c r="I22" s="136">
        <f t="shared" si="1"/>
        <v>2420</v>
      </c>
      <c r="J22" s="22"/>
      <c r="N22" s="97"/>
      <c r="O22" s="98"/>
    </row>
    <row r="23" spans="2:15" x14ac:dyDescent="0.35">
      <c r="B23" s="13"/>
      <c r="C23" s="139" t="s">
        <v>1</v>
      </c>
      <c r="D23" s="140"/>
      <c r="E23" s="141"/>
      <c r="F23" s="142"/>
      <c r="G23" s="31"/>
      <c r="H23" s="138">
        <v>749.4</v>
      </c>
      <c r="I23" s="136">
        <f t="shared" si="1"/>
        <v>906.774</v>
      </c>
      <c r="J23" s="22"/>
      <c r="N23" s="97"/>
      <c r="O23" s="98"/>
    </row>
    <row r="24" spans="2:15" x14ac:dyDescent="0.35">
      <c r="B24" s="13"/>
      <c r="C24" s="77"/>
      <c r="D24" s="75"/>
      <c r="E24" s="78"/>
      <c r="F24" s="120"/>
      <c r="G24" s="55"/>
      <c r="H24" s="78"/>
      <c r="I24" s="67"/>
      <c r="J24" s="22"/>
      <c r="N24" s="97"/>
      <c r="O24" s="98"/>
    </row>
    <row r="25" spans="2:15" x14ac:dyDescent="0.35">
      <c r="B25" s="13"/>
      <c r="C25" s="77"/>
      <c r="D25" s="75"/>
      <c r="E25" s="78"/>
      <c r="F25" s="120"/>
      <c r="G25" s="55"/>
      <c r="H25" s="78"/>
      <c r="I25" s="67"/>
      <c r="J25" s="22"/>
      <c r="O25" s="98"/>
    </row>
    <row r="26" spans="2:15" x14ac:dyDescent="0.35">
      <c r="B26" s="13"/>
      <c r="E26" s="44"/>
      <c r="F26" s="116"/>
      <c r="H26" s="37"/>
      <c r="I26" s="37"/>
      <c r="J26" s="20"/>
    </row>
    <row r="27" spans="2:15" x14ac:dyDescent="0.35">
      <c r="B27" s="13"/>
      <c r="C27" s="54"/>
      <c r="D27" s="53"/>
      <c r="E27" s="44"/>
      <c r="F27" s="116"/>
      <c r="G27" s="66"/>
      <c r="H27" s="67"/>
      <c r="I27" s="67"/>
      <c r="J27" s="21"/>
    </row>
    <row r="28" spans="2:15" x14ac:dyDescent="0.35">
      <c r="B28" s="13"/>
      <c r="C28" s="17" t="s">
        <v>26</v>
      </c>
      <c r="D28" s="16"/>
      <c r="E28" s="82"/>
      <c r="F28" s="118"/>
      <c r="G28" s="84"/>
      <c r="H28" s="103">
        <f>SUM(H30:H35)</f>
        <v>135000</v>
      </c>
      <c r="I28" s="57">
        <f>SUM(I30:I35)</f>
        <v>163350</v>
      </c>
      <c r="J28" s="20"/>
    </row>
    <row r="29" spans="2:15" ht="21" x14ac:dyDescent="0.35">
      <c r="B29" s="13"/>
      <c r="C29" s="62" t="s">
        <v>7</v>
      </c>
      <c r="D29" s="9" t="s">
        <v>6</v>
      </c>
      <c r="E29" s="61" t="s">
        <v>5</v>
      </c>
      <c r="F29" s="119" t="s">
        <v>4</v>
      </c>
      <c r="G29" s="68" t="s">
        <v>3</v>
      </c>
      <c r="H29" s="36" t="s">
        <v>14</v>
      </c>
      <c r="I29" s="36" t="s">
        <v>13</v>
      </c>
      <c r="J29" s="20"/>
    </row>
    <row r="30" spans="2:15" ht="31.5" x14ac:dyDescent="0.35">
      <c r="B30" s="13"/>
      <c r="C30" s="69" t="s">
        <v>27</v>
      </c>
      <c r="D30" s="144" t="s">
        <v>50</v>
      </c>
      <c r="E30" s="145">
        <v>45000</v>
      </c>
      <c r="F30" s="146">
        <v>73</v>
      </c>
      <c r="G30" s="106"/>
      <c r="H30" s="127">
        <v>45000</v>
      </c>
      <c r="I30" s="65">
        <f t="shared" ref="I30:I35" si="2">H30*1.21</f>
        <v>54450</v>
      </c>
      <c r="J30" s="20"/>
    </row>
    <row r="31" spans="2:15" ht="22.75" customHeight="1" x14ac:dyDescent="0.35">
      <c r="B31" s="13"/>
      <c r="C31" s="69" t="s">
        <v>29</v>
      </c>
      <c r="D31" s="144" t="s">
        <v>28</v>
      </c>
      <c r="E31" s="145">
        <v>15000</v>
      </c>
      <c r="F31" s="146">
        <v>132</v>
      </c>
      <c r="G31" s="106"/>
      <c r="H31" s="127">
        <v>15000</v>
      </c>
      <c r="I31" s="65">
        <f>H31*1.21</f>
        <v>18150</v>
      </c>
      <c r="J31" s="20"/>
    </row>
    <row r="32" spans="2:15" ht="22.75" customHeight="1" x14ac:dyDescent="0.35">
      <c r="B32" s="13"/>
      <c r="C32" s="69" t="s">
        <v>49</v>
      </c>
      <c r="D32" s="144" t="s">
        <v>51</v>
      </c>
      <c r="E32" s="145">
        <v>15000</v>
      </c>
      <c r="F32" s="146">
        <v>34</v>
      </c>
      <c r="G32" s="106"/>
      <c r="H32" s="127">
        <v>15000</v>
      </c>
      <c r="I32" s="65">
        <f>H32*1.21</f>
        <v>18150</v>
      </c>
      <c r="J32" s="20"/>
    </row>
    <row r="33" spans="1:12" x14ac:dyDescent="0.35">
      <c r="B33" s="13"/>
      <c r="C33" s="71" t="s">
        <v>30</v>
      </c>
      <c r="D33" s="1" t="s">
        <v>48</v>
      </c>
      <c r="E33" s="72">
        <v>20000</v>
      </c>
      <c r="F33" s="126">
        <v>2</v>
      </c>
      <c r="G33" s="73"/>
      <c r="H33" s="65">
        <v>20000</v>
      </c>
      <c r="I33" s="65">
        <f t="shared" si="2"/>
        <v>24200</v>
      </c>
      <c r="J33" s="20"/>
    </row>
    <row r="34" spans="1:12" x14ac:dyDescent="0.35">
      <c r="B34" s="13"/>
      <c r="C34" s="71" t="s">
        <v>31</v>
      </c>
      <c r="D34" s="1" t="s">
        <v>47</v>
      </c>
      <c r="E34" s="72">
        <v>20000</v>
      </c>
      <c r="F34" s="126">
        <v>2</v>
      </c>
      <c r="G34" s="73"/>
      <c r="H34" s="65">
        <v>20000</v>
      </c>
      <c r="I34" s="65">
        <f t="shared" si="2"/>
        <v>24200</v>
      </c>
      <c r="J34" s="20"/>
    </row>
    <row r="35" spans="1:12" x14ac:dyDescent="0.35">
      <c r="B35" s="13"/>
      <c r="C35" s="71" t="s">
        <v>32</v>
      </c>
      <c r="D35" s="1" t="s">
        <v>47</v>
      </c>
      <c r="E35" s="72">
        <v>20000</v>
      </c>
      <c r="F35" s="126">
        <v>2</v>
      </c>
      <c r="G35" s="73"/>
      <c r="H35" s="65">
        <v>20000</v>
      </c>
      <c r="I35" s="65">
        <f t="shared" si="2"/>
        <v>24200</v>
      </c>
      <c r="J35" s="20"/>
    </row>
    <row r="36" spans="1:12" x14ac:dyDescent="0.35">
      <c r="B36" s="13"/>
      <c r="C36" s="54"/>
      <c r="D36" s="53"/>
      <c r="E36" s="44"/>
      <c r="F36" s="116"/>
      <c r="G36" s="66"/>
      <c r="H36" s="67"/>
      <c r="I36" s="67"/>
      <c r="J36" s="21"/>
    </row>
    <row r="37" spans="1:12" x14ac:dyDescent="0.35">
      <c r="B37" s="13"/>
      <c r="C37" s="17" t="s">
        <v>17</v>
      </c>
      <c r="D37" s="16"/>
      <c r="E37" s="82"/>
      <c r="F37" s="118"/>
      <c r="G37" s="84"/>
      <c r="H37" s="103">
        <f>H39</f>
        <v>300.59879999999998</v>
      </c>
      <c r="I37" s="57">
        <f>I39</f>
        <v>363.72454799999997</v>
      </c>
      <c r="J37" s="22"/>
    </row>
    <row r="38" spans="1:12" ht="21" x14ac:dyDescent="0.35">
      <c r="B38" s="13"/>
      <c r="C38" s="9" t="s">
        <v>15</v>
      </c>
      <c r="D38" s="9"/>
      <c r="E38" s="61" t="s">
        <v>5</v>
      </c>
      <c r="F38" s="121"/>
      <c r="G38" s="63" t="s">
        <v>3</v>
      </c>
      <c r="H38" s="36" t="s">
        <v>14</v>
      </c>
      <c r="I38" s="36" t="s">
        <v>13</v>
      </c>
      <c r="J38" s="22"/>
    </row>
    <row r="39" spans="1:12" x14ac:dyDescent="0.35">
      <c r="B39" s="13"/>
      <c r="C39" s="64" t="s">
        <v>16</v>
      </c>
      <c r="D39" s="79"/>
      <c r="E39" s="80"/>
      <c r="F39" s="122"/>
      <c r="G39" s="143">
        <v>2E-3</v>
      </c>
      <c r="H39" s="70">
        <f>(H28+H9)*G39</f>
        <v>300.59879999999998</v>
      </c>
      <c r="I39" s="65">
        <f t="shared" ref="I39" si="3">H39*1.21</f>
        <v>363.72454799999997</v>
      </c>
      <c r="J39" s="22"/>
    </row>
    <row r="40" spans="1:12" x14ac:dyDescent="0.35">
      <c r="B40" s="13"/>
      <c r="C40" s="74"/>
      <c r="D40" s="75"/>
      <c r="E40" s="76"/>
      <c r="F40" s="120"/>
      <c r="G40" s="55"/>
      <c r="H40" s="104"/>
      <c r="I40" s="67"/>
      <c r="J40" s="20"/>
    </row>
    <row r="41" spans="1:12" s="86" customFormat="1" ht="39.65" customHeight="1" x14ac:dyDescent="0.35">
      <c r="B41" s="87"/>
      <c r="C41" s="147" t="s">
        <v>18</v>
      </c>
      <c r="D41" s="147"/>
      <c r="E41" s="147"/>
      <c r="F41" s="147"/>
      <c r="G41" s="147"/>
      <c r="H41" s="147"/>
      <c r="I41" s="147"/>
      <c r="J41" s="88"/>
    </row>
    <row r="42" spans="1:12" ht="15" thickBot="1" x14ac:dyDescent="0.4">
      <c r="B42" s="15"/>
      <c r="C42" s="24"/>
      <c r="D42" s="24"/>
      <c r="E42" s="45"/>
      <c r="F42" s="123"/>
      <c r="G42" s="32"/>
      <c r="H42" s="38"/>
      <c r="I42" s="38"/>
      <c r="J42" s="25"/>
    </row>
    <row r="43" spans="1:12" x14ac:dyDescent="0.35">
      <c r="C43" s="7"/>
      <c r="D43" s="7"/>
      <c r="G43" s="85"/>
      <c r="J43" s="8"/>
    </row>
    <row r="44" spans="1:12" s="7" customFormat="1" x14ac:dyDescent="0.35">
      <c r="E44" s="42"/>
      <c r="F44" s="113"/>
      <c r="G44" s="26"/>
      <c r="H44" s="39"/>
      <c r="I44" s="39"/>
    </row>
    <row r="45" spans="1:12" s="11" customFormat="1" x14ac:dyDescent="0.35">
      <c r="A45" s="7"/>
      <c r="B45" s="7"/>
      <c r="E45" s="46"/>
      <c r="F45" s="124"/>
      <c r="G45" s="33"/>
      <c r="H45" s="40"/>
      <c r="I45" s="40"/>
    </row>
    <row r="46" spans="1:12" s="11" customFormat="1" x14ac:dyDescent="0.35">
      <c r="A46" s="7"/>
      <c r="B46" s="7"/>
      <c r="E46" s="46"/>
      <c r="F46" s="124"/>
      <c r="G46" s="33"/>
      <c r="H46" s="40"/>
      <c r="I46" s="40"/>
      <c r="L46" s="105"/>
    </row>
    <row r="47" spans="1:12" s="11" customFormat="1" x14ac:dyDescent="0.35">
      <c r="A47" s="7"/>
      <c r="B47" s="7"/>
      <c r="E47" s="46"/>
      <c r="F47" s="124"/>
      <c r="G47" s="33"/>
      <c r="H47" s="40"/>
      <c r="I47" s="40"/>
    </row>
    <row r="48" spans="1:12" s="11" customFormat="1" x14ac:dyDescent="0.35">
      <c r="A48" s="7"/>
      <c r="B48" s="7"/>
      <c r="E48" s="41"/>
      <c r="F48" s="125"/>
      <c r="G48" s="34"/>
      <c r="H48" s="41"/>
      <c r="I48" s="41"/>
    </row>
    <row r="49" spans="1:9" s="11" customFormat="1" x14ac:dyDescent="0.35">
      <c r="A49" s="7"/>
      <c r="B49" s="7"/>
      <c r="E49" s="46"/>
      <c r="F49" s="124"/>
      <c r="G49" s="33"/>
      <c r="H49" s="40"/>
      <c r="I49" s="40"/>
    </row>
    <row r="50" spans="1:9" s="11" customFormat="1" x14ac:dyDescent="0.35">
      <c r="A50" s="7"/>
      <c r="B50" s="7"/>
      <c r="E50" s="46"/>
      <c r="F50" s="124"/>
      <c r="G50" s="33"/>
      <c r="H50" s="40"/>
      <c r="I50" s="40"/>
    </row>
    <row r="51" spans="1:9" s="11" customFormat="1" x14ac:dyDescent="0.35">
      <c r="A51" s="7"/>
      <c r="B51" s="7"/>
      <c r="E51" s="46"/>
      <c r="F51" s="124"/>
      <c r="G51" s="33"/>
      <c r="H51" s="40"/>
      <c r="I51" s="40"/>
    </row>
    <row r="52" spans="1:9" s="11" customFormat="1" x14ac:dyDescent="0.35">
      <c r="A52" s="7"/>
      <c r="B52" s="7"/>
      <c r="E52" s="46"/>
      <c r="F52" s="124"/>
      <c r="G52" s="33"/>
      <c r="H52" s="40"/>
      <c r="I52" s="40"/>
    </row>
    <row r="53" spans="1:9" s="11" customFormat="1" x14ac:dyDescent="0.35">
      <c r="A53" s="7"/>
      <c r="B53" s="7"/>
      <c r="E53" s="46"/>
      <c r="F53" s="124"/>
      <c r="G53" s="33"/>
      <c r="H53" s="40"/>
      <c r="I53" s="40"/>
    </row>
    <row r="54" spans="1:9" s="11" customFormat="1" x14ac:dyDescent="0.35">
      <c r="A54" s="7"/>
      <c r="B54" s="7"/>
      <c r="E54" s="46"/>
      <c r="F54" s="124"/>
      <c r="G54" s="33"/>
      <c r="H54" s="40"/>
      <c r="I54" s="40"/>
    </row>
    <row r="55" spans="1:9" s="11" customFormat="1" x14ac:dyDescent="0.35">
      <c r="A55" s="7"/>
      <c r="B55" s="7"/>
      <c r="E55" s="46"/>
      <c r="F55" s="124"/>
      <c r="G55" s="33"/>
      <c r="H55" s="40"/>
      <c r="I55" s="40"/>
    </row>
    <row r="56" spans="1:9" s="11" customFormat="1" x14ac:dyDescent="0.35">
      <c r="A56" s="7"/>
      <c r="B56" s="7"/>
      <c r="E56" s="46"/>
      <c r="F56" s="124"/>
      <c r="G56" s="33"/>
      <c r="H56" s="40"/>
      <c r="I56" s="40"/>
    </row>
    <row r="57" spans="1:9" s="11" customFormat="1" x14ac:dyDescent="0.35">
      <c r="A57" s="7"/>
      <c r="B57" s="7"/>
      <c r="E57" s="46"/>
      <c r="F57" s="124"/>
      <c r="G57" s="33"/>
      <c r="H57" s="40"/>
      <c r="I57" s="40"/>
    </row>
    <row r="58" spans="1:9" s="11" customFormat="1" x14ac:dyDescent="0.35">
      <c r="A58" s="7"/>
      <c r="B58" s="7"/>
      <c r="E58" s="46"/>
      <c r="F58" s="124"/>
      <c r="G58" s="33"/>
      <c r="H58" s="40"/>
      <c r="I58" s="40"/>
    </row>
    <row r="59" spans="1:9" s="11" customFormat="1" x14ac:dyDescent="0.35">
      <c r="A59" s="7"/>
      <c r="B59" s="7"/>
      <c r="E59" s="46"/>
      <c r="F59" s="124"/>
      <c r="G59" s="33"/>
      <c r="H59" s="40"/>
      <c r="I59" s="40"/>
    </row>
    <row r="60" spans="1:9" s="11" customFormat="1" x14ac:dyDescent="0.35">
      <c r="A60" s="7"/>
      <c r="B60" s="7"/>
      <c r="E60" s="46"/>
      <c r="F60" s="124"/>
      <c r="G60" s="33"/>
      <c r="H60" s="40"/>
      <c r="I60" s="40"/>
    </row>
    <row r="61" spans="1:9" s="11" customFormat="1" x14ac:dyDescent="0.35">
      <c r="A61" s="7"/>
      <c r="B61" s="7"/>
      <c r="E61" s="46"/>
      <c r="F61" s="124"/>
      <c r="G61" s="33"/>
      <c r="H61" s="40"/>
      <c r="I61" s="40"/>
    </row>
    <row r="62" spans="1:9" s="11" customFormat="1" x14ac:dyDescent="0.35">
      <c r="A62" s="7"/>
      <c r="B62" s="7"/>
      <c r="E62" s="46"/>
      <c r="F62" s="124"/>
      <c r="G62" s="33"/>
      <c r="H62" s="40"/>
      <c r="I62" s="40"/>
    </row>
    <row r="63" spans="1:9" s="11" customFormat="1" x14ac:dyDescent="0.35">
      <c r="A63" s="7"/>
      <c r="B63" s="7"/>
      <c r="E63" s="46"/>
      <c r="F63" s="124"/>
      <c r="G63" s="33"/>
      <c r="H63" s="40"/>
      <c r="I63" s="40"/>
    </row>
    <row r="64" spans="1:9" s="11" customFormat="1" x14ac:dyDescent="0.35">
      <c r="A64" s="7"/>
      <c r="B64" s="7"/>
      <c r="E64" s="46"/>
      <c r="F64" s="124"/>
      <c r="G64" s="33"/>
      <c r="H64" s="40"/>
      <c r="I64" s="40"/>
    </row>
    <row r="65" spans="1:9" s="11" customFormat="1" x14ac:dyDescent="0.35">
      <c r="A65" s="6"/>
      <c r="B65" s="6"/>
      <c r="E65" s="46"/>
      <c r="F65" s="124"/>
      <c r="G65" s="33"/>
      <c r="H65" s="40"/>
      <c r="I65" s="40"/>
    </row>
    <row r="66" spans="1:9" s="11" customFormat="1" x14ac:dyDescent="0.35">
      <c r="A66" s="6"/>
      <c r="B66" s="6"/>
      <c r="E66" s="46"/>
      <c r="F66" s="124"/>
      <c r="G66" s="33"/>
      <c r="H66" s="40"/>
      <c r="I66" s="40"/>
    </row>
  </sheetData>
  <protectedRanges>
    <protectedRange sqref="D24:D25 D41" name="Interval4"/>
    <protectedRange sqref="D23" name="Interval4_3"/>
  </protectedRanges>
  <mergeCells count="1">
    <mergeCell ref="C41:I41"/>
  </mergeCells>
  <pageMargins left="0.7" right="0.7" top="0.75" bottom="0.36" header="0.3" footer="0.3"/>
  <pageSetup paperSize="9" scale="77" fitToHeight="0" orientation="portrait" r:id="rId1"/>
  <headerFooter>
    <oddHeader>&amp;R&amp;P de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947D5-2291-4DC6-A8F7-10B5C788D3D8}">
  <dimension ref="A2:N55"/>
  <sheetViews>
    <sheetView topLeftCell="A15" workbookViewId="0">
      <selection activeCell="N33" sqref="N33"/>
    </sheetView>
  </sheetViews>
  <sheetFormatPr defaultColWidth="8.7265625" defaultRowHeight="14.5" x14ac:dyDescent="0.35"/>
  <cols>
    <col min="1" max="1" width="8.7265625" customWidth="1"/>
    <col min="6" max="6" width="11.54296875" customWidth="1"/>
    <col min="8" max="8" width="13.81640625" customWidth="1"/>
    <col min="11" max="11" width="12.36328125" customWidth="1"/>
    <col min="13" max="13" width="11.26953125" bestFit="1" customWidth="1"/>
  </cols>
  <sheetData>
    <row r="2" spans="1:13" ht="15" thickBot="1" x14ac:dyDescent="0.4">
      <c r="A2">
        <v>180000</v>
      </c>
      <c r="D2" s="108">
        <v>93791.6</v>
      </c>
      <c r="F2" s="107">
        <v>93791.6</v>
      </c>
      <c r="H2" s="107">
        <v>20188</v>
      </c>
      <c r="I2">
        <v>28</v>
      </c>
      <c r="J2" t="s">
        <v>12</v>
      </c>
      <c r="K2" s="107">
        <v>565264</v>
      </c>
      <c r="M2" s="107">
        <f>H2*I2</f>
        <v>565264</v>
      </c>
    </row>
    <row r="3" spans="1:13" ht="15" thickBot="1" x14ac:dyDescent="0.4">
      <c r="A3">
        <v>180000</v>
      </c>
      <c r="D3" s="108">
        <v>80788.399999999994</v>
      </c>
      <c r="F3" s="107">
        <v>80788.399999999994</v>
      </c>
      <c r="H3" s="107">
        <v>16451</v>
      </c>
      <c r="I3">
        <v>28</v>
      </c>
      <c r="J3" t="s">
        <v>12</v>
      </c>
      <c r="K3" s="107">
        <v>460628</v>
      </c>
      <c r="M3" s="107">
        <f>H3*28</f>
        <v>460628</v>
      </c>
    </row>
    <row r="4" spans="1:13" ht="15" thickBot="1" x14ac:dyDescent="0.4">
      <c r="A4">
        <v>232925.84</v>
      </c>
      <c r="D4" s="108">
        <v>65738.399999999994</v>
      </c>
      <c r="F4" s="107">
        <v>65738.399999999994</v>
      </c>
      <c r="H4" s="107">
        <v>8165</v>
      </c>
      <c r="I4">
        <v>28</v>
      </c>
      <c r="J4" t="s">
        <v>12</v>
      </c>
      <c r="K4" s="107">
        <v>228620</v>
      </c>
      <c r="M4" s="107">
        <f t="shared" ref="M4" si="0">H4*I4</f>
        <v>228620</v>
      </c>
    </row>
    <row r="5" spans="1:13" ht="15" thickBot="1" x14ac:dyDescent="0.4">
      <c r="A5">
        <v>108648.95999999999</v>
      </c>
      <c r="D5" s="108">
        <v>65738.399999999994</v>
      </c>
      <c r="F5" s="107">
        <v>65738.399999999994</v>
      </c>
      <c r="H5" s="107">
        <v>4435</v>
      </c>
      <c r="I5">
        <v>28</v>
      </c>
      <c r="J5" t="s">
        <v>12</v>
      </c>
      <c r="K5" s="107">
        <v>124180</v>
      </c>
      <c r="M5" s="107">
        <f t="shared" ref="M5" si="1">H5*28</f>
        <v>124180</v>
      </c>
    </row>
    <row r="6" spans="1:13" ht="15" thickBot="1" x14ac:dyDescent="0.4">
      <c r="A6">
        <v>5526.36</v>
      </c>
      <c r="D6" s="108">
        <v>65738.399999999994</v>
      </c>
      <c r="F6" s="107">
        <v>65738.399999999994</v>
      </c>
      <c r="H6" s="107">
        <v>3795</v>
      </c>
      <c r="I6">
        <v>28</v>
      </c>
      <c r="J6" t="s">
        <v>12</v>
      </c>
      <c r="K6" s="107">
        <v>106260</v>
      </c>
      <c r="M6" s="107">
        <f t="shared" ref="M6" si="2">H6*I6</f>
        <v>106260</v>
      </c>
    </row>
    <row r="7" spans="1:13" ht="15" thickBot="1" x14ac:dyDescent="0.4">
      <c r="A7">
        <v>185490</v>
      </c>
      <c r="D7" s="108">
        <v>12735</v>
      </c>
      <c r="F7" s="107">
        <v>12735</v>
      </c>
      <c r="H7" s="107">
        <v>1818</v>
      </c>
      <c r="I7">
        <v>15</v>
      </c>
      <c r="J7" t="s">
        <v>12</v>
      </c>
      <c r="K7" s="109">
        <v>27270</v>
      </c>
      <c r="L7" s="110"/>
      <c r="M7" s="109">
        <f>H7*15</f>
        <v>27270</v>
      </c>
    </row>
    <row r="8" spans="1:13" ht="15" thickBot="1" x14ac:dyDescent="0.4">
      <c r="A8">
        <v>30025</v>
      </c>
      <c r="D8" s="108">
        <v>7020</v>
      </c>
      <c r="F8" s="107">
        <v>7020</v>
      </c>
      <c r="H8" s="107">
        <v>1244</v>
      </c>
      <c r="I8">
        <v>8</v>
      </c>
      <c r="J8" t="s">
        <v>12</v>
      </c>
      <c r="K8" s="107">
        <v>9952</v>
      </c>
      <c r="M8" s="107">
        <f t="shared" ref="M8" si="3">H8*I8</f>
        <v>9952</v>
      </c>
    </row>
    <row r="9" spans="1:13" ht="15" thickBot="1" x14ac:dyDescent="0.4">
      <c r="A9">
        <v>29925</v>
      </c>
      <c r="D9" s="108">
        <v>7335</v>
      </c>
      <c r="F9" s="107">
        <v>7335</v>
      </c>
      <c r="H9" s="107">
        <v>1412</v>
      </c>
      <c r="I9">
        <v>8</v>
      </c>
      <c r="J9" t="s">
        <v>12</v>
      </c>
      <c r="K9" s="107">
        <v>11296</v>
      </c>
      <c r="M9" s="107">
        <f>H9*8</f>
        <v>11296</v>
      </c>
    </row>
    <row r="10" spans="1:13" ht="15" thickBot="1" x14ac:dyDescent="0.4">
      <c r="A10">
        <v>16856</v>
      </c>
      <c r="D10" s="108">
        <v>32568.2</v>
      </c>
      <c r="F10" s="107">
        <v>32568.2</v>
      </c>
      <c r="H10" s="107">
        <v>4077</v>
      </c>
      <c r="I10">
        <v>25</v>
      </c>
      <c r="J10" t="s">
        <v>12</v>
      </c>
      <c r="K10" s="107">
        <v>101925</v>
      </c>
      <c r="M10" s="107">
        <f t="shared" ref="M10" si="4">H10*I10</f>
        <v>101925</v>
      </c>
    </row>
    <row r="11" spans="1:13" ht="15" thickBot="1" x14ac:dyDescent="0.4">
      <c r="A11">
        <v>4816</v>
      </c>
      <c r="D11" s="108">
        <v>18300.8</v>
      </c>
      <c r="F11" s="107">
        <v>18300.8</v>
      </c>
      <c r="H11" s="107">
        <v>1796</v>
      </c>
      <c r="I11">
        <v>25</v>
      </c>
      <c r="J11" t="s">
        <v>12</v>
      </c>
      <c r="K11" s="107">
        <v>44900</v>
      </c>
      <c r="M11" s="107">
        <f>H11*25</f>
        <v>44900</v>
      </c>
    </row>
    <row r="12" spans="1:13" ht="15" thickBot="1" x14ac:dyDescent="0.4">
      <c r="A12">
        <v>10836</v>
      </c>
      <c r="D12" s="108">
        <v>15652</v>
      </c>
      <c r="F12" s="107">
        <v>15652</v>
      </c>
      <c r="H12" s="107">
        <v>4582</v>
      </c>
      <c r="I12">
        <v>25</v>
      </c>
      <c r="J12" t="s">
        <v>12</v>
      </c>
      <c r="K12" s="107">
        <v>114550</v>
      </c>
      <c r="M12" s="107">
        <f t="shared" ref="M12" si="5">H12*I12</f>
        <v>114550</v>
      </c>
    </row>
    <row r="13" spans="1:13" ht="15" thickBot="1" x14ac:dyDescent="0.4">
      <c r="A13">
        <v>7223.9999999999991</v>
      </c>
      <c r="D13" s="108">
        <v>15652</v>
      </c>
      <c r="F13" s="107">
        <v>15652</v>
      </c>
      <c r="H13" s="107">
        <v>3432</v>
      </c>
      <c r="I13">
        <v>25</v>
      </c>
      <c r="J13" t="s">
        <v>12</v>
      </c>
      <c r="K13" s="107">
        <v>85800</v>
      </c>
      <c r="M13" s="107">
        <f>H13*25</f>
        <v>85800</v>
      </c>
    </row>
    <row r="14" spans="1:13" ht="15" thickBot="1" x14ac:dyDescent="0.4">
      <c r="A14">
        <v>4816</v>
      </c>
      <c r="D14" s="108">
        <v>15652</v>
      </c>
      <c r="F14" s="107">
        <v>15652</v>
      </c>
      <c r="H14" s="107">
        <v>3554</v>
      </c>
      <c r="I14">
        <v>25</v>
      </c>
      <c r="J14" t="s">
        <v>12</v>
      </c>
      <c r="K14" s="107">
        <v>88850</v>
      </c>
      <c r="M14" s="107">
        <f t="shared" ref="M14" si="6">H14*I14</f>
        <v>88850</v>
      </c>
    </row>
    <row r="15" spans="1:13" ht="15" thickBot="1" x14ac:dyDescent="0.4">
      <c r="A15">
        <v>52000</v>
      </c>
      <c r="D15" s="108">
        <v>17698.8</v>
      </c>
      <c r="F15" s="107">
        <v>17698.8</v>
      </c>
      <c r="H15" s="107">
        <v>2508</v>
      </c>
      <c r="I15">
        <v>20</v>
      </c>
      <c r="J15" t="s">
        <v>12</v>
      </c>
      <c r="K15" s="107">
        <v>50160</v>
      </c>
      <c r="M15" s="107">
        <f>H15*20</f>
        <v>50160</v>
      </c>
    </row>
    <row r="16" spans="1:13" ht="15" thickBot="1" x14ac:dyDescent="0.4">
      <c r="A16">
        <v>12500</v>
      </c>
      <c r="D16" s="108">
        <v>13304.2</v>
      </c>
      <c r="F16" s="107">
        <v>13304.2</v>
      </c>
      <c r="H16" s="107">
        <v>1580</v>
      </c>
      <c r="I16">
        <v>18</v>
      </c>
      <c r="J16" t="s">
        <v>12</v>
      </c>
      <c r="K16" s="107">
        <v>28440</v>
      </c>
      <c r="M16" s="107">
        <f t="shared" ref="M16" si="7">H16*I16</f>
        <v>28440</v>
      </c>
    </row>
    <row r="17" spans="1:14" ht="15" thickBot="1" x14ac:dyDescent="0.4">
      <c r="A17">
        <v>12500</v>
      </c>
      <c r="D17" s="108">
        <v>1075</v>
      </c>
      <c r="F17" s="107">
        <v>1075</v>
      </c>
      <c r="H17" s="107">
        <v>2333</v>
      </c>
      <c r="I17">
        <v>18</v>
      </c>
      <c r="J17" t="s">
        <v>12</v>
      </c>
      <c r="K17" s="107">
        <v>41994</v>
      </c>
      <c r="M17" s="107">
        <f>H17*18</f>
        <v>41994</v>
      </c>
    </row>
    <row r="18" spans="1:14" ht="15" thickBot="1" x14ac:dyDescent="0.4">
      <c r="A18">
        <f>SUM(A2:A17)</f>
        <v>1074089.1599999999</v>
      </c>
      <c r="D18" s="108">
        <v>15591.8</v>
      </c>
      <c r="F18" s="107">
        <v>15591.8</v>
      </c>
      <c r="H18" s="107">
        <v>3152</v>
      </c>
      <c r="I18">
        <v>18</v>
      </c>
      <c r="J18" t="s">
        <v>12</v>
      </c>
      <c r="K18" s="107">
        <v>56736</v>
      </c>
      <c r="M18" s="107">
        <f t="shared" ref="M18" si="8">H18*I18</f>
        <v>56736</v>
      </c>
    </row>
    <row r="19" spans="1:14" ht="15" thickBot="1" x14ac:dyDescent="0.4">
      <c r="D19" s="108">
        <v>8969.7999999999993</v>
      </c>
      <c r="F19" s="107">
        <v>8969.7999999999993</v>
      </c>
      <c r="H19" s="107">
        <v>1584</v>
      </c>
      <c r="I19">
        <v>18</v>
      </c>
      <c r="J19" t="s">
        <v>12</v>
      </c>
      <c r="K19" s="107">
        <v>28512</v>
      </c>
      <c r="M19" s="107">
        <f>H19*18</f>
        <v>28512</v>
      </c>
    </row>
    <row r="20" spans="1:14" ht="15" thickBot="1" x14ac:dyDescent="0.4">
      <c r="D20" s="108">
        <v>9511.6</v>
      </c>
      <c r="F20" s="107">
        <v>9511.6</v>
      </c>
      <c r="H20" s="107">
        <v>1851</v>
      </c>
      <c r="I20">
        <v>18</v>
      </c>
      <c r="J20" t="s">
        <v>12</v>
      </c>
      <c r="K20" s="107">
        <v>33318</v>
      </c>
      <c r="M20" s="107">
        <f t="shared" ref="M20" si="9">H20*I20</f>
        <v>33318</v>
      </c>
    </row>
    <row r="21" spans="1:14" ht="15" thickBot="1" x14ac:dyDescent="0.4">
      <c r="D21" s="108">
        <v>12461.4</v>
      </c>
      <c r="F21" s="107">
        <v>12461.4</v>
      </c>
      <c r="H21" s="107">
        <v>1584</v>
      </c>
      <c r="I21">
        <v>18</v>
      </c>
      <c r="J21" t="s">
        <v>12</v>
      </c>
      <c r="K21" s="107">
        <v>28512</v>
      </c>
      <c r="M21" s="107">
        <f>H21*18</f>
        <v>28512</v>
      </c>
    </row>
    <row r="22" spans="1:14" ht="15" thickBot="1" x14ac:dyDescent="0.4">
      <c r="D22" s="108">
        <v>7645.4</v>
      </c>
      <c r="F22" s="107">
        <v>7645.4</v>
      </c>
      <c r="H22" s="107">
        <v>926</v>
      </c>
      <c r="I22">
        <v>18</v>
      </c>
      <c r="J22" t="s">
        <v>12</v>
      </c>
      <c r="K22" s="107">
        <v>16668</v>
      </c>
      <c r="M22" s="107">
        <f t="shared" ref="M22" si="10">H22*I22</f>
        <v>16668</v>
      </c>
    </row>
    <row r="23" spans="1:14" ht="15" thickBot="1" x14ac:dyDescent="0.4">
      <c r="D23" s="108">
        <v>8006.6</v>
      </c>
      <c r="F23" s="107">
        <v>8006.6</v>
      </c>
      <c r="H23" s="107">
        <v>10106</v>
      </c>
      <c r="I23">
        <v>12</v>
      </c>
      <c r="J23" t="s">
        <v>12</v>
      </c>
      <c r="K23" s="107">
        <v>121272</v>
      </c>
      <c r="M23" s="107">
        <f>H23*12</f>
        <v>121272</v>
      </c>
    </row>
    <row r="24" spans="1:14" ht="15" thickBot="1" x14ac:dyDescent="0.4">
      <c r="D24" s="108">
        <v>39671.800000000003</v>
      </c>
      <c r="F24" s="107">
        <v>39671.800000000003</v>
      </c>
      <c r="H24" s="107">
        <v>9838</v>
      </c>
      <c r="I24">
        <v>12</v>
      </c>
      <c r="J24" t="s">
        <v>12</v>
      </c>
      <c r="K24" s="107">
        <v>118056</v>
      </c>
      <c r="M24" s="107">
        <f t="shared" ref="M24" si="11">H24*I24</f>
        <v>118056</v>
      </c>
    </row>
    <row r="25" spans="1:14" ht="15" thickBot="1" x14ac:dyDescent="0.4">
      <c r="D25" s="108">
        <f>SUM(D2:D24)</f>
        <v>630646.60000000009</v>
      </c>
      <c r="F25" s="107">
        <v>12160.4</v>
      </c>
      <c r="H25" s="107">
        <v>1221</v>
      </c>
      <c r="I25">
        <v>12</v>
      </c>
      <c r="J25" t="s">
        <v>12</v>
      </c>
      <c r="K25" s="107">
        <v>14652</v>
      </c>
      <c r="M25" s="107">
        <f>H25*12</f>
        <v>14652</v>
      </c>
    </row>
    <row r="26" spans="1:14" ht="15" thickBot="1" x14ac:dyDescent="0.4">
      <c r="D26" s="108">
        <v>15953</v>
      </c>
      <c r="F26" s="107">
        <v>15953</v>
      </c>
      <c r="H26" s="107">
        <v>1802</v>
      </c>
      <c r="I26">
        <v>12</v>
      </c>
      <c r="J26" t="s">
        <v>12</v>
      </c>
      <c r="K26" s="107">
        <v>21624</v>
      </c>
      <c r="M26" s="107">
        <f t="shared" ref="M26" si="12">H26*I26</f>
        <v>21624</v>
      </c>
    </row>
    <row r="27" spans="1:14" ht="15" thickBot="1" x14ac:dyDescent="0.4">
      <c r="D27" s="108">
        <v>15050</v>
      </c>
      <c r="F27" s="107">
        <v>15050</v>
      </c>
      <c r="H27" s="107">
        <v>1116</v>
      </c>
      <c r="I27">
        <v>12</v>
      </c>
      <c r="J27" t="s">
        <v>12</v>
      </c>
      <c r="K27" s="107">
        <v>13392</v>
      </c>
      <c r="M27" s="107">
        <f>H27*12</f>
        <v>13392</v>
      </c>
    </row>
    <row r="28" spans="1:14" ht="15" thickBot="1" x14ac:dyDescent="0.4">
      <c r="D28" s="108">
        <v>15050</v>
      </c>
      <c r="F28" s="107">
        <v>15050</v>
      </c>
      <c r="H28" s="107">
        <v>1338</v>
      </c>
      <c r="I28">
        <v>6</v>
      </c>
      <c r="J28" t="s">
        <v>12</v>
      </c>
      <c r="K28" s="111">
        <v>8054.76</v>
      </c>
      <c r="L28" s="112"/>
      <c r="M28" s="111">
        <f>H28*6</f>
        <v>8028</v>
      </c>
      <c r="N28">
        <f>K28/H28</f>
        <v>6.0200000000000005</v>
      </c>
    </row>
    <row r="29" spans="1:14" ht="15" thickBot="1" x14ac:dyDescent="0.4">
      <c r="D29" s="108">
        <v>7482</v>
      </c>
      <c r="F29" s="107">
        <v>7482</v>
      </c>
      <c r="H29" s="107">
        <v>2753</v>
      </c>
      <c r="I29">
        <v>6</v>
      </c>
      <c r="J29" t="s">
        <v>12</v>
      </c>
      <c r="K29" s="111">
        <v>16573.060000000001</v>
      </c>
      <c r="L29" s="112"/>
      <c r="M29" s="111">
        <f>H29*6</f>
        <v>16518</v>
      </c>
      <c r="N29">
        <f>K29/H29</f>
        <v>6.0200000000000005</v>
      </c>
    </row>
    <row r="30" spans="1:14" ht="15" thickBot="1" x14ac:dyDescent="0.4">
      <c r="D30" s="108">
        <v>19203.8</v>
      </c>
      <c r="F30" s="107">
        <v>19203.8</v>
      </c>
      <c r="H30" s="107">
        <v>10750</v>
      </c>
      <c r="I30">
        <v>6</v>
      </c>
      <c r="J30" t="s">
        <v>12</v>
      </c>
      <c r="K30" s="111">
        <v>64715</v>
      </c>
      <c r="L30" s="112"/>
      <c r="M30" s="111">
        <f>H30*6</f>
        <v>64500</v>
      </c>
      <c r="N30">
        <f>K30/H30</f>
        <v>6.02</v>
      </c>
    </row>
    <row r="31" spans="1:14" ht="15" thickBot="1" x14ac:dyDescent="0.4">
      <c r="D31" s="108">
        <v>14749</v>
      </c>
      <c r="F31" s="107">
        <v>14749</v>
      </c>
      <c r="H31" s="107">
        <v>2890</v>
      </c>
      <c r="I31">
        <v>6</v>
      </c>
      <c r="J31" t="s">
        <v>12</v>
      </c>
      <c r="K31" s="111">
        <v>17397.8</v>
      </c>
      <c r="L31" s="112"/>
      <c r="M31" s="111">
        <f>H31*6</f>
        <v>17340</v>
      </c>
      <c r="N31">
        <f>K31/H31</f>
        <v>6.02</v>
      </c>
    </row>
    <row r="32" spans="1:14" ht="15" thickBot="1" x14ac:dyDescent="0.4">
      <c r="D32" s="108">
        <v>14749</v>
      </c>
      <c r="F32" s="107">
        <v>14749</v>
      </c>
      <c r="H32" s="107">
        <v>14854</v>
      </c>
      <c r="I32" t="s">
        <v>24</v>
      </c>
      <c r="J32" t="s">
        <v>12</v>
      </c>
      <c r="K32" s="111">
        <v>89421.08</v>
      </c>
      <c r="L32" s="112"/>
      <c r="M32" s="112">
        <f>14854*6</f>
        <v>89124</v>
      </c>
      <c r="N32">
        <f>K32/H32</f>
        <v>6.0200000000000005</v>
      </c>
    </row>
    <row r="33" spans="4:8" ht="15" thickBot="1" x14ac:dyDescent="0.4">
      <c r="D33" s="108">
        <v>5265</v>
      </c>
      <c r="F33" s="107">
        <v>5265</v>
      </c>
      <c r="H33" t="s">
        <v>25</v>
      </c>
    </row>
    <row r="34" spans="4:8" ht="15" thickBot="1" x14ac:dyDescent="0.4">
      <c r="D34" s="108">
        <v>5265</v>
      </c>
      <c r="F34" s="107">
        <v>5265</v>
      </c>
    </row>
    <row r="35" spans="4:8" ht="15" thickBot="1" x14ac:dyDescent="0.4">
      <c r="D35" s="108">
        <v>2295</v>
      </c>
      <c r="F35" s="107">
        <v>2295</v>
      </c>
    </row>
    <row r="36" spans="4:8" ht="15" thickBot="1" x14ac:dyDescent="0.4">
      <c r="D36" s="108">
        <v>2025</v>
      </c>
      <c r="F36" s="107">
        <v>2025</v>
      </c>
    </row>
    <row r="37" spans="4:8" ht="15" thickBot="1" x14ac:dyDescent="0.4">
      <c r="D37" s="108">
        <v>21420</v>
      </c>
      <c r="F37" s="107">
        <v>21420</v>
      </c>
    </row>
    <row r="38" spans="4:8" ht="15" thickBot="1" x14ac:dyDescent="0.4">
      <c r="D38" s="108">
        <v>15930</v>
      </c>
      <c r="F38" s="107">
        <v>15930</v>
      </c>
    </row>
    <row r="39" spans="4:8" ht="15" thickBot="1" x14ac:dyDescent="0.4">
      <c r="D39" s="108">
        <v>5580</v>
      </c>
      <c r="F39" s="107">
        <v>5580</v>
      </c>
    </row>
    <row r="40" spans="4:8" ht="15" thickBot="1" x14ac:dyDescent="0.4">
      <c r="D40" s="108">
        <v>3420</v>
      </c>
      <c r="F40" s="107">
        <v>3420</v>
      </c>
    </row>
    <row r="41" spans="4:8" ht="15" thickBot="1" x14ac:dyDescent="0.4">
      <c r="D41" s="108">
        <v>16515</v>
      </c>
      <c r="F41" s="107">
        <v>16515</v>
      </c>
    </row>
    <row r="42" spans="4:8" ht="15" thickBot="1" x14ac:dyDescent="0.4">
      <c r="D42" s="108">
        <v>11475</v>
      </c>
      <c r="F42" s="107">
        <v>11475</v>
      </c>
    </row>
    <row r="43" spans="4:8" ht="15" thickBot="1" x14ac:dyDescent="0.4">
      <c r="D43" s="108">
        <v>10980</v>
      </c>
      <c r="F43" s="107">
        <v>10980</v>
      </c>
    </row>
    <row r="44" spans="4:8" ht="15" thickBot="1" x14ac:dyDescent="0.4">
      <c r="D44" s="108">
        <v>8010</v>
      </c>
      <c r="F44" s="107">
        <v>8010</v>
      </c>
    </row>
    <row r="45" spans="4:8" ht="15" thickBot="1" x14ac:dyDescent="0.4">
      <c r="D45" s="108">
        <v>9270</v>
      </c>
      <c r="F45" s="107">
        <v>9270</v>
      </c>
    </row>
    <row r="46" spans="4:8" ht="15" thickBot="1" x14ac:dyDescent="0.4">
      <c r="D46" s="108">
        <v>6660</v>
      </c>
      <c r="F46" s="107">
        <v>6660</v>
      </c>
    </row>
    <row r="47" spans="4:8" ht="15" thickBot="1" x14ac:dyDescent="0.4">
      <c r="D47" s="108">
        <v>6660</v>
      </c>
      <c r="F47" s="107">
        <v>6660</v>
      </c>
    </row>
    <row r="48" spans="4:8" ht="15" thickBot="1" x14ac:dyDescent="0.4">
      <c r="D48" s="108">
        <v>10890</v>
      </c>
      <c r="F48" s="107">
        <v>10890</v>
      </c>
    </row>
    <row r="49" spans="4:6" ht="15" thickBot="1" x14ac:dyDescent="0.4">
      <c r="D49" s="108">
        <v>1080</v>
      </c>
      <c r="F49" s="107">
        <v>1080</v>
      </c>
    </row>
    <row r="50" spans="4:6" ht="15" thickBot="1" x14ac:dyDescent="0.4">
      <c r="D50" s="108">
        <v>900</v>
      </c>
      <c r="F50" s="107">
        <v>900</v>
      </c>
    </row>
    <row r="51" spans="4:6" ht="15" thickBot="1" x14ac:dyDescent="0.4">
      <c r="D51" s="108">
        <v>1305</v>
      </c>
      <c r="F51" s="107">
        <v>1305</v>
      </c>
    </row>
    <row r="52" spans="4:6" ht="15" thickBot="1" x14ac:dyDescent="0.4">
      <c r="D52" s="108">
        <v>1215</v>
      </c>
      <c r="F52" s="107">
        <v>1215</v>
      </c>
    </row>
    <row r="53" spans="4:6" ht="15" thickBot="1" x14ac:dyDescent="0.4">
      <c r="D53" s="108">
        <v>1215</v>
      </c>
      <c r="F53" s="107">
        <v>1215</v>
      </c>
    </row>
    <row r="55" spans="4:6" x14ac:dyDescent="0.35">
      <c r="D55">
        <f>SUM(D1:D53)</f>
        <v>1510905.0000000002</v>
      </c>
      <c r="F55">
        <f>SUM(F1:F54)</f>
        <v>892418.80000000016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Fulls de càlcul</vt:lpstr>
      </vt:variant>
      <vt:variant>
        <vt:i4>2</vt:i4>
      </vt:variant>
      <vt:variant>
        <vt:lpstr>Intervals amb nom</vt:lpstr>
      </vt:variant>
      <vt:variant>
        <vt:i4>1</vt:i4>
      </vt:variant>
    </vt:vector>
  </HeadingPairs>
  <TitlesOfParts>
    <vt:vector size="3" baseType="lpstr">
      <vt:lpstr>APROX PPOST</vt:lpstr>
      <vt:lpstr>Full1</vt:lpstr>
      <vt:lpstr>'APROX PPOST'!Àrea_d'impressió</vt:lpstr>
    </vt:vector>
  </TitlesOfParts>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Rios Bonet, Marta</dc:creator>
  <cp:lastModifiedBy>Garcia Moreno, Montserrat</cp:lastModifiedBy>
  <cp:lastPrinted>2026-04-09T09:53:08Z</cp:lastPrinted>
  <dcterms:created xsi:type="dcterms:W3CDTF">2023-02-23T13:33:59Z</dcterms:created>
  <dcterms:modified xsi:type="dcterms:W3CDTF">2026-10-07T09:47:43Z</dcterms:modified>
</cp:coreProperties>
</file>