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XAVI\Nextcloud\SQVAigua\03 CONTRACTACIÓ\Exp 2026-20-x CB Reaprovisionament Material Nau\"/>
    </mc:Choice>
  </mc:AlternateContent>
  <xr:revisionPtr revIDLastSave="0" documentId="13_ncr:1_{DA13CDF6-DF24-497F-A952-40FC807AA68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Exp 20-26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4" i="5" l="1"/>
  <c r="I103" i="5"/>
  <c r="I102" i="5"/>
  <c r="I101" i="5"/>
  <c r="I93" i="5"/>
  <c r="I92" i="5"/>
  <c r="I91" i="5"/>
  <c r="I90" i="5"/>
  <c r="I89" i="5"/>
  <c r="I88" i="5"/>
  <c r="I87" i="5"/>
  <c r="I86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46" i="5"/>
  <c r="I45" i="5"/>
  <c r="I44" i="5"/>
  <c r="I43" i="5"/>
  <c r="I36" i="5"/>
  <c r="I35" i="5"/>
  <c r="I34" i="5"/>
  <c r="I33" i="5"/>
  <c r="I32" i="5"/>
  <c r="I31" i="5"/>
  <c r="I30" i="5"/>
  <c r="I29" i="5"/>
  <c r="I28" i="5"/>
  <c r="I27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6" i="5"/>
  <c r="J29" i="5"/>
  <c r="J30" i="5"/>
  <c r="F29" i="5"/>
  <c r="F30" i="5"/>
  <c r="J33" i="5" l="1"/>
  <c r="J34" i="5"/>
  <c r="J35" i="5"/>
  <c r="J36" i="5"/>
  <c r="J14" i="5"/>
  <c r="J15" i="5"/>
  <c r="J16" i="5"/>
  <c r="J9" i="5"/>
  <c r="J8" i="5"/>
  <c r="J7" i="5"/>
  <c r="J6" i="5"/>
  <c r="J32" i="5"/>
  <c r="J31" i="5"/>
  <c r="J28" i="5"/>
  <c r="J27" i="5"/>
  <c r="J46" i="5"/>
  <c r="J45" i="5"/>
  <c r="J44" i="5"/>
  <c r="J43" i="5"/>
  <c r="J47" i="5" s="1"/>
  <c r="J104" i="5"/>
  <c r="J103" i="5"/>
  <c r="J102" i="5"/>
  <c r="J101" i="5"/>
  <c r="J87" i="5"/>
  <c r="J88" i="5"/>
  <c r="J89" i="5"/>
  <c r="J90" i="5"/>
  <c r="J91" i="5"/>
  <c r="J92" i="5"/>
  <c r="J93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C20" i="5"/>
  <c r="J20" i="5" s="1"/>
  <c r="C19" i="5"/>
  <c r="J19" i="5" s="1"/>
  <c r="C18" i="5"/>
  <c r="J18" i="5" s="1"/>
  <c r="C17" i="5"/>
  <c r="J17" i="5" s="1"/>
  <c r="F87" i="5"/>
  <c r="F88" i="5"/>
  <c r="F89" i="5"/>
  <c r="F90" i="5"/>
  <c r="F91" i="5"/>
  <c r="F92" i="5"/>
  <c r="F93" i="5"/>
  <c r="F34" i="5"/>
  <c r="F35" i="5"/>
  <c r="F36" i="5"/>
  <c r="F104" i="5"/>
  <c r="F103" i="5"/>
  <c r="F102" i="5"/>
  <c r="F101" i="5"/>
  <c r="J37" i="5" l="1"/>
  <c r="J38" i="5" s="1"/>
  <c r="J39" i="5" s="1"/>
  <c r="J48" i="5"/>
  <c r="J49" i="5" s="1"/>
  <c r="J105" i="5"/>
  <c r="J106" i="5" s="1"/>
  <c r="J107" i="5" s="1"/>
  <c r="F105" i="5"/>
  <c r="F106" i="5" l="1"/>
  <c r="F107" i="5" s="1"/>
  <c r="F14" i="5" l="1"/>
  <c r="F15" i="5"/>
  <c r="F16" i="5"/>
  <c r="F17" i="5"/>
  <c r="F18" i="5"/>
  <c r="F19" i="5"/>
  <c r="F20" i="5"/>
  <c r="C11" i="5"/>
  <c r="C12" i="5"/>
  <c r="C13" i="5"/>
  <c r="C10" i="5"/>
  <c r="F46" i="5"/>
  <c r="F45" i="5"/>
  <c r="F44" i="5"/>
  <c r="F43" i="5"/>
  <c r="F12" i="5" l="1"/>
  <c r="J12" i="5"/>
  <c r="F10" i="5"/>
  <c r="J10" i="5"/>
  <c r="F13" i="5"/>
  <c r="J13" i="5"/>
  <c r="F11" i="5"/>
  <c r="J11" i="5"/>
  <c r="F47" i="5"/>
  <c r="J21" i="5" l="1"/>
  <c r="F48" i="5"/>
  <c r="F49" i="5" s="1"/>
  <c r="J22" i="5" l="1"/>
  <c r="J23" i="5" s="1"/>
  <c r="F9" i="5"/>
  <c r="F8" i="5"/>
  <c r="F7" i="5"/>
  <c r="F6" i="5"/>
  <c r="F28" i="5"/>
  <c r="F31" i="5"/>
  <c r="F32" i="5"/>
  <c r="F33" i="5"/>
  <c r="F21" i="5" l="1"/>
  <c r="F22" i="5" l="1"/>
  <c r="F23" i="5" s="1"/>
  <c r="F27" i="5" l="1"/>
  <c r="F37" i="5" s="1"/>
  <c r="F38" i="5" l="1"/>
  <c r="F39" i="5" s="1"/>
  <c r="E67" i="5" l="1"/>
  <c r="F67" i="5" s="1"/>
  <c r="E66" i="5"/>
  <c r="F66" i="5" s="1"/>
  <c r="E65" i="5"/>
  <c r="F65" i="5" s="1"/>
  <c r="E64" i="5"/>
  <c r="F64" i="5" s="1"/>
  <c r="E63" i="5"/>
  <c r="F63" i="5" s="1"/>
  <c r="E62" i="5"/>
  <c r="F62" i="5" l="1"/>
  <c r="F59" i="5"/>
  <c r="F60" i="5"/>
  <c r="F61" i="5"/>
  <c r="F68" i="5"/>
  <c r="F69" i="5"/>
  <c r="F70" i="5"/>
  <c r="F71" i="5"/>
  <c r="F72" i="5"/>
  <c r="F73" i="5"/>
  <c r="F74" i="5"/>
  <c r="F75" i="5"/>
  <c r="F76" i="5"/>
  <c r="F77" i="5"/>
  <c r="F78" i="5"/>
  <c r="F79" i="5"/>
  <c r="J54" i="5" l="1"/>
  <c r="J55" i="5"/>
  <c r="J56" i="5"/>
  <c r="J57" i="5"/>
  <c r="J58" i="5"/>
  <c r="J53" i="5"/>
  <c r="J86" i="5"/>
  <c r="F56" i="5"/>
  <c r="F57" i="5"/>
  <c r="F58" i="5"/>
  <c r="F86" i="5"/>
  <c r="F55" i="5"/>
  <c r="F54" i="5"/>
  <c r="F53" i="5"/>
  <c r="F80" i="5" l="1"/>
  <c r="J94" i="5"/>
  <c r="J95" i="5" s="1"/>
  <c r="J96" i="5" s="1"/>
  <c r="J80" i="5"/>
  <c r="J109" i="5" s="1"/>
  <c r="J110" i="5" s="1"/>
  <c r="J111" i="5" s="1"/>
  <c r="F94" i="5"/>
  <c r="J81" i="5" l="1"/>
  <c r="J82" i="5" s="1"/>
  <c r="F81" i="5"/>
  <c r="F82" i="5" s="1"/>
  <c r="F95" i="5"/>
  <c r="F96" i="5" s="1"/>
  <c r="F109" i="5" s="1"/>
  <c r="F110" i="5" s="1"/>
  <c r="F111" i="5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</futureMetadata>
  <valueMetadata count="2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</valueMetadata>
</metadata>
</file>

<file path=xl/sharedStrings.xml><?xml version="1.0" encoding="utf-8"?>
<sst xmlns="http://schemas.openxmlformats.org/spreadsheetml/2006/main" count="236" uniqueCount="158">
  <si>
    <t>columna oculta</t>
  </si>
  <si>
    <t>Contracte Basat Acord Marc</t>
  </si>
  <si>
    <t>Codi intern</t>
  </si>
  <si>
    <t>Material LOT 5 Llautò</t>
  </si>
  <si>
    <t>Unitats</t>
  </si>
  <si>
    <t>Imatge</t>
  </si>
  <si>
    <t>Preu Acord Marc</t>
  </si>
  <si>
    <t>Import Acord Marc</t>
  </si>
  <si>
    <t>Preu Oferta</t>
  </si>
  <si>
    <t>Import Oferta</t>
  </si>
  <si>
    <t>Base</t>
  </si>
  <si>
    <t>IVA</t>
  </si>
  <si>
    <t>Total</t>
  </si>
  <si>
    <t>Material LOT 6: Comptadors</t>
  </si>
  <si>
    <t>TOTAL Base</t>
  </si>
  <si>
    <t>888LLAVB032</t>
  </si>
  <si>
    <t>888LLAVB063</t>
  </si>
  <si>
    <t>888LLAVBF32</t>
  </si>
  <si>
    <t>888LLAVBF63</t>
  </si>
  <si>
    <t>888LLAVBM32</t>
  </si>
  <si>
    <t>888LLAVBM63</t>
  </si>
  <si>
    <t>888LLAVB025</t>
  </si>
  <si>
    <t>888LLAVBF25</t>
  </si>
  <si>
    <t>888LLAVBM25</t>
  </si>
  <si>
    <t>Vàlvula bola quadradet "3x3 cm"de Llautó "serie pesada"(Tub-Tub), rosca de l'enllaç exterior DN 25 mm</t>
  </si>
  <si>
    <t>Vàlvula bola quadradet "3x3 cm"de Llautó "serie pesada"(Tub-Tub), rosca de l'enllaç exterior DN 32 mm</t>
  </si>
  <si>
    <t>Vàlvula bola quadradet "3x3 cm"de Llautó "serie pesada"(Tub-Tub), rosca de l'enllaç exterior DN 63 mm</t>
  </si>
  <si>
    <t>Vàlvula bola quadradet "3x3 cm"de Llautó "serie pesada"(Tub-F), rosca de l'enllaç exterior DN 25 mm a 3/4"</t>
  </si>
  <si>
    <t>Vàlvula bola quadradet "3x3 cm"de Llautó "serie pesada"(Tub-F), rosca de l'enllaç exterior DN 32 mm a 1"</t>
  </si>
  <si>
    <t>Vàlvula bola quadradet "3x3 cm"de Llautó "serie pesada"(Tub-F), rosca de l'enllaç exterior DN 63 mm a 2"</t>
  </si>
  <si>
    <t>Vàlvula bola quadradet "3x3 cm"de Llautó "serie pesada"(Tub-M), rosca de l'enllaç exterior DN 25 mm a 3/4"</t>
  </si>
  <si>
    <t>Vàlvula bola quadradet "3x3 cm"de Llautó "serie pesada"(Tub-M), rosca de l'enllaç exterior DN 32 mm a 1"</t>
  </si>
  <si>
    <t>Vàlvula bola quadradet "3x3 cm"de Llautó "serie pesada"(Tub-M), rosca de l'enllaç exterior DN 63 mm a 2"</t>
  </si>
  <si>
    <t>888LLAMTM25</t>
  </si>
  <si>
    <t>888LLAMTM32</t>
  </si>
  <si>
    <t>888LLAMTM63</t>
  </si>
  <si>
    <t>888LLAMTF25</t>
  </si>
  <si>
    <t>888LLAMTF32</t>
  </si>
  <si>
    <t>888LLAMTF63</t>
  </si>
  <si>
    <t>Maniguet de Llautó "serie pesada"de connexió (Tub-M), rosca de l'enllaç exterior DN 25 - 3/4"</t>
  </si>
  <si>
    <t>Maniguet de Llautó "serie pesada"de connexió (Tub-M), rosca de l'enllaç exterior DN 32 - 1"</t>
  </si>
  <si>
    <t>Maniguet de Llautó "serie pesada"de connexió (Tub-M), rosca de l'enllaç exterior DN 63 - 2"</t>
  </si>
  <si>
    <t>Maniguet de Llautó "serie pesada"de connexió (Tub-F), rosca de l'enllaç exterior DN 25 - 3/4"</t>
  </si>
  <si>
    <t>Maniguet de Llautó "serie pesada"de connexió (Tub-F), rosca de l'enllaç exterior DN 32 - 1"</t>
  </si>
  <si>
    <t>Maniguet de Llautó "serie pesada"de connexió (Tub-F), rosca de l'enllaç exterior DN 63 - 2"</t>
  </si>
  <si>
    <t>888LLAVFF32</t>
  </si>
  <si>
    <t>888LLAVFF63</t>
  </si>
  <si>
    <t>888LLAVFM25</t>
  </si>
  <si>
    <t>888LLAVFM32</t>
  </si>
  <si>
    <t>888LLAVFM63</t>
  </si>
  <si>
    <t>888LLAVFF25</t>
  </si>
  <si>
    <t>Vàlvula bola quadradet "3x3 cm"de Llautó "serie pesada"(F-F), rosca de l'enllaç exterior DN 25 mm a 3/4"</t>
  </si>
  <si>
    <t>Vàlvula bola quadradet "3x3 cm"de Llautó "serie pesada"(F-F), rosca de l'enllaç exterior DN 32 mm a 1"</t>
  </si>
  <si>
    <t>Vàlvula bola quadradet "3x3 cm"de Llautó "serie pesada"(F-F), rosca de l'enllaç exterior DN 63 mm a 2"</t>
  </si>
  <si>
    <t>Vàlvula bola quadradet "3x3 cm"de Llautó "serie pesada"(F-M), rosca de l'enllaç exterior DN 25 mm a 3/4"</t>
  </si>
  <si>
    <t>Vàlvula bola quadradet "3x3 cm"de Llautó "serie pesada"(F-M), rosca de l'enllaç exterior DN 32 mm a 1"</t>
  </si>
  <si>
    <t>Vàlvula bola quadradet "3x3 cm"de Llautó "serie pesada"(F-M), rosca de l'enllaç exterior DN 63 mm a 2"</t>
  </si>
  <si>
    <t>888LLACTT25</t>
  </si>
  <si>
    <t>Colze de 90º de Llautó "serie pesada"de connexió (Tub-Tub), rosca de l'enllaç exterior DN 25 mm</t>
  </si>
  <si>
    <t>Material LOT 2: Fossa</t>
  </si>
  <si>
    <t>888FOSBD101</t>
  </si>
  <si>
    <t>Brida d'acer DN 100 per a portabrides de 125 mm</t>
  </si>
  <si>
    <t>888FOSVC100</t>
  </si>
  <si>
    <t>Vàlvula de comporta quadradet amb tanca elàstica unió B-B DN 100 (F4)</t>
  </si>
  <si>
    <t xml:space="preserve">888PEETI110
</t>
  </si>
  <si>
    <t>Peça en Te igual de PE 100 injectada tipus llarga de DN 110 (PN16)</t>
  </si>
  <si>
    <t xml:space="preserve">888PEETI125
</t>
  </si>
  <si>
    <t>Peça en Te igual de PE 100 injectada tipus llarga de DN 125 (PN16)</t>
  </si>
  <si>
    <t xml:space="preserve">888PEETI160
</t>
  </si>
  <si>
    <t>Peça en Te igual de PE 100 injectada tipus llarga de DN 160 (PN16)</t>
  </si>
  <si>
    <t xml:space="preserve">888PEETI225
</t>
  </si>
  <si>
    <t>Peça en Te igual de PE 100 injectada tipus llarga de DN 225 (PN16)</t>
  </si>
  <si>
    <t>Material LOT 1: Polietilè</t>
  </si>
  <si>
    <t>888INXAN070</t>
  </si>
  <si>
    <t>Abraçadora de reparació inoxidable ARPOL NEO 63-71 PN16</t>
  </si>
  <si>
    <t>888INXAN110</t>
  </si>
  <si>
    <t>Abraçadora de reparació inoxidable ARPOL NEO 109-126 PN16</t>
  </si>
  <si>
    <t>888INXAN130</t>
  </si>
  <si>
    <t>Abraçadora de reparació inoxidable ARPOL NEO 125-142 PN16</t>
  </si>
  <si>
    <t>888INXAN210</t>
  </si>
  <si>
    <t>Abraçadora de reparació inoxidable ARPOL NEO 206-228 PN16</t>
  </si>
  <si>
    <t>Material LOT 4: Inox</t>
  </si>
  <si>
    <t>888PEEMN110</t>
  </si>
  <si>
    <t>Maniguet de PE 100 electrosoldable de DN 110 mm</t>
  </si>
  <si>
    <t>888PEEMN125</t>
  </si>
  <si>
    <t>Maniguet de PE 100 electrosoldable de DN 125 mm</t>
  </si>
  <si>
    <t>888PEEMN160</t>
  </si>
  <si>
    <t>Maniguet de PE 100 electrosoldable de DN 160 mm</t>
  </si>
  <si>
    <t>888PEEMN225</t>
  </si>
  <si>
    <t>Maniguet de PE 100 electrosoldable de DN 225 mm</t>
  </si>
  <si>
    <t>888VARPRG01</t>
  </si>
  <si>
    <t>888VARPRP01</t>
  </si>
  <si>
    <t>888VARTR001</t>
  </si>
  <si>
    <t>888VARTRME1</t>
  </si>
  <si>
    <t>Trampilló amb cos de PPFV i tapa de Fossa ductil per a trànsit rodat</t>
  </si>
  <si>
    <t>888PEETC090</t>
  </si>
  <si>
    <t>Tub de polietile doble capa exterior corrugada interior llisa en rotllo de DN 90 mm</t>
  </si>
  <si>
    <t>888FOSCL063</t>
  </si>
  <si>
    <t>Collarí Fossa de dos peces amb sortida a 1" roscada per DN 63</t>
  </si>
  <si>
    <t>888FOSCL110</t>
  </si>
  <si>
    <t>Collarí Fossa de dos peces amb sortida a 1" roscada per DN 110</t>
  </si>
  <si>
    <t>888FOSCL125</t>
  </si>
  <si>
    <t>Collarí Fossa de dos peces amb sortida a 1" roscada per DN 125</t>
  </si>
  <si>
    <t>890FOSCL212</t>
  </si>
  <si>
    <t>Collarí Fossa de dos peces amb sortida a 2" roscada per DN 125</t>
  </si>
  <si>
    <t>892FOSCL216</t>
  </si>
  <si>
    <t>Collarí Fossa de dos peces amb sortida a 2" roscada per DN 160</t>
  </si>
  <si>
    <t>894FOSCL222</t>
  </si>
  <si>
    <t>Collarí Fossa de dos peces amb sortida a 2" roscada per DN 225</t>
  </si>
  <si>
    <t>888COMRC003</t>
  </si>
  <si>
    <t>Racor entrada per a comptador de dos peces amb Femella boja de M 3/4" i F 3/4"</t>
  </si>
  <si>
    <t>888COMRCS15</t>
  </si>
  <si>
    <t>Racor sortida per a comptador de dos peces amb Femella boja de M 3/4" i F 3/4"</t>
  </si>
  <si>
    <t>888COMVE015</t>
  </si>
  <si>
    <t>Vàlvula d'entrada a comptador vertical de llautò entrada 3/4" i sortida femella boja a 3/4"</t>
  </si>
  <si>
    <t>888COMVS015</t>
  </si>
  <si>
    <t>Vàlvula de sortida a comptador vertical de llautò entrada Femella boja 3/4" i sortida a M- 3/4"</t>
  </si>
  <si>
    <t>888COMVEB15</t>
  </si>
  <si>
    <t>Vàlvula entrada amb antiretorn per bateria de comptadors de DN 20 amb femella boja de 3/4"</t>
  </si>
  <si>
    <t>888COMVS315</t>
  </si>
  <si>
    <t>Vàlvula de sortida a comptador vertical de tres vies de llautò entrada 3/4" i sortida a M- 3/4"</t>
  </si>
  <si>
    <t>888COMRE001</t>
  </si>
  <si>
    <t>Maniguet per a comptador H-H 3/4" a 3/4"</t>
  </si>
  <si>
    <t>888COMR3020</t>
  </si>
  <si>
    <t>Racor tres peces H-H 3/4"</t>
  </si>
  <si>
    <t>888LLARM020</t>
  </si>
  <si>
    <t>Racor tipus Marsella  de llautó de  3/4"</t>
  </si>
  <si>
    <t>888LLARM025</t>
  </si>
  <si>
    <t>Racor tipus Marsella  de llautó de  1"</t>
  </si>
  <si>
    <t>888LLARMR04</t>
  </si>
  <si>
    <t>Racor tipus Marsella reduida de llautó de  M 1/2" a F 1"</t>
  </si>
  <si>
    <t>888LLARMR05</t>
  </si>
  <si>
    <t>Racor tipus Marsella reduida de llautó de  M 3/4" a F 1/2"</t>
  </si>
  <si>
    <t>888LLARMR06</t>
  </si>
  <si>
    <t>Racor tipus Marsella reduida de llautó de  M 3/4" a F 1"</t>
  </si>
  <si>
    <t>888PEETB032</t>
  </si>
  <si>
    <t>Tub de PE 40 de baixa densitat en rotllo SDR 7,4 PN10 de DN 32 amb espessor de 4,4 mm</t>
  </si>
  <si>
    <t>888PEETB040</t>
  </si>
  <si>
    <t>Tub de PE 40 de baixa densitat en rotllo SDR 7,4 PN10 de DN 40 amb espessor de 5,5 mm</t>
  </si>
  <si>
    <t>888PEETH063</t>
  </si>
  <si>
    <t>Tub de PE 100 de alta densitat en barra SDR 11 PN16 de DN 63 amb espessor de 5,8 mm</t>
  </si>
  <si>
    <t>888PEETH110</t>
  </si>
  <si>
    <t>Tub de PE 100 de alta densitat en barra SDR 11 PN16 de DN 110 amb espessor de 10,0 mm</t>
  </si>
  <si>
    <t>888PEETH125</t>
  </si>
  <si>
    <t>Tub de PE 100 de alta densitat en barra SDR 11 PN16 de DN 125 amb espessor de 11,4 mm</t>
  </si>
  <si>
    <t>888PEETH160</t>
  </si>
  <si>
    <t>Tub de PE 100 de alta densitat en barra SDR 11 PN16 de DN 160 amb espessor de 14,6 mm</t>
  </si>
  <si>
    <t>Material LOT 7: Varis</t>
  </si>
  <si>
    <t>888FOSVE025</t>
  </si>
  <si>
    <t>Ventosa de fossa trifuncional connexió roscada de 1"</t>
  </si>
  <si>
    <t>888FOSVE050</t>
  </si>
  <si>
    <t>Ventosa de fossa trifuncional connexió roscada de 2"</t>
  </si>
  <si>
    <t>Arqueta de polipropilè tipus pradinsa de dimensions grans</t>
  </si>
  <si>
    <t>Arqueta de polipropilè tipus pradinsa de dimensions petites</t>
  </si>
  <si>
    <t>Trampilló per  a vàlvula de polipropilè</t>
  </si>
  <si>
    <t>SUBMINISTRAMENT dels materials per Reaprovisionament de Material, per DESPESA CORRENT de la xarxa d’abastament i distribució d’aigua potable de Sant Quirze del Vallès. Exp. 20/2026/SMSQV/CO.</t>
  </si>
  <si>
    <t>Preu entrada</t>
  </si>
  <si>
    <t>Omplir nomès les casselles de color groc.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</si>
</sst>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/Ut&quot;"/>
    <numFmt numFmtId="165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Figtree"/>
    </font>
    <font>
      <b/>
      <sz val="12"/>
      <color theme="1"/>
      <name val="Figtree"/>
    </font>
    <font>
      <sz val="12"/>
      <color theme="1"/>
      <name val="Figtree"/>
    </font>
    <font>
      <sz val="12"/>
      <name val="Figtree"/>
    </font>
    <font>
      <b/>
      <sz val="16"/>
      <name val="Figtree"/>
    </font>
    <font>
      <b/>
      <sz val="16"/>
      <color theme="1"/>
      <name val="Figtree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Protection="1"/>
    <xf numFmtId="0" fontId="7" fillId="0" borderId="3" xfId="1" applyNumberFormat="1" applyFont="1" applyFill="1" applyBorder="1" applyAlignment="1" applyProtection="1">
      <alignment horizontal="center" wrapText="1"/>
    </xf>
    <xf numFmtId="0" fontId="7" fillId="0" borderId="4" xfId="1" applyNumberFormat="1" applyFont="1" applyFill="1" applyBorder="1" applyAlignment="1" applyProtection="1">
      <alignment horizontal="center" wrapText="1"/>
    </xf>
    <xf numFmtId="0" fontId="7" fillId="0" borderId="2" xfId="1" applyNumberFormat="1" applyFont="1" applyFill="1" applyBorder="1" applyAlignment="1" applyProtection="1">
      <alignment horizontal="center" wrapText="1"/>
    </xf>
    <xf numFmtId="44" fontId="3" fillId="0" borderId="0" xfId="1" applyFont="1" applyFill="1" applyAlignment="1" applyProtection="1">
      <alignment horizontal="center" wrapText="1"/>
    </xf>
    <xf numFmtId="164" fontId="3" fillId="0" borderId="0" xfId="1" applyNumberFormat="1" applyFont="1" applyFill="1" applyAlignment="1" applyProtection="1">
      <alignment horizontal="right" wrapText="1"/>
    </xf>
    <xf numFmtId="44" fontId="3" fillId="0" borderId="0" xfId="1" applyFont="1" applyFill="1" applyAlignment="1" applyProtection="1">
      <alignment horizontal="right" wrapText="1"/>
    </xf>
    <xf numFmtId="0" fontId="3" fillId="0" borderId="0" xfId="0" applyFont="1" applyAlignment="1" applyProtection="1">
      <alignment horizontal="center"/>
    </xf>
    <xf numFmtId="164" fontId="2" fillId="3" borderId="1" xfId="0" applyNumberFormat="1" applyFont="1" applyFill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 wrapText="1"/>
    </xf>
    <xf numFmtId="0" fontId="3" fillId="4" borderId="1" xfId="0" applyFont="1" applyFill="1" applyBorder="1" applyAlignment="1" applyProtection="1">
      <alignment horizontal="center"/>
    </xf>
    <xf numFmtId="0" fontId="3" fillId="4" borderId="2" xfId="0" applyFont="1" applyFill="1" applyBorder="1" applyAlignment="1" applyProtection="1">
      <alignment horizontal="center"/>
    </xf>
    <xf numFmtId="0" fontId="3" fillId="4" borderId="2" xfId="0" applyFont="1" applyFill="1" applyBorder="1" applyAlignment="1" applyProtection="1">
      <alignment horizontal="right"/>
    </xf>
    <xf numFmtId="0" fontId="3" fillId="4" borderId="1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right"/>
    </xf>
    <xf numFmtId="0" fontId="3" fillId="0" borderId="1" xfId="0" applyFont="1" applyBorder="1" applyAlignment="1" applyProtection="1">
      <alignment horizontal="right"/>
    </xf>
    <xf numFmtId="0" fontId="4" fillId="0" borderId="1" xfId="0" applyFont="1" applyBorder="1" applyProtection="1"/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164" fontId="4" fillId="4" borderId="1" xfId="0" applyNumberFormat="1" applyFont="1" applyFill="1" applyBorder="1" applyAlignment="1" applyProtection="1">
      <alignment horizontal="center" vertical="center" wrapText="1"/>
    </xf>
    <xf numFmtId="165" fontId="4" fillId="0" borderId="1" xfId="0" applyNumberFormat="1" applyFont="1" applyBorder="1" applyAlignment="1" applyProtection="1">
      <alignment horizontal="center" vertical="center" wrapText="1"/>
    </xf>
    <xf numFmtId="164" fontId="4" fillId="5" borderId="1" xfId="0" applyNumberFormat="1" applyFont="1" applyFill="1" applyBorder="1" applyAlignment="1" applyProtection="1">
      <alignment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165" fontId="3" fillId="0" borderId="1" xfId="0" applyNumberFormat="1" applyFont="1" applyBorder="1" applyAlignment="1" applyProtection="1">
      <alignment horizontal="right"/>
    </xf>
    <xf numFmtId="44" fontId="4" fillId="0" borderId="0" xfId="1" applyFont="1" applyProtection="1"/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165" fontId="3" fillId="0" borderId="0" xfId="0" applyNumberFormat="1" applyFont="1" applyAlignment="1" applyProtection="1">
      <alignment horizontal="right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164" fontId="5" fillId="4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/>
    </xf>
    <xf numFmtId="165" fontId="3" fillId="0" borderId="1" xfId="0" applyNumberFormat="1" applyFont="1" applyBorder="1" applyProtection="1"/>
    <xf numFmtId="0" fontId="6" fillId="3" borderId="8" xfId="0" applyFont="1" applyFill="1" applyBorder="1" applyAlignment="1" applyProtection="1">
      <alignment wrapText="1"/>
    </xf>
    <xf numFmtId="0" fontId="4" fillId="0" borderId="0" xfId="0" applyFont="1" applyProtection="1"/>
    <xf numFmtId="164" fontId="4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BC55B-C883-488A-8CEB-97707D878152}">
  <sheetPr>
    <pageSetUpPr fitToPage="1"/>
  </sheetPr>
  <dimension ref="A1:K148"/>
  <sheetViews>
    <sheetView showGridLines="0" tabSelected="1" topLeftCell="B1" zoomScale="85" zoomScaleNormal="85" workbookViewId="0">
      <selection activeCell="H3" sqref="H3"/>
    </sheetView>
  </sheetViews>
  <sheetFormatPr defaultColWidth="24.42578125" defaultRowHeight="15.75" x14ac:dyDescent="0.25"/>
  <cols>
    <col min="1" max="1" width="17" style="1" hidden="1" customWidth="1"/>
    <col min="2" max="2" width="109.5703125" style="1" bestFit="1" customWidth="1"/>
    <col min="3" max="3" width="14" style="1" bestFit="1" customWidth="1"/>
    <col min="4" max="4" width="10" style="1" customWidth="1"/>
    <col min="5" max="5" width="24.140625" style="1" customWidth="1"/>
    <col min="6" max="6" width="27.140625" style="1" customWidth="1"/>
    <col min="7" max="7" width="6.28515625" style="1" customWidth="1"/>
    <col min="8" max="16384" width="24.42578125" style="1"/>
  </cols>
  <sheetData>
    <row r="1" spans="1:10" ht="65.25" customHeight="1" x14ac:dyDescent="0.3">
      <c r="B1" s="2" t="s">
        <v>155</v>
      </c>
      <c r="C1" s="3"/>
      <c r="D1" s="3"/>
      <c r="E1" s="3"/>
      <c r="F1" s="4"/>
    </row>
    <row r="2" spans="1:10" x14ac:dyDescent="0.25">
      <c r="B2" s="5"/>
      <c r="C2" s="5"/>
      <c r="D2" s="5"/>
      <c r="E2" s="6"/>
      <c r="F2" s="7"/>
    </row>
    <row r="3" spans="1:10" x14ac:dyDescent="0.25">
      <c r="A3" s="8" t="s">
        <v>0</v>
      </c>
      <c r="B3" s="9" t="s">
        <v>1</v>
      </c>
      <c r="C3" s="9"/>
      <c r="D3" s="9"/>
      <c r="E3" s="9"/>
      <c r="F3" s="9"/>
    </row>
    <row r="5" spans="1:10" x14ac:dyDescent="0.25">
      <c r="A5" s="10" t="s">
        <v>2</v>
      </c>
      <c r="B5" s="10" t="s">
        <v>72</v>
      </c>
      <c r="C5" s="11" t="s">
        <v>4</v>
      </c>
      <c r="D5" s="12" t="s">
        <v>5</v>
      </c>
      <c r="E5" s="13" t="s">
        <v>6</v>
      </c>
      <c r="F5" s="14" t="s">
        <v>7</v>
      </c>
      <c r="H5" s="15" t="s">
        <v>156</v>
      </c>
      <c r="I5" s="16" t="s">
        <v>8</v>
      </c>
      <c r="J5" s="15" t="s">
        <v>9</v>
      </c>
    </row>
    <row r="6" spans="1:10" x14ac:dyDescent="0.25">
      <c r="A6" s="17" t="s">
        <v>64</v>
      </c>
      <c r="B6" s="18" t="s">
        <v>65</v>
      </c>
      <c r="C6" s="19">
        <v>10</v>
      </c>
      <c r="D6" s="20" t="e" vm="1">
        <v>#VALUE!</v>
      </c>
      <c r="E6" s="21">
        <v>10.66</v>
      </c>
      <c r="F6" s="22">
        <f t="shared" ref="F6:F20" si="0">C6*E6</f>
        <v>106.6</v>
      </c>
      <c r="H6" s="41"/>
      <c r="I6" s="23">
        <f>IF(H6&gt;E6,E6,H6)</f>
        <v>0</v>
      </c>
      <c r="J6" s="22">
        <f>C6*I6</f>
        <v>0</v>
      </c>
    </row>
    <row r="7" spans="1:10" x14ac:dyDescent="0.25">
      <c r="A7" s="17" t="s">
        <v>66</v>
      </c>
      <c r="B7" s="18" t="s">
        <v>67</v>
      </c>
      <c r="C7" s="19">
        <v>10</v>
      </c>
      <c r="D7" s="24"/>
      <c r="E7" s="21">
        <v>14.52</v>
      </c>
      <c r="F7" s="22">
        <f t="shared" si="0"/>
        <v>145.19999999999999</v>
      </c>
      <c r="H7" s="41"/>
      <c r="I7" s="23">
        <f t="shared" ref="I7:I20" si="1">IF(H7&gt;E7,E7,H7)</f>
        <v>0</v>
      </c>
      <c r="J7" s="22">
        <f t="shared" ref="J7:J9" si="2">C7*I7</f>
        <v>0</v>
      </c>
    </row>
    <row r="8" spans="1:10" x14ac:dyDescent="0.25">
      <c r="A8" s="17" t="s">
        <v>68</v>
      </c>
      <c r="B8" s="18" t="s">
        <v>69</v>
      </c>
      <c r="C8" s="19">
        <v>10</v>
      </c>
      <c r="D8" s="24"/>
      <c r="E8" s="21">
        <v>54.63</v>
      </c>
      <c r="F8" s="22">
        <f t="shared" si="0"/>
        <v>546.30000000000007</v>
      </c>
      <c r="H8" s="41"/>
      <c r="I8" s="23">
        <f t="shared" si="1"/>
        <v>0</v>
      </c>
      <c r="J8" s="22">
        <f t="shared" si="2"/>
        <v>0</v>
      </c>
    </row>
    <row r="9" spans="1:10" x14ac:dyDescent="0.25">
      <c r="A9" s="17" t="s">
        <v>70</v>
      </c>
      <c r="B9" s="18" t="s">
        <v>71</v>
      </c>
      <c r="C9" s="19">
        <v>5</v>
      </c>
      <c r="D9" s="25"/>
      <c r="E9" s="21">
        <v>84.57</v>
      </c>
      <c r="F9" s="22">
        <f t="shared" si="0"/>
        <v>422.84999999999997</v>
      </c>
      <c r="H9" s="41"/>
      <c r="I9" s="23">
        <f t="shared" si="1"/>
        <v>0</v>
      </c>
      <c r="J9" s="22">
        <f t="shared" si="2"/>
        <v>0</v>
      </c>
    </row>
    <row r="10" spans="1:10" x14ac:dyDescent="0.25">
      <c r="A10" s="17" t="s">
        <v>82</v>
      </c>
      <c r="B10" s="18" t="s">
        <v>83</v>
      </c>
      <c r="C10" s="19">
        <f>C6*3</f>
        <v>30</v>
      </c>
      <c r="D10" s="26" t="e" vm="2">
        <v>#VALUE!</v>
      </c>
      <c r="E10" s="21">
        <v>4.579116</v>
      </c>
      <c r="F10" s="22">
        <f t="shared" si="0"/>
        <v>137.37348</v>
      </c>
      <c r="H10" s="41"/>
      <c r="I10" s="23">
        <f t="shared" si="1"/>
        <v>0</v>
      </c>
      <c r="J10" s="22">
        <f t="shared" ref="J10:J20" si="3">C10*I10</f>
        <v>0</v>
      </c>
    </row>
    <row r="11" spans="1:10" x14ac:dyDescent="0.25">
      <c r="A11" s="17" t="s">
        <v>84</v>
      </c>
      <c r="B11" s="18" t="s">
        <v>85</v>
      </c>
      <c r="C11" s="19">
        <f t="shared" ref="C11:C13" si="4">C7*3</f>
        <v>30</v>
      </c>
      <c r="D11" s="24"/>
      <c r="E11" s="21">
        <v>6.8967799999999988</v>
      </c>
      <c r="F11" s="22">
        <f t="shared" si="0"/>
        <v>206.90339999999998</v>
      </c>
      <c r="H11" s="41"/>
      <c r="I11" s="23">
        <f t="shared" si="1"/>
        <v>0</v>
      </c>
      <c r="J11" s="22">
        <f t="shared" si="3"/>
        <v>0</v>
      </c>
    </row>
    <row r="12" spans="1:10" x14ac:dyDescent="0.25">
      <c r="A12" s="17" t="s">
        <v>86</v>
      </c>
      <c r="B12" s="18" t="s">
        <v>87</v>
      </c>
      <c r="C12" s="19">
        <f t="shared" si="4"/>
        <v>30</v>
      </c>
      <c r="D12" s="24"/>
      <c r="E12" s="21">
        <v>8.976624000000001</v>
      </c>
      <c r="F12" s="22">
        <f t="shared" si="0"/>
        <v>269.29872</v>
      </c>
      <c r="H12" s="41"/>
      <c r="I12" s="23">
        <f t="shared" si="1"/>
        <v>0</v>
      </c>
      <c r="J12" s="22">
        <f t="shared" si="3"/>
        <v>0</v>
      </c>
    </row>
    <row r="13" spans="1:10" x14ac:dyDescent="0.25">
      <c r="A13" s="17" t="s">
        <v>88</v>
      </c>
      <c r="B13" s="18" t="s">
        <v>89</v>
      </c>
      <c r="C13" s="19">
        <f t="shared" si="4"/>
        <v>15</v>
      </c>
      <c r="D13" s="25"/>
      <c r="E13" s="21">
        <v>20.647099999999998</v>
      </c>
      <c r="F13" s="22">
        <f t="shared" si="0"/>
        <v>309.70649999999995</v>
      </c>
      <c r="H13" s="41"/>
      <c r="I13" s="23">
        <f t="shared" si="1"/>
        <v>0</v>
      </c>
      <c r="J13" s="22">
        <f t="shared" si="3"/>
        <v>0</v>
      </c>
    </row>
    <row r="14" spans="1:10" x14ac:dyDescent="0.25">
      <c r="A14" s="17" t="s">
        <v>95</v>
      </c>
      <c r="B14" s="18" t="s">
        <v>96</v>
      </c>
      <c r="C14" s="19">
        <v>100</v>
      </c>
      <c r="D14" s="27" t="e" vm="3">
        <v>#VALUE!</v>
      </c>
      <c r="E14" s="21">
        <v>0.67849999999999988</v>
      </c>
      <c r="F14" s="22">
        <f t="shared" si="0"/>
        <v>67.849999999999994</v>
      </c>
      <c r="H14" s="41"/>
      <c r="I14" s="23">
        <f t="shared" si="1"/>
        <v>0</v>
      </c>
      <c r="J14" s="22">
        <f t="shared" si="3"/>
        <v>0</v>
      </c>
    </row>
    <row r="15" spans="1:10" ht="15" customHeight="1" x14ac:dyDescent="0.25">
      <c r="A15" s="17" t="s">
        <v>135</v>
      </c>
      <c r="B15" s="18" t="s">
        <v>136</v>
      </c>
      <c r="C15" s="19">
        <v>100</v>
      </c>
      <c r="D15" s="26" t="e" vm="4">
        <v>#VALUE!</v>
      </c>
      <c r="E15" s="21">
        <v>0.94414999999999982</v>
      </c>
      <c r="F15" s="22">
        <f t="shared" si="0"/>
        <v>94.414999999999978</v>
      </c>
      <c r="H15" s="41"/>
      <c r="I15" s="23">
        <f t="shared" si="1"/>
        <v>0</v>
      </c>
      <c r="J15" s="22">
        <f t="shared" si="3"/>
        <v>0</v>
      </c>
    </row>
    <row r="16" spans="1:10" ht="15" customHeight="1" x14ac:dyDescent="0.25">
      <c r="A16" s="17" t="s">
        <v>137</v>
      </c>
      <c r="B16" s="18" t="s">
        <v>138</v>
      </c>
      <c r="C16" s="19">
        <v>100</v>
      </c>
      <c r="D16" s="25"/>
      <c r="E16" s="21">
        <v>1.518</v>
      </c>
      <c r="F16" s="22">
        <f t="shared" si="0"/>
        <v>151.80000000000001</v>
      </c>
      <c r="H16" s="41"/>
      <c r="I16" s="23">
        <f t="shared" si="1"/>
        <v>0</v>
      </c>
      <c r="J16" s="22">
        <f t="shared" si="3"/>
        <v>0</v>
      </c>
    </row>
    <row r="17" spans="1:11" ht="15" customHeight="1" x14ac:dyDescent="0.25">
      <c r="A17" s="17" t="s">
        <v>139</v>
      </c>
      <c r="B17" s="18" t="s">
        <v>140</v>
      </c>
      <c r="C17" s="19">
        <f>6*10</f>
        <v>60</v>
      </c>
      <c r="D17" s="26" t="e" vm="5">
        <v>#VALUE!</v>
      </c>
      <c r="E17" s="21">
        <v>2.1332500000000003</v>
      </c>
      <c r="F17" s="22">
        <f t="shared" si="0"/>
        <v>127.99500000000002</v>
      </c>
      <c r="H17" s="41"/>
      <c r="I17" s="23">
        <f t="shared" si="1"/>
        <v>0</v>
      </c>
      <c r="J17" s="22">
        <f t="shared" si="3"/>
        <v>0</v>
      </c>
    </row>
    <row r="18" spans="1:11" ht="15" customHeight="1" x14ac:dyDescent="0.25">
      <c r="A18" s="17" t="s">
        <v>141</v>
      </c>
      <c r="B18" s="18" t="s">
        <v>142</v>
      </c>
      <c r="C18" s="19">
        <f t="shared" ref="C18:C20" si="5">6*10</f>
        <v>60</v>
      </c>
      <c r="D18" s="24"/>
      <c r="E18" s="21">
        <v>6.3796250000000008</v>
      </c>
      <c r="F18" s="22">
        <f t="shared" si="0"/>
        <v>382.77750000000003</v>
      </c>
      <c r="H18" s="41"/>
      <c r="I18" s="23">
        <f t="shared" si="1"/>
        <v>0</v>
      </c>
      <c r="J18" s="22">
        <f t="shared" si="3"/>
        <v>0</v>
      </c>
    </row>
    <row r="19" spans="1:11" ht="15" customHeight="1" x14ac:dyDescent="0.25">
      <c r="A19" s="17" t="s">
        <v>143</v>
      </c>
      <c r="B19" s="18" t="s">
        <v>144</v>
      </c>
      <c r="C19" s="19">
        <f t="shared" si="5"/>
        <v>60</v>
      </c>
      <c r="D19" s="24"/>
      <c r="E19" s="21">
        <v>8.291500000000001</v>
      </c>
      <c r="F19" s="22">
        <f t="shared" si="0"/>
        <v>497.49000000000007</v>
      </c>
      <c r="H19" s="41"/>
      <c r="I19" s="23">
        <f t="shared" si="1"/>
        <v>0</v>
      </c>
      <c r="J19" s="22">
        <f t="shared" si="3"/>
        <v>0</v>
      </c>
    </row>
    <row r="20" spans="1:11" x14ac:dyDescent="0.25">
      <c r="A20" s="17" t="s">
        <v>145</v>
      </c>
      <c r="B20" s="18" t="s">
        <v>146</v>
      </c>
      <c r="C20" s="19">
        <f t="shared" si="5"/>
        <v>60</v>
      </c>
      <c r="D20" s="25"/>
      <c r="E20" s="21">
        <v>13.564250000000001</v>
      </c>
      <c r="F20" s="22">
        <f t="shared" si="0"/>
        <v>813.85500000000002</v>
      </c>
      <c r="H20" s="41"/>
      <c r="I20" s="23">
        <f t="shared" si="1"/>
        <v>0</v>
      </c>
      <c r="J20" s="22">
        <f t="shared" si="3"/>
        <v>0</v>
      </c>
    </row>
    <row r="21" spans="1:11" x14ac:dyDescent="0.25">
      <c r="E21" s="16" t="s">
        <v>10</v>
      </c>
      <c r="F21" s="28">
        <f>SUM(F6:F20)</f>
        <v>4280.4146000000001</v>
      </c>
      <c r="I21" s="16" t="s">
        <v>10</v>
      </c>
      <c r="J21" s="28">
        <f>SUM(J6:J20)</f>
        <v>0</v>
      </c>
    </row>
    <row r="22" spans="1:11" x14ac:dyDescent="0.25">
      <c r="E22" s="16" t="s">
        <v>11</v>
      </c>
      <c r="F22" s="28">
        <f>F21*0.21</f>
        <v>898.887066</v>
      </c>
      <c r="I22" s="16" t="s">
        <v>11</v>
      </c>
      <c r="J22" s="28">
        <f>J21*0.21</f>
        <v>0</v>
      </c>
    </row>
    <row r="23" spans="1:11" x14ac:dyDescent="0.25">
      <c r="E23" s="16" t="s">
        <v>12</v>
      </c>
      <c r="F23" s="28">
        <f>F21+F22</f>
        <v>5179.3016660000003</v>
      </c>
      <c r="I23" s="16" t="s">
        <v>12</v>
      </c>
      <c r="J23" s="28">
        <f>J21+J22</f>
        <v>0</v>
      </c>
    </row>
    <row r="26" spans="1:11" x14ac:dyDescent="0.25">
      <c r="A26" s="10" t="s">
        <v>2</v>
      </c>
      <c r="B26" s="10" t="s">
        <v>59</v>
      </c>
      <c r="C26" s="11" t="s">
        <v>4</v>
      </c>
      <c r="D26" s="12" t="s">
        <v>5</v>
      </c>
      <c r="E26" s="13" t="s">
        <v>6</v>
      </c>
      <c r="F26" s="14" t="s">
        <v>7</v>
      </c>
      <c r="H26" s="15" t="s">
        <v>156</v>
      </c>
      <c r="I26" s="16" t="s">
        <v>8</v>
      </c>
      <c r="J26" s="15" t="s">
        <v>9</v>
      </c>
    </row>
    <row r="27" spans="1:11" x14ac:dyDescent="0.25">
      <c r="A27" s="17" t="s">
        <v>60</v>
      </c>
      <c r="B27" s="18" t="s">
        <v>61</v>
      </c>
      <c r="C27" s="19">
        <v>50</v>
      </c>
      <c r="D27" s="19" t="e" vm="6">
        <v>#VALUE!</v>
      </c>
      <c r="E27" s="21">
        <v>6.2270000000000003</v>
      </c>
      <c r="F27" s="22">
        <f t="shared" ref="F27:F36" si="6">C27*E27</f>
        <v>311.35000000000002</v>
      </c>
      <c r="H27" s="41"/>
      <c r="I27" s="23">
        <f t="shared" ref="I27:I36" si="7">IF(H27&gt;E27,E27,H27)</f>
        <v>0</v>
      </c>
      <c r="J27" s="22">
        <f>C27*I27</f>
        <v>0</v>
      </c>
    </row>
    <row r="28" spans="1:11" x14ac:dyDescent="0.25">
      <c r="A28" s="17" t="s">
        <v>62</v>
      </c>
      <c r="B28" s="18" t="s">
        <v>63</v>
      </c>
      <c r="C28" s="19">
        <v>25</v>
      </c>
      <c r="D28" s="19" t="e" vm="7">
        <v>#VALUE!</v>
      </c>
      <c r="E28" s="21">
        <v>78.94</v>
      </c>
      <c r="F28" s="22">
        <f t="shared" si="6"/>
        <v>1973.5</v>
      </c>
      <c r="H28" s="41"/>
      <c r="I28" s="23">
        <f t="shared" si="7"/>
        <v>0</v>
      </c>
      <c r="J28" s="22">
        <f t="shared" ref="J28:J32" si="8">C28*I28</f>
        <v>0</v>
      </c>
      <c r="K28" s="29"/>
    </row>
    <row r="29" spans="1:11" x14ac:dyDescent="0.25">
      <c r="A29" s="17" t="s">
        <v>148</v>
      </c>
      <c r="B29" s="18" t="s">
        <v>149</v>
      </c>
      <c r="C29" s="19">
        <v>10</v>
      </c>
      <c r="D29" s="20" t="e" vm="8">
        <v>#VALUE!</v>
      </c>
      <c r="E29" s="21">
        <v>50.82</v>
      </c>
      <c r="F29" s="22">
        <f t="shared" si="6"/>
        <v>508.2</v>
      </c>
      <c r="H29" s="41"/>
      <c r="I29" s="23">
        <f t="shared" si="7"/>
        <v>0</v>
      </c>
      <c r="J29" s="22">
        <f t="shared" si="8"/>
        <v>0</v>
      </c>
      <c r="K29" s="29"/>
    </row>
    <row r="30" spans="1:11" x14ac:dyDescent="0.25">
      <c r="A30" s="17" t="s">
        <v>150</v>
      </c>
      <c r="B30" s="18" t="s">
        <v>151</v>
      </c>
      <c r="C30" s="19">
        <v>10</v>
      </c>
      <c r="D30" s="25"/>
      <c r="E30" s="21">
        <v>66.209999999999994</v>
      </c>
      <c r="F30" s="22">
        <f t="shared" si="6"/>
        <v>662.09999999999991</v>
      </c>
      <c r="H30" s="41"/>
      <c r="I30" s="23">
        <f t="shared" si="7"/>
        <v>0</v>
      </c>
      <c r="J30" s="22">
        <f t="shared" si="8"/>
        <v>0</v>
      </c>
      <c r="K30" s="29"/>
    </row>
    <row r="31" spans="1:11" x14ac:dyDescent="0.25">
      <c r="A31" s="17" t="s">
        <v>97</v>
      </c>
      <c r="B31" s="18" t="s">
        <v>98</v>
      </c>
      <c r="C31" s="19">
        <v>80</v>
      </c>
      <c r="D31" s="20" t="e" vm="9">
        <v>#VALUE!</v>
      </c>
      <c r="E31" s="21">
        <v>7.887999999999999</v>
      </c>
      <c r="F31" s="22">
        <f t="shared" si="6"/>
        <v>631.04</v>
      </c>
      <c r="H31" s="41"/>
      <c r="I31" s="23">
        <f t="shared" si="7"/>
        <v>0</v>
      </c>
      <c r="J31" s="22">
        <f t="shared" si="8"/>
        <v>0</v>
      </c>
    </row>
    <row r="32" spans="1:11" x14ac:dyDescent="0.25">
      <c r="A32" s="17" t="s">
        <v>99</v>
      </c>
      <c r="B32" s="18" t="s">
        <v>100</v>
      </c>
      <c r="C32" s="19">
        <v>50</v>
      </c>
      <c r="D32" s="24"/>
      <c r="E32" s="21">
        <v>12.238</v>
      </c>
      <c r="F32" s="22">
        <f t="shared" si="6"/>
        <v>611.9</v>
      </c>
      <c r="H32" s="41"/>
      <c r="I32" s="23">
        <f t="shared" si="7"/>
        <v>0</v>
      </c>
      <c r="J32" s="22">
        <f t="shared" si="8"/>
        <v>0</v>
      </c>
    </row>
    <row r="33" spans="1:10" x14ac:dyDescent="0.25">
      <c r="A33" s="17" t="s">
        <v>101</v>
      </c>
      <c r="B33" s="18" t="s">
        <v>102</v>
      </c>
      <c r="C33" s="19">
        <v>50</v>
      </c>
      <c r="D33" s="24"/>
      <c r="E33" s="21">
        <v>16.82</v>
      </c>
      <c r="F33" s="22">
        <f t="shared" si="6"/>
        <v>841</v>
      </c>
      <c r="H33" s="41"/>
      <c r="I33" s="23">
        <f t="shared" si="7"/>
        <v>0</v>
      </c>
      <c r="J33" s="22">
        <f t="shared" ref="J33:J36" si="9">C33*I33</f>
        <v>0</v>
      </c>
    </row>
    <row r="34" spans="1:10" x14ac:dyDescent="0.25">
      <c r="A34" s="17" t="s">
        <v>103</v>
      </c>
      <c r="B34" s="18" t="s">
        <v>104</v>
      </c>
      <c r="C34" s="19">
        <v>50</v>
      </c>
      <c r="D34" s="24"/>
      <c r="E34" s="21">
        <v>28.49</v>
      </c>
      <c r="F34" s="22">
        <f t="shared" si="6"/>
        <v>1424.5</v>
      </c>
      <c r="H34" s="41"/>
      <c r="I34" s="23">
        <f t="shared" si="7"/>
        <v>0</v>
      </c>
      <c r="J34" s="22">
        <f t="shared" si="9"/>
        <v>0</v>
      </c>
    </row>
    <row r="35" spans="1:10" x14ac:dyDescent="0.25">
      <c r="A35" s="17" t="s">
        <v>105</v>
      </c>
      <c r="B35" s="18" t="s">
        <v>106</v>
      </c>
      <c r="C35" s="19">
        <v>10</v>
      </c>
      <c r="D35" s="24"/>
      <c r="E35" s="21">
        <v>69.2</v>
      </c>
      <c r="F35" s="22">
        <f t="shared" si="6"/>
        <v>692</v>
      </c>
      <c r="H35" s="41"/>
      <c r="I35" s="23">
        <f t="shared" si="7"/>
        <v>0</v>
      </c>
      <c r="J35" s="22">
        <f t="shared" si="9"/>
        <v>0</v>
      </c>
    </row>
    <row r="36" spans="1:10" x14ac:dyDescent="0.25">
      <c r="A36" s="17" t="s">
        <v>107</v>
      </c>
      <c r="B36" s="18" t="s">
        <v>108</v>
      </c>
      <c r="C36" s="19">
        <v>10</v>
      </c>
      <c r="D36" s="25"/>
      <c r="E36" s="21">
        <v>94.48</v>
      </c>
      <c r="F36" s="22">
        <f t="shared" si="6"/>
        <v>944.80000000000007</v>
      </c>
      <c r="H36" s="41"/>
      <c r="I36" s="23">
        <f t="shared" si="7"/>
        <v>0</v>
      </c>
      <c r="J36" s="22">
        <f t="shared" si="9"/>
        <v>0</v>
      </c>
    </row>
    <row r="37" spans="1:10" x14ac:dyDescent="0.25">
      <c r="E37" s="16" t="s">
        <v>10</v>
      </c>
      <c r="F37" s="28">
        <f>SUM(F27:F36)</f>
        <v>8600.39</v>
      </c>
      <c r="I37" s="16" t="s">
        <v>10</v>
      </c>
      <c r="J37" s="28">
        <f>SUM(J27:J36)</f>
        <v>0</v>
      </c>
    </row>
    <row r="38" spans="1:10" x14ac:dyDescent="0.25">
      <c r="E38" s="16" t="s">
        <v>11</v>
      </c>
      <c r="F38" s="28">
        <f>F37*0.21</f>
        <v>1806.0818999999999</v>
      </c>
      <c r="I38" s="16" t="s">
        <v>11</v>
      </c>
      <c r="J38" s="28">
        <f>J37*0.21</f>
        <v>0</v>
      </c>
    </row>
    <row r="39" spans="1:10" x14ac:dyDescent="0.25">
      <c r="E39" s="16" t="s">
        <v>12</v>
      </c>
      <c r="F39" s="28">
        <f>F37+F38</f>
        <v>10406.471899999999</v>
      </c>
      <c r="I39" s="16" t="s">
        <v>12</v>
      </c>
      <c r="J39" s="28">
        <f>J37+J38</f>
        <v>0</v>
      </c>
    </row>
    <row r="42" spans="1:10" x14ac:dyDescent="0.25">
      <c r="A42" s="10" t="s">
        <v>2</v>
      </c>
      <c r="B42" s="10" t="s">
        <v>81</v>
      </c>
      <c r="C42" s="11" t="s">
        <v>4</v>
      </c>
      <c r="D42" s="12" t="s">
        <v>5</v>
      </c>
      <c r="E42" s="13" t="s">
        <v>6</v>
      </c>
      <c r="F42" s="14" t="s">
        <v>7</v>
      </c>
      <c r="H42" s="15" t="s">
        <v>156</v>
      </c>
      <c r="I42" s="16" t="s">
        <v>8</v>
      </c>
      <c r="J42" s="15" t="s">
        <v>9</v>
      </c>
    </row>
    <row r="43" spans="1:10" x14ac:dyDescent="0.25">
      <c r="A43" s="17" t="s">
        <v>73</v>
      </c>
      <c r="B43" s="18" t="s">
        <v>74</v>
      </c>
      <c r="C43" s="19">
        <v>20</v>
      </c>
      <c r="D43" s="20" t="e" vm="10">
        <v>#VALUE!</v>
      </c>
      <c r="E43" s="21">
        <v>135.42839999999998</v>
      </c>
      <c r="F43" s="22">
        <f t="shared" ref="F43:F46" si="10">C43*E43</f>
        <v>2708.5679999999998</v>
      </c>
      <c r="H43" s="41"/>
      <c r="I43" s="23">
        <f t="shared" ref="I43:I46" si="11">IF(H43&gt;E43,E43,H43)</f>
        <v>0</v>
      </c>
      <c r="J43" s="22">
        <f>C43*I43</f>
        <v>0</v>
      </c>
    </row>
    <row r="44" spans="1:10" x14ac:dyDescent="0.25">
      <c r="A44" s="17" t="s">
        <v>75</v>
      </c>
      <c r="B44" s="18" t="s">
        <v>76</v>
      </c>
      <c r="C44" s="19">
        <v>20</v>
      </c>
      <c r="D44" s="30"/>
      <c r="E44" s="21">
        <v>149.14320000000001</v>
      </c>
      <c r="F44" s="22">
        <f t="shared" si="10"/>
        <v>2982.864</v>
      </c>
      <c r="H44" s="41"/>
      <c r="I44" s="23">
        <f t="shared" si="11"/>
        <v>0</v>
      </c>
      <c r="J44" s="22">
        <f t="shared" ref="J44:J46" si="12">C44*I44</f>
        <v>0</v>
      </c>
    </row>
    <row r="45" spans="1:10" x14ac:dyDescent="0.25">
      <c r="A45" s="17" t="s">
        <v>77</v>
      </c>
      <c r="B45" s="18" t="s">
        <v>78</v>
      </c>
      <c r="C45" s="19">
        <v>20</v>
      </c>
      <c r="D45" s="30"/>
      <c r="E45" s="21">
        <v>153.42839999999998</v>
      </c>
      <c r="F45" s="22">
        <f t="shared" si="10"/>
        <v>3068.5679999999998</v>
      </c>
      <c r="H45" s="41"/>
      <c r="I45" s="23">
        <f t="shared" si="11"/>
        <v>0</v>
      </c>
      <c r="J45" s="22">
        <f t="shared" si="12"/>
        <v>0</v>
      </c>
    </row>
    <row r="46" spans="1:10" x14ac:dyDescent="0.25">
      <c r="A46" s="17" t="s">
        <v>79</v>
      </c>
      <c r="B46" s="18" t="s">
        <v>80</v>
      </c>
      <c r="C46" s="19">
        <v>10</v>
      </c>
      <c r="D46" s="31"/>
      <c r="E46" s="21">
        <v>344.57159999999993</v>
      </c>
      <c r="F46" s="22">
        <f t="shared" si="10"/>
        <v>3445.7159999999994</v>
      </c>
      <c r="H46" s="41"/>
      <c r="I46" s="23">
        <f t="shared" si="11"/>
        <v>0</v>
      </c>
      <c r="J46" s="22">
        <f t="shared" si="12"/>
        <v>0</v>
      </c>
    </row>
    <row r="47" spans="1:10" x14ac:dyDescent="0.25">
      <c r="E47" s="16" t="s">
        <v>10</v>
      </c>
      <c r="F47" s="28">
        <f>SUM(F43:F46)</f>
        <v>12205.716</v>
      </c>
      <c r="I47" s="16" t="s">
        <v>10</v>
      </c>
      <c r="J47" s="28">
        <f>SUM(J43:J46)</f>
        <v>0</v>
      </c>
    </row>
    <row r="48" spans="1:10" x14ac:dyDescent="0.25">
      <c r="E48" s="16" t="s">
        <v>11</v>
      </c>
      <c r="F48" s="28">
        <f>F47*0.21</f>
        <v>2563.2003599999998</v>
      </c>
      <c r="I48" s="16" t="s">
        <v>11</v>
      </c>
      <c r="J48" s="28">
        <f>J47*0.21</f>
        <v>0</v>
      </c>
    </row>
    <row r="49" spans="1:10" x14ac:dyDescent="0.25">
      <c r="E49" s="16" t="s">
        <v>12</v>
      </c>
      <c r="F49" s="28">
        <f>F47+F48</f>
        <v>14768.916359999999</v>
      </c>
      <c r="I49" s="16" t="s">
        <v>12</v>
      </c>
      <c r="J49" s="28">
        <f>J47+J48</f>
        <v>0</v>
      </c>
    </row>
    <row r="50" spans="1:10" x14ac:dyDescent="0.25">
      <c r="E50" s="32"/>
      <c r="F50" s="33"/>
    </row>
    <row r="52" spans="1:10" x14ac:dyDescent="0.25">
      <c r="A52" s="10" t="s">
        <v>2</v>
      </c>
      <c r="B52" s="10" t="s">
        <v>3</v>
      </c>
      <c r="C52" s="11" t="s">
        <v>4</v>
      </c>
      <c r="D52" s="12" t="s">
        <v>5</v>
      </c>
      <c r="E52" s="13" t="s">
        <v>6</v>
      </c>
      <c r="F52" s="14" t="s">
        <v>7</v>
      </c>
      <c r="H52" s="15" t="s">
        <v>156</v>
      </c>
      <c r="I52" s="16" t="s">
        <v>8</v>
      </c>
      <c r="J52" s="15" t="s">
        <v>9</v>
      </c>
    </row>
    <row r="53" spans="1:10" x14ac:dyDescent="0.25">
      <c r="A53" s="17" t="s">
        <v>21</v>
      </c>
      <c r="B53" s="17" t="s">
        <v>24</v>
      </c>
      <c r="C53" s="19">
        <v>20</v>
      </c>
      <c r="D53" s="20" t="e" vm="11">
        <v>#VALUE!</v>
      </c>
      <c r="E53" s="21">
        <v>43.42</v>
      </c>
      <c r="F53" s="22">
        <f t="shared" ref="F53:F79" si="13">C53*E53</f>
        <v>868.40000000000009</v>
      </c>
      <c r="H53" s="41"/>
      <c r="I53" s="23">
        <f t="shared" ref="I53:I79" si="14">IF(H53&gt;E53,E53,H53)</f>
        <v>0</v>
      </c>
      <c r="J53" s="22">
        <f>C53*I53</f>
        <v>0</v>
      </c>
    </row>
    <row r="54" spans="1:10" x14ac:dyDescent="0.25">
      <c r="A54" s="17" t="s">
        <v>15</v>
      </c>
      <c r="B54" s="17" t="s">
        <v>25</v>
      </c>
      <c r="C54" s="19">
        <v>20</v>
      </c>
      <c r="D54" s="24"/>
      <c r="E54" s="21">
        <v>56.4</v>
      </c>
      <c r="F54" s="22">
        <f t="shared" si="13"/>
        <v>1128</v>
      </c>
      <c r="H54" s="41"/>
      <c r="I54" s="23">
        <f t="shared" si="14"/>
        <v>0</v>
      </c>
      <c r="J54" s="22">
        <f t="shared" ref="J54:J79" si="15">C54*I54</f>
        <v>0</v>
      </c>
    </row>
    <row r="55" spans="1:10" x14ac:dyDescent="0.25">
      <c r="A55" s="17" t="s">
        <v>16</v>
      </c>
      <c r="B55" s="17" t="s">
        <v>26</v>
      </c>
      <c r="C55" s="19">
        <v>5</v>
      </c>
      <c r="D55" s="25"/>
      <c r="E55" s="21">
        <v>205.12</v>
      </c>
      <c r="F55" s="22">
        <f t="shared" si="13"/>
        <v>1025.5999999999999</v>
      </c>
      <c r="H55" s="41"/>
      <c r="I55" s="23">
        <f t="shared" si="14"/>
        <v>0</v>
      </c>
      <c r="J55" s="22">
        <f t="shared" si="15"/>
        <v>0</v>
      </c>
    </row>
    <row r="56" spans="1:10" x14ac:dyDescent="0.25">
      <c r="A56" s="17" t="s">
        <v>22</v>
      </c>
      <c r="B56" s="17" t="s">
        <v>27</v>
      </c>
      <c r="C56" s="19">
        <v>20</v>
      </c>
      <c r="D56" s="20" t="e" vm="12">
        <v>#VALUE!</v>
      </c>
      <c r="E56" s="21">
        <v>36.07</v>
      </c>
      <c r="F56" s="22">
        <f t="shared" si="13"/>
        <v>721.4</v>
      </c>
      <c r="H56" s="41"/>
      <c r="I56" s="23">
        <f t="shared" si="14"/>
        <v>0</v>
      </c>
      <c r="J56" s="22">
        <f t="shared" si="15"/>
        <v>0</v>
      </c>
    </row>
    <row r="57" spans="1:10" x14ac:dyDescent="0.25">
      <c r="A57" s="17" t="s">
        <v>17</v>
      </c>
      <c r="B57" s="17" t="s">
        <v>28</v>
      </c>
      <c r="C57" s="19">
        <v>20</v>
      </c>
      <c r="D57" s="24"/>
      <c r="E57" s="21">
        <v>46.88</v>
      </c>
      <c r="F57" s="22">
        <f t="shared" si="13"/>
        <v>937.6</v>
      </c>
      <c r="H57" s="41"/>
      <c r="I57" s="23">
        <f t="shared" si="14"/>
        <v>0</v>
      </c>
      <c r="J57" s="22">
        <f t="shared" si="15"/>
        <v>0</v>
      </c>
    </row>
    <row r="58" spans="1:10" x14ac:dyDescent="0.25">
      <c r="A58" s="17" t="s">
        <v>18</v>
      </c>
      <c r="B58" s="17" t="s">
        <v>29</v>
      </c>
      <c r="C58" s="19">
        <v>5</v>
      </c>
      <c r="D58" s="25"/>
      <c r="E58" s="21">
        <v>161.13</v>
      </c>
      <c r="F58" s="22">
        <f t="shared" si="13"/>
        <v>805.65</v>
      </c>
      <c r="H58" s="41"/>
      <c r="I58" s="23">
        <f t="shared" si="14"/>
        <v>0</v>
      </c>
      <c r="J58" s="22">
        <f t="shared" si="15"/>
        <v>0</v>
      </c>
    </row>
    <row r="59" spans="1:10" x14ac:dyDescent="0.25">
      <c r="A59" s="17" t="s">
        <v>23</v>
      </c>
      <c r="B59" s="17" t="s">
        <v>30</v>
      </c>
      <c r="C59" s="19">
        <v>20</v>
      </c>
      <c r="D59" s="20" t="e" vm="13">
        <v>#VALUE!</v>
      </c>
      <c r="E59" s="21">
        <v>36.07</v>
      </c>
      <c r="F59" s="22">
        <f t="shared" si="13"/>
        <v>721.4</v>
      </c>
      <c r="H59" s="41"/>
      <c r="I59" s="23">
        <f t="shared" si="14"/>
        <v>0</v>
      </c>
      <c r="J59" s="22">
        <f t="shared" si="15"/>
        <v>0</v>
      </c>
    </row>
    <row r="60" spans="1:10" x14ac:dyDescent="0.25">
      <c r="A60" s="17" t="s">
        <v>19</v>
      </c>
      <c r="B60" s="17" t="s">
        <v>31</v>
      </c>
      <c r="C60" s="19">
        <v>20</v>
      </c>
      <c r="D60" s="24"/>
      <c r="E60" s="21">
        <v>46.88</v>
      </c>
      <c r="F60" s="22">
        <f t="shared" si="13"/>
        <v>937.6</v>
      </c>
      <c r="H60" s="41"/>
      <c r="I60" s="23">
        <f t="shared" si="14"/>
        <v>0</v>
      </c>
      <c r="J60" s="22">
        <f t="shared" si="15"/>
        <v>0</v>
      </c>
    </row>
    <row r="61" spans="1:10" x14ac:dyDescent="0.25">
      <c r="A61" s="17" t="s">
        <v>20</v>
      </c>
      <c r="B61" s="17" t="s">
        <v>32</v>
      </c>
      <c r="C61" s="19">
        <v>5</v>
      </c>
      <c r="D61" s="25"/>
      <c r="E61" s="21">
        <v>161.13</v>
      </c>
      <c r="F61" s="22">
        <f t="shared" si="13"/>
        <v>805.65</v>
      </c>
      <c r="H61" s="41"/>
      <c r="I61" s="23">
        <f t="shared" si="14"/>
        <v>0</v>
      </c>
      <c r="J61" s="22">
        <f t="shared" si="15"/>
        <v>0</v>
      </c>
    </row>
    <row r="62" spans="1:10" x14ac:dyDescent="0.25">
      <c r="A62" s="17" t="s">
        <v>50</v>
      </c>
      <c r="B62" s="17" t="s">
        <v>51</v>
      </c>
      <c r="C62" s="34">
        <v>20</v>
      </c>
      <c r="D62" s="35" t="e" vm="14">
        <v>#VALUE!</v>
      </c>
      <c r="E62" s="36">
        <f>56.65*0.6</f>
        <v>33.989999999999995</v>
      </c>
      <c r="F62" s="22">
        <f t="shared" si="13"/>
        <v>679.8</v>
      </c>
      <c r="H62" s="41"/>
      <c r="I62" s="23">
        <f t="shared" si="14"/>
        <v>0</v>
      </c>
      <c r="J62" s="22">
        <f t="shared" si="15"/>
        <v>0</v>
      </c>
    </row>
    <row r="63" spans="1:10" x14ac:dyDescent="0.25">
      <c r="A63" s="17" t="s">
        <v>45</v>
      </c>
      <c r="B63" s="17" t="s">
        <v>52</v>
      </c>
      <c r="C63" s="34">
        <v>20</v>
      </c>
      <c r="D63" s="35"/>
      <c r="E63" s="36">
        <f>73.55*0.6</f>
        <v>44.129999999999995</v>
      </c>
      <c r="F63" s="22">
        <f t="shared" si="13"/>
        <v>882.59999999999991</v>
      </c>
      <c r="H63" s="41"/>
      <c r="I63" s="23">
        <f t="shared" si="14"/>
        <v>0</v>
      </c>
      <c r="J63" s="22">
        <f t="shared" si="15"/>
        <v>0</v>
      </c>
    </row>
    <row r="64" spans="1:10" x14ac:dyDescent="0.25">
      <c r="A64" s="17" t="s">
        <v>46</v>
      </c>
      <c r="B64" s="17" t="s">
        <v>53</v>
      </c>
      <c r="C64" s="34">
        <v>5</v>
      </c>
      <c r="D64" s="35"/>
      <c r="E64" s="36">
        <f>243.4*0.6</f>
        <v>146.04</v>
      </c>
      <c r="F64" s="22">
        <f t="shared" si="13"/>
        <v>730.19999999999993</v>
      </c>
      <c r="H64" s="41"/>
      <c r="I64" s="23">
        <f t="shared" si="14"/>
        <v>0</v>
      </c>
      <c r="J64" s="22">
        <f t="shared" si="15"/>
        <v>0</v>
      </c>
    </row>
    <row r="65" spans="1:10" x14ac:dyDescent="0.25">
      <c r="A65" s="17" t="s">
        <v>47</v>
      </c>
      <c r="B65" s="17" t="s">
        <v>54</v>
      </c>
      <c r="C65" s="34">
        <v>20</v>
      </c>
      <c r="D65" s="37" t="e" vm="15">
        <v>#VALUE!</v>
      </c>
      <c r="E65" s="36">
        <f>56.65*0.5</f>
        <v>28.324999999999999</v>
      </c>
      <c r="F65" s="22">
        <f t="shared" si="13"/>
        <v>566.5</v>
      </c>
      <c r="H65" s="41"/>
      <c r="I65" s="23">
        <f t="shared" si="14"/>
        <v>0</v>
      </c>
      <c r="J65" s="22">
        <f t="shared" si="15"/>
        <v>0</v>
      </c>
    </row>
    <row r="66" spans="1:10" x14ac:dyDescent="0.25">
      <c r="A66" s="17" t="s">
        <v>48</v>
      </c>
      <c r="B66" s="17" t="s">
        <v>55</v>
      </c>
      <c r="C66" s="34">
        <v>20</v>
      </c>
      <c r="D66" s="37"/>
      <c r="E66" s="36">
        <f>73.55*0.5</f>
        <v>36.774999999999999</v>
      </c>
      <c r="F66" s="22">
        <f t="shared" si="13"/>
        <v>735.5</v>
      </c>
      <c r="H66" s="41"/>
      <c r="I66" s="23">
        <f t="shared" si="14"/>
        <v>0</v>
      </c>
      <c r="J66" s="22">
        <f t="shared" si="15"/>
        <v>0</v>
      </c>
    </row>
    <row r="67" spans="1:10" x14ac:dyDescent="0.25">
      <c r="A67" s="17" t="s">
        <v>49</v>
      </c>
      <c r="B67" s="17" t="s">
        <v>56</v>
      </c>
      <c r="C67" s="34">
        <v>5</v>
      </c>
      <c r="D67" s="37"/>
      <c r="E67" s="36">
        <f>243.4*0.5</f>
        <v>121.7</v>
      </c>
      <c r="F67" s="22">
        <f t="shared" si="13"/>
        <v>608.5</v>
      </c>
      <c r="H67" s="41"/>
      <c r="I67" s="23">
        <f t="shared" si="14"/>
        <v>0</v>
      </c>
      <c r="J67" s="22">
        <f t="shared" si="15"/>
        <v>0</v>
      </c>
    </row>
    <row r="68" spans="1:10" x14ac:dyDescent="0.25">
      <c r="A68" s="17" t="s">
        <v>33</v>
      </c>
      <c r="B68" s="17" t="s">
        <v>39</v>
      </c>
      <c r="C68" s="19">
        <v>20</v>
      </c>
      <c r="D68" s="20" t="e" vm="16">
        <v>#VALUE!</v>
      </c>
      <c r="E68" s="21">
        <v>6.78</v>
      </c>
      <c r="F68" s="22">
        <f t="shared" ref="F68:F73" si="16">C68*E68</f>
        <v>135.6</v>
      </c>
      <c r="H68" s="41"/>
      <c r="I68" s="23">
        <f t="shared" si="14"/>
        <v>0</v>
      </c>
      <c r="J68" s="22">
        <f t="shared" si="15"/>
        <v>0</v>
      </c>
    </row>
    <row r="69" spans="1:10" x14ac:dyDescent="0.25">
      <c r="A69" s="17" t="s">
        <v>34</v>
      </c>
      <c r="B69" s="17" t="s">
        <v>40</v>
      </c>
      <c r="C69" s="19">
        <v>20</v>
      </c>
      <c r="D69" s="24"/>
      <c r="E69" s="21">
        <v>10.08</v>
      </c>
      <c r="F69" s="22">
        <f t="shared" si="16"/>
        <v>201.6</v>
      </c>
      <c r="H69" s="41"/>
      <c r="I69" s="23">
        <f t="shared" si="14"/>
        <v>0</v>
      </c>
      <c r="J69" s="22">
        <f t="shared" si="15"/>
        <v>0</v>
      </c>
    </row>
    <row r="70" spans="1:10" x14ac:dyDescent="0.25">
      <c r="A70" s="17" t="s">
        <v>35</v>
      </c>
      <c r="B70" s="17" t="s">
        <v>41</v>
      </c>
      <c r="C70" s="19">
        <v>5</v>
      </c>
      <c r="D70" s="25"/>
      <c r="E70" s="21">
        <v>48.2</v>
      </c>
      <c r="F70" s="22">
        <f t="shared" si="16"/>
        <v>241</v>
      </c>
      <c r="H70" s="41"/>
      <c r="I70" s="23">
        <f t="shared" si="14"/>
        <v>0</v>
      </c>
      <c r="J70" s="22">
        <f t="shared" si="15"/>
        <v>0</v>
      </c>
    </row>
    <row r="71" spans="1:10" x14ac:dyDescent="0.25">
      <c r="A71" s="17" t="s">
        <v>36</v>
      </c>
      <c r="B71" s="17" t="s">
        <v>42</v>
      </c>
      <c r="C71" s="19">
        <v>20</v>
      </c>
      <c r="D71" s="20" t="e" vm="17">
        <v>#VALUE!</v>
      </c>
      <c r="E71" s="21">
        <v>7.11</v>
      </c>
      <c r="F71" s="22">
        <f t="shared" si="16"/>
        <v>142.20000000000002</v>
      </c>
      <c r="H71" s="41"/>
      <c r="I71" s="23">
        <f t="shared" si="14"/>
        <v>0</v>
      </c>
      <c r="J71" s="22">
        <f t="shared" si="15"/>
        <v>0</v>
      </c>
    </row>
    <row r="72" spans="1:10" x14ac:dyDescent="0.25">
      <c r="A72" s="17" t="s">
        <v>37</v>
      </c>
      <c r="B72" s="17" t="s">
        <v>43</v>
      </c>
      <c r="C72" s="19">
        <v>20</v>
      </c>
      <c r="D72" s="24"/>
      <c r="E72" s="21">
        <v>10.59</v>
      </c>
      <c r="F72" s="22">
        <f t="shared" si="16"/>
        <v>211.8</v>
      </c>
      <c r="H72" s="41"/>
      <c r="I72" s="23">
        <f t="shared" si="14"/>
        <v>0</v>
      </c>
      <c r="J72" s="22">
        <f t="shared" si="15"/>
        <v>0</v>
      </c>
    </row>
    <row r="73" spans="1:10" x14ac:dyDescent="0.25">
      <c r="A73" s="17" t="s">
        <v>38</v>
      </c>
      <c r="B73" s="17" t="s">
        <v>44</v>
      </c>
      <c r="C73" s="19">
        <v>5</v>
      </c>
      <c r="D73" s="25"/>
      <c r="E73" s="21">
        <v>48.85</v>
      </c>
      <c r="F73" s="22">
        <f t="shared" si="16"/>
        <v>244.25</v>
      </c>
      <c r="H73" s="41"/>
      <c r="I73" s="23">
        <f t="shared" si="14"/>
        <v>0</v>
      </c>
      <c r="J73" s="22">
        <f t="shared" si="15"/>
        <v>0</v>
      </c>
    </row>
    <row r="74" spans="1:10" x14ac:dyDescent="0.25">
      <c r="A74" s="17" t="s">
        <v>57</v>
      </c>
      <c r="B74" s="17" t="s">
        <v>58</v>
      </c>
      <c r="C74" s="19">
        <v>10</v>
      </c>
      <c r="D74" s="19" t="e" vm="18">
        <v>#VALUE!</v>
      </c>
      <c r="E74" s="21">
        <v>13</v>
      </c>
      <c r="F74" s="22">
        <f t="shared" si="13"/>
        <v>130</v>
      </c>
      <c r="H74" s="41"/>
      <c r="I74" s="23">
        <f t="shared" si="14"/>
        <v>0</v>
      </c>
      <c r="J74" s="22">
        <f t="shared" si="15"/>
        <v>0</v>
      </c>
    </row>
    <row r="75" spans="1:10" x14ac:dyDescent="0.25">
      <c r="A75" s="17" t="s">
        <v>125</v>
      </c>
      <c r="B75" s="17" t="s">
        <v>126</v>
      </c>
      <c r="C75" s="19">
        <v>100</v>
      </c>
      <c r="D75" s="20" t="e" vm="19">
        <v>#VALUE!</v>
      </c>
      <c r="E75" s="21">
        <v>1.056</v>
      </c>
      <c r="F75" s="22">
        <f t="shared" si="13"/>
        <v>105.60000000000001</v>
      </c>
      <c r="H75" s="41"/>
      <c r="I75" s="23">
        <f t="shared" si="14"/>
        <v>0</v>
      </c>
      <c r="J75" s="22">
        <f t="shared" si="15"/>
        <v>0</v>
      </c>
    </row>
    <row r="76" spans="1:10" x14ac:dyDescent="0.25">
      <c r="A76" s="17" t="s">
        <v>127</v>
      </c>
      <c r="B76" s="17" t="s">
        <v>128</v>
      </c>
      <c r="C76" s="19">
        <v>100</v>
      </c>
      <c r="D76" s="24"/>
      <c r="E76" s="21">
        <v>1.704</v>
      </c>
      <c r="F76" s="22">
        <f t="shared" si="13"/>
        <v>170.4</v>
      </c>
      <c r="H76" s="41"/>
      <c r="I76" s="23">
        <f t="shared" si="14"/>
        <v>0</v>
      </c>
      <c r="J76" s="22">
        <f t="shared" si="15"/>
        <v>0</v>
      </c>
    </row>
    <row r="77" spans="1:10" x14ac:dyDescent="0.25">
      <c r="A77" s="17" t="s">
        <v>129</v>
      </c>
      <c r="B77" s="17" t="s">
        <v>130</v>
      </c>
      <c r="C77" s="19">
        <v>100</v>
      </c>
      <c r="D77" s="24"/>
      <c r="E77" s="21">
        <v>1.9139999999999999</v>
      </c>
      <c r="F77" s="22">
        <f t="shared" si="13"/>
        <v>191.4</v>
      </c>
      <c r="H77" s="41"/>
      <c r="I77" s="23">
        <f t="shared" si="14"/>
        <v>0</v>
      </c>
      <c r="J77" s="22">
        <f t="shared" si="15"/>
        <v>0</v>
      </c>
    </row>
    <row r="78" spans="1:10" x14ac:dyDescent="0.25">
      <c r="A78" s="17" t="s">
        <v>131</v>
      </c>
      <c r="B78" s="17" t="s">
        <v>132</v>
      </c>
      <c r="C78" s="19">
        <v>100</v>
      </c>
      <c r="D78" s="24"/>
      <c r="E78" s="21">
        <v>0.74299999999999999</v>
      </c>
      <c r="F78" s="22">
        <f t="shared" si="13"/>
        <v>74.3</v>
      </c>
      <c r="H78" s="41"/>
      <c r="I78" s="23">
        <f t="shared" si="14"/>
        <v>0</v>
      </c>
      <c r="J78" s="22">
        <f t="shared" si="15"/>
        <v>0</v>
      </c>
    </row>
    <row r="79" spans="1:10" x14ac:dyDescent="0.25">
      <c r="A79" s="17" t="s">
        <v>133</v>
      </c>
      <c r="B79" s="17" t="s">
        <v>134</v>
      </c>
      <c r="C79" s="19">
        <v>100</v>
      </c>
      <c r="D79" s="25"/>
      <c r="E79" s="21">
        <v>1.4652000000000001</v>
      </c>
      <c r="F79" s="22">
        <f t="shared" si="13"/>
        <v>146.52000000000001</v>
      </c>
      <c r="H79" s="41"/>
      <c r="I79" s="23">
        <f t="shared" si="14"/>
        <v>0</v>
      </c>
      <c r="J79" s="22">
        <f t="shared" si="15"/>
        <v>0</v>
      </c>
    </row>
    <row r="80" spans="1:10" x14ac:dyDescent="0.25">
      <c r="E80" s="16" t="s">
        <v>10</v>
      </c>
      <c r="F80" s="28">
        <f>SUM(F53:F79)</f>
        <v>14149.07</v>
      </c>
      <c r="I80" s="16" t="s">
        <v>10</v>
      </c>
      <c r="J80" s="28">
        <f>SUM(J53:J58)</f>
        <v>0</v>
      </c>
    </row>
    <row r="81" spans="1:10" x14ac:dyDescent="0.25">
      <c r="E81" s="16" t="s">
        <v>11</v>
      </c>
      <c r="F81" s="28">
        <f>F80*0.21</f>
        <v>2971.3046999999997</v>
      </c>
      <c r="I81" s="16" t="s">
        <v>11</v>
      </c>
      <c r="J81" s="28">
        <f>J80*0.21</f>
        <v>0</v>
      </c>
    </row>
    <row r="82" spans="1:10" x14ac:dyDescent="0.25">
      <c r="E82" s="16" t="s">
        <v>12</v>
      </c>
      <c r="F82" s="28">
        <f>F80+F81</f>
        <v>17120.3747</v>
      </c>
      <c r="I82" s="16" t="s">
        <v>12</v>
      </c>
      <c r="J82" s="28">
        <f>J80+J81</f>
        <v>0</v>
      </c>
    </row>
    <row r="85" spans="1:10" x14ac:dyDescent="0.25">
      <c r="A85" s="10" t="s">
        <v>2</v>
      </c>
      <c r="B85" s="10" t="s">
        <v>13</v>
      </c>
      <c r="C85" s="11" t="s">
        <v>4</v>
      </c>
      <c r="D85" s="12" t="s">
        <v>5</v>
      </c>
      <c r="E85" s="13" t="s">
        <v>6</v>
      </c>
      <c r="F85" s="14" t="s">
        <v>7</v>
      </c>
      <c r="H85" s="15" t="s">
        <v>156</v>
      </c>
      <c r="I85" s="16" t="s">
        <v>8</v>
      </c>
      <c r="J85" s="15" t="s">
        <v>9</v>
      </c>
    </row>
    <row r="86" spans="1:10" x14ac:dyDescent="0.25">
      <c r="A86" s="17" t="s">
        <v>109</v>
      </c>
      <c r="B86" s="18" t="s">
        <v>110</v>
      </c>
      <c r="C86" s="19">
        <v>100</v>
      </c>
      <c r="D86" s="19" t="e" vm="20">
        <v>#VALUE!</v>
      </c>
      <c r="E86" s="21">
        <v>2.92</v>
      </c>
      <c r="F86" s="22">
        <f t="shared" ref="F86:F93" si="17">C86*E86</f>
        <v>292</v>
      </c>
      <c r="H86" s="41"/>
      <c r="I86" s="23">
        <f t="shared" ref="I86:I93" si="18">IF(H86&gt;E86,E86,H86)</f>
        <v>0</v>
      </c>
      <c r="J86" s="22">
        <f>C86*I86</f>
        <v>0</v>
      </c>
    </row>
    <row r="87" spans="1:10" x14ac:dyDescent="0.25">
      <c r="A87" s="17" t="s">
        <v>111</v>
      </c>
      <c r="B87" s="18" t="s">
        <v>112</v>
      </c>
      <c r="C87" s="19">
        <v>100</v>
      </c>
      <c r="D87" s="19"/>
      <c r="E87" s="21">
        <v>2.92</v>
      </c>
      <c r="F87" s="22">
        <f t="shared" si="17"/>
        <v>292</v>
      </c>
      <c r="H87" s="41"/>
      <c r="I87" s="23">
        <f t="shared" si="18"/>
        <v>0</v>
      </c>
      <c r="J87" s="22">
        <f t="shared" ref="J87:J93" si="19">C87*I87</f>
        <v>0</v>
      </c>
    </row>
    <row r="88" spans="1:10" x14ac:dyDescent="0.25">
      <c r="A88" s="17" t="s">
        <v>113</v>
      </c>
      <c r="B88" s="18" t="s">
        <v>114</v>
      </c>
      <c r="C88" s="19">
        <v>100</v>
      </c>
      <c r="D88" s="19" t="e" vm="21">
        <v>#VALUE!</v>
      </c>
      <c r="E88" s="21">
        <v>14.329000000000001</v>
      </c>
      <c r="F88" s="22">
        <f t="shared" si="17"/>
        <v>1432.9</v>
      </c>
      <c r="H88" s="41"/>
      <c r="I88" s="23">
        <f t="shared" si="18"/>
        <v>0</v>
      </c>
      <c r="J88" s="22">
        <f t="shared" si="19"/>
        <v>0</v>
      </c>
    </row>
    <row r="89" spans="1:10" x14ac:dyDescent="0.25">
      <c r="A89" s="17" t="s">
        <v>115</v>
      </c>
      <c r="B89" s="18" t="s">
        <v>116</v>
      </c>
      <c r="C89" s="19">
        <v>100</v>
      </c>
      <c r="D89" s="19" t="e" vm="22">
        <v>#VALUE!</v>
      </c>
      <c r="E89" s="21">
        <v>12.053750000000001</v>
      </c>
      <c r="F89" s="22">
        <f t="shared" si="17"/>
        <v>1205.375</v>
      </c>
      <c r="H89" s="41"/>
      <c r="I89" s="23">
        <f t="shared" si="18"/>
        <v>0</v>
      </c>
      <c r="J89" s="22">
        <f t="shared" si="19"/>
        <v>0</v>
      </c>
    </row>
    <row r="90" spans="1:10" x14ac:dyDescent="0.25">
      <c r="A90" s="17" t="s">
        <v>117</v>
      </c>
      <c r="B90" s="18" t="s">
        <v>118</v>
      </c>
      <c r="C90" s="19">
        <v>100</v>
      </c>
      <c r="D90" s="19" t="e" vm="23">
        <v>#VALUE!</v>
      </c>
      <c r="E90" s="21">
        <v>14.329000000000001</v>
      </c>
      <c r="F90" s="22">
        <f t="shared" si="17"/>
        <v>1432.9</v>
      </c>
      <c r="H90" s="41"/>
      <c r="I90" s="23">
        <f t="shared" si="18"/>
        <v>0</v>
      </c>
      <c r="J90" s="22">
        <f t="shared" si="19"/>
        <v>0</v>
      </c>
    </row>
    <row r="91" spans="1:10" x14ac:dyDescent="0.25">
      <c r="A91" s="17" t="s">
        <v>119</v>
      </c>
      <c r="B91" s="18" t="s">
        <v>120</v>
      </c>
      <c r="C91" s="19">
        <v>100</v>
      </c>
      <c r="D91" s="19" t="e" vm="24">
        <v>#VALUE!</v>
      </c>
      <c r="E91" s="21">
        <v>7.25</v>
      </c>
      <c r="F91" s="22">
        <f t="shared" si="17"/>
        <v>725</v>
      </c>
      <c r="H91" s="41"/>
      <c r="I91" s="23">
        <f t="shared" si="18"/>
        <v>0</v>
      </c>
      <c r="J91" s="22">
        <f t="shared" si="19"/>
        <v>0</v>
      </c>
    </row>
    <row r="92" spans="1:10" x14ac:dyDescent="0.25">
      <c r="A92" s="17" t="s">
        <v>121</v>
      </c>
      <c r="B92" s="18" t="s">
        <v>122</v>
      </c>
      <c r="C92" s="19">
        <v>100</v>
      </c>
      <c r="D92" s="19" t="e" vm="25">
        <v>#VALUE!</v>
      </c>
      <c r="E92" s="21">
        <v>1.3009999999999999</v>
      </c>
      <c r="F92" s="22">
        <f t="shared" si="17"/>
        <v>130.1</v>
      </c>
      <c r="H92" s="41"/>
      <c r="I92" s="23">
        <f t="shared" si="18"/>
        <v>0</v>
      </c>
      <c r="J92" s="22">
        <f t="shared" si="19"/>
        <v>0</v>
      </c>
    </row>
    <row r="93" spans="1:10" x14ac:dyDescent="0.25">
      <c r="A93" s="17" t="s">
        <v>123</v>
      </c>
      <c r="B93" s="18" t="s">
        <v>124</v>
      </c>
      <c r="C93" s="19">
        <v>100</v>
      </c>
      <c r="D93" s="19" t="e" vm="26">
        <v>#VALUE!</v>
      </c>
      <c r="E93" s="21">
        <v>3.5875000000000004</v>
      </c>
      <c r="F93" s="22">
        <f t="shared" si="17"/>
        <v>358.75000000000006</v>
      </c>
      <c r="H93" s="41"/>
      <c r="I93" s="23">
        <f t="shared" si="18"/>
        <v>0</v>
      </c>
      <c r="J93" s="22">
        <f t="shared" si="19"/>
        <v>0</v>
      </c>
    </row>
    <row r="94" spans="1:10" x14ac:dyDescent="0.25">
      <c r="E94" s="16" t="s">
        <v>10</v>
      </c>
      <c r="F94" s="28">
        <f>SUM(F86:F93)</f>
        <v>5869.0250000000005</v>
      </c>
      <c r="I94" s="16" t="s">
        <v>10</v>
      </c>
      <c r="J94" s="28">
        <f>SUM(J86:J93)</f>
        <v>0</v>
      </c>
    </row>
    <row r="95" spans="1:10" x14ac:dyDescent="0.25">
      <c r="E95" s="16" t="s">
        <v>11</v>
      </c>
      <c r="F95" s="28">
        <f>F94*0.21</f>
        <v>1232.4952500000002</v>
      </c>
      <c r="I95" s="16" t="s">
        <v>11</v>
      </c>
      <c r="J95" s="28">
        <f>J94*0.21</f>
        <v>0</v>
      </c>
    </row>
    <row r="96" spans="1:10" x14ac:dyDescent="0.25">
      <c r="E96" s="16" t="s">
        <v>12</v>
      </c>
      <c r="F96" s="28">
        <f>F94+F95</f>
        <v>7101.5202500000005</v>
      </c>
      <c r="I96" s="16" t="s">
        <v>12</v>
      </c>
      <c r="J96" s="28">
        <f>J94+J95</f>
        <v>0</v>
      </c>
    </row>
    <row r="100" spans="1:10" x14ac:dyDescent="0.25">
      <c r="A100" s="10" t="s">
        <v>2</v>
      </c>
      <c r="B100" s="10" t="s">
        <v>147</v>
      </c>
      <c r="C100" s="11" t="s">
        <v>4</v>
      </c>
      <c r="D100" s="12" t="s">
        <v>5</v>
      </c>
      <c r="E100" s="13" t="s">
        <v>6</v>
      </c>
      <c r="F100" s="14" t="s">
        <v>7</v>
      </c>
      <c r="H100" s="15" t="s">
        <v>156</v>
      </c>
      <c r="I100" s="16" t="s">
        <v>8</v>
      </c>
      <c r="J100" s="15" t="s">
        <v>9</v>
      </c>
    </row>
    <row r="101" spans="1:10" x14ac:dyDescent="0.25">
      <c r="A101" s="17" t="s">
        <v>90</v>
      </c>
      <c r="B101" s="17" t="s">
        <v>152</v>
      </c>
      <c r="C101" s="19">
        <v>5</v>
      </c>
      <c r="D101" s="20" t="e" vm="27">
        <v>#VALUE!</v>
      </c>
      <c r="E101" s="21">
        <v>50.94</v>
      </c>
      <c r="F101" s="22">
        <f t="shared" ref="F101:F104" si="20">C101*E101</f>
        <v>254.7</v>
      </c>
      <c r="H101" s="41"/>
      <c r="I101" s="23">
        <f t="shared" ref="I101:I104" si="21">IF(H101&gt;E101,E101,H101)</f>
        <v>0</v>
      </c>
      <c r="J101" s="22">
        <f>C101*I101</f>
        <v>0</v>
      </c>
    </row>
    <row r="102" spans="1:10" x14ac:dyDescent="0.25">
      <c r="A102" s="17" t="s">
        <v>91</v>
      </c>
      <c r="B102" s="17" t="s">
        <v>153</v>
      </c>
      <c r="C102" s="19">
        <v>10</v>
      </c>
      <c r="D102" s="25"/>
      <c r="E102" s="21">
        <v>37.5</v>
      </c>
      <c r="F102" s="22">
        <f t="shared" si="20"/>
        <v>375</v>
      </c>
      <c r="H102" s="41"/>
      <c r="I102" s="23">
        <f t="shared" si="21"/>
        <v>0</v>
      </c>
      <c r="J102" s="22">
        <f t="shared" ref="J102:J104" si="22">C102*I102</f>
        <v>0</v>
      </c>
    </row>
    <row r="103" spans="1:10" x14ac:dyDescent="0.25">
      <c r="A103" s="17" t="s">
        <v>92</v>
      </c>
      <c r="B103" s="17" t="s">
        <v>154</v>
      </c>
      <c r="C103" s="19">
        <v>300</v>
      </c>
      <c r="D103" s="19" t="e" vm="28">
        <v>#VALUE!</v>
      </c>
      <c r="E103" s="21">
        <v>6.68</v>
      </c>
      <c r="F103" s="22">
        <f t="shared" si="20"/>
        <v>2004</v>
      </c>
      <c r="H103" s="41"/>
      <c r="I103" s="23">
        <f t="shared" si="21"/>
        <v>0</v>
      </c>
      <c r="J103" s="22">
        <f t="shared" si="22"/>
        <v>0</v>
      </c>
    </row>
    <row r="104" spans="1:10" x14ac:dyDescent="0.25">
      <c r="A104" s="17" t="s">
        <v>93</v>
      </c>
      <c r="B104" s="18" t="s">
        <v>94</v>
      </c>
      <c r="C104" s="19">
        <v>70</v>
      </c>
      <c r="D104" s="19" t="e" vm="29">
        <v>#VALUE!</v>
      </c>
      <c r="E104" s="21">
        <v>29.756999999999998</v>
      </c>
      <c r="F104" s="22">
        <f t="shared" si="20"/>
        <v>2082.9899999999998</v>
      </c>
      <c r="H104" s="41"/>
      <c r="I104" s="23">
        <f t="shared" si="21"/>
        <v>0</v>
      </c>
      <c r="J104" s="22">
        <f t="shared" si="22"/>
        <v>0</v>
      </c>
    </row>
    <row r="105" spans="1:10" x14ac:dyDescent="0.25">
      <c r="E105" s="16" t="s">
        <v>10</v>
      </c>
      <c r="F105" s="28">
        <f>SUM(F101:F104)</f>
        <v>4716.6899999999996</v>
      </c>
      <c r="I105" s="16" t="s">
        <v>10</v>
      </c>
      <c r="J105" s="28">
        <f>SUM(J101:J104)</f>
        <v>0</v>
      </c>
    </row>
    <row r="106" spans="1:10" x14ac:dyDescent="0.25">
      <c r="E106" s="16" t="s">
        <v>11</v>
      </c>
      <c r="F106" s="28">
        <f>F105*0.21</f>
        <v>990.50489999999991</v>
      </c>
      <c r="I106" s="16" t="s">
        <v>11</v>
      </c>
      <c r="J106" s="28">
        <f>J105*0.21</f>
        <v>0</v>
      </c>
    </row>
    <row r="107" spans="1:10" x14ac:dyDescent="0.25">
      <c r="E107" s="16" t="s">
        <v>12</v>
      </c>
      <c r="F107" s="28">
        <f>F105+F106</f>
        <v>5707.1948999999995</v>
      </c>
      <c r="I107" s="16" t="s">
        <v>12</v>
      </c>
      <c r="J107" s="28">
        <f>J105+J106</f>
        <v>0</v>
      </c>
    </row>
    <row r="109" spans="1:10" x14ac:dyDescent="0.25">
      <c r="E109" s="16" t="s">
        <v>14</v>
      </c>
      <c r="F109" s="38">
        <f>SUMIF($E$5:$E$107,"base",$F$5:$F$107)</f>
        <v>49821.3056</v>
      </c>
      <c r="I109" s="16" t="s">
        <v>14</v>
      </c>
      <c r="J109" s="38">
        <f>SUMIF($I$5:$I$107,"base",$J$5:$J$107)</f>
        <v>0</v>
      </c>
    </row>
    <row r="110" spans="1:10" x14ac:dyDescent="0.25">
      <c r="E110" s="16" t="s">
        <v>11</v>
      </c>
      <c r="F110" s="38">
        <f>F109*0.21</f>
        <v>10462.474176</v>
      </c>
      <c r="I110" s="16" t="s">
        <v>11</v>
      </c>
      <c r="J110" s="38">
        <f>J109*0.21</f>
        <v>0</v>
      </c>
    </row>
    <row r="111" spans="1:10" x14ac:dyDescent="0.25">
      <c r="E111" s="16" t="s">
        <v>14</v>
      </c>
      <c r="F111" s="38">
        <f>F109+F110</f>
        <v>60283.779775999996</v>
      </c>
      <c r="I111" s="16" t="s">
        <v>14</v>
      </c>
      <c r="J111" s="38">
        <f>J109+J110</f>
        <v>0</v>
      </c>
    </row>
    <row r="112" spans="1:10" ht="16.5" thickBot="1" x14ac:dyDescent="0.3"/>
    <row r="113" spans="2:2" ht="21" thickBot="1" x14ac:dyDescent="0.35">
      <c r="B113" s="39" t="s">
        <v>157</v>
      </c>
    </row>
    <row r="148" spans="9:10" x14ac:dyDescent="0.25">
      <c r="I148" s="40"/>
      <c r="J148" s="40"/>
    </row>
  </sheetData>
  <sheetProtection selectLockedCells="1" selectUnlockedCells="1"/>
  <mergeCells count="19">
    <mergeCell ref="B1:F1"/>
    <mergeCell ref="I148:J148"/>
    <mergeCell ref="D53:D55"/>
    <mergeCell ref="D56:D58"/>
    <mergeCell ref="D59:D61"/>
    <mergeCell ref="D68:D70"/>
    <mergeCell ref="D71:D73"/>
    <mergeCell ref="D62:D64"/>
    <mergeCell ref="D65:D67"/>
    <mergeCell ref="D29:D30"/>
    <mergeCell ref="D31:D36"/>
    <mergeCell ref="D75:D79"/>
    <mergeCell ref="D15:D16"/>
    <mergeCell ref="D17:D20"/>
    <mergeCell ref="D6:D9"/>
    <mergeCell ref="D43:D46"/>
    <mergeCell ref="D10:D13"/>
    <mergeCell ref="D101:D102"/>
    <mergeCell ref="B3:F3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Exp 20-26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 Carles</dc:creator>
  <cp:keywords/>
  <dc:description/>
  <cp:lastModifiedBy>XAVIER LUDEVID I MASSANA</cp:lastModifiedBy>
  <cp:revision/>
  <dcterms:created xsi:type="dcterms:W3CDTF">2015-06-05T18:19:34Z</dcterms:created>
  <dcterms:modified xsi:type="dcterms:W3CDTF">2026-10-13T11:51:20Z</dcterms:modified>
  <cp:category/>
  <cp:contentStatus/>
</cp:coreProperties>
</file>