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URBANISME\_ServeisTecnics\_PROJECTES\PAE_Nord 2\2_PONT I GIRATORI RIERA REIXAC\8-PCAP nova girola i pont riera Reixac_orbra civil soterr LAMT PEUIC 1\MILLORES PCAP\"/>
    </mc:Choice>
  </mc:AlternateContent>
  <xr:revisionPtr revIDLastSave="0" documentId="13_ncr:1_{F47F0996-9A40-4602-AE1D-BFE358546027}" xr6:coauthVersionLast="47" xr6:coauthVersionMax="47" xr10:uidLastSave="{00000000-0000-0000-0000-000000000000}"/>
  <bookViews>
    <workbookView xWindow="615" yWindow="810" windowWidth="17280" windowHeight="19635" activeTab="1" xr2:uid="{97B9E540-A1ED-478B-A6F4-16B7E980AC73}"/>
  </bookViews>
  <sheets>
    <sheet name="MILL 2" sheetId="2" r:id="rId1"/>
    <sheet name="MILL 3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5" i="1" l="1"/>
  <c r="J25" i="1"/>
  <c r="G25" i="1"/>
  <c r="G23" i="1"/>
  <c r="H23" i="1" s="1"/>
  <c r="F21" i="1"/>
  <c r="G21" i="1" s="1"/>
  <c r="F19" i="1"/>
  <c r="G19" i="1" s="1"/>
  <c r="F17" i="1"/>
  <c r="G17" i="1" s="1"/>
  <c r="G15" i="1"/>
  <c r="F11" i="1"/>
  <c r="F9" i="1"/>
  <c r="F7" i="1"/>
  <c r="I23" i="1" l="1"/>
  <c r="J23" i="1" s="1"/>
  <c r="H21" i="1"/>
  <c r="J21" i="1" s="1"/>
  <c r="I21" i="1"/>
  <c r="I19" i="1"/>
  <c r="H19" i="1"/>
  <c r="J19" i="1" s="1"/>
  <c r="I17" i="1"/>
  <c r="J17" i="1" s="1"/>
  <c r="H17" i="1"/>
  <c r="J15" i="1"/>
  <c r="H15" i="1"/>
  <c r="I15" i="1"/>
  <c r="K23" i="1" l="1"/>
  <c r="L23" i="1" s="1"/>
  <c r="K21" i="1"/>
  <c r="L21" i="1" s="1"/>
  <c r="K19" i="1"/>
  <c r="L19" i="1" s="1"/>
  <c r="K17" i="1"/>
  <c r="L17" i="1" s="1"/>
  <c r="K15" i="1"/>
  <c r="L15" i="1" s="1"/>
  <c r="K13" i="1"/>
  <c r="L13" i="1" s="1"/>
  <c r="H11" i="2" l="1"/>
  <c r="G11" i="2"/>
  <c r="I11" i="2" s="1"/>
  <c r="F11" i="2"/>
  <c r="F9" i="2"/>
  <c r="H7" i="2"/>
  <c r="G7" i="2"/>
  <c r="F7" i="2"/>
  <c r="F13" i="2" s="1"/>
  <c r="G11" i="1"/>
  <c r="G9" i="1"/>
  <c r="H9" i="1" s="1"/>
  <c r="G7" i="1"/>
  <c r="J11" i="2" l="1"/>
  <c r="K11" i="2" s="1"/>
  <c r="I9" i="2"/>
  <c r="I7" i="2"/>
  <c r="G9" i="2"/>
  <c r="H9" i="2"/>
  <c r="I9" i="1"/>
  <c r="J9" i="1" s="1"/>
  <c r="K9" i="1" s="1"/>
  <c r="L9" i="1" s="1"/>
  <c r="H7" i="1"/>
  <c r="H11" i="1"/>
  <c r="I7" i="1"/>
  <c r="I11" i="1"/>
  <c r="J9" i="2" l="1"/>
  <c r="K9" i="2" s="1"/>
  <c r="I13" i="2"/>
  <c r="J7" i="2"/>
  <c r="K7" i="2"/>
  <c r="J11" i="1"/>
  <c r="K11" i="1" s="1"/>
  <c r="L11" i="1" s="1"/>
  <c r="J7" i="1"/>
  <c r="K7" i="1" l="1"/>
  <c r="L7" i="1" s="1"/>
  <c r="K13" i="2"/>
</calcChain>
</file>

<file path=xl/sharedStrings.xml><?xml version="1.0" encoding="utf-8"?>
<sst xmlns="http://schemas.openxmlformats.org/spreadsheetml/2006/main" count="55" uniqueCount="32">
  <si>
    <r>
      <rPr>
        <b/>
        <sz val="10"/>
        <color rgb="FF000000"/>
        <rFont val="Calibri"/>
        <family val="2"/>
      </rPr>
      <t xml:space="preserve">Desbrossada selectiva en zona de superfícies de canya </t>
    </r>
    <r>
      <rPr>
        <sz val="10"/>
        <color rgb="FF000000"/>
        <rFont val="Calibri"/>
        <family val="2"/>
      </rPr>
      <t>(Arundo donax) en actuacions al medi natural, amb retroexcavadora desbrossadora,</t>
    </r>
    <r>
      <rPr>
        <b/>
        <sz val="10"/>
        <color rgb="FF000000"/>
        <rFont val="Calibri"/>
        <family val="2"/>
      </rPr>
      <t xml:space="preserve"> amb un mínim de dues passades de màquina, </t>
    </r>
    <r>
      <rPr>
        <sz val="10"/>
        <color rgb="FF000000"/>
        <rFont val="Calibri"/>
        <family val="2"/>
      </rPr>
      <t>en primera intervenció.</t>
    </r>
    <r>
      <rPr>
        <sz val="11"/>
        <color theme="1"/>
        <rFont val="Calibri"/>
        <family val="2"/>
        <scheme val="minor"/>
      </rPr>
      <t xml:space="preserve"> Amb Tractor de 73,5 kW (100 CV) de potència, amb braç desbrossador</t>
    </r>
  </si>
  <si>
    <t>m2</t>
  </si>
  <si>
    <r>
      <rPr>
        <b/>
        <sz val="10"/>
        <color rgb="FF000000"/>
        <rFont val="Calibri"/>
        <family val="2"/>
      </rPr>
      <t xml:space="preserve">Desbrossada selectiva </t>
    </r>
    <r>
      <rPr>
        <sz val="10"/>
        <color rgb="FF000000"/>
        <rFont val="Calibri"/>
        <family val="2"/>
      </rPr>
      <t>en zona de lleres o espais fluvials en actuacions al medi natural, amb</t>
    </r>
    <r>
      <rPr>
        <b/>
        <sz val="10"/>
        <color rgb="FF000000"/>
        <rFont val="Calibri"/>
        <family val="2"/>
      </rPr>
      <t xml:space="preserve"> desbrossadora manual de braç amb capçal de fil o disc, incloent treballs puntuals amb motoserra</t>
    </r>
    <r>
      <rPr>
        <sz val="10"/>
        <color rgb="FF000000"/>
        <rFont val="Calibri"/>
        <family val="2"/>
      </rPr>
      <t>.</t>
    </r>
  </si>
  <si>
    <t>Es prohibeix de manera estricta deixar cantonades flotants o zones sense grapar que puguin ser arrossegades durant les avingudes d'aigua de la riera.</t>
  </si>
  <si>
    <t>concepte</t>
  </si>
  <si>
    <t>actuació per control de canyes a 50 m amunt i avall de la rotonda</t>
  </si>
  <si>
    <t>quantiat</t>
  </si>
  <si>
    <t>preu unitari</t>
  </si>
  <si>
    <t>PEM</t>
  </si>
  <si>
    <t>BI</t>
  </si>
  <si>
    <t>DG</t>
  </si>
  <si>
    <t>IVA</t>
  </si>
  <si>
    <t>TOTAL PEC AMB IVA</t>
  </si>
  <si>
    <t>TOTAL PEC ABANS IVA</t>
  </si>
  <si>
    <t>uts</t>
  </si>
  <si>
    <t>actuació enjardinament illot central - 28 m2 marc de plantació</t>
  </si>
  <si>
    <t>Connexió de servei soterrada a la xarxa d'aigua potable  de 20 m de longitud, formada per tub de polietilè PE 40, de 20 mm de diàmetre exterior, PN=10 atm i 2,8 mm de gruix i clau de tall allotjada en pericó prefabricada de polipropilè, enclòs pericò per a escomesa i comptador a la vorera sud de la girola.</t>
  </si>
  <si>
    <t>Electrovàlvula per a reg, cos de polipropilè reforçat amb fibra de vidre, connexions roscades, de 1" de diàmetre, alimentació del solenoide a 24 Vca, amb possibilitat d'apertura manual i sistema d'autoneteja, amb pericó de plàstic proveït de tapa.</t>
  </si>
  <si>
    <t>Canonada de reg per degoteig, formada per tub de polietilè, color marró, de 12 mm de diàmetre exterior, amb degoters autocompensables i autonetejables integrats, situats cada 30 cm (inclou accessoris)</t>
  </si>
  <si>
    <t>Terra vegetal de jardineria de categoria mitja, amb una conductivitat elèctrica menor d'1,2 dS/m, segons NTJ 07A, subministrada en sacs de 0,8 m3 i escampada amb mitjans manuals</t>
  </si>
  <si>
    <r>
      <t xml:space="preserve">romaní rastrer </t>
    </r>
    <r>
      <rPr>
        <i/>
        <sz val="11"/>
        <color theme="1"/>
        <rFont val="Calibri"/>
        <family val="2"/>
        <scheme val="minor"/>
      </rPr>
      <t>Rosmarinun officinalis "</t>
    </r>
    <r>
      <rPr>
        <sz val="11"/>
        <color theme="1"/>
        <rFont val="Calibri"/>
        <family val="2"/>
        <scheme val="minor"/>
      </rPr>
      <t>prostratum"</t>
    </r>
    <r>
      <rPr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en test de mida M13 o M17</t>
    </r>
  </si>
  <si>
    <r>
      <t>Santolina Chamaecyparissus</t>
    </r>
    <r>
      <rPr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en test de mida M13 o M17</t>
    </r>
  </si>
  <si>
    <r>
      <t>Cistus x purpureus</t>
    </r>
    <r>
      <rPr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en test de mida M13 o M17</t>
    </r>
  </si>
  <si>
    <t>Plantació en massa de planta de petit port en test en obres d'edificació, de volum &lt; 1 l, en terreny prèviament preparat sense pendent ni obstàcles, i amb primer reg inclòs</t>
  </si>
  <si>
    <t>subministrament i instal·lació</t>
  </si>
  <si>
    <t xml:space="preserve">subministrament </t>
  </si>
  <si>
    <t>plantació</t>
  </si>
  <si>
    <t>Ut</t>
  </si>
  <si>
    <t>h</t>
  </si>
  <si>
    <t>m3</t>
  </si>
  <si>
    <t xml:space="preserve">treballs de jardineria per a la instal·lació del reg </t>
  </si>
  <si>
    <r>
      <rPr>
        <b/>
        <sz val="10"/>
        <color rgb="FF000000"/>
        <rFont val="Calibri"/>
        <family val="2"/>
      </rPr>
      <t>Aplicació de Control d'espècies invasores: Com el canyamar (Arundo donax), mitjançant l'ombreig i sufocació amb geotèxtils opacs temporals</t>
    </r>
    <r>
      <rPr>
        <sz val="10"/>
        <color rgb="FF000000"/>
        <rFont val="Calibri"/>
        <family val="2"/>
      </rPr>
      <t xml:space="preserve"> de 300 g/m2, fixat al terreny mitjançant rases perimetrals, per control del rizoma , sense eliminació de la canya, en actucions al medi natural.
Col·locat amb solapamant mínim 30-50 cm part de sobre aigües amunt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</si>
</sst>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name val="Arial"/>
      <family val="2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/>
    <xf numFmtId="0" fontId="0" fillId="0" borderId="0" xfId="0" applyFill="1"/>
    <xf numFmtId="0" fontId="1" fillId="0" borderId="0" xfId="0" applyFont="1" applyFill="1"/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/>
    </xf>
    <xf numFmtId="0" fontId="0" fillId="0" borderId="1" xfId="0" applyBorder="1"/>
    <xf numFmtId="0" fontId="0" fillId="0" borderId="0" xfId="0" applyBorder="1"/>
    <xf numFmtId="0" fontId="0" fillId="0" borderId="2" xfId="0" applyBorder="1" applyAlignment="1">
      <alignment wrapText="1"/>
    </xf>
    <xf numFmtId="0" fontId="0" fillId="0" borderId="2" xfId="0" applyBorder="1"/>
    <xf numFmtId="2" fontId="0" fillId="0" borderId="2" xfId="0" applyNumberFormat="1" applyBorder="1"/>
    <xf numFmtId="4" fontId="0" fillId="0" borderId="0" xfId="0" applyNumberFormat="1" applyAlignment="1">
      <alignment wrapText="1"/>
    </xf>
    <xf numFmtId="4" fontId="0" fillId="0" borderId="2" xfId="0" applyNumberFormat="1" applyBorder="1" applyAlignment="1">
      <alignment wrapText="1"/>
    </xf>
    <xf numFmtId="4" fontId="0" fillId="0" borderId="0" xfId="0" applyNumberFormat="1"/>
    <xf numFmtId="4" fontId="0" fillId="0" borderId="2" xfId="0" applyNumberFormat="1" applyBorder="1"/>
    <xf numFmtId="4" fontId="1" fillId="0" borderId="0" xfId="0" applyNumberFormat="1" applyFont="1"/>
    <xf numFmtId="0" fontId="3" fillId="0" borderId="3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4" fontId="0" fillId="0" borderId="0" xfId="0" applyNumberFormat="1" applyBorder="1"/>
    <xf numFmtId="2" fontId="0" fillId="0" borderId="0" xfId="0" applyNumberFormat="1"/>
    <xf numFmtId="4" fontId="1" fillId="0" borderId="0" xfId="0" applyNumberFormat="1" applyFont="1" applyAlignment="1">
      <alignment wrapText="1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ED33C-9044-4E4D-802D-0969D18B20EF}">
  <dimension ref="B2:K17"/>
  <sheetViews>
    <sheetView topLeftCell="A4" zoomScale="120" zoomScaleNormal="120" workbookViewId="0">
      <selection activeCell="B21" sqref="B21"/>
    </sheetView>
  </sheetViews>
  <sheetFormatPr defaultRowHeight="15" x14ac:dyDescent="0.25"/>
  <cols>
    <col min="1" max="1" width="3.28515625" customWidth="1"/>
    <col min="2" max="2" width="45.7109375" customWidth="1"/>
    <col min="4" max="4" width="4.7109375" customWidth="1"/>
    <col min="5" max="5" width="7.7109375" customWidth="1"/>
    <col min="6" max="6" width="8.7109375" customWidth="1"/>
    <col min="7" max="8" width="7.7109375" customWidth="1"/>
    <col min="9" max="9" width="10.7109375" bestFit="1" customWidth="1"/>
    <col min="10" max="10" width="9.5703125" customWidth="1"/>
    <col min="11" max="11" width="10.7109375" customWidth="1"/>
    <col min="12" max="12" width="3.140625" customWidth="1"/>
  </cols>
  <sheetData>
    <row r="2" spans="2:11" x14ac:dyDescent="0.25">
      <c r="B2" s="1" t="s">
        <v>5</v>
      </c>
      <c r="C2" s="1"/>
      <c r="D2" s="1"/>
      <c r="E2" s="1"/>
      <c r="F2" s="1"/>
      <c r="G2" s="1"/>
      <c r="H2" s="1"/>
      <c r="I2" s="1"/>
      <c r="J2" s="1"/>
      <c r="K2" s="1"/>
    </row>
    <row r="3" spans="2:11" s="5" customFormat="1" x14ac:dyDescent="0.25">
      <c r="B3" s="6"/>
      <c r="C3" s="6"/>
      <c r="D3" s="6"/>
      <c r="E3" s="6"/>
      <c r="F3" s="6"/>
      <c r="G3" s="6"/>
      <c r="H3" s="6"/>
      <c r="I3" s="6"/>
      <c r="J3" s="6"/>
      <c r="K3" s="6"/>
    </row>
    <row r="4" spans="2:11" s="4" customFormat="1" ht="30" customHeight="1" x14ac:dyDescent="0.25">
      <c r="B4" s="4" t="s">
        <v>4</v>
      </c>
      <c r="C4" s="4" t="s">
        <v>6</v>
      </c>
      <c r="D4" s="4" t="s">
        <v>14</v>
      </c>
      <c r="E4" s="8" t="s">
        <v>7</v>
      </c>
      <c r="F4" s="9" t="s">
        <v>8</v>
      </c>
      <c r="G4" s="9" t="s">
        <v>9</v>
      </c>
      <c r="H4" s="9" t="s">
        <v>10</v>
      </c>
      <c r="I4" s="7" t="s">
        <v>13</v>
      </c>
      <c r="J4" s="9" t="s">
        <v>11</v>
      </c>
      <c r="K4" s="7" t="s">
        <v>12</v>
      </c>
    </row>
    <row r="5" spans="2:11" ht="6" customHeight="1" thickBot="1" x14ac:dyDescent="0.3"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2:11" ht="4.5" customHeight="1" x14ac:dyDescent="0.25"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2:11" ht="83.25" x14ac:dyDescent="0.25">
      <c r="B7" s="2" t="s">
        <v>0</v>
      </c>
      <c r="C7" s="15">
        <v>1000</v>
      </c>
      <c r="D7" s="2" t="s">
        <v>1</v>
      </c>
      <c r="E7" s="15">
        <v>0.63</v>
      </c>
      <c r="F7" s="15">
        <f>ROUND(E7*C7,2)</f>
        <v>630</v>
      </c>
      <c r="G7" s="17">
        <f t="shared" ref="G7:G11" si="0">F7*0.06</f>
        <v>37.799999999999997</v>
      </c>
      <c r="H7" s="15">
        <f t="shared" ref="H7:H11" si="1">F7*0.13</f>
        <v>81.900000000000006</v>
      </c>
      <c r="I7" s="17">
        <f t="shared" ref="I7:I11" si="2">F7+G7+H7</f>
        <v>749.69999999999993</v>
      </c>
      <c r="J7" s="17">
        <f t="shared" ref="J7:J11" si="3">I7*0.21</f>
        <v>157.43699999999998</v>
      </c>
      <c r="K7" s="17">
        <f t="shared" ref="K7:K11" si="4">I7+J7</f>
        <v>907.13699999999994</v>
      </c>
    </row>
    <row r="8" spans="2:11" ht="4.5" customHeight="1" x14ac:dyDescent="0.25">
      <c r="B8" s="12"/>
      <c r="C8" s="16"/>
      <c r="D8" s="12"/>
      <c r="E8" s="16"/>
      <c r="F8" s="16"/>
      <c r="G8" s="18"/>
      <c r="H8" s="16"/>
      <c r="I8" s="18"/>
      <c r="J8" s="18"/>
      <c r="K8" s="18"/>
    </row>
    <row r="9" spans="2:11" ht="51.75" x14ac:dyDescent="0.25">
      <c r="B9" s="3" t="s">
        <v>2</v>
      </c>
      <c r="C9" s="15">
        <v>200</v>
      </c>
      <c r="D9" s="2" t="s">
        <v>1</v>
      </c>
      <c r="E9" s="15">
        <v>0.59</v>
      </c>
      <c r="F9" s="15">
        <f>ROUND(E9*C9,2)</f>
        <v>118</v>
      </c>
      <c r="G9" s="17">
        <f t="shared" si="0"/>
        <v>7.08</v>
      </c>
      <c r="H9" s="15">
        <f t="shared" si="1"/>
        <v>15.34</v>
      </c>
      <c r="I9" s="17">
        <f t="shared" si="2"/>
        <v>140.41999999999999</v>
      </c>
      <c r="J9" s="17">
        <f t="shared" si="3"/>
        <v>29.488199999999996</v>
      </c>
      <c r="K9" s="17">
        <f t="shared" si="4"/>
        <v>169.90819999999999</v>
      </c>
    </row>
    <row r="10" spans="2:11" ht="4.5" customHeight="1" x14ac:dyDescent="0.25">
      <c r="B10" s="12"/>
      <c r="C10" s="16"/>
      <c r="D10" s="12"/>
      <c r="E10" s="16"/>
      <c r="F10" s="16"/>
      <c r="G10" s="18"/>
      <c r="H10" s="16"/>
      <c r="I10" s="18"/>
      <c r="J10" s="18"/>
      <c r="K10" s="18"/>
    </row>
    <row r="11" spans="2:11" ht="102.75" x14ac:dyDescent="0.25">
      <c r="B11" s="3" t="s">
        <v>31</v>
      </c>
      <c r="C11" s="15">
        <v>1000</v>
      </c>
      <c r="D11" s="2" t="s">
        <v>1</v>
      </c>
      <c r="E11" s="15">
        <v>5.53</v>
      </c>
      <c r="F11" s="15">
        <f>ROUND(E11*C11,2)</f>
        <v>5530</v>
      </c>
      <c r="G11" s="17">
        <f t="shared" si="0"/>
        <v>331.8</v>
      </c>
      <c r="H11" s="15">
        <f t="shared" si="1"/>
        <v>718.9</v>
      </c>
      <c r="I11" s="17">
        <f t="shared" si="2"/>
        <v>6580.7</v>
      </c>
      <c r="J11" s="17">
        <f t="shared" si="3"/>
        <v>1381.9469999999999</v>
      </c>
      <c r="K11" s="17">
        <f t="shared" si="4"/>
        <v>7962.6469999999999</v>
      </c>
    </row>
    <row r="12" spans="2:11" ht="4.5" customHeight="1" x14ac:dyDescent="0.25">
      <c r="B12" s="12"/>
      <c r="C12" s="12"/>
      <c r="D12" s="12"/>
      <c r="E12" s="16"/>
      <c r="F12" s="16"/>
      <c r="G12" s="18"/>
      <c r="H12" s="16"/>
      <c r="I12" s="18"/>
      <c r="J12" s="18"/>
      <c r="K12" s="18"/>
    </row>
    <row r="13" spans="2:11" x14ac:dyDescent="0.25">
      <c r="B13" s="3"/>
      <c r="E13" s="17"/>
      <c r="F13" s="17">
        <f>SUM(F7:F11)</f>
        <v>6278</v>
      </c>
      <c r="G13" s="17"/>
      <c r="H13" s="17"/>
      <c r="I13" s="19">
        <f>SUM(I7:I11)</f>
        <v>7470.82</v>
      </c>
      <c r="J13" s="17"/>
      <c r="K13" s="19">
        <f>SUM(K7:K11)</f>
        <v>9039.6921999999995</v>
      </c>
    </row>
    <row r="14" spans="2:11" ht="4.5" customHeight="1" x14ac:dyDescent="0.25">
      <c r="B14" s="12"/>
      <c r="C14" s="12"/>
      <c r="D14" s="12"/>
      <c r="E14" s="12"/>
      <c r="F14" s="12"/>
      <c r="G14" s="13"/>
      <c r="H14" s="12"/>
      <c r="I14" s="14"/>
      <c r="J14" s="13"/>
      <c r="K14" s="13"/>
    </row>
    <row r="15" spans="2:11" ht="18.75" customHeight="1" thickBot="1" x14ac:dyDescent="0.3">
      <c r="B15" s="20" t="s">
        <v>3</v>
      </c>
      <c r="C15" s="20"/>
      <c r="D15" s="20"/>
      <c r="E15" s="20"/>
      <c r="F15" s="20"/>
      <c r="G15" s="20"/>
      <c r="H15" s="20"/>
      <c r="I15" s="20"/>
      <c r="J15" s="20"/>
      <c r="K15" s="20"/>
    </row>
    <row r="17" customFormat="1" x14ac:dyDescent="0.25"/>
  </sheetData>
  <mergeCells count="1">
    <mergeCell ref="B15:K15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BAE7E-6A43-4587-A793-5F33BD2BCD09}">
  <dimension ref="B2:L27"/>
  <sheetViews>
    <sheetView tabSelected="1" workbookViewId="0">
      <selection activeCell="G29" sqref="G29"/>
    </sheetView>
  </sheetViews>
  <sheetFormatPr defaultRowHeight="15" x14ac:dyDescent="0.25"/>
  <cols>
    <col min="1" max="1" width="3.28515625" customWidth="1"/>
    <col min="2" max="2" width="40.7109375" customWidth="1"/>
    <col min="3" max="3" width="16.28515625" customWidth="1"/>
    <col min="5" max="5" width="4.7109375" customWidth="1"/>
    <col min="6" max="7" width="8.7109375" customWidth="1"/>
    <col min="8" max="9" width="7.7109375" customWidth="1"/>
    <col min="10" max="10" width="10.7109375" bestFit="1" customWidth="1"/>
    <col min="11" max="11" width="8.7109375" customWidth="1"/>
    <col min="12" max="12" width="10.7109375" customWidth="1"/>
    <col min="13" max="13" width="3.140625" customWidth="1"/>
  </cols>
  <sheetData>
    <row r="2" spans="2:12" x14ac:dyDescent="0.25">
      <c r="B2" s="1" t="s">
        <v>15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spans="2:12" s="5" customFormat="1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2:12" s="4" customFormat="1" ht="30" customHeight="1" x14ac:dyDescent="0.25">
      <c r="B4" s="4" t="s">
        <v>4</v>
      </c>
      <c r="D4" s="4" t="s">
        <v>6</v>
      </c>
      <c r="E4" s="4" t="s">
        <v>14</v>
      </c>
      <c r="F4" s="8" t="s">
        <v>7</v>
      </c>
      <c r="G4" s="9" t="s">
        <v>8</v>
      </c>
      <c r="H4" s="9" t="s">
        <v>9</v>
      </c>
      <c r="I4" s="9" t="s">
        <v>10</v>
      </c>
      <c r="J4" s="7" t="s">
        <v>13</v>
      </c>
      <c r="K4" s="9" t="s">
        <v>11</v>
      </c>
      <c r="L4" s="7" t="s">
        <v>12</v>
      </c>
    </row>
    <row r="5" spans="2:12" ht="6" customHeight="1" thickBot="1" x14ac:dyDescent="0.3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pans="2:12" ht="4.5" customHeight="1" x14ac:dyDescent="0.25"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2:12" ht="102.75" x14ac:dyDescent="0.25">
      <c r="B7" s="21" t="s">
        <v>16</v>
      </c>
      <c r="C7" s="15" t="s">
        <v>24</v>
      </c>
      <c r="D7" s="15">
        <v>1</v>
      </c>
      <c r="E7" s="2" t="s">
        <v>27</v>
      </c>
      <c r="F7" s="15">
        <f>(371.2*1.05)+700</f>
        <v>1089.76</v>
      </c>
      <c r="G7" s="15">
        <f>ROUND(F7*D7,2)</f>
        <v>1089.76</v>
      </c>
      <c r="H7" s="17">
        <f t="shared" ref="H7:H11" si="0">G7*0.06</f>
        <v>65.385599999999997</v>
      </c>
      <c r="I7" s="15">
        <f t="shared" ref="I7:I11" si="1">G7*0.13</f>
        <v>141.6688</v>
      </c>
      <c r="J7" s="17">
        <f t="shared" ref="J7:J11" si="2">G7+H7+I7</f>
        <v>1296.8144</v>
      </c>
      <c r="K7" s="17">
        <f t="shared" ref="K7:K11" si="3">J7*0.21</f>
        <v>272.33102400000001</v>
      </c>
      <c r="L7" s="17">
        <f>J7+K7</f>
        <v>1569.145424</v>
      </c>
    </row>
    <row r="8" spans="2:12" ht="4.5" customHeight="1" x14ac:dyDescent="0.25">
      <c r="B8" s="12"/>
      <c r="C8" s="16"/>
      <c r="D8" s="16"/>
      <c r="E8" s="12"/>
      <c r="F8" s="16"/>
      <c r="G8" s="16"/>
      <c r="H8" s="18"/>
      <c r="I8" s="16"/>
      <c r="J8" s="18"/>
      <c r="K8" s="18"/>
      <c r="L8" s="18"/>
    </row>
    <row r="9" spans="2:12" ht="90" x14ac:dyDescent="0.25">
      <c r="B9" s="2" t="s">
        <v>17</v>
      </c>
      <c r="C9" s="15" t="s">
        <v>24</v>
      </c>
      <c r="D9" s="15">
        <v>1</v>
      </c>
      <c r="E9" s="2" t="s">
        <v>27</v>
      </c>
      <c r="F9" s="15">
        <f>126.99*1.05</f>
        <v>133.33949999999999</v>
      </c>
      <c r="G9" s="15">
        <f>ROUND(F9*D9,2)</f>
        <v>133.34</v>
      </c>
      <c r="H9" s="17">
        <f t="shared" si="0"/>
        <v>8.0003999999999991</v>
      </c>
      <c r="I9" s="15">
        <f t="shared" si="1"/>
        <v>17.334200000000003</v>
      </c>
      <c r="J9" s="17">
        <f t="shared" si="2"/>
        <v>158.6746</v>
      </c>
      <c r="K9" s="17">
        <f t="shared" si="3"/>
        <v>33.321666</v>
      </c>
      <c r="L9" s="17">
        <f t="shared" ref="L7:L11" si="4">J9+K9</f>
        <v>191.99626599999999</v>
      </c>
    </row>
    <row r="10" spans="2:12" ht="4.5" customHeight="1" x14ac:dyDescent="0.25">
      <c r="B10" s="12"/>
      <c r="C10" s="16"/>
      <c r="D10" s="16"/>
      <c r="E10" s="12"/>
      <c r="F10" s="16"/>
      <c r="G10" s="16"/>
      <c r="H10" s="18"/>
      <c r="I10" s="16"/>
      <c r="J10" s="18"/>
      <c r="K10" s="18"/>
      <c r="L10" s="18"/>
    </row>
    <row r="11" spans="2:12" ht="90" x14ac:dyDescent="0.25">
      <c r="B11" s="2" t="s">
        <v>18</v>
      </c>
      <c r="C11" s="15" t="s">
        <v>24</v>
      </c>
      <c r="D11" s="15">
        <v>70</v>
      </c>
      <c r="E11" s="2" t="s">
        <v>27</v>
      </c>
      <c r="F11" s="23">
        <f>3.57*1.05</f>
        <v>3.7484999999999999</v>
      </c>
      <c r="G11" s="15">
        <f>ROUND(F11*D11,2)</f>
        <v>262.39999999999998</v>
      </c>
      <c r="H11" s="17">
        <f t="shared" si="0"/>
        <v>15.743999999999998</v>
      </c>
      <c r="I11" s="15">
        <f t="shared" si="1"/>
        <v>34.111999999999995</v>
      </c>
      <c r="J11" s="17">
        <f t="shared" si="2"/>
        <v>312.25599999999997</v>
      </c>
      <c r="K11" s="17">
        <f t="shared" si="3"/>
        <v>65.573759999999993</v>
      </c>
      <c r="L11" s="17">
        <f t="shared" si="4"/>
        <v>377.82975999999996</v>
      </c>
    </row>
    <row r="12" spans="2:12" ht="4.5" customHeight="1" x14ac:dyDescent="0.25">
      <c r="B12" s="12"/>
      <c r="C12" s="12"/>
      <c r="D12" s="12"/>
      <c r="E12" s="12"/>
      <c r="F12" s="16"/>
      <c r="G12" s="16"/>
      <c r="H12" s="18"/>
      <c r="I12" s="16"/>
      <c r="J12" s="18"/>
      <c r="K12" s="18"/>
      <c r="L12" s="18"/>
    </row>
    <row r="13" spans="2:12" ht="30" x14ac:dyDescent="0.25">
      <c r="B13" s="2" t="s">
        <v>30</v>
      </c>
      <c r="D13" s="15">
        <v>8</v>
      </c>
      <c r="E13" t="s">
        <v>28</v>
      </c>
      <c r="F13" s="17"/>
      <c r="G13" s="15"/>
      <c r="H13" s="17"/>
      <c r="I13" s="15"/>
      <c r="J13" s="17">
        <v>180</v>
      </c>
      <c r="K13" s="17">
        <f t="shared" ref="K13" si="5">J13*0.21</f>
        <v>37.799999999999997</v>
      </c>
      <c r="L13" s="17">
        <f t="shared" ref="L13" si="6">J13+K13</f>
        <v>217.8</v>
      </c>
    </row>
    <row r="14" spans="2:12" ht="4.5" customHeight="1" x14ac:dyDescent="0.25">
      <c r="B14" s="11"/>
      <c r="C14" s="11"/>
      <c r="D14" s="15"/>
      <c r="E14" s="11"/>
      <c r="F14" s="22"/>
      <c r="G14" s="22"/>
      <c r="H14" s="22"/>
      <c r="I14" s="22"/>
      <c r="J14" s="22"/>
      <c r="K14" s="22"/>
      <c r="L14" s="22"/>
    </row>
    <row r="15" spans="2:12" ht="64.5" x14ac:dyDescent="0.25">
      <c r="B15" s="21" t="s">
        <v>19</v>
      </c>
      <c r="C15" s="15" t="s">
        <v>25</v>
      </c>
      <c r="D15" s="15">
        <v>1.5</v>
      </c>
      <c r="E15" s="2" t="s">
        <v>29</v>
      </c>
      <c r="F15" s="23">
        <v>100.44893</v>
      </c>
      <c r="G15" s="15">
        <f>ROUND(F15*D15,2)</f>
        <v>150.66999999999999</v>
      </c>
      <c r="H15" s="17">
        <f t="shared" ref="H15" si="7">G15*0.06</f>
        <v>9.0401999999999987</v>
      </c>
      <c r="I15" s="15">
        <f t="shared" ref="I15" si="8">G15*0.13</f>
        <v>19.5871</v>
      </c>
      <c r="J15" s="17">
        <f t="shared" ref="J15" si="9">G15+H15+I15</f>
        <v>179.29729999999998</v>
      </c>
      <c r="K15" s="17">
        <f t="shared" ref="K15" si="10">J15*0.21</f>
        <v>37.652432999999995</v>
      </c>
      <c r="L15" s="17">
        <f t="shared" ref="L15" si="11">J15+K15</f>
        <v>216.94973299999998</v>
      </c>
    </row>
    <row r="16" spans="2:12" ht="4.5" customHeight="1" x14ac:dyDescent="0.25">
      <c r="B16" s="12"/>
      <c r="C16" s="16"/>
      <c r="D16" s="15"/>
      <c r="E16" s="12"/>
      <c r="F16" s="16"/>
      <c r="G16" s="16"/>
      <c r="H16" s="18"/>
      <c r="I16" s="16"/>
      <c r="J16" s="18"/>
      <c r="K16" s="18"/>
      <c r="L16" s="18"/>
    </row>
    <row r="17" spans="2:12" ht="30" x14ac:dyDescent="0.25">
      <c r="B17" s="2" t="s">
        <v>20</v>
      </c>
      <c r="C17" s="15" t="s">
        <v>25</v>
      </c>
      <c r="D17" s="15">
        <v>37</v>
      </c>
      <c r="E17" s="2" t="s">
        <v>27</v>
      </c>
      <c r="F17" s="23">
        <f>5.59*1.05</f>
        <v>5.8695000000000004</v>
      </c>
      <c r="G17" s="23">
        <f>D17*F17</f>
        <v>217.17150000000001</v>
      </c>
      <c r="H17" s="23">
        <f t="shared" ref="H17" si="12">G17*0.06</f>
        <v>13.030290000000001</v>
      </c>
      <c r="I17" s="23">
        <f t="shared" ref="I17" si="13">G17*0.13</f>
        <v>28.232295000000001</v>
      </c>
      <c r="J17" s="23">
        <f t="shared" ref="J17" si="14">G17+H17+I17</f>
        <v>258.43408500000004</v>
      </c>
      <c r="K17" s="23">
        <f t="shared" ref="K17" si="15">J17*0.21</f>
        <v>54.271157850000009</v>
      </c>
      <c r="L17" s="23">
        <f t="shared" ref="L17" si="16">J17+K17</f>
        <v>312.70524285000005</v>
      </c>
    </row>
    <row r="18" spans="2:12" ht="4.5" customHeight="1" x14ac:dyDescent="0.25">
      <c r="B18" s="12"/>
      <c r="C18" s="16"/>
      <c r="D18" s="15"/>
      <c r="E18" s="12"/>
      <c r="F18" s="16"/>
      <c r="G18" s="16"/>
      <c r="H18" s="18"/>
      <c r="I18" s="16"/>
      <c r="J18" s="18"/>
      <c r="K18" s="18"/>
      <c r="L18" s="18"/>
    </row>
    <row r="19" spans="2:12" ht="30" x14ac:dyDescent="0.25">
      <c r="B19" s="2" t="s">
        <v>21</v>
      </c>
      <c r="C19" s="15" t="s">
        <v>25</v>
      </c>
      <c r="D19" s="15">
        <v>37</v>
      </c>
      <c r="E19" s="2" t="s">
        <v>27</v>
      </c>
      <c r="F19" s="23">
        <f>4.5*1.05</f>
        <v>4.7250000000000005</v>
      </c>
      <c r="G19" s="23">
        <f>D19*F19</f>
        <v>174.82500000000002</v>
      </c>
      <c r="H19" s="23">
        <f t="shared" ref="H19" si="17">G19*0.06</f>
        <v>10.489500000000001</v>
      </c>
      <c r="I19" s="23">
        <f t="shared" ref="I19" si="18">G19*0.13</f>
        <v>22.727250000000002</v>
      </c>
      <c r="J19" s="23">
        <f t="shared" ref="J19" si="19">G19+H19+I19</f>
        <v>208.04175000000001</v>
      </c>
      <c r="K19" s="23">
        <f t="shared" ref="K19" si="20">J19*0.21</f>
        <v>43.688767499999997</v>
      </c>
      <c r="L19" s="23">
        <f t="shared" ref="L19" si="21">J19+K19</f>
        <v>251.73051750000002</v>
      </c>
    </row>
    <row r="20" spans="2:12" ht="4.5" customHeight="1" x14ac:dyDescent="0.25">
      <c r="B20" s="12"/>
      <c r="C20" s="16"/>
      <c r="D20" s="15"/>
      <c r="E20" s="12"/>
      <c r="F20" s="16"/>
      <c r="G20" s="16"/>
      <c r="H20" s="18"/>
      <c r="I20" s="16"/>
      <c r="J20" s="18"/>
      <c r="K20" s="18"/>
      <c r="L20" s="18"/>
    </row>
    <row r="21" spans="2:12" ht="30" x14ac:dyDescent="0.25">
      <c r="B21" s="2" t="s">
        <v>22</v>
      </c>
      <c r="C21" s="15" t="s">
        <v>25</v>
      </c>
      <c r="D21" s="15">
        <v>37</v>
      </c>
      <c r="E21" s="2" t="s">
        <v>27</v>
      </c>
      <c r="F21" s="23">
        <f>5.5*1.05</f>
        <v>5.7750000000000004</v>
      </c>
      <c r="G21" s="23">
        <f>D21*F21</f>
        <v>213.67500000000001</v>
      </c>
      <c r="H21" s="23">
        <f t="shared" ref="H21" si="22">G21*0.06</f>
        <v>12.820500000000001</v>
      </c>
      <c r="I21" s="23">
        <f t="shared" ref="I21" si="23">G21*0.13</f>
        <v>27.777750000000001</v>
      </c>
      <c r="J21" s="23">
        <f t="shared" ref="J21" si="24">G21+H21+I21</f>
        <v>254.27325000000002</v>
      </c>
      <c r="K21" s="23">
        <f t="shared" ref="K21" si="25">J21*0.21</f>
        <v>53.397382499999999</v>
      </c>
      <c r="L21" s="23">
        <f t="shared" ref="L21" si="26">J21+K21</f>
        <v>307.67063250000001</v>
      </c>
    </row>
    <row r="22" spans="2:12" ht="4.5" customHeight="1" x14ac:dyDescent="0.25">
      <c r="B22" s="12"/>
      <c r="C22" s="16"/>
      <c r="D22" s="15"/>
      <c r="E22" s="12"/>
      <c r="F22" s="16"/>
      <c r="G22" s="16"/>
      <c r="H22" s="18"/>
      <c r="I22" s="16"/>
      <c r="J22" s="18"/>
      <c r="K22" s="18"/>
      <c r="L22" s="18"/>
    </row>
    <row r="23" spans="2:12" ht="60" customHeight="1" x14ac:dyDescent="0.25">
      <c r="B23" s="2" t="s">
        <v>23</v>
      </c>
      <c r="C23" s="15" t="s">
        <v>26</v>
      </c>
      <c r="D23" s="15">
        <v>111</v>
      </c>
      <c r="E23" s="2" t="s">
        <v>27</v>
      </c>
      <c r="F23" s="23">
        <v>0.72889999999999999</v>
      </c>
      <c r="G23" s="23">
        <f>D23*F23</f>
        <v>80.907899999999998</v>
      </c>
      <c r="H23" s="23">
        <f t="shared" ref="H23" si="27">G23*0.06</f>
        <v>4.8544739999999997</v>
      </c>
      <c r="I23" s="23">
        <f t="shared" ref="I23" si="28">G23*0.13</f>
        <v>10.518027</v>
      </c>
      <c r="J23" s="23">
        <f t="shared" ref="J23" si="29">G23+H23+I23</f>
        <v>96.280400999999998</v>
      </c>
      <c r="K23" s="23">
        <f t="shared" ref="K23" si="30">J23*0.21</f>
        <v>20.218884209999999</v>
      </c>
      <c r="L23" s="23">
        <f t="shared" ref="L23" si="31">J23+K23</f>
        <v>116.49928521</v>
      </c>
    </row>
    <row r="24" spans="2:12" ht="4.5" customHeight="1" x14ac:dyDescent="0.25">
      <c r="B24" s="12"/>
      <c r="C24" s="16"/>
      <c r="D24" s="16"/>
      <c r="E24" s="12"/>
      <c r="F24" s="16"/>
      <c r="G24" s="16"/>
      <c r="H24" s="18"/>
      <c r="I24" s="16"/>
      <c r="J24" s="18"/>
      <c r="K24" s="18"/>
      <c r="L24" s="18"/>
    </row>
    <row r="25" spans="2:12" x14ac:dyDescent="0.25">
      <c r="B25" s="3"/>
      <c r="C25" s="15"/>
      <c r="D25" s="15"/>
      <c r="E25" s="2"/>
      <c r="F25" s="15"/>
      <c r="G25" s="15">
        <f>SUM(G7:G23)</f>
        <v>2322.7494000000002</v>
      </c>
      <c r="H25" s="17"/>
      <c r="I25" s="15"/>
      <c r="J25" s="24">
        <f>SUM(J7:J23)</f>
        <v>2944.071786</v>
      </c>
      <c r="K25" s="17"/>
      <c r="L25" s="24">
        <f>SUM(L7:L23)</f>
        <v>3562.3268610600003</v>
      </c>
    </row>
    <row r="26" spans="2:12" ht="4.5" customHeight="1" x14ac:dyDescent="0.25">
      <c r="B26" s="12"/>
      <c r="C26" s="16"/>
      <c r="D26" s="16"/>
      <c r="E26" s="12"/>
      <c r="F26" s="16"/>
      <c r="G26" s="16"/>
      <c r="H26" s="18"/>
      <c r="I26" s="16"/>
      <c r="J26" s="18"/>
      <c r="K26" s="18"/>
      <c r="L26" s="18"/>
    </row>
    <row r="27" spans="2:12" ht="15.75" thickBot="1" x14ac:dyDescent="0.3"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MILL 2</vt:lpstr>
      <vt:lpstr>MILL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Lluís Falcón Gonzalvo</dc:creator>
  <cp:lastModifiedBy>Lluís Falcón Gonzalvo</cp:lastModifiedBy>
  <dcterms:created xsi:type="dcterms:W3CDTF">2026-08-27T17:25:38Z</dcterms:created>
  <dcterms:modified xsi:type="dcterms:W3CDTF">2026-08-28T10:52:52Z</dcterms:modified>
</cp:coreProperties>
</file>