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3 LICITACIONS\Licitacions 2026\Fisio\"/>
    </mc:Choice>
  </mc:AlternateContent>
  <xr:revisionPtr revIDLastSave="0" documentId="13_ncr:1_{D99A1DDE-717E-4C38-8B9A-05898213727A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Costos fisi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" l="1"/>
  <c r="N9" i="1"/>
  <c r="N8" i="1"/>
  <c r="N7" i="1"/>
  <c r="E6" i="1" l="1"/>
  <c r="E5" i="1"/>
  <c r="D6" i="1"/>
  <c r="K9" i="1"/>
  <c r="D9" i="1"/>
  <c r="T11" i="1" l="1"/>
  <c r="K5" i="1"/>
  <c r="G5" i="1"/>
  <c r="E9" i="1"/>
  <c r="D5" i="1"/>
  <c r="E17" i="1"/>
  <c r="C15" i="1"/>
  <c r="E15" i="1" s="1"/>
  <c r="C14" i="1"/>
  <c r="E14" i="1" s="1"/>
  <c r="J10" i="1"/>
  <c r="I10" i="1"/>
  <c r="G9" i="1"/>
  <c r="K8" i="1"/>
  <c r="G8" i="1"/>
  <c r="E8" i="1"/>
  <c r="D8" i="1"/>
  <c r="K7" i="1"/>
  <c r="G7" i="1"/>
  <c r="E7" i="1"/>
  <c r="D7" i="1"/>
  <c r="K6" i="1"/>
  <c r="G6" i="1"/>
  <c r="K10" i="1" l="1"/>
  <c r="F5" i="1"/>
  <c r="H5" i="1" s="1"/>
  <c r="F6" i="1"/>
  <c r="E16" i="1"/>
  <c r="E18" i="1" s="1"/>
  <c r="F8" i="1"/>
  <c r="H8" i="1" s="1"/>
  <c r="F9" i="1"/>
  <c r="H9" i="1" s="1"/>
  <c r="F7" i="1"/>
  <c r="H7" i="1" s="1"/>
  <c r="H6" i="1" l="1"/>
  <c r="N6" i="1" s="1"/>
  <c r="L5" i="1"/>
  <c r="M5" i="1" s="1"/>
  <c r="L8" i="1"/>
  <c r="M8" i="1" s="1"/>
  <c r="O8" i="1" s="1"/>
  <c r="L9" i="1"/>
  <c r="L7" i="1"/>
  <c r="M7" i="1" s="1"/>
  <c r="N10" i="1" l="1"/>
  <c r="L6" i="1"/>
  <c r="M6" i="1" s="1"/>
  <c r="M9" i="1"/>
  <c r="O9" i="1" s="1"/>
  <c r="O7" i="1"/>
  <c r="Q7" i="1" s="1"/>
  <c r="O5" i="1"/>
  <c r="Q8" i="1"/>
  <c r="P8" i="1"/>
  <c r="O6" i="1" l="1"/>
  <c r="P6" i="1" s="1"/>
  <c r="L10" i="1"/>
  <c r="P7" i="1"/>
  <c r="R7" i="1" s="1"/>
  <c r="S7" i="1" s="1"/>
  <c r="M10" i="1"/>
  <c r="Q9" i="1"/>
  <c r="P9" i="1"/>
  <c r="R8" i="1"/>
  <c r="S8" i="1" s="1"/>
  <c r="Q5" i="1"/>
  <c r="P5" i="1"/>
  <c r="O10" i="1" l="1"/>
  <c r="Q6" i="1"/>
  <c r="R6" i="1" s="1"/>
  <c r="S6" i="1" s="1"/>
  <c r="P10" i="1"/>
  <c r="R9" i="1"/>
  <c r="S9" i="1" s="1"/>
  <c r="R5" i="1"/>
  <c r="S5" i="1" s="1"/>
  <c r="Q10" i="1" l="1"/>
  <c r="R10" i="1"/>
</calcChain>
</file>

<file path=xl/sharedStrings.xml><?xml version="1.0" encoding="utf-8"?>
<sst xmlns="http://schemas.openxmlformats.org/spreadsheetml/2006/main" count="78" uniqueCount="76">
  <si>
    <t>ANNEX. CÀLCUL DE COSTOS – SERVEI D'ACTIVITAT AQUÀTICA TERAPÈUTICA DIRIGIDA PER FISIOTERAPEUTA</t>
  </si>
  <si>
    <t>Increment salarial estimat anual</t>
  </si>
  <si>
    <t>Aplicable a partir de 2026 per projecció fins a 2030</t>
  </si>
  <si>
    <t>Seguretat Social empresa</t>
  </si>
  <si>
    <t>Percentatge orientatiu sobre cost salarial brut</t>
  </si>
  <si>
    <t>Despeses generals</t>
  </si>
  <si>
    <t>Benefici industrial</t>
  </si>
  <si>
    <t>Taula salarial 2025 conveni 79000815011994</t>
  </si>
  <si>
    <t>Pagaments anuals</t>
  </si>
  <si>
    <t>Salari base anual = salari mensual x pagaments</t>
  </si>
  <si>
    <t>Jornada anual torn de dia</t>
  </si>
  <si>
    <t>Article 31.2: jornada des de 01/01/2025</t>
  </si>
  <si>
    <t>Plus transport mensual torn seguit 2025</t>
  </si>
  <si>
    <t>Annex VII. Aplicat proporcionalment</t>
  </si>
  <si>
    <t>Mesos plus transport</t>
  </si>
  <si>
    <t>Editable segons criteri de l'expedient</t>
  </si>
  <si>
    <t>Bossa anual màxima</t>
  </si>
  <si>
    <t>Any</t>
  </si>
  <si>
    <t>Període de servei</t>
  </si>
  <si>
    <t>Mesos contracte</t>
  </si>
  <si>
    <t>Salari anual base</t>
  </si>
  <si>
    <t>Plus transport anual</t>
  </si>
  <si>
    <t>Cost salarial anual ref.</t>
  </si>
  <si>
    <t>Jornada anual</t>
  </si>
  <si>
    <t>Cost hora ordinària</t>
  </si>
  <si>
    <t>Hores grupal</t>
  </si>
  <si>
    <t>Hores personalitzades</t>
  </si>
  <si>
    <t>Hores totals</t>
  </si>
  <si>
    <t>Cost salarial imputat</t>
  </si>
  <si>
    <t>S. Social</t>
  </si>
  <si>
    <t>Cost directe</t>
  </si>
  <si>
    <t>Benefici</t>
  </si>
  <si>
    <t>Base imposable</t>
  </si>
  <si>
    <t>Observacions</t>
  </si>
  <si>
    <t>01/10/2026-31/12/2026</t>
  </si>
  <si>
    <t>01/01/2027-31/12/2027</t>
  </si>
  <si>
    <t>01/01/2028-31/12/2028</t>
  </si>
  <si>
    <t>01/01/2029-31/12/2029</t>
  </si>
  <si>
    <t>01/01/2030-30/09/2030</t>
  </si>
  <si>
    <t>Detall de càlcul d'hores de servei</t>
  </si>
  <si>
    <t>Concepte</t>
  </si>
  <si>
    <t>Criteri</t>
  </si>
  <si>
    <t>Hores/mes</t>
  </si>
  <si>
    <t>Mesos any complet</t>
  </si>
  <si>
    <t>Hores any complet</t>
  </si>
  <si>
    <t>Curs escolar</t>
  </si>
  <si>
    <t>4 h/setmana · octubre-juny</t>
  </si>
  <si>
    <t>Setembre sense activitat ordinària</t>
  </si>
  <si>
    <t>Juliol i agost</t>
  </si>
  <si>
    <t>Activitat grupal any complet</t>
  </si>
  <si>
    <t>Suma curs + juliol/agost</t>
  </si>
  <si>
    <t>Classes personalitzades</t>
  </si>
  <si>
    <t>Sense obligació de consum mínim</t>
  </si>
  <si>
    <t>Total any complet</t>
  </si>
  <si>
    <t>Grupal + personalitzades</t>
  </si>
  <si>
    <t>1</t>
  </si>
  <si>
    <t>El salari de referència és el del fisioterapeuta del Grup 2, Nivell 1 de l'àrea assistencial del conveni 79000815011994, taula 2025.</t>
  </si>
  <si>
    <t>2</t>
  </si>
  <si>
    <t>3</t>
  </si>
  <si>
    <t>El model calcula un cost hora ordinari i l'aplica a les hores previstes de servei. No inclou hores festives.</t>
  </si>
  <si>
    <t>4</t>
  </si>
  <si>
    <t>5</t>
  </si>
  <si>
    <t>Imports sense IVA. Cal validar fiscalment si la prestació està subjecta/exempta segons configuració final del servei i adjudicatari.</t>
  </si>
  <si>
    <t>2 h/set, si mínim 5 inscripcions</t>
  </si>
  <si>
    <t xml:space="preserve">Notes </t>
  </si>
  <si>
    <t>Criteris</t>
  </si>
  <si>
    <t>Hores personalitzades anuals</t>
  </si>
  <si>
    <t>Salari base mensual 2025 fisio G2 N1</t>
  </si>
  <si>
    <t>Com que el conveni publicat té vigència 2023-2025, per als anys 2026-2030 s'ha incorporat un increment salarial estimat.</t>
  </si>
  <si>
    <t>Les classes personalitzades es tracten com a bossa màxima anual. Només es facturen hores encarregades i realitzades.</t>
  </si>
  <si>
    <t>Preparació / seguiment /  cobertura</t>
  </si>
  <si>
    <t>Preu hora</t>
  </si>
  <si>
    <t>Criteri de model econòmic: podria hever-hi dificultat cobertura</t>
  </si>
  <si>
    <t>Criteri de model econòmic: poca necessitat tasques "extres"</t>
  </si>
  <si>
    <t>Contracte previst: inici 01/10/2026 · Durada 4 anys · Conveni de referència: 79000815011994</t>
  </si>
  <si>
    <t xml:space="preserve">Es contemplen hores de preparació i seguiment que són decreixents per l'experiència acumulada.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</si>
</sst>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\€"/>
  </numFmts>
  <fonts count="6">
    <font>
      <sz val="11"/>
      <name val="Carlito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10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/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6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2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3" fontId="2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tabSelected="1" topLeftCell="C1" workbookViewId="0">
      <selection activeCell="L20" sqref="L20"/>
    </sheetView>
  </sheetViews>
  <sheetFormatPr baseColWidth="10" defaultColWidth="8.69921875" defaultRowHeight="13.8"/>
  <cols>
    <col min="1" max="1" width="32.3984375" customWidth="1"/>
    <col min="2" max="2" width="28.19921875" customWidth="1"/>
    <col min="3" max="3" width="10.3984375" bestFit="1" customWidth="1"/>
    <col min="4" max="4" width="18" bestFit="1" customWidth="1"/>
    <col min="5" max="5" width="11.59765625" bestFit="1" customWidth="1"/>
    <col min="6" max="6" width="14.8984375" bestFit="1" customWidth="1"/>
    <col min="7" max="7" width="11.5" bestFit="1" customWidth="1"/>
    <col min="8" max="8" width="8.09765625" bestFit="1" customWidth="1"/>
    <col min="9" max="9" width="10.59765625" bestFit="1" customWidth="1"/>
    <col min="10" max="10" width="13.19921875" bestFit="1" customWidth="1"/>
    <col min="11" max="12" width="10.09765625" bestFit="1" customWidth="1"/>
    <col min="13" max="13" width="8.3984375" bestFit="1" customWidth="1"/>
    <col min="14" max="14" width="10.19921875" bestFit="1" customWidth="1"/>
    <col min="15" max="15" width="10.09765625" bestFit="1" customWidth="1"/>
    <col min="16" max="17" width="8.3984375" bestFit="1" customWidth="1"/>
    <col min="18" max="18" width="13.09765625" bestFit="1" customWidth="1"/>
    <col min="19" max="19" width="8.3984375" bestFit="1" customWidth="1"/>
    <col min="20" max="20" width="25.3984375" bestFit="1" customWidth="1"/>
  </cols>
  <sheetData>
    <row r="1" spans="1:23" s="2" customFormat="1" ht="14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9"/>
      <c r="N1" s="29"/>
      <c r="O1" s="29"/>
      <c r="P1" s="29"/>
      <c r="Q1" s="29"/>
      <c r="R1" s="29"/>
      <c r="S1" s="29"/>
      <c r="T1" s="29"/>
      <c r="U1" s="29"/>
      <c r="V1" s="30"/>
    </row>
    <row r="2" spans="1:23" s="2" customFormat="1" ht="14.4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0"/>
    </row>
    <row r="3" spans="1:23" s="2" customFormat="1" ht="15" thickBot="1"/>
    <row r="4" spans="1:23" s="11" customFormat="1" ht="43.2">
      <c r="A4" s="3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1" t="s">
        <v>22</v>
      </c>
      <c r="G4" s="41" t="s">
        <v>23</v>
      </c>
      <c r="H4" s="41" t="s">
        <v>24</v>
      </c>
      <c r="I4" s="4" t="s">
        <v>25</v>
      </c>
      <c r="J4" s="4" t="s">
        <v>26</v>
      </c>
      <c r="K4" s="41" t="s">
        <v>27</v>
      </c>
      <c r="L4" s="41" t="s">
        <v>28</v>
      </c>
      <c r="M4" s="41" t="s">
        <v>29</v>
      </c>
      <c r="N4" s="41" t="s">
        <v>70</v>
      </c>
      <c r="O4" s="41" t="s">
        <v>30</v>
      </c>
      <c r="P4" s="41" t="s">
        <v>5</v>
      </c>
      <c r="Q4" s="41" t="s">
        <v>31</v>
      </c>
      <c r="R4" s="41" t="s">
        <v>32</v>
      </c>
      <c r="S4" s="42" t="s">
        <v>71</v>
      </c>
    </row>
    <row r="5" spans="1:23" s="11" customFormat="1" ht="14.4">
      <c r="A5" s="5">
        <v>2026</v>
      </c>
      <c r="B5" s="6" t="s">
        <v>34</v>
      </c>
      <c r="C5" s="6">
        <v>3</v>
      </c>
      <c r="D5" s="7">
        <f>$B$26*$B$27*(1+$B$22)^(A5-2025)</f>
        <v>30032.684499999999</v>
      </c>
      <c r="E5" s="7">
        <f>$B$29*$B$30*(1+$B$22)^(A5-2025)</f>
        <v>353.62499999999994</v>
      </c>
      <c r="F5" s="7">
        <f>D5+E5</f>
        <v>30386.309499999999</v>
      </c>
      <c r="G5" s="36">
        <f>$B$28</f>
        <v>1726</v>
      </c>
      <c r="H5" s="7">
        <f>F5/G5</f>
        <v>17.605046060254924</v>
      </c>
      <c r="I5" s="31">
        <v>52</v>
      </c>
      <c r="J5" s="31">
        <v>25</v>
      </c>
      <c r="K5" s="31">
        <f>I5+J5</f>
        <v>77</v>
      </c>
      <c r="L5" s="7">
        <f>K5*H5</f>
        <v>1355.5885466396292</v>
      </c>
      <c r="M5" s="7">
        <f>L5*$B$23</f>
        <v>447.34422039107767</v>
      </c>
      <c r="N5" s="7">
        <f>(3*8.5*H5)+(4*H5)</f>
        <v>519.34885877752026</v>
      </c>
      <c r="O5" s="7">
        <f>L5+M5+N5</f>
        <v>2322.2816258082271</v>
      </c>
      <c r="P5" s="7">
        <f>O5*$B$24</f>
        <v>209.00534632274042</v>
      </c>
      <c r="Q5" s="7">
        <f>O5*$B$25</f>
        <v>185.78253006465818</v>
      </c>
      <c r="R5" s="7">
        <f>O5+P5+Q5</f>
        <v>2717.0695021956258</v>
      </c>
      <c r="S5" s="43">
        <f>R5/K5</f>
        <v>35.286616911631505</v>
      </c>
      <c r="T5" s="46"/>
    </row>
    <row r="6" spans="1:23" s="11" customFormat="1" ht="14.4">
      <c r="A6" s="5">
        <v>2027</v>
      </c>
      <c r="B6" s="6" t="s">
        <v>35</v>
      </c>
      <c r="C6" s="6">
        <v>12</v>
      </c>
      <c r="D6" s="7">
        <f>$B$26*$B$27*(1+$B$22)^(A6-2025)</f>
        <v>30783.501612499997</v>
      </c>
      <c r="E6" s="7">
        <f>$B$29*$B$30*(1+$B$22)^(A6-2025)</f>
        <v>362.46562499999999</v>
      </c>
      <c r="F6" s="7">
        <f>D6+E6</f>
        <v>31145.967237499997</v>
      </c>
      <c r="G6" s="6">
        <f>$B$28</f>
        <v>1726</v>
      </c>
      <c r="H6" s="7">
        <f>F6/G6</f>
        <v>18.045172211761297</v>
      </c>
      <c r="I6" s="31">
        <v>173.3333333333</v>
      </c>
      <c r="J6" s="31">
        <v>100</v>
      </c>
      <c r="K6" s="31">
        <f>I6+J6</f>
        <v>273.3333333333</v>
      </c>
      <c r="L6" s="7">
        <f>K6*H6</f>
        <v>4932.3470712141534</v>
      </c>
      <c r="M6" s="7">
        <f>L6*$B$23</f>
        <v>1627.6745335006708</v>
      </c>
      <c r="N6" s="7">
        <f>(11*8*H6)+(17.33*H6)</f>
        <v>1900.6979890648174</v>
      </c>
      <c r="O6" s="7">
        <f>L6+M6+N6</f>
        <v>8460.7195937796423</v>
      </c>
      <c r="P6" s="7">
        <f>O6*$B$24</f>
        <v>761.46476344016776</v>
      </c>
      <c r="Q6" s="7">
        <f>O6*$B$25</f>
        <v>676.85756750237135</v>
      </c>
      <c r="R6" s="7">
        <f>O6+P6+Q6</f>
        <v>9899.0419247221816</v>
      </c>
      <c r="S6" s="43">
        <f t="shared" ref="S6:S8" si="0">R6/K6</f>
        <v>36.216007041670935</v>
      </c>
      <c r="T6" s="46"/>
      <c r="W6" s="45"/>
    </row>
    <row r="7" spans="1:23" s="11" customFormat="1" ht="14.4">
      <c r="A7" s="5">
        <v>2028</v>
      </c>
      <c r="B7" s="6" t="s">
        <v>36</v>
      </c>
      <c r="C7" s="6">
        <v>12</v>
      </c>
      <c r="D7" s="7">
        <f>$B$26*$B$27*(1+$B$22)^(A7-2025)</f>
        <v>31553.089152812496</v>
      </c>
      <c r="E7" s="7">
        <f>$B$29*$B$30*(1+$B$22)^(A7-2025)</f>
        <v>371.52726562499998</v>
      </c>
      <c r="F7" s="7">
        <f>D7+E7</f>
        <v>31924.616418437497</v>
      </c>
      <c r="G7" s="6">
        <f>$B$28</f>
        <v>1726</v>
      </c>
      <c r="H7" s="7">
        <f>F7/G7</f>
        <v>18.496301517055329</v>
      </c>
      <c r="I7" s="31">
        <v>173.3333333333</v>
      </c>
      <c r="J7" s="31">
        <v>100</v>
      </c>
      <c r="K7" s="31">
        <f>I7+J7</f>
        <v>273.3333333333</v>
      </c>
      <c r="L7" s="7">
        <f>K7*H7</f>
        <v>5055.6557479945068</v>
      </c>
      <c r="M7" s="7">
        <f>L7*$B$23</f>
        <v>1668.3663968381873</v>
      </c>
      <c r="N7" s="7">
        <f>(11*7.5*H7)+(17.33*H7)</f>
        <v>1846.4857804476335</v>
      </c>
      <c r="O7" s="7">
        <f>L7+M7+N7</f>
        <v>8570.507925280328</v>
      </c>
      <c r="P7" s="7">
        <f>O7*$B$24</f>
        <v>771.34571327522951</v>
      </c>
      <c r="Q7" s="7">
        <f>O7*$B$25</f>
        <v>685.6406340224263</v>
      </c>
      <c r="R7" s="7">
        <f>O7+P7+Q7</f>
        <v>10027.494272577984</v>
      </c>
      <c r="S7" s="43">
        <f t="shared" si="0"/>
        <v>36.685954655777586</v>
      </c>
      <c r="T7" s="46"/>
      <c r="W7" s="45"/>
    </row>
    <row r="8" spans="1:23" s="11" customFormat="1" ht="14.4">
      <c r="A8" s="5">
        <v>2029</v>
      </c>
      <c r="B8" s="6" t="s">
        <v>37</v>
      </c>
      <c r="C8" s="6">
        <v>12</v>
      </c>
      <c r="D8" s="7">
        <f>$B$26*$B$27*(1+$B$22)^(A8-2025)</f>
        <v>32341.916381632807</v>
      </c>
      <c r="E8" s="7">
        <f>$B$29*$B$30*(1+$B$22)^(A8-2025)</f>
        <v>380.81544726562493</v>
      </c>
      <c r="F8" s="7">
        <f>D8+E8</f>
        <v>32722.731828898432</v>
      </c>
      <c r="G8" s="6">
        <f>$B$28</f>
        <v>1726</v>
      </c>
      <c r="H8" s="7">
        <f>F8/G8</f>
        <v>18.958709054981711</v>
      </c>
      <c r="I8" s="31">
        <v>173.3333333333</v>
      </c>
      <c r="J8" s="31">
        <v>100</v>
      </c>
      <c r="K8" s="31">
        <f>I8+J8</f>
        <v>273.3333333333</v>
      </c>
      <c r="L8" s="7">
        <f>K8*H8</f>
        <v>5182.0471416943692</v>
      </c>
      <c r="M8" s="7">
        <f>L8*$B$23</f>
        <v>1710.0755567591418</v>
      </c>
      <c r="N8" s="7">
        <f>(11*7*H8)+(17.33*H8)</f>
        <v>1788.3750251564247</v>
      </c>
      <c r="O8" s="7">
        <f>L8+M8+N8</f>
        <v>8680.4977236099367</v>
      </c>
      <c r="P8" s="7">
        <f>O8*$B$24</f>
        <v>781.24479512489427</v>
      </c>
      <c r="Q8" s="7">
        <f>O8*$B$25</f>
        <v>694.43981788879489</v>
      </c>
      <c r="R8" s="7">
        <f>O8+P8+Q8</f>
        <v>10156.182336623626</v>
      </c>
      <c r="S8" s="43">
        <f t="shared" si="0"/>
        <v>37.156764646188527</v>
      </c>
      <c r="T8" s="46"/>
    </row>
    <row r="9" spans="1:23" s="11" customFormat="1" ht="14.25" customHeight="1" thickBot="1">
      <c r="A9" s="8">
        <v>2030</v>
      </c>
      <c r="B9" s="9" t="s">
        <v>38</v>
      </c>
      <c r="C9" s="9">
        <v>9</v>
      </c>
      <c r="D9" s="10">
        <f>$B$26*$B$27*(1+$B$22)^(A9-2025)</f>
        <v>33150.464291173623</v>
      </c>
      <c r="E9" s="10">
        <f>$B$29*$B$30*(1+$B$22)^(A9-2025)</f>
        <v>390.33583344726549</v>
      </c>
      <c r="F9" s="10">
        <f>D9+E9</f>
        <v>33540.800124620888</v>
      </c>
      <c r="G9" s="9">
        <f>$B$28</f>
        <v>1726</v>
      </c>
      <c r="H9" s="10">
        <f>F9/G9</f>
        <v>19.43267678135625</v>
      </c>
      <c r="I9" s="32">
        <v>121.3333333333</v>
      </c>
      <c r="J9" s="32">
        <v>75</v>
      </c>
      <c r="K9" s="32">
        <f>I9+J9</f>
        <v>196.3333333333</v>
      </c>
      <c r="L9" s="10">
        <f>K9*H9</f>
        <v>3815.2822080722958</v>
      </c>
      <c r="M9" s="10">
        <f>L9*$B$23</f>
        <v>1259.0431286638577</v>
      </c>
      <c r="N9" s="10">
        <f>(8*6.5*H9)+(12*H9)</f>
        <v>1243.6913140068</v>
      </c>
      <c r="O9" s="10">
        <f>L9+M9+N9</f>
        <v>6318.016650742954</v>
      </c>
      <c r="P9" s="10">
        <f>O9*$B$24</f>
        <v>568.62149856686585</v>
      </c>
      <c r="Q9" s="10">
        <f>O9*$B$25</f>
        <v>505.44133205943632</v>
      </c>
      <c r="R9" s="10">
        <f>O9+P9+Q9</f>
        <v>7392.0794813692564</v>
      </c>
      <c r="S9" s="44">
        <f>R9/K9</f>
        <v>37.650659497642671</v>
      </c>
      <c r="T9" s="48"/>
    </row>
    <row r="10" spans="1:23" s="11" customFormat="1" ht="16.5" customHeight="1">
      <c r="A10" s="37"/>
      <c r="B10" s="37"/>
      <c r="C10" s="37"/>
      <c r="D10" s="38"/>
      <c r="E10" s="38"/>
      <c r="F10" s="38"/>
      <c r="G10" s="37"/>
      <c r="H10" s="38"/>
      <c r="I10" s="39">
        <f t="shared" ref="I10:R10" si="1">SUM(I5:I9)</f>
        <v>693.33333333320002</v>
      </c>
      <c r="J10" s="39">
        <f t="shared" si="1"/>
        <v>400</v>
      </c>
      <c r="K10" s="39">
        <f t="shared" si="1"/>
        <v>1093.3333333332</v>
      </c>
      <c r="L10" s="38">
        <f t="shared" si="1"/>
        <v>20340.920715614953</v>
      </c>
      <c r="M10" s="38">
        <f t="shared" si="1"/>
        <v>6712.503836152935</v>
      </c>
      <c r="N10" s="38">
        <f t="shared" si="1"/>
        <v>7298.5989674531966</v>
      </c>
      <c r="O10" s="38">
        <f t="shared" si="1"/>
        <v>34352.023519221089</v>
      </c>
      <c r="P10" s="38">
        <f t="shared" si="1"/>
        <v>3091.6821167298976</v>
      </c>
      <c r="Q10" s="38">
        <f t="shared" si="1"/>
        <v>2748.1618815376869</v>
      </c>
      <c r="R10" s="38">
        <f t="shared" si="1"/>
        <v>40191.867517488674</v>
      </c>
      <c r="S10" s="40"/>
      <c r="T10" s="49"/>
    </row>
    <row r="11" spans="1:23" s="11" customFormat="1" ht="15" thickBot="1">
      <c r="T11" s="50">
        <f>T5+T6+T8+T7+T9</f>
        <v>0</v>
      </c>
    </row>
    <row r="12" spans="1:23" s="11" customFormat="1" ht="15" customHeight="1">
      <c r="A12" s="55" t="s">
        <v>39</v>
      </c>
      <c r="B12" s="56"/>
      <c r="C12" s="56"/>
      <c r="D12" s="56"/>
      <c r="E12" s="56"/>
      <c r="F12" s="56"/>
      <c r="G12" s="56"/>
      <c r="H12" s="57"/>
    </row>
    <row r="13" spans="1:23" s="11" customFormat="1" ht="29.4" thickBot="1">
      <c r="A13" s="12" t="s">
        <v>40</v>
      </c>
      <c r="B13" s="13" t="s">
        <v>41</v>
      </c>
      <c r="C13" s="13" t="s">
        <v>42</v>
      </c>
      <c r="D13" s="13" t="s">
        <v>43</v>
      </c>
      <c r="E13" s="13" t="s">
        <v>44</v>
      </c>
      <c r="F13" s="53" t="s">
        <v>33</v>
      </c>
      <c r="G13" s="53"/>
      <c r="H13" s="54"/>
      <c r="K13" s="45"/>
    </row>
    <row r="14" spans="1:23" s="11" customFormat="1" ht="14.4">
      <c r="A14" s="14" t="s">
        <v>45</v>
      </c>
      <c r="B14" s="15" t="s">
        <v>46</v>
      </c>
      <c r="C14" s="16">
        <f>4*52/12</f>
        <v>17.333333333333332</v>
      </c>
      <c r="D14" s="16">
        <v>9</v>
      </c>
      <c r="E14" s="16">
        <f>C14*D14</f>
        <v>156</v>
      </c>
      <c r="F14" s="51" t="s">
        <v>47</v>
      </c>
      <c r="G14" s="51"/>
      <c r="H14" s="52"/>
      <c r="R14" s="46"/>
      <c r="S14" s="47"/>
    </row>
    <row r="15" spans="1:23" s="11" customFormat="1" ht="14.4">
      <c r="A15" s="14" t="s">
        <v>48</v>
      </c>
      <c r="B15" s="15" t="s">
        <v>63</v>
      </c>
      <c r="C15" s="16">
        <f>2*52/12</f>
        <v>8.6666666666666661</v>
      </c>
      <c r="D15" s="16">
        <v>2</v>
      </c>
      <c r="E15" s="16">
        <f>C15*D15</f>
        <v>17.333333333333332</v>
      </c>
      <c r="F15" s="51"/>
      <c r="G15" s="51"/>
      <c r="H15" s="52"/>
      <c r="R15" s="45"/>
    </row>
    <row r="16" spans="1:23" s="11" customFormat="1" ht="14.4">
      <c r="A16" s="14" t="s">
        <v>49</v>
      </c>
      <c r="B16" s="15" t="s">
        <v>50</v>
      </c>
      <c r="C16" s="16"/>
      <c r="D16" s="16"/>
      <c r="E16" s="16">
        <f>E14+E15</f>
        <v>173.33333333333334</v>
      </c>
      <c r="F16" s="15"/>
      <c r="G16" s="15"/>
      <c r="H16" s="17"/>
    </row>
    <row r="17" spans="1:22" s="11" customFormat="1" ht="14.4">
      <c r="A17" s="14" t="s">
        <v>51</v>
      </c>
      <c r="B17" s="15" t="s">
        <v>16</v>
      </c>
      <c r="C17" s="16"/>
      <c r="D17" s="16"/>
      <c r="E17" s="16">
        <f>$B$31</f>
        <v>100</v>
      </c>
      <c r="F17" s="51" t="s">
        <v>52</v>
      </c>
      <c r="G17" s="51"/>
      <c r="H17" s="52"/>
    </row>
    <row r="18" spans="1:22" s="11" customFormat="1" ht="15" thickBot="1">
      <c r="A18" s="18" t="s">
        <v>53</v>
      </c>
      <c r="B18" s="19" t="s">
        <v>54</v>
      </c>
      <c r="C18" s="20"/>
      <c r="D18" s="20"/>
      <c r="E18" s="20">
        <f>E16+E17</f>
        <v>273.33333333333337</v>
      </c>
      <c r="F18" s="19"/>
      <c r="G18" s="19"/>
      <c r="H18" s="21"/>
      <c r="I18" s="15"/>
    </row>
    <row r="19" spans="1:22" s="11" customFormat="1" ht="14.4">
      <c r="I19" s="15"/>
    </row>
    <row r="20" spans="1:22" s="2" customFormat="1" ht="15" customHeight="1" thickBot="1"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s="2" customFormat="1" ht="15" customHeight="1" thickBot="1">
      <c r="A21" s="58" t="s">
        <v>65</v>
      </c>
      <c r="B21" s="59"/>
      <c r="C21" s="59"/>
      <c r="D21" s="59"/>
      <c r="E21" s="59"/>
      <c r="F21" s="59"/>
      <c r="G21" s="59"/>
      <c r="H21" s="60"/>
    </row>
    <row r="22" spans="1:22" s="2" customFormat="1" ht="15" customHeight="1">
      <c r="A22" s="23" t="s">
        <v>1</v>
      </c>
      <c r="B22" s="24">
        <v>2.5000000000000001E-2</v>
      </c>
      <c r="C22" s="61" t="s">
        <v>2</v>
      </c>
      <c r="D22" s="61"/>
      <c r="E22" s="61"/>
      <c r="F22" s="61"/>
      <c r="G22" s="61"/>
      <c r="H22" s="62"/>
    </row>
    <row r="23" spans="1:22" s="2" customFormat="1" ht="15" customHeight="1">
      <c r="A23" s="23" t="s">
        <v>3</v>
      </c>
      <c r="B23" s="24">
        <v>0.33</v>
      </c>
      <c r="C23" s="61" t="s">
        <v>4</v>
      </c>
      <c r="D23" s="61"/>
      <c r="E23" s="61"/>
      <c r="F23" s="61"/>
      <c r="G23" s="61"/>
      <c r="H23" s="62"/>
    </row>
    <row r="24" spans="1:22" s="2" customFormat="1" ht="15" customHeight="1">
      <c r="A24" s="23" t="s">
        <v>5</v>
      </c>
      <c r="B24" s="24">
        <v>0.09</v>
      </c>
      <c r="C24" s="61" t="s">
        <v>73</v>
      </c>
      <c r="D24" s="61"/>
      <c r="E24" s="61"/>
      <c r="F24" s="61"/>
      <c r="G24" s="61"/>
      <c r="H24" s="62"/>
    </row>
    <row r="25" spans="1:22" s="2" customFormat="1" ht="15" customHeight="1">
      <c r="A25" s="23" t="s">
        <v>6</v>
      </c>
      <c r="B25" s="24">
        <v>0.08</v>
      </c>
      <c r="C25" s="61" t="s">
        <v>72</v>
      </c>
      <c r="D25" s="61"/>
      <c r="E25" s="61"/>
      <c r="F25" s="61"/>
      <c r="G25" s="61"/>
      <c r="H25" s="62"/>
    </row>
    <row r="26" spans="1:22" s="2" customFormat="1" ht="15" customHeight="1">
      <c r="A26" s="23" t="s">
        <v>67</v>
      </c>
      <c r="B26" s="25">
        <v>2092.87</v>
      </c>
      <c r="C26" s="61" t="s">
        <v>7</v>
      </c>
      <c r="D26" s="61"/>
      <c r="E26" s="61"/>
      <c r="F26" s="61"/>
      <c r="G26" s="61"/>
      <c r="H26" s="62"/>
    </row>
    <row r="27" spans="1:22" s="2" customFormat="1" ht="15" customHeight="1">
      <c r="A27" s="23" t="s">
        <v>8</v>
      </c>
      <c r="B27" s="26">
        <v>14</v>
      </c>
      <c r="C27" s="61" t="s">
        <v>9</v>
      </c>
      <c r="D27" s="61"/>
      <c r="E27" s="61"/>
      <c r="F27" s="61"/>
      <c r="G27" s="61"/>
      <c r="H27" s="62"/>
    </row>
    <row r="28" spans="1:22" s="2" customFormat="1" ht="15" customHeight="1">
      <c r="A28" s="23" t="s">
        <v>10</v>
      </c>
      <c r="B28" s="26">
        <v>1726</v>
      </c>
      <c r="C28" s="61" t="s">
        <v>11</v>
      </c>
      <c r="D28" s="61"/>
      <c r="E28" s="61"/>
      <c r="F28" s="61"/>
      <c r="G28" s="61"/>
      <c r="H28" s="62"/>
    </row>
    <row r="29" spans="1:22" s="2" customFormat="1" ht="15" customHeight="1">
      <c r="A29" s="23" t="s">
        <v>12</v>
      </c>
      <c r="B29" s="25">
        <v>28.75</v>
      </c>
      <c r="C29" s="61" t="s">
        <v>13</v>
      </c>
      <c r="D29" s="61"/>
      <c r="E29" s="61"/>
      <c r="F29" s="61"/>
      <c r="G29" s="61"/>
      <c r="H29" s="62"/>
    </row>
    <row r="30" spans="1:22" s="2" customFormat="1" ht="15" customHeight="1">
      <c r="A30" s="23" t="s">
        <v>14</v>
      </c>
      <c r="B30" s="26">
        <v>12</v>
      </c>
      <c r="C30" s="61" t="s">
        <v>15</v>
      </c>
      <c r="D30" s="61"/>
      <c r="E30" s="61"/>
      <c r="F30" s="61"/>
      <c r="G30" s="61"/>
      <c r="H30" s="62"/>
    </row>
    <row r="31" spans="1:22" s="2" customFormat="1" ht="15" customHeight="1" thickBot="1">
      <c r="A31" s="27" t="s">
        <v>66</v>
      </c>
      <c r="B31" s="28">
        <v>100</v>
      </c>
      <c r="C31" s="63" t="s">
        <v>16</v>
      </c>
      <c r="D31" s="63"/>
      <c r="E31" s="63"/>
      <c r="F31" s="63"/>
      <c r="G31" s="63"/>
      <c r="H31" s="64"/>
    </row>
    <row r="32" spans="1:22" s="2" customFormat="1" ht="15" customHeight="1"/>
    <row r="33" spans="1:22" s="11" customFormat="1" ht="15" thickBot="1"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s="11" customFormat="1" ht="15" customHeight="1" thickBot="1">
      <c r="A34" s="58" t="s">
        <v>64</v>
      </c>
      <c r="B34" s="59"/>
      <c r="C34" s="59"/>
      <c r="D34" s="59"/>
      <c r="E34" s="59"/>
      <c r="F34" s="59"/>
      <c r="G34" s="59"/>
      <c r="H34" s="60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15"/>
    </row>
    <row r="35" spans="1:22" s="11" customFormat="1" ht="15" customHeight="1">
      <c r="A35" s="34" t="s">
        <v>55</v>
      </c>
      <c r="B35" s="67" t="s">
        <v>56</v>
      </c>
      <c r="C35" s="67"/>
      <c r="D35" s="67"/>
      <c r="E35" s="67"/>
      <c r="F35" s="67"/>
      <c r="G35" s="67"/>
      <c r="H35" s="68"/>
    </row>
    <row r="36" spans="1:22" s="11" customFormat="1" ht="15" customHeight="1">
      <c r="A36" s="34" t="s">
        <v>57</v>
      </c>
      <c r="B36" s="67" t="s">
        <v>68</v>
      </c>
      <c r="C36" s="67"/>
      <c r="D36" s="67"/>
      <c r="E36" s="67"/>
      <c r="F36" s="67"/>
      <c r="G36" s="67"/>
      <c r="H36" s="68"/>
    </row>
    <row r="37" spans="1:22" s="11" customFormat="1" ht="15" customHeight="1">
      <c r="A37" s="34" t="s">
        <v>58</v>
      </c>
      <c r="B37" s="67" t="s">
        <v>59</v>
      </c>
      <c r="C37" s="67"/>
      <c r="D37" s="67"/>
      <c r="E37" s="67"/>
      <c r="F37" s="67"/>
      <c r="G37" s="67"/>
      <c r="H37" s="68"/>
    </row>
    <row r="38" spans="1:22" s="11" customFormat="1" ht="15" customHeight="1">
      <c r="A38" s="34" t="s">
        <v>60</v>
      </c>
      <c r="B38" s="67" t="s">
        <v>69</v>
      </c>
      <c r="C38" s="67"/>
      <c r="D38" s="67"/>
      <c r="E38" s="67"/>
      <c r="F38" s="67"/>
      <c r="G38" s="67"/>
      <c r="H38" s="68"/>
    </row>
    <row r="39" spans="1:22" s="11" customFormat="1" ht="15" customHeight="1">
      <c r="A39" s="34"/>
      <c r="B39" s="51" t="s">
        <v>75</v>
      </c>
      <c r="C39" s="51"/>
      <c r="D39" s="51"/>
      <c r="E39" s="51"/>
      <c r="F39" s="51"/>
      <c r="G39" s="51"/>
      <c r="H39" s="52"/>
    </row>
    <row r="40" spans="1:22" s="11" customFormat="1" ht="15" customHeight="1" thickBot="1">
      <c r="A40" s="35" t="s">
        <v>61</v>
      </c>
      <c r="B40" s="65" t="s">
        <v>62</v>
      </c>
      <c r="C40" s="65"/>
      <c r="D40" s="65"/>
      <c r="E40" s="65"/>
      <c r="F40" s="65"/>
      <c r="G40" s="65"/>
      <c r="H40" s="66"/>
    </row>
    <row r="41" spans="1:22" s="11" customFormat="1" ht="15" customHeight="1"/>
  </sheetData>
  <mergeCells count="23">
    <mergeCell ref="B40:H40"/>
    <mergeCell ref="A34:H34"/>
    <mergeCell ref="B35:H35"/>
    <mergeCell ref="B36:H36"/>
    <mergeCell ref="B37:H37"/>
    <mergeCell ref="B38:H38"/>
    <mergeCell ref="B39:H39"/>
    <mergeCell ref="C31:H31"/>
    <mergeCell ref="C22:H22"/>
    <mergeCell ref="C23:H23"/>
    <mergeCell ref="C24:H24"/>
    <mergeCell ref="C25:H25"/>
    <mergeCell ref="C26:H26"/>
    <mergeCell ref="A21:H21"/>
    <mergeCell ref="C27:H27"/>
    <mergeCell ref="C28:H28"/>
    <mergeCell ref="C29:H29"/>
    <mergeCell ref="C30:H30"/>
    <mergeCell ref="F14:H14"/>
    <mergeCell ref="F15:H15"/>
    <mergeCell ref="F17:H17"/>
    <mergeCell ref="F13:H13"/>
    <mergeCell ref="A12: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 fisio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Contractació</cp:lastModifiedBy>
  <dcterms:created xsi:type="dcterms:W3CDTF">2026-06-08T11:11:24Z</dcterms:created>
  <dcterms:modified xsi:type="dcterms:W3CDTF">2026-09-18T07:01:15Z</dcterms:modified>
</cp:coreProperties>
</file>