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3.xml" ContentType="application/vnd.openxmlformats-officedocument.drawing+xml"/>
  <Override PartName="/xl/drawings/drawing1.xml" ContentType="application/vnd.openxmlformats-officedocument.drawing+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simbioefacilitymanagement-my.sharepoint.com/personal/m_blasco_simbioe_es/Documents/001 Producción/01/S22012 AT institut cartogràfic/04 Informes parciales/S22012.090 Licitació Manteniemnt Integral 2025/"/>
    </mc:Choice>
  </mc:AlternateContent>
  <xr:revisionPtr revIDLastSave="14" documentId="8_{17F3F54B-43B3-4FF4-8A28-27AC41356A28}" xr6:coauthVersionLast="47" xr6:coauthVersionMax="47" xr10:uidLastSave="{27B19FFB-1AB3-4427-BB97-3644D2F7A4E0}"/>
  <bookViews>
    <workbookView xWindow="-23148" yWindow="-108" windowWidth="23256" windowHeight="12456" tabRatio="720" xr2:uid="{00000000-000D-0000-FFFF-FFFF00000000}"/>
  </bookViews>
  <sheets>
    <sheet name="Tasques" sheetId="1" r:id="rId1"/>
    <sheet name="Inventari" sheetId="2" r:id="rId2"/>
    <sheet name="Costos-per-línia" sheetId="4" r:id="rId3"/>
    <sheet name="Tipus-de-Recurs-assignat" sheetId="8" r:id="rId4"/>
  </sheets>
  <definedNames>
    <definedName name="_xlnm._FilterDatabase" localSheetId="2" hidden="1">'Costos-per-línia'!$A$3:$J$58</definedName>
    <definedName name="_xlnm._FilterDatabase" localSheetId="1" hidden="1">Inventari!$A$3:$C$70</definedName>
    <definedName name="_xlnm._FilterDatabase" localSheetId="0" hidden="1">Tasques!$A$10:$Z$623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98" i="1" l="1"/>
  <c r="R597" i="1"/>
  <c r="T597" i="1" s="1"/>
  <c r="V597" i="1" s="1"/>
  <c r="R596" i="1"/>
  <c r="R599" i="1"/>
  <c r="R604" i="1"/>
  <c r="R603" i="1"/>
  <c r="R602" i="1"/>
  <c r="R601" i="1"/>
  <c r="R600" i="1"/>
  <c r="R270" i="1"/>
  <c r="R218" i="1"/>
  <c r="R217" i="1"/>
  <c r="R227" i="1"/>
  <c r="R226" i="1"/>
  <c r="R225" i="1"/>
  <c r="R224" i="1"/>
  <c r="R223" i="1"/>
  <c r="R222" i="1"/>
  <c r="R221" i="1"/>
  <c r="R220" i="1"/>
  <c r="R219" i="1"/>
  <c r="R209" i="1"/>
  <c r="R195" i="1"/>
  <c r="R194" i="1"/>
  <c r="R193" i="1"/>
  <c r="R178" i="1"/>
  <c r="R177" i="1"/>
  <c r="R582" i="1"/>
  <c r="R35" i="1"/>
  <c r="R34" i="1"/>
  <c r="R33" i="1"/>
  <c r="R32" i="1"/>
  <c r="R622" i="1"/>
  <c r="R621" i="1"/>
  <c r="R620" i="1"/>
  <c r="R619" i="1"/>
  <c r="R618" i="1"/>
  <c r="R617" i="1"/>
  <c r="R616" i="1"/>
  <c r="R615" i="1"/>
  <c r="R614" i="1"/>
  <c r="R613" i="1"/>
  <c r="R80" i="1"/>
  <c r="R78" i="1"/>
  <c r="R76" i="1"/>
  <c r="R74" i="1"/>
  <c r="R72" i="1"/>
  <c r="R70" i="1"/>
  <c r="R68" i="1"/>
  <c r="R66" i="1"/>
  <c r="R64" i="1"/>
  <c r="R610" i="1"/>
  <c r="R609" i="1"/>
  <c r="R608" i="1"/>
  <c r="R607" i="1"/>
  <c r="R606" i="1"/>
  <c r="R605" i="1"/>
  <c r="R481" i="1"/>
  <c r="R479" i="1"/>
  <c r="R477" i="1"/>
  <c r="R475" i="1"/>
  <c r="R473" i="1"/>
  <c r="R471" i="1"/>
  <c r="R469" i="1"/>
  <c r="R467" i="1"/>
  <c r="R465" i="1"/>
  <c r="R97" i="1"/>
  <c r="T596" i="1"/>
  <c r="V596" i="1" s="1"/>
  <c r="X596" i="1" s="1"/>
  <c r="R595" i="1"/>
  <c r="R594" i="1"/>
  <c r="T594" i="1" s="1"/>
  <c r="V594" i="1" s="1"/>
  <c r="X594" i="1" s="1"/>
  <c r="R593" i="1"/>
  <c r="T593" i="1" s="1"/>
  <c r="V593" i="1" s="1"/>
  <c r="X593" i="1" s="1"/>
  <c r="R592" i="1"/>
  <c r="R591" i="1"/>
  <c r="R590" i="1"/>
  <c r="T590" i="1" s="1"/>
  <c r="V590" i="1" s="1"/>
  <c r="X590" i="1" s="1"/>
  <c r="R589" i="1"/>
  <c r="T589" i="1" s="1"/>
  <c r="V589" i="1" s="1"/>
  <c r="X589" i="1" s="1"/>
  <c r="R588" i="1"/>
  <c r="T588" i="1" s="1"/>
  <c r="V588" i="1" s="1"/>
  <c r="R208" i="1"/>
  <c r="R196" i="1"/>
  <c r="R192" i="1"/>
  <c r="R191" i="1"/>
  <c r="R176" i="1"/>
  <c r="R175" i="1"/>
  <c r="R229" i="1"/>
  <c r="R228" i="1"/>
  <c r="R216" i="1"/>
  <c r="R612" i="1"/>
  <c r="R611" i="1"/>
  <c r="R262" i="1"/>
  <c r="T262" i="1" s="1"/>
  <c r="V262" i="1" s="1"/>
  <c r="R261" i="1"/>
  <c r="R260" i="1"/>
  <c r="R259" i="1"/>
  <c r="R258" i="1"/>
  <c r="R257" i="1"/>
  <c r="T257" i="1"/>
  <c r="V257" i="1" s="1"/>
  <c r="R587" i="1"/>
  <c r="R586" i="1"/>
  <c r="R585" i="1"/>
  <c r="R584" i="1"/>
  <c r="T584" i="1" s="1"/>
  <c r="V584" i="1" s="1"/>
  <c r="R583" i="1"/>
  <c r="R581" i="1"/>
  <c r="R580" i="1"/>
  <c r="R579" i="1"/>
  <c r="R578" i="1"/>
  <c r="R577" i="1"/>
  <c r="R576" i="1"/>
  <c r="R575" i="1"/>
  <c r="R574" i="1"/>
  <c r="R573" i="1"/>
  <c r="R572" i="1"/>
  <c r="R571" i="1"/>
  <c r="R570" i="1"/>
  <c r="R569" i="1"/>
  <c r="R568" i="1"/>
  <c r="R567" i="1"/>
  <c r="R566" i="1"/>
  <c r="R565" i="1"/>
  <c r="R564" i="1"/>
  <c r="R563" i="1"/>
  <c r="R562" i="1"/>
  <c r="R559" i="1"/>
  <c r="R557" i="1"/>
  <c r="R555" i="1"/>
  <c r="R553" i="1"/>
  <c r="R551" i="1"/>
  <c r="R549" i="1"/>
  <c r="R547" i="1"/>
  <c r="R545" i="1"/>
  <c r="R543" i="1"/>
  <c r="R541" i="1"/>
  <c r="R539" i="1"/>
  <c r="R537" i="1"/>
  <c r="R535" i="1"/>
  <c r="R533" i="1"/>
  <c r="R531" i="1"/>
  <c r="R529" i="1"/>
  <c r="R527" i="1"/>
  <c r="R525" i="1"/>
  <c r="R523" i="1"/>
  <c r="R521" i="1"/>
  <c r="R519" i="1"/>
  <c r="R517" i="1"/>
  <c r="R515" i="1"/>
  <c r="R513" i="1"/>
  <c r="R511" i="1"/>
  <c r="R509" i="1"/>
  <c r="R507" i="1"/>
  <c r="R505" i="1"/>
  <c r="R503" i="1"/>
  <c r="R502" i="1"/>
  <c r="R501" i="1"/>
  <c r="R500" i="1"/>
  <c r="R498" i="1"/>
  <c r="R496" i="1"/>
  <c r="R494" i="1"/>
  <c r="R492" i="1"/>
  <c r="R490" i="1"/>
  <c r="R488" i="1"/>
  <c r="R486" i="1"/>
  <c r="R484" i="1"/>
  <c r="R482" i="1"/>
  <c r="R480" i="1"/>
  <c r="R478" i="1"/>
  <c r="R476" i="1"/>
  <c r="R474" i="1"/>
  <c r="R472" i="1"/>
  <c r="R470" i="1"/>
  <c r="R468" i="1"/>
  <c r="R466" i="1"/>
  <c r="R464" i="1"/>
  <c r="R463" i="1"/>
  <c r="R462" i="1"/>
  <c r="R461" i="1"/>
  <c r="R460" i="1"/>
  <c r="R459" i="1"/>
  <c r="R458" i="1"/>
  <c r="R457" i="1"/>
  <c r="R456" i="1"/>
  <c r="R455" i="1"/>
  <c r="R454" i="1"/>
  <c r="R453" i="1"/>
  <c r="R452" i="1"/>
  <c r="R451" i="1"/>
  <c r="R450" i="1"/>
  <c r="R449" i="1"/>
  <c r="R448" i="1"/>
  <c r="R447" i="1"/>
  <c r="R446" i="1"/>
  <c r="R445" i="1"/>
  <c r="R444" i="1"/>
  <c r="R443" i="1"/>
  <c r="R442" i="1"/>
  <c r="R441" i="1"/>
  <c r="R440" i="1"/>
  <c r="R439" i="1"/>
  <c r="R438" i="1"/>
  <c r="R437" i="1"/>
  <c r="R436" i="1"/>
  <c r="R435" i="1"/>
  <c r="R434" i="1"/>
  <c r="R433" i="1"/>
  <c r="R432" i="1"/>
  <c r="R431" i="1"/>
  <c r="R561" i="1"/>
  <c r="R560" i="1"/>
  <c r="R558" i="1"/>
  <c r="R556" i="1"/>
  <c r="R554" i="1"/>
  <c r="R552" i="1"/>
  <c r="R550" i="1"/>
  <c r="R548" i="1"/>
  <c r="R546" i="1"/>
  <c r="R544" i="1"/>
  <c r="R542" i="1"/>
  <c r="R540" i="1"/>
  <c r="R538" i="1"/>
  <c r="R536" i="1"/>
  <c r="R534" i="1"/>
  <c r="R532" i="1"/>
  <c r="R530" i="1"/>
  <c r="R528" i="1"/>
  <c r="R526" i="1"/>
  <c r="R524" i="1"/>
  <c r="R522" i="1"/>
  <c r="R520" i="1"/>
  <c r="R518" i="1"/>
  <c r="R516" i="1"/>
  <c r="R514" i="1"/>
  <c r="R512" i="1"/>
  <c r="R510" i="1"/>
  <c r="R508" i="1"/>
  <c r="R506" i="1"/>
  <c r="R504" i="1"/>
  <c r="R499" i="1"/>
  <c r="R497" i="1"/>
  <c r="R495" i="1"/>
  <c r="R493" i="1"/>
  <c r="R491" i="1"/>
  <c r="R489" i="1"/>
  <c r="R487" i="1"/>
  <c r="R485" i="1"/>
  <c r="R483" i="1"/>
  <c r="R113" i="1"/>
  <c r="R112" i="1"/>
  <c r="R111" i="1"/>
  <c r="R155" i="1"/>
  <c r="R256" i="1"/>
  <c r="R255" i="1"/>
  <c r="R254" i="1"/>
  <c r="R253" i="1"/>
  <c r="R416" i="1"/>
  <c r="R415" i="1"/>
  <c r="R414" i="1"/>
  <c r="R413" i="1"/>
  <c r="R412" i="1"/>
  <c r="R411" i="1"/>
  <c r="R410" i="1"/>
  <c r="R409" i="1"/>
  <c r="R408" i="1"/>
  <c r="R407" i="1"/>
  <c r="R406" i="1"/>
  <c r="R405" i="1"/>
  <c r="R404" i="1"/>
  <c r="R430" i="1"/>
  <c r="R252" i="1"/>
  <c r="R251" i="1"/>
  <c r="R250" i="1"/>
  <c r="R249" i="1"/>
  <c r="R248" i="1"/>
  <c r="R247" i="1"/>
  <c r="R246" i="1"/>
  <c r="R245" i="1"/>
  <c r="R244" i="1"/>
  <c r="R243" i="1"/>
  <c r="R429" i="1"/>
  <c r="R426" i="1"/>
  <c r="R425" i="1"/>
  <c r="R424" i="1"/>
  <c r="R423" i="1"/>
  <c r="R422" i="1"/>
  <c r="R242" i="1"/>
  <c r="R241" i="1"/>
  <c r="R390" i="1"/>
  <c r="R389" i="1"/>
  <c r="R403" i="1"/>
  <c r="R402" i="1"/>
  <c r="R401" i="1"/>
  <c r="R341" i="1"/>
  <c r="R340" i="1"/>
  <c r="R388" i="1"/>
  <c r="R387" i="1"/>
  <c r="R339" i="1"/>
  <c r="R338" i="1"/>
  <c r="R337" i="1"/>
  <c r="R336" i="1"/>
  <c r="R335" i="1"/>
  <c r="R334" i="1"/>
  <c r="R396" i="1"/>
  <c r="R391" i="1"/>
  <c r="R305" i="1"/>
  <c r="R304" i="1"/>
  <c r="R303" i="1"/>
  <c r="R302" i="1"/>
  <c r="R301" i="1"/>
  <c r="R300" i="1"/>
  <c r="R299" i="1"/>
  <c r="R298" i="1"/>
  <c r="R297" i="1"/>
  <c r="R296" i="1"/>
  <c r="R295" i="1"/>
  <c r="R294" i="1"/>
  <c r="R293" i="1"/>
  <c r="R269" i="1"/>
  <c r="T269" i="1" s="1"/>
  <c r="V269" i="1" s="1"/>
  <c r="R268" i="1"/>
  <c r="R267" i="1"/>
  <c r="T267" i="1" s="1"/>
  <c r="V267" i="1" s="1"/>
  <c r="R266" i="1"/>
  <c r="R265" i="1"/>
  <c r="R264" i="1"/>
  <c r="T264" i="1" s="1"/>
  <c r="V264" i="1" s="1"/>
  <c r="R263" i="1"/>
  <c r="T263" i="1" s="1"/>
  <c r="V263" i="1" s="1"/>
  <c r="R386" i="1"/>
  <c r="R385" i="1"/>
  <c r="R384" i="1"/>
  <c r="R383" i="1"/>
  <c r="R382" i="1"/>
  <c r="R381" i="1"/>
  <c r="R380" i="1"/>
  <c r="R379" i="1"/>
  <c r="R378" i="1"/>
  <c r="R333" i="1"/>
  <c r="R332" i="1"/>
  <c r="R331" i="1"/>
  <c r="R330" i="1"/>
  <c r="R329" i="1"/>
  <c r="R328" i="1"/>
  <c r="R327" i="1"/>
  <c r="R326" i="1"/>
  <c r="R325" i="1"/>
  <c r="R292" i="1"/>
  <c r="R400" i="1"/>
  <c r="R393" i="1"/>
  <c r="R289" i="1"/>
  <c r="R377" i="1"/>
  <c r="R376" i="1"/>
  <c r="R375" i="1"/>
  <c r="R374" i="1"/>
  <c r="R373" i="1"/>
  <c r="R372" i="1"/>
  <c r="R371" i="1"/>
  <c r="R370" i="1"/>
  <c r="R369" i="1"/>
  <c r="R324" i="1"/>
  <c r="R323" i="1"/>
  <c r="R322" i="1"/>
  <c r="R321" i="1"/>
  <c r="R320" i="1"/>
  <c r="R319" i="1"/>
  <c r="R318" i="1"/>
  <c r="R317" i="1"/>
  <c r="R316" i="1"/>
  <c r="R291" i="1"/>
  <c r="R397" i="1"/>
  <c r="R392" i="1"/>
  <c r="R288" i="1"/>
  <c r="R368" i="1"/>
  <c r="R367" i="1"/>
  <c r="R366" i="1"/>
  <c r="R365" i="1"/>
  <c r="R364" i="1"/>
  <c r="R363" i="1"/>
  <c r="R362" i="1"/>
  <c r="R361" i="1"/>
  <c r="R360" i="1"/>
  <c r="R315" i="1"/>
  <c r="R314" i="1"/>
  <c r="R313" i="1"/>
  <c r="R312" i="1"/>
  <c r="R311" i="1"/>
  <c r="R310" i="1"/>
  <c r="R309" i="1"/>
  <c r="R308" i="1"/>
  <c r="R307" i="1"/>
  <c r="R290" i="1"/>
  <c r="R398" i="1"/>
  <c r="R394" i="1"/>
  <c r="R287" i="1"/>
  <c r="R286" i="1"/>
  <c r="R285" i="1"/>
  <c r="R284" i="1"/>
  <c r="R283" i="1"/>
  <c r="R282" i="1"/>
  <c r="R281" i="1"/>
  <c r="R280" i="1"/>
  <c r="R279" i="1"/>
  <c r="R278" i="1"/>
  <c r="R277" i="1"/>
  <c r="R276" i="1"/>
  <c r="R275" i="1"/>
  <c r="R274" i="1"/>
  <c r="R273" i="1"/>
  <c r="R359" i="1"/>
  <c r="R358" i="1"/>
  <c r="R357" i="1"/>
  <c r="R356" i="1"/>
  <c r="R355" i="1"/>
  <c r="R354" i="1"/>
  <c r="R353" i="1"/>
  <c r="R352" i="1"/>
  <c r="R351" i="1"/>
  <c r="R350" i="1"/>
  <c r="R349" i="1"/>
  <c r="R348" i="1"/>
  <c r="R347" i="1"/>
  <c r="R346" i="1"/>
  <c r="R345" i="1"/>
  <c r="R344" i="1"/>
  <c r="R343" i="1"/>
  <c r="R342" i="1"/>
  <c r="R306" i="1"/>
  <c r="R272" i="1"/>
  <c r="R399" i="1"/>
  <c r="R395" i="1"/>
  <c r="R271" i="1"/>
  <c r="R215" i="1"/>
  <c r="R214" i="1"/>
  <c r="R213" i="1"/>
  <c r="R198" i="1"/>
  <c r="R181" i="1"/>
  <c r="R148" i="1"/>
  <c r="R147" i="1"/>
  <c r="R146" i="1"/>
  <c r="R145" i="1"/>
  <c r="R144" i="1"/>
  <c r="R143" i="1"/>
  <c r="R142" i="1"/>
  <c r="R141" i="1"/>
  <c r="R140" i="1"/>
  <c r="R139" i="1"/>
  <c r="R138" i="1"/>
  <c r="R137" i="1"/>
  <c r="R136" i="1"/>
  <c r="R154" i="1"/>
  <c r="R157" i="1"/>
  <c r="R212" i="1"/>
  <c r="R211" i="1"/>
  <c r="R210" i="1"/>
  <c r="R197" i="1"/>
  <c r="R180" i="1"/>
  <c r="R179" i="1"/>
  <c r="R135" i="1"/>
  <c r="R134" i="1"/>
  <c r="R133" i="1"/>
  <c r="R132" i="1"/>
  <c r="R131" i="1"/>
  <c r="R130" i="1"/>
  <c r="R129" i="1"/>
  <c r="R128" i="1"/>
  <c r="R127" i="1"/>
  <c r="R126" i="1"/>
  <c r="R125" i="1"/>
  <c r="R124" i="1"/>
  <c r="R123" i="1"/>
  <c r="R153" i="1"/>
  <c r="R156" i="1"/>
  <c r="R207" i="1"/>
  <c r="R206" i="1"/>
  <c r="R190" i="1"/>
  <c r="R189" i="1"/>
  <c r="R174" i="1"/>
  <c r="R173" i="1"/>
  <c r="R152" i="1"/>
  <c r="R205" i="1"/>
  <c r="R204" i="1"/>
  <c r="R188" i="1"/>
  <c r="R172" i="1"/>
  <c r="R171" i="1"/>
  <c r="R151" i="1"/>
  <c r="R122" i="1"/>
  <c r="R121" i="1"/>
  <c r="R203" i="1"/>
  <c r="R202" i="1"/>
  <c r="R201" i="1"/>
  <c r="R187" i="1"/>
  <c r="R186" i="1"/>
  <c r="R170" i="1"/>
  <c r="R169" i="1"/>
  <c r="R168" i="1"/>
  <c r="R150" i="1"/>
  <c r="R120" i="1"/>
  <c r="R119" i="1"/>
  <c r="R200" i="1"/>
  <c r="R185" i="1"/>
  <c r="R184" i="1"/>
  <c r="R183" i="1"/>
  <c r="R167" i="1"/>
  <c r="R166" i="1"/>
  <c r="R165" i="1"/>
  <c r="R149" i="1"/>
  <c r="R118" i="1"/>
  <c r="R117" i="1"/>
  <c r="R116" i="1"/>
  <c r="R115" i="1"/>
  <c r="R114" i="1"/>
  <c r="R182" i="1"/>
  <c r="R164" i="1"/>
  <c r="R163" i="1"/>
  <c r="R162" i="1"/>
  <c r="R161" i="1"/>
  <c r="R160" i="1"/>
  <c r="R159" i="1"/>
  <c r="R158" i="1"/>
  <c r="R199" i="1"/>
  <c r="R110" i="1"/>
  <c r="R109" i="1"/>
  <c r="R108" i="1"/>
  <c r="R107" i="1"/>
  <c r="R106" i="1"/>
  <c r="R105" i="1"/>
  <c r="R104" i="1"/>
  <c r="R103" i="1"/>
  <c r="R102" i="1"/>
  <c r="R101" i="1"/>
  <c r="R100" i="1"/>
  <c r="R99" i="1"/>
  <c r="R98" i="1"/>
  <c r="R43" i="1"/>
  <c r="T43" i="1"/>
  <c r="R42" i="1"/>
  <c r="T42" i="1" s="1"/>
  <c r="R41" i="1"/>
  <c r="T41" i="1" s="1"/>
  <c r="R40" i="1"/>
  <c r="R39" i="1"/>
  <c r="T39" i="1" s="1"/>
  <c r="R421" i="1"/>
  <c r="R420" i="1"/>
  <c r="R419" i="1"/>
  <c r="R418" i="1"/>
  <c r="R417" i="1"/>
  <c r="R240" i="1"/>
  <c r="R239" i="1"/>
  <c r="R238" i="1"/>
  <c r="R237" i="1"/>
  <c r="R236" i="1"/>
  <c r="R235" i="1"/>
  <c r="R27" i="1"/>
  <c r="R26" i="1"/>
  <c r="R25" i="1"/>
  <c r="R24" i="1"/>
  <c r="R23" i="1"/>
  <c r="R22" i="1"/>
  <c r="R21" i="1"/>
  <c r="R20" i="1"/>
  <c r="R19" i="1"/>
  <c r="R18" i="1"/>
  <c r="R17" i="1"/>
  <c r="R16" i="1"/>
  <c r="R15" i="1"/>
  <c r="R14" i="1"/>
  <c r="R13" i="1"/>
  <c r="R12" i="1"/>
  <c r="R11" i="1"/>
  <c r="R31" i="1"/>
  <c r="R30" i="1"/>
  <c r="R29" i="1"/>
  <c r="R28" i="1"/>
  <c r="R89" i="1"/>
  <c r="R88" i="1"/>
  <c r="R87" i="1"/>
  <c r="R86" i="1"/>
  <c r="R85" i="1"/>
  <c r="R84" i="1"/>
  <c r="R83" i="1"/>
  <c r="R82" i="1"/>
  <c r="R81" i="1"/>
  <c r="R79" i="1"/>
  <c r="R77" i="1"/>
  <c r="R75" i="1"/>
  <c r="R73" i="1"/>
  <c r="R71" i="1"/>
  <c r="R69" i="1"/>
  <c r="R67" i="1"/>
  <c r="R65" i="1"/>
  <c r="T40" i="1"/>
  <c r="I57" i="4"/>
  <c r="W598" i="1"/>
  <c r="W597" i="1"/>
  <c r="W596" i="1"/>
  <c r="W595" i="1"/>
  <c r="W594" i="1"/>
  <c r="W593" i="1"/>
  <c r="W592" i="1"/>
  <c r="W591" i="1"/>
  <c r="W590" i="1"/>
  <c r="W589" i="1"/>
  <c r="W588" i="1"/>
  <c r="T591" i="1"/>
  <c r="V591" i="1" s="1"/>
  <c r="X591" i="1" s="1"/>
  <c r="T592" i="1"/>
  <c r="V592" i="1" s="1"/>
  <c r="T595" i="1"/>
  <c r="V595" i="1" s="1"/>
  <c r="X595" i="1" s="1"/>
  <c r="T598" i="1"/>
  <c r="V598" i="1" s="1"/>
  <c r="X598" i="1" s="1"/>
  <c r="Y598" i="1" s="1"/>
  <c r="W584" i="1"/>
  <c r="I56" i="4"/>
  <c r="W262" i="1"/>
  <c r="W261" i="1"/>
  <c r="W260" i="1"/>
  <c r="W259" i="1"/>
  <c r="W258" i="1"/>
  <c r="W257" i="1"/>
  <c r="T261" i="1"/>
  <c r="T260" i="1"/>
  <c r="V260" i="1" s="1"/>
  <c r="T259" i="1"/>
  <c r="V259" i="1" s="1"/>
  <c r="T258" i="1"/>
  <c r="V258" i="1" s="1"/>
  <c r="I55" i="4"/>
  <c r="W269" i="1"/>
  <c r="W268" i="1"/>
  <c r="W267" i="1"/>
  <c r="W266" i="1"/>
  <c r="W265" i="1"/>
  <c r="W264" i="1"/>
  <c r="W263" i="1"/>
  <c r="T268" i="1"/>
  <c r="V268" i="1" s="1"/>
  <c r="T266" i="1"/>
  <c r="V266" i="1" s="1"/>
  <c r="T265" i="1"/>
  <c r="V265" i="1" s="1"/>
  <c r="X588" i="1" l="1"/>
  <c r="X592" i="1"/>
  <c r="X597" i="1"/>
  <c r="X584" i="1"/>
  <c r="Y584" i="1" s="1"/>
  <c r="X258" i="1"/>
  <c r="X265" i="1"/>
  <c r="X260" i="1"/>
  <c r="X267" i="1"/>
  <c r="X262" i="1"/>
  <c r="X264" i="1"/>
  <c r="V261" i="1"/>
  <c r="X261" i="1" s="1"/>
  <c r="X259" i="1"/>
  <c r="X257" i="1"/>
  <c r="X269" i="1"/>
  <c r="X268" i="1"/>
  <c r="X266" i="1"/>
  <c r="X263" i="1"/>
  <c r="Y597" i="1" l="1"/>
  <c r="Z598" i="1" s="1"/>
  <c r="Z262" i="1"/>
  <c r="Y262" i="1"/>
  <c r="Z269" i="1"/>
  <c r="Y269" i="1"/>
  <c r="I54" i="4" l="1"/>
  <c r="W421" i="1"/>
  <c r="W420" i="1"/>
  <c r="W419" i="1"/>
  <c r="W418" i="1"/>
  <c r="W417" i="1"/>
  <c r="T417" i="1"/>
  <c r="V417" i="1" s="1"/>
  <c r="T418" i="1"/>
  <c r="V418" i="1" s="1"/>
  <c r="T419" i="1"/>
  <c r="V419" i="1" s="1"/>
  <c r="T420" i="1"/>
  <c r="V420" i="1" s="1"/>
  <c r="T421" i="1"/>
  <c r="V421" i="1" s="1"/>
  <c r="W38" i="1"/>
  <c r="W582" i="1"/>
  <c r="I41" i="4"/>
  <c r="I51" i="4"/>
  <c r="X421" i="1" l="1"/>
  <c r="X420" i="1"/>
  <c r="X419" i="1"/>
  <c r="X418" i="1"/>
  <c r="X417" i="1"/>
  <c r="W599" i="1"/>
  <c r="T599" i="1"/>
  <c r="T604" i="1"/>
  <c r="V604" i="1" s="1"/>
  <c r="T603" i="1"/>
  <c r="V603" i="1" s="1"/>
  <c r="T602" i="1"/>
  <c r="V602" i="1" s="1"/>
  <c r="X602" i="1" s="1"/>
  <c r="T601" i="1"/>
  <c r="V601" i="1" s="1"/>
  <c r="T600" i="1"/>
  <c r="E54" i="4" s="1"/>
  <c r="G54" i="4" s="1"/>
  <c r="H54" i="4" s="1"/>
  <c r="W610" i="1"/>
  <c r="T256" i="1"/>
  <c r="V256" i="1" s="1"/>
  <c r="T255" i="1"/>
  <c r="V255" i="1" s="1"/>
  <c r="T254" i="1"/>
  <c r="V254" i="1" s="1"/>
  <c r="T253" i="1"/>
  <c r="J54" i="4" l="1"/>
  <c r="Z421" i="1"/>
  <c r="Y421" i="1"/>
  <c r="V600" i="1"/>
  <c r="X600" i="1" s="1"/>
  <c r="E52" i="4"/>
  <c r="G52" i="4" s="1"/>
  <c r="V253" i="1"/>
  <c r="X253" i="1" s="1"/>
  <c r="E53" i="4"/>
  <c r="G53" i="4" s="1"/>
  <c r="V599" i="1"/>
  <c r="X599" i="1" s="1"/>
  <c r="Y599" i="1" s="1"/>
  <c r="E51" i="4"/>
  <c r="G51" i="4" s="1"/>
  <c r="X601" i="1"/>
  <c r="X604" i="1"/>
  <c r="X603" i="1"/>
  <c r="X256" i="1"/>
  <c r="X255" i="1"/>
  <c r="X254" i="1"/>
  <c r="Z599" i="1" l="1"/>
  <c r="H53" i="4"/>
  <c r="J53" i="4"/>
  <c r="J51" i="4"/>
  <c r="H51" i="4"/>
  <c r="H52" i="4"/>
  <c r="J52" i="4"/>
  <c r="Z604" i="1"/>
  <c r="Y604" i="1"/>
  <c r="Z256" i="1"/>
  <c r="Y256" i="1"/>
  <c r="R38" i="1"/>
  <c r="T38" i="1" s="1"/>
  <c r="V38" i="1" s="1"/>
  <c r="T334" i="1"/>
  <c r="V334" i="1" s="1"/>
  <c r="T335" i="1"/>
  <c r="V335" i="1" s="1"/>
  <c r="T336" i="1"/>
  <c r="V336" i="1" s="1"/>
  <c r="T337" i="1"/>
  <c r="V337" i="1" s="1"/>
  <c r="T338" i="1"/>
  <c r="V338" i="1" s="1"/>
  <c r="T339" i="1"/>
  <c r="V339" i="1" s="1"/>
  <c r="T582" i="1"/>
  <c r="T427" i="1"/>
  <c r="I50" i="4"/>
  <c r="I49" i="4"/>
  <c r="I48" i="4"/>
  <c r="I47" i="4"/>
  <c r="I46" i="4"/>
  <c r="I45" i="4"/>
  <c r="I44" i="4"/>
  <c r="I43" i="4"/>
  <c r="I42" i="4"/>
  <c r="I40" i="4"/>
  <c r="I39" i="4"/>
  <c r="I38" i="4"/>
  <c r="I37" i="4"/>
  <c r="I36" i="4"/>
  <c r="I35" i="4"/>
  <c r="I34" i="4"/>
  <c r="I33" i="4"/>
  <c r="I32" i="4"/>
  <c r="I31" i="4"/>
  <c r="I30" i="4"/>
  <c r="I29" i="4"/>
  <c r="I28" i="4"/>
  <c r="I27" i="4"/>
  <c r="I25" i="4"/>
  <c r="I24" i="4"/>
  <c r="I23" i="4"/>
  <c r="I21" i="4"/>
  <c r="I20" i="4"/>
  <c r="I19" i="4"/>
  <c r="I18" i="4"/>
  <c r="I17" i="4"/>
  <c r="I16" i="4"/>
  <c r="I15" i="4"/>
  <c r="I14" i="4"/>
  <c r="I13" i="4"/>
  <c r="I12" i="4"/>
  <c r="I11" i="4"/>
  <c r="I10" i="4"/>
  <c r="I9" i="4"/>
  <c r="I8" i="4"/>
  <c r="I7" i="4"/>
  <c r="I6" i="4"/>
  <c r="I5" i="4"/>
  <c r="I4" i="4"/>
  <c r="T610" i="1"/>
  <c r="V610" i="1" s="1"/>
  <c r="W609" i="1"/>
  <c r="T609" i="1"/>
  <c r="V609" i="1" s="1"/>
  <c r="W608" i="1"/>
  <c r="T608" i="1"/>
  <c r="V608" i="1" s="1"/>
  <c r="W607" i="1"/>
  <c r="T607" i="1"/>
  <c r="V607" i="1" s="1"/>
  <c r="W606" i="1"/>
  <c r="T606" i="1"/>
  <c r="V606" i="1" s="1"/>
  <c r="W605" i="1"/>
  <c r="T605" i="1"/>
  <c r="W430" i="1"/>
  <c r="T430" i="1"/>
  <c r="V430" i="1" s="1"/>
  <c r="W429" i="1"/>
  <c r="T429" i="1"/>
  <c r="V429" i="1" s="1"/>
  <c r="W286" i="1"/>
  <c r="T286" i="1"/>
  <c r="V286" i="1" s="1"/>
  <c r="W285" i="1"/>
  <c r="T285" i="1"/>
  <c r="V285" i="1" s="1"/>
  <c r="W284" i="1"/>
  <c r="T284" i="1"/>
  <c r="V284" i="1" s="1"/>
  <c r="W283" i="1"/>
  <c r="T283" i="1"/>
  <c r="V283" i="1" s="1"/>
  <c r="W282" i="1"/>
  <c r="T282" i="1"/>
  <c r="V282" i="1" s="1"/>
  <c r="W281" i="1"/>
  <c r="T281" i="1"/>
  <c r="W426" i="1"/>
  <c r="T426" i="1"/>
  <c r="W425" i="1"/>
  <c r="T425" i="1"/>
  <c r="V425" i="1" s="1"/>
  <c r="W424" i="1"/>
  <c r="T424" i="1"/>
  <c r="V424" i="1" s="1"/>
  <c r="W423" i="1"/>
  <c r="T423" i="1"/>
  <c r="W422" i="1"/>
  <c r="T422" i="1"/>
  <c r="W37" i="1"/>
  <c r="R37" i="1"/>
  <c r="T37" i="1" s="1"/>
  <c r="V37" i="1" s="1"/>
  <c r="W36" i="1"/>
  <c r="R36" i="1"/>
  <c r="T36" i="1" s="1"/>
  <c r="W252" i="1"/>
  <c r="T252" i="1"/>
  <c r="V252" i="1" s="1"/>
  <c r="W251" i="1"/>
  <c r="T251" i="1"/>
  <c r="V251" i="1" s="1"/>
  <c r="W250" i="1"/>
  <c r="T250" i="1"/>
  <c r="V250" i="1" s="1"/>
  <c r="W249" i="1"/>
  <c r="T249" i="1"/>
  <c r="V249" i="1" s="1"/>
  <c r="W248" i="1"/>
  <c r="T248" i="1"/>
  <c r="V248" i="1" s="1"/>
  <c r="W247" i="1"/>
  <c r="T247" i="1"/>
  <c r="V247" i="1" s="1"/>
  <c r="W246" i="1"/>
  <c r="T246" i="1"/>
  <c r="V246" i="1" s="1"/>
  <c r="W245" i="1"/>
  <c r="T245" i="1"/>
  <c r="V245" i="1" s="1"/>
  <c r="W244" i="1"/>
  <c r="T244" i="1"/>
  <c r="V244" i="1" s="1"/>
  <c r="W243" i="1"/>
  <c r="T243" i="1"/>
  <c r="V243" i="1" s="1"/>
  <c r="W242" i="1"/>
  <c r="T242" i="1"/>
  <c r="V242" i="1" s="1"/>
  <c r="W241" i="1"/>
  <c r="T241" i="1"/>
  <c r="W240" i="1"/>
  <c r="T240" i="1"/>
  <c r="V240" i="1" s="1"/>
  <c r="W239" i="1"/>
  <c r="T239" i="1"/>
  <c r="V239" i="1" s="1"/>
  <c r="W238" i="1"/>
  <c r="T238" i="1"/>
  <c r="V238" i="1" s="1"/>
  <c r="W237" i="1"/>
  <c r="T237" i="1"/>
  <c r="V237" i="1" s="1"/>
  <c r="W236" i="1"/>
  <c r="T236" i="1"/>
  <c r="V236" i="1" s="1"/>
  <c r="W235" i="1"/>
  <c r="T235" i="1"/>
  <c r="V235" i="1" s="1"/>
  <c r="W234" i="1"/>
  <c r="R234" i="1"/>
  <c r="T234" i="1" s="1"/>
  <c r="V234" i="1" s="1"/>
  <c r="W233" i="1"/>
  <c r="R233" i="1"/>
  <c r="T233" i="1" s="1"/>
  <c r="V233" i="1" s="1"/>
  <c r="W232" i="1"/>
  <c r="R232" i="1"/>
  <c r="T232" i="1" s="1"/>
  <c r="V232" i="1" s="1"/>
  <c r="W231" i="1"/>
  <c r="R231" i="1"/>
  <c r="T231" i="1" s="1"/>
  <c r="V231" i="1" s="1"/>
  <c r="W230" i="1"/>
  <c r="R230" i="1"/>
  <c r="T230" i="1" s="1"/>
  <c r="W229" i="1"/>
  <c r="T229" i="1"/>
  <c r="V229" i="1" s="1"/>
  <c r="W228" i="1"/>
  <c r="T228" i="1"/>
  <c r="V228" i="1" s="1"/>
  <c r="W227" i="1"/>
  <c r="T227" i="1"/>
  <c r="V227" i="1" s="1"/>
  <c r="W226" i="1"/>
  <c r="T226" i="1"/>
  <c r="V226" i="1" s="1"/>
  <c r="W225" i="1"/>
  <c r="T225" i="1"/>
  <c r="V225" i="1" s="1"/>
  <c r="W224" i="1"/>
  <c r="T224" i="1"/>
  <c r="V224" i="1" s="1"/>
  <c r="W223" i="1"/>
  <c r="T223" i="1"/>
  <c r="V223" i="1" s="1"/>
  <c r="W222" i="1"/>
  <c r="T222" i="1"/>
  <c r="V222" i="1" s="1"/>
  <c r="W221" i="1"/>
  <c r="T221" i="1"/>
  <c r="V221" i="1" s="1"/>
  <c r="W220" i="1"/>
  <c r="T220" i="1"/>
  <c r="V220" i="1" s="1"/>
  <c r="W219" i="1"/>
  <c r="T219" i="1"/>
  <c r="W35" i="1"/>
  <c r="T35" i="1"/>
  <c r="V35" i="1" s="1"/>
  <c r="W34" i="1"/>
  <c r="T34" i="1"/>
  <c r="V34" i="1" s="1"/>
  <c r="W33" i="1"/>
  <c r="T33" i="1"/>
  <c r="V33" i="1" s="1"/>
  <c r="W32" i="1"/>
  <c r="T32" i="1"/>
  <c r="V32" i="1" s="1"/>
  <c r="W341" i="1"/>
  <c r="T341" i="1"/>
  <c r="V341" i="1" s="1"/>
  <c r="W340" i="1"/>
  <c r="T340" i="1"/>
  <c r="W390" i="1"/>
  <c r="T390" i="1"/>
  <c r="V390" i="1" s="1"/>
  <c r="W389" i="1"/>
  <c r="T389" i="1"/>
  <c r="V389" i="1" s="1"/>
  <c r="W388" i="1"/>
  <c r="T388" i="1"/>
  <c r="V388" i="1" s="1"/>
  <c r="W387" i="1"/>
  <c r="T387" i="1"/>
  <c r="V387" i="1" s="1"/>
  <c r="W386" i="1"/>
  <c r="T386" i="1"/>
  <c r="V386" i="1" s="1"/>
  <c r="W385" i="1"/>
  <c r="T385" i="1"/>
  <c r="V385" i="1" s="1"/>
  <c r="W384" i="1"/>
  <c r="T384" i="1"/>
  <c r="V384" i="1" s="1"/>
  <c r="W383" i="1"/>
  <c r="T383" i="1"/>
  <c r="V383" i="1" s="1"/>
  <c r="W382" i="1"/>
  <c r="T382" i="1"/>
  <c r="V382" i="1" s="1"/>
  <c r="W381" i="1"/>
  <c r="T381" i="1"/>
  <c r="V381" i="1" s="1"/>
  <c r="W380" i="1"/>
  <c r="T380" i="1"/>
  <c r="V380" i="1" s="1"/>
  <c r="W379" i="1"/>
  <c r="T379" i="1"/>
  <c r="V379" i="1" s="1"/>
  <c r="W378" i="1"/>
  <c r="T378" i="1"/>
  <c r="V378" i="1" s="1"/>
  <c r="W377" i="1"/>
  <c r="T377" i="1"/>
  <c r="V377" i="1" s="1"/>
  <c r="W376" i="1"/>
  <c r="T376" i="1"/>
  <c r="V376" i="1" s="1"/>
  <c r="W375" i="1"/>
  <c r="T375" i="1"/>
  <c r="V375" i="1" s="1"/>
  <c r="W374" i="1"/>
  <c r="T374" i="1"/>
  <c r="V374" i="1" s="1"/>
  <c r="W373" i="1"/>
  <c r="T373" i="1"/>
  <c r="V373" i="1" s="1"/>
  <c r="W372" i="1"/>
  <c r="T372" i="1"/>
  <c r="V372" i="1" s="1"/>
  <c r="W371" i="1"/>
  <c r="T371" i="1"/>
  <c r="V371" i="1" s="1"/>
  <c r="W370" i="1"/>
  <c r="T370" i="1"/>
  <c r="V370" i="1" s="1"/>
  <c r="W369" i="1"/>
  <c r="T369" i="1"/>
  <c r="V369" i="1" s="1"/>
  <c r="W368" i="1"/>
  <c r="T368" i="1"/>
  <c r="V368" i="1" s="1"/>
  <c r="W367" i="1"/>
  <c r="T367" i="1"/>
  <c r="V367" i="1" s="1"/>
  <c r="W366" i="1"/>
  <c r="T366" i="1"/>
  <c r="V366" i="1" s="1"/>
  <c r="W365" i="1"/>
  <c r="T365" i="1"/>
  <c r="V365" i="1" s="1"/>
  <c r="W364" i="1"/>
  <c r="T364" i="1"/>
  <c r="V364" i="1" s="1"/>
  <c r="W363" i="1"/>
  <c r="T363" i="1"/>
  <c r="V363" i="1" s="1"/>
  <c r="W362" i="1"/>
  <c r="T362" i="1"/>
  <c r="V362" i="1" s="1"/>
  <c r="W361" i="1"/>
  <c r="T361" i="1"/>
  <c r="V361" i="1" s="1"/>
  <c r="W360" i="1"/>
  <c r="T360" i="1"/>
  <c r="V360" i="1" s="1"/>
  <c r="W359" i="1"/>
  <c r="T359" i="1"/>
  <c r="V359" i="1" s="1"/>
  <c r="W358" i="1"/>
  <c r="T358" i="1"/>
  <c r="V358" i="1" s="1"/>
  <c r="W357" i="1"/>
  <c r="T357" i="1"/>
  <c r="V357" i="1" s="1"/>
  <c r="W356" i="1"/>
  <c r="T356" i="1"/>
  <c r="V356" i="1" s="1"/>
  <c r="W355" i="1"/>
  <c r="T355" i="1"/>
  <c r="V355" i="1" s="1"/>
  <c r="W354" i="1"/>
  <c r="T354" i="1"/>
  <c r="V354" i="1" s="1"/>
  <c r="W353" i="1"/>
  <c r="T353" i="1"/>
  <c r="V353" i="1" s="1"/>
  <c r="W352" i="1"/>
  <c r="T352" i="1"/>
  <c r="V352" i="1" s="1"/>
  <c r="W351" i="1"/>
  <c r="T351" i="1"/>
  <c r="V351" i="1" s="1"/>
  <c r="W350" i="1"/>
  <c r="T350" i="1"/>
  <c r="V350" i="1" s="1"/>
  <c r="W349" i="1"/>
  <c r="T349" i="1"/>
  <c r="V349" i="1" s="1"/>
  <c r="W348" i="1"/>
  <c r="T348" i="1"/>
  <c r="V348" i="1" s="1"/>
  <c r="W347" i="1"/>
  <c r="T347" i="1"/>
  <c r="V347" i="1" s="1"/>
  <c r="W346" i="1"/>
  <c r="T346" i="1"/>
  <c r="V346" i="1" s="1"/>
  <c r="W345" i="1"/>
  <c r="T345" i="1"/>
  <c r="V345" i="1" s="1"/>
  <c r="W344" i="1"/>
  <c r="T344" i="1"/>
  <c r="V344" i="1" s="1"/>
  <c r="W343" i="1"/>
  <c r="T343" i="1"/>
  <c r="V343" i="1" s="1"/>
  <c r="W342" i="1"/>
  <c r="T342" i="1"/>
  <c r="W339" i="1"/>
  <c r="W338" i="1"/>
  <c r="W337" i="1"/>
  <c r="W336" i="1"/>
  <c r="W335" i="1"/>
  <c r="W334" i="1"/>
  <c r="W333" i="1"/>
  <c r="T333" i="1"/>
  <c r="V333" i="1" s="1"/>
  <c r="W332" i="1"/>
  <c r="T332" i="1"/>
  <c r="V332" i="1" s="1"/>
  <c r="W331" i="1"/>
  <c r="T331" i="1"/>
  <c r="V331" i="1" s="1"/>
  <c r="W330" i="1"/>
  <c r="T330" i="1"/>
  <c r="V330" i="1" s="1"/>
  <c r="W329" i="1"/>
  <c r="T329" i="1"/>
  <c r="V329" i="1" s="1"/>
  <c r="W328" i="1"/>
  <c r="T328" i="1"/>
  <c r="V328" i="1" s="1"/>
  <c r="W327" i="1"/>
  <c r="T327" i="1"/>
  <c r="V327" i="1" s="1"/>
  <c r="W326" i="1"/>
  <c r="T326" i="1"/>
  <c r="V326" i="1" s="1"/>
  <c r="W325" i="1"/>
  <c r="T325" i="1"/>
  <c r="V325" i="1" s="1"/>
  <c r="W324" i="1"/>
  <c r="T324" i="1"/>
  <c r="V324" i="1" s="1"/>
  <c r="W323" i="1"/>
  <c r="T323" i="1"/>
  <c r="V323" i="1" s="1"/>
  <c r="W322" i="1"/>
  <c r="T322" i="1"/>
  <c r="V322" i="1" s="1"/>
  <c r="W321" i="1"/>
  <c r="T321" i="1"/>
  <c r="V321" i="1" s="1"/>
  <c r="W320" i="1"/>
  <c r="T320" i="1"/>
  <c r="V320" i="1" s="1"/>
  <c r="W319" i="1"/>
  <c r="T319" i="1"/>
  <c r="V319" i="1" s="1"/>
  <c r="W318" i="1"/>
  <c r="T318" i="1"/>
  <c r="V318" i="1" s="1"/>
  <c r="W317" i="1"/>
  <c r="T317" i="1"/>
  <c r="V317" i="1" s="1"/>
  <c r="W316" i="1"/>
  <c r="W315" i="1"/>
  <c r="T315" i="1"/>
  <c r="V315" i="1" s="1"/>
  <c r="W314" i="1"/>
  <c r="T314" i="1"/>
  <c r="V314" i="1" s="1"/>
  <c r="W313" i="1"/>
  <c r="T313" i="1"/>
  <c r="V313" i="1" s="1"/>
  <c r="W312" i="1"/>
  <c r="T312" i="1"/>
  <c r="V312" i="1" s="1"/>
  <c r="W311" i="1"/>
  <c r="T311" i="1"/>
  <c r="V311" i="1" s="1"/>
  <c r="W310" i="1"/>
  <c r="T310" i="1"/>
  <c r="V310" i="1" s="1"/>
  <c r="W309" i="1"/>
  <c r="T309" i="1"/>
  <c r="V309" i="1" s="1"/>
  <c r="W308" i="1"/>
  <c r="T308" i="1"/>
  <c r="V308" i="1" s="1"/>
  <c r="W307" i="1"/>
  <c r="T307" i="1"/>
  <c r="V307" i="1" s="1"/>
  <c r="W306" i="1"/>
  <c r="T306" i="1"/>
  <c r="W110" i="1"/>
  <c r="T110" i="1"/>
  <c r="V110" i="1" s="1"/>
  <c r="W109" i="1"/>
  <c r="T109" i="1"/>
  <c r="V109" i="1" s="1"/>
  <c r="W108" i="1"/>
  <c r="T108" i="1"/>
  <c r="W107" i="1"/>
  <c r="T107" i="1"/>
  <c r="V107" i="1" s="1"/>
  <c r="W106" i="1"/>
  <c r="T106" i="1"/>
  <c r="V106" i="1" s="1"/>
  <c r="W105" i="1"/>
  <c r="T105" i="1"/>
  <c r="V105" i="1" s="1"/>
  <c r="W104" i="1"/>
  <c r="T104" i="1"/>
  <c r="V104" i="1" s="1"/>
  <c r="W103" i="1"/>
  <c r="T103" i="1"/>
  <c r="V103" i="1" s="1"/>
  <c r="W102" i="1"/>
  <c r="T102" i="1"/>
  <c r="V102" i="1" s="1"/>
  <c r="W101" i="1"/>
  <c r="T101" i="1"/>
  <c r="V101" i="1" s="1"/>
  <c r="W100" i="1"/>
  <c r="T100" i="1"/>
  <c r="V100" i="1" s="1"/>
  <c r="W99" i="1"/>
  <c r="T99" i="1"/>
  <c r="V99" i="1" s="1"/>
  <c r="W98" i="1"/>
  <c r="T98" i="1"/>
  <c r="W280" i="1"/>
  <c r="T280" i="1"/>
  <c r="V280" i="1" s="1"/>
  <c r="W279" i="1"/>
  <c r="T279" i="1"/>
  <c r="V279" i="1" s="1"/>
  <c r="W278" i="1"/>
  <c r="T278" i="1"/>
  <c r="V278" i="1" s="1"/>
  <c r="W277" i="1"/>
  <c r="T277" i="1"/>
  <c r="V277" i="1" s="1"/>
  <c r="W276" i="1"/>
  <c r="T276" i="1"/>
  <c r="V276" i="1" s="1"/>
  <c r="W275" i="1"/>
  <c r="T275" i="1"/>
  <c r="V275" i="1" s="1"/>
  <c r="W274" i="1"/>
  <c r="T274" i="1"/>
  <c r="V274" i="1" s="1"/>
  <c r="W273" i="1"/>
  <c r="T273" i="1"/>
  <c r="W305" i="1"/>
  <c r="T305" i="1"/>
  <c r="V305" i="1" s="1"/>
  <c r="W304" i="1"/>
  <c r="T304" i="1"/>
  <c r="V304" i="1" s="1"/>
  <c r="W303" i="1"/>
  <c r="T303" i="1"/>
  <c r="V303" i="1" s="1"/>
  <c r="W302" i="1"/>
  <c r="T302" i="1"/>
  <c r="V302" i="1" s="1"/>
  <c r="W301" i="1"/>
  <c r="T301" i="1"/>
  <c r="V301" i="1" s="1"/>
  <c r="W300" i="1"/>
  <c r="T300" i="1"/>
  <c r="V300" i="1" s="1"/>
  <c r="W299" i="1"/>
  <c r="T299" i="1"/>
  <c r="V299" i="1" s="1"/>
  <c r="W298" i="1"/>
  <c r="T298" i="1"/>
  <c r="V298" i="1" s="1"/>
  <c r="W297" i="1"/>
  <c r="T297" i="1"/>
  <c r="V297" i="1" s="1"/>
  <c r="W296" i="1"/>
  <c r="T296" i="1"/>
  <c r="V296" i="1" s="1"/>
  <c r="W295" i="1"/>
  <c r="T295" i="1"/>
  <c r="V295" i="1" s="1"/>
  <c r="W294" i="1"/>
  <c r="T294" i="1"/>
  <c r="V294" i="1" s="1"/>
  <c r="W293" i="1"/>
  <c r="T293" i="1"/>
  <c r="W216" i="1"/>
  <c r="T216" i="1"/>
  <c r="V216" i="1" s="1"/>
  <c r="W215" i="1"/>
  <c r="T215" i="1"/>
  <c r="V215" i="1" s="1"/>
  <c r="W214" i="1"/>
  <c r="T214" i="1"/>
  <c r="V214" i="1" s="1"/>
  <c r="W213" i="1"/>
  <c r="T213" i="1"/>
  <c r="V213" i="1" s="1"/>
  <c r="W212" i="1"/>
  <c r="T212" i="1"/>
  <c r="V212" i="1" s="1"/>
  <c r="W211" i="1"/>
  <c r="T211" i="1"/>
  <c r="V211" i="1" s="1"/>
  <c r="W210" i="1"/>
  <c r="T210" i="1"/>
  <c r="V210" i="1" s="1"/>
  <c r="W209" i="1"/>
  <c r="T209" i="1"/>
  <c r="V209" i="1" s="1"/>
  <c r="W208" i="1"/>
  <c r="T208" i="1"/>
  <c r="V208" i="1" s="1"/>
  <c r="W207" i="1"/>
  <c r="T207" i="1"/>
  <c r="V207" i="1" s="1"/>
  <c r="W206" i="1"/>
  <c r="T206" i="1"/>
  <c r="V206" i="1" s="1"/>
  <c r="W205" i="1"/>
  <c r="T205" i="1"/>
  <c r="V205" i="1" s="1"/>
  <c r="W204" i="1"/>
  <c r="T204" i="1"/>
  <c r="V204" i="1" s="1"/>
  <c r="W203" i="1"/>
  <c r="T203" i="1"/>
  <c r="V203" i="1" s="1"/>
  <c r="W202" i="1"/>
  <c r="T202" i="1"/>
  <c r="V202" i="1" s="1"/>
  <c r="W201" i="1"/>
  <c r="T201" i="1"/>
  <c r="V201" i="1" s="1"/>
  <c r="W200" i="1"/>
  <c r="T200" i="1"/>
  <c r="V200" i="1" s="1"/>
  <c r="W199" i="1"/>
  <c r="T199" i="1"/>
  <c r="W198" i="1"/>
  <c r="T198" i="1"/>
  <c r="V198" i="1" s="1"/>
  <c r="W197" i="1"/>
  <c r="T197" i="1"/>
  <c r="V197" i="1" s="1"/>
  <c r="W196" i="1"/>
  <c r="T196" i="1"/>
  <c r="V196" i="1" s="1"/>
  <c r="W195" i="1"/>
  <c r="T195" i="1"/>
  <c r="V195" i="1" s="1"/>
  <c r="W194" i="1"/>
  <c r="T194" i="1"/>
  <c r="V194" i="1" s="1"/>
  <c r="W193" i="1"/>
  <c r="T193" i="1"/>
  <c r="V193" i="1" s="1"/>
  <c r="W192" i="1"/>
  <c r="T192" i="1"/>
  <c r="V192" i="1" s="1"/>
  <c r="W191" i="1"/>
  <c r="T191" i="1"/>
  <c r="V191" i="1" s="1"/>
  <c r="W190" i="1"/>
  <c r="T190" i="1"/>
  <c r="V190" i="1" s="1"/>
  <c r="W189" i="1"/>
  <c r="T189" i="1"/>
  <c r="V189" i="1" s="1"/>
  <c r="W188" i="1"/>
  <c r="T188" i="1"/>
  <c r="V188" i="1" s="1"/>
  <c r="W187" i="1"/>
  <c r="T187" i="1"/>
  <c r="V187" i="1" s="1"/>
  <c r="W186" i="1"/>
  <c r="T186" i="1"/>
  <c r="V186" i="1" s="1"/>
  <c r="W185" i="1"/>
  <c r="T185" i="1"/>
  <c r="V185" i="1" s="1"/>
  <c r="W184" i="1"/>
  <c r="T184" i="1"/>
  <c r="V184" i="1" s="1"/>
  <c r="W183" i="1"/>
  <c r="T183" i="1"/>
  <c r="V183" i="1" s="1"/>
  <c r="W182" i="1"/>
  <c r="T182" i="1"/>
  <c r="W181" i="1"/>
  <c r="T181" i="1"/>
  <c r="V181" i="1" s="1"/>
  <c r="W180" i="1"/>
  <c r="T180" i="1"/>
  <c r="V180" i="1" s="1"/>
  <c r="W179" i="1"/>
  <c r="T179" i="1"/>
  <c r="V179" i="1" s="1"/>
  <c r="W178" i="1"/>
  <c r="T178" i="1"/>
  <c r="V178" i="1" s="1"/>
  <c r="W177" i="1"/>
  <c r="T177" i="1"/>
  <c r="V177" i="1" s="1"/>
  <c r="W176" i="1"/>
  <c r="T176" i="1"/>
  <c r="V176" i="1" s="1"/>
  <c r="W175" i="1"/>
  <c r="T175" i="1"/>
  <c r="V175" i="1" s="1"/>
  <c r="W174" i="1"/>
  <c r="T174" i="1"/>
  <c r="V174" i="1" s="1"/>
  <c r="W173" i="1"/>
  <c r="T173" i="1"/>
  <c r="V173" i="1" s="1"/>
  <c r="W172" i="1"/>
  <c r="T172" i="1"/>
  <c r="V172" i="1" s="1"/>
  <c r="W171" i="1"/>
  <c r="T171" i="1"/>
  <c r="V171" i="1" s="1"/>
  <c r="W170" i="1"/>
  <c r="T170" i="1"/>
  <c r="V170" i="1" s="1"/>
  <c r="W169" i="1"/>
  <c r="T169" i="1"/>
  <c r="V169" i="1" s="1"/>
  <c r="W168" i="1"/>
  <c r="T168" i="1"/>
  <c r="V168" i="1" s="1"/>
  <c r="W167" i="1"/>
  <c r="T167" i="1"/>
  <c r="V167" i="1" s="1"/>
  <c r="W166" i="1"/>
  <c r="T166" i="1"/>
  <c r="V166" i="1" s="1"/>
  <c r="W165" i="1"/>
  <c r="T165" i="1"/>
  <c r="V165" i="1" s="1"/>
  <c r="W164" i="1"/>
  <c r="T164" i="1"/>
  <c r="V164" i="1" s="1"/>
  <c r="W163" i="1"/>
  <c r="T163" i="1"/>
  <c r="V163" i="1" s="1"/>
  <c r="W162" i="1"/>
  <c r="T162" i="1"/>
  <c r="V162" i="1" s="1"/>
  <c r="W161" i="1"/>
  <c r="T161" i="1"/>
  <c r="V161" i="1" s="1"/>
  <c r="W160" i="1"/>
  <c r="T160" i="1"/>
  <c r="V160" i="1" s="1"/>
  <c r="W159" i="1"/>
  <c r="T159" i="1"/>
  <c r="V159" i="1" s="1"/>
  <c r="W158" i="1"/>
  <c r="T158" i="1"/>
  <c r="V158" i="1" s="1"/>
  <c r="W113" i="1"/>
  <c r="T113" i="1"/>
  <c r="V113" i="1" s="1"/>
  <c r="W112" i="1"/>
  <c r="T112" i="1"/>
  <c r="V112" i="1" s="1"/>
  <c r="W111" i="1"/>
  <c r="T111" i="1"/>
  <c r="W218" i="1"/>
  <c r="T218" i="1"/>
  <c r="T148" i="1"/>
  <c r="V148" i="1" s="1"/>
  <c r="T147" i="1"/>
  <c r="V147" i="1" s="1"/>
  <c r="T146" i="1"/>
  <c r="V146" i="1" s="1"/>
  <c r="T145" i="1"/>
  <c r="V145" i="1" s="1"/>
  <c r="T144" i="1"/>
  <c r="V144" i="1" s="1"/>
  <c r="T143" i="1"/>
  <c r="V143" i="1" s="1"/>
  <c r="T142" i="1"/>
  <c r="V142" i="1" s="1"/>
  <c r="T141" i="1"/>
  <c r="V141" i="1" s="1"/>
  <c r="T140" i="1"/>
  <c r="V140" i="1" s="1"/>
  <c r="T139" i="1"/>
  <c r="V139" i="1" s="1"/>
  <c r="T138" i="1"/>
  <c r="V138" i="1" s="1"/>
  <c r="T137" i="1"/>
  <c r="V137" i="1" s="1"/>
  <c r="T136" i="1"/>
  <c r="V136" i="1" s="1"/>
  <c r="T135" i="1"/>
  <c r="V135" i="1" s="1"/>
  <c r="T134" i="1"/>
  <c r="V134" i="1" s="1"/>
  <c r="T133" i="1"/>
  <c r="V133" i="1" s="1"/>
  <c r="T132" i="1"/>
  <c r="V132" i="1" s="1"/>
  <c r="T131" i="1"/>
  <c r="V131" i="1" s="1"/>
  <c r="T130" i="1"/>
  <c r="V130" i="1" s="1"/>
  <c r="T129" i="1"/>
  <c r="V129" i="1" s="1"/>
  <c r="T128" i="1"/>
  <c r="V128" i="1" s="1"/>
  <c r="T127" i="1"/>
  <c r="V127" i="1" s="1"/>
  <c r="T126" i="1"/>
  <c r="V126" i="1" s="1"/>
  <c r="T125" i="1"/>
  <c r="V125" i="1" s="1"/>
  <c r="T124" i="1"/>
  <c r="V124" i="1" s="1"/>
  <c r="T123" i="1"/>
  <c r="W155" i="1"/>
  <c r="T155" i="1"/>
  <c r="V155" i="1" s="1"/>
  <c r="W154" i="1"/>
  <c r="T154" i="1"/>
  <c r="V154" i="1" s="1"/>
  <c r="W153" i="1"/>
  <c r="T153" i="1"/>
  <c r="V153" i="1" s="1"/>
  <c r="W152" i="1"/>
  <c r="T152" i="1"/>
  <c r="V152" i="1" s="1"/>
  <c r="W151" i="1"/>
  <c r="T151" i="1"/>
  <c r="V151" i="1" s="1"/>
  <c r="W150" i="1"/>
  <c r="T150" i="1"/>
  <c r="V150" i="1" s="1"/>
  <c r="W149" i="1"/>
  <c r="T149" i="1"/>
  <c r="V149" i="1" s="1"/>
  <c r="W270" i="1"/>
  <c r="T270" i="1"/>
  <c r="W27" i="1"/>
  <c r="T27" i="1"/>
  <c r="V27" i="1" s="1"/>
  <c r="W26" i="1"/>
  <c r="T26" i="1"/>
  <c r="V26" i="1" s="1"/>
  <c r="W25" i="1"/>
  <c r="T25" i="1"/>
  <c r="V25" i="1" s="1"/>
  <c r="W24" i="1"/>
  <c r="T24" i="1"/>
  <c r="V24" i="1" s="1"/>
  <c r="W23" i="1"/>
  <c r="T23" i="1"/>
  <c r="V23" i="1" s="1"/>
  <c r="W22" i="1"/>
  <c r="T22" i="1"/>
  <c r="V22" i="1" s="1"/>
  <c r="W21" i="1"/>
  <c r="T21" i="1"/>
  <c r="V21" i="1" s="1"/>
  <c r="W20" i="1"/>
  <c r="T20" i="1"/>
  <c r="V20" i="1" s="1"/>
  <c r="W19" i="1"/>
  <c r="T19" i="1"/>
  <c r="V19" i="1" s="1"/>
  <c r="W18" i="1"/>
  <c r="T18" i="1"/>
  <c r="V18" i="1" s="1"/>
  <c r="W17" i="1"/>
  <c r="T17" i="1"/>
  <c r="V17" i="1" s="1"/>
  <c r="W16" i="1"/>
  <c r="T16" i="1"/>
  <c r="V16" i="1" s="1"/>
  <c r="W15" i="1"/>
  <c r="T15" i="1"/>
  <c r="V15" i="1" s="1"/>
  <c r="W14" i="1"/>
  <c r="T14" i="1"/>
  <c r="V14" i="1" s="1"/>
  <c r="W13" i="1"/>
  <c r="T13" i="1"/>
  <c r="V13" i="1" s="1"/>
  <c r="W12" i="1"/>
  <c r="T12" i="1"/>
  <c r="V12" i="1" s="1"/>
  <c r="W11" i="1"/>
  <c r="T11" i="1"/>
  <c r="T622" i="1"/>
  <c r="V622" i="1" s="1"/>
  <c r="T621" i="1"/>
  <c r="V621" i="1" s="1"/>
  <c r="T620" i="1"/>
  <c r="V620" i="1" s="1"/>
  <c r="T619" i="1"/>
  <c r="V619" i="1" s="1"/>
  <c r="T618" i="1"/>
  <c r="V618" i="1" s="1"/>
  <c r="T617" i="1"/>
  <c r="V617" i="1" s="1"/>
  <c r="T616" i="1"/>
  <c r="V616" i="1" s="1"/>
  <c r="T615" i="1"/>
  <c r="V615" i="1" s="1"/>
  <c r="T614" i="1"/>
  <c r="V614" i="1" s="1"/>
  <c r="T613" i="1"/>
  <c r="W272" i="1"/>
  <c r="T272" i="1"/>
  <c r="W292" i="1"/>
  <c r="T292" i="1"/>
  <c r="V292" i="1" s="1"/>
  <c r="W291" i="1"/>
  <c r="T291" i="1"/>
  <c r="V291" i="1" s="1"/>
  <c r="W290" i="1"/>
  <c r="T290" i="1"/>
  <c r="W587" i="1"/>
  <c r="T587" i="1"/>
  <c r="V587" i="1" s="1"/>
  <c r="W586" i="1"/>
  <c r="T586" i="1"/>
  <c r="V586" i="1" s="1"/>
  <c r="W585" i="1"/>
  <c r="T585" i="1"/>
  <c r="V585" i="1" s="1"/>
  <c r="W583" i="1"/>
  <c r="T583" i="1"/>
  <c r="W122" i="1"/>
  <c r="T122" i="1"/>
  <c r="V122" i="1" s="1"/>
  <c r="W121" i="1"/>
  <c r="T121" i="1"/>
  <c r="V121" i="1" s="1"/>
  <c r="W120" i="1"/>
  <c r="T120" i="1"/>
  <c r="V120" i="1" s="1"/>
  <c r="W119" i="1"/>
  <c r="T119" i="1"/>
  <c r="V119" i="1" s="1"/>
  <c r="W118" i="1"/>
  <c r="T118" i="1"/>
  <c r="V118" i="1" s="1"/>
  <c r="W117" i="1"/>
  <c r="T117" i="1"/>
  <c r="V117" i="1" s="1"/>
  <c r="W116" i="1"/>
  <c r="T116" i="1"/>
  <c r="V116" i="1" s="1"/>
  <c r="W115" i="1"/>
  <c r="T115" i="1"/>
  <c r="V115" i="1" s="1"/>
  <c r="W114" i="1"/>
  <c r="T114" i="1"/>
  <c r="W403" i="1"/>
  <c r="T403" i="1"/>
  <c r="E17" i="4" s="1"/>
  <c r="G17" i="4" s="1"/>
  <c r="W402" i="1"/>
  <c r="T402" i="1"/>
  <c r="V402" i="1" s="1"/>
  <c r="W401" i="1"/>
  <c r="T401" i="1"/>
  <c r="V401" i="1" s="1"/>
  <c r="W400" i="1"/>
  <c r="T400" i="1"/>
  <c r="V400" i="1" s="1"/>
  <c r="W399" i="1"/>
  <c r="T399" i="1"/>
  <c r="V399" i="1" s="1"/>
  <c r="W398" i="1"/>
  <c r="T398" i="1"/>
  <c r="V398" i="1" s="1"/>
  <c r="W397" i="1"/>
  <c r="T397" i="1"/>
  <c r="V397" i="1" s="1"/>
  <c r="W396" i="1"/>
  <c r="T396" i="1"/>
  <c r="V396" i="1" s="1"/>
  <c r="W395" i="1"/>
  <c r="T395" i="1"/>
  <c r="V395" i="1" s="1"/>
  <c r="W394" i="1"/>
  <c r="T394" i="1"/>
  <c r="V394" i="1" s="1"/>
  <c r="W393" i="1"/>
  <c r="T393" i="1"/>
  <c r="V393" i="1" s="1"/>
  <c r="W392" i="1"/>
  <c r="T392" i="1"/>
  <c r="V392" i="1" s="1"/>
  <c r="W391" i="1"/>
  <c r="T391" i="1"/>
  <c r="V391" i="1" s="1"/>
  <c r="W416" i="1"/>
  <c r="T416" i="1"/>
  <c r="V416" i="1" s="1"/>
  <c r="W415" i="1"/>
  <c r="T415" i="1"/>
  <c r="V415" i="1" s="1"/>
  <c r="W414" i="1"/>
  <c r="T414" i="1"/>
  <c r="V414" i="1" s="1"/>
  <c r="W413" i="1"/>
  <c r="T413" i="1"/>
  <c r="V413" i="1" s="1"/>
  <c r="W412" i="1"/>
  <c r="T412" i="1"/>
  <c r="V412" i="1" s="1"/>
  <c r="W411" i="1"/>
  <c r="T411" i="1"/>
  <c r="V411" i="1" s="1"/>
  <c r="W410" i="1"/>
  <c r="T410" i="1"/>
  <c r="V410" i="1" s="1"/>
  <c r="W409" i="1"/>
  <c r="T409" i="1"/>
  <c r="V409" i="1" s="1"/>
  <c r="W408" i="1"/>
  <c r="T408" i="1"/>
  <c r="V408" i="1" s="1"/>
  <c r="W407" i="1"/>
  <c r="T407" i="1"/>
  <c r="V407" i="1" s="1"/>
  <c r="W406" i="1"/>
  <c r="T406" i="1"/>
  <c r="V406" i="1" s="1"/>
  <c r="W405" i="1"/>
  <c r="T405" i="1"/>
  <c r="V405" i="1" s="1"/>
  <c r="W404" i="1"/>
  <c r="T404" i="1"/>
  <c r="W157" i="1"/>
  <c r="T157" i="1"/>
  <c r="V157" i="1" s="1"/>
  <c r="W156" i="1"/>
  <c r="T156" i="1"/>
  <c r="W217" i="1"/>
  <c r="T217" i="1"/>
  <c r="W612" i="1"/>
  <c r="T612" i="1"/>
  <c r="W611" i="1"/>
  <c r="T611" i="1"/>
  <c r="V611" i="1" s="1"/>
  <c r="W428" i="1"/>
  <c r="T428" i="1"/>
  <c r="V428" i="1" s="1"/>
  <c r="W427" i="1"/>
  <c r="W31" i="1"/>
  <c r="T31" i="1"/>
  <c r="V31" i="1" s="1"/>
  <c r="W30" i="1"/>
  <c r="T30" i="1"/>
  <c r="V30" i="1" s="1"/>
  <c r="W29" i="1"/>
  <c r="T29" i="1"/>
  <c r="V29" i="1" s="1"/>
  <c r="W28" i="1"/>
  <c r="T28" i="1"/>
  <c r="V28" i="1" s="1"/>
  <c r="W271" i="1"/>
  <c r="T271" i="1"/>
  <c r="W289" i="1"/>
  <c r="T289" i="1"/>
  <c r="V289" i="1" s="1"/>
  <c r="W288" i="1"/>
  <c r="T288" i="1"/>
  <c r="V288" i="1" s="1"/>
  <c r="W287" i="1"/>
  <c r="T287" i="1"/>
  <c r="W43" i="1"/>
  <c r="V43" i="1"/>
  <c r="W42" i="1"/>
  <c r="V42" i="1"/>
  <c r="W41" i="1"/>
  <c r="V41" i="1"/>
  <c r="W40" i="1"/>
  <c r="V40" i="1"/>
  <c r="W39" i="1"/>
  <c r="W581" i="1"/>
  <c r="T581" i="1"/>
  <c r="V581" i="1" s="1"/>
  <c r="W580" i="1"/>
  <c r="T580" i="1"/>
  <c r="V580" i="1" s="1"/>
  <c r="W579" i="1"/>
  <c r="T579" i="1"/>
  <c r="V579" i="1" s="1"/>
  <c r="W578" i="1"/>
  <c r="T578" i="1"/>
  <c r="V578" i="1" s="1"/>
  <c r="W577" i="1"/>
  <c r="T577" i="1"/>
  <c r="V577" i="1" s="1"/>
  <c r="W576" i="1"/>
  <c r="T576" i="1"/>
  <c r="V576" i="1" s="1"/>
  <c r="W575" i="1"/>
  <c r="T575" i="1"/>
  <c r="V575" i="1" s="1"/>
  <c r="W574" i="1"/>
  <c r="T574" i="1"/>
  <c r="V574" i="1" s="1"/>
  <c r="W573" i="1"/>
  <c r="T573" i="1"/>
  <c r="V573" i="1" s="1"/>
  <c r="W572" i="1"/>
  <c r="T572" i="1"/>
  <c r="V572" i="1" s="1"/>
  <c r="W571" i="1"/>
  <c r="T571" i="1"/>
  <c r="V571" i="1" s="1"/>
  <c r="W570" i="1"/>
  <c r="T570" i="1"/>
  <c r="V570" i="1" s="1"/>
  <c r="W569" i="1"/>
  <c r="T569" i="1"/>
  <c r="V569" i="1" s="1"/>
  <c r="W568" i="1"/>
  <c r="T568" i="1"/>
  <c r="V568" i="1" s="1"/>
  <c r="W567" i="1"/>
  <c r="T567" i="1"/>
  <c r="V567" i="1" s="1"/>
  <c r="W566" i="1"/>
  <c r="T566" i="1"/>
  <c r="V566" i="1" s="1"/>
  <c r="W565" i="1"/>
  <c r="T565" i="1"/>
  <c r="V565" i="1" s="1"/>
  <c r="W564" i="1"/>
  <c r="T564" i="1"/>
  <c r="V564" i="1" s="1"/>
  <c r="W563" i="1"/>
  <c r="T563" i="1"/>
  <c r="V563" i="1" s="1"/>
  <c r="W562" i="1"/>
  <c r="T562" i="1"/>
  <c r="W561" i="1"/>
  <c r="T561" i="1"/>
  <c r="V561" i="1" s="1"/>
  <c r="W560" i="1"/>
  <c r="T560" i="1"/>
  <c r="V560" i="1" s="1"/>
  <c r="W559" i="1"/>
  <c r="T559" i="1"/>
  <c r="V559" i="1" s="1"/>
  <c r="W558" i="1"/>
  <c r="T558" i="1"/>
  <c r="V558" i="1" s="1"/>
  <c r="W557" i="1"/>
  <c r="T557" i="1"/>
  <c r="V557" i="1" s="1"/>
  <c r="W556" i="1"/>
  <c r="T556" i="1"/>
  <c r="V556" i="1" s="1"/>
  <c r="W555" i="1"/>
  <c r="T555" i="1"/>
  <c r="V555" i="1" s="1"/>
  <c r="W554" i="1"/>
  <c r="T554" i="1"/>
  <c r="V554" i="1" s="1"/>
  <c r="W553" i="1"/>
  <c r="T553" i="1"/>
  <c r="V553" i="1" s="1"/>
  <c r="W552" i="1"/>
  <c r="T552" i="1"/>
  <c r="V552" i="1" s="1"/>
  <c r="W551" i="1"/>
  <c r="T551" i="1"/>
  <c r="V551" i="1" s="1"/>
  <c r="W550" i="1"/>
  <c r="T550" i="1"/>
  <c r="V550" i="1" s="1"/>
  <c r="W549" i="1"/>
  <c r="T549" i="1"/>
  <c r="V549" i="1" s="1"/>
  <c r="W548" i="1"/>
  <c r="T548" i="1"/>
  <c r="V548" i="1" s="1"/>
  <c r="W547" i="1"/>
  <c r="T547" i="1"/>
  <c r="V547" i="1" s="1"/>
  <c r="W546" i="1"/>
  <c r="T546" i="1"/>
  <c r="V546" i="1" s="1"/>
  <c r="W545" i="1"/>
  <c r="T545" i="1"/>
  <c r="V545" i="1" s="1"/>
  <c r="W544" i="1"/>
  <c r="T544" i="1"/>
  <c r="V544" i="1" s="1"/>
  <c r="W543" i="1"/>
  <c r="T543" i="1"/>
  <c r="V543" i="1" s="1"/>
  <c r="W542" i="1"/>
  <c r="T542" i="1"/>
  <c r="V542" i="1" s="1"/>
  <c r="W541" i="1"/>
  <c r="T541" i="1"/>
  <c r="V541" i="1" s="1"/>
  <c r="W540" i="1"/>
  <c r="T540" i="1"/>
  <c r="V540" i="1" s="1"/>
  <c r="W539" i="1"/>
  <c r="T539" i="1"/>
  <c r="V539" i="1" s="1"/>
  <c r="W538" i="1"/>
  <c r="T538" i="1"/>
  <c r="V538" i="1" s="1"/>
  <c r="W537" i="1"/>
  <c r="T537" i="1"/>
  <c r="V537" i="1" s="1"/>
  <c r="W536" i="1"/>
  <c r="T536" i="1"/>
  <c r="V536" i="1" s="1"/>
  <c r="W535" i="1"/>
  <c r="T535" i="1"/>
  <c r="V535" i="1" s="1"/>
  <c r="W534" i="1"/>
  <c r="T534" i="1"/>
  <c r="V534" i="1" s="1"/>
  <c r="W533" i="1"/>
  <c r="T533" i="1"/>
  <c r="V533" i="1" s="1"/>
  <c r="W532" i="1"/>
  <c r="T532" i="1"/>
  <c r="V532" i="1" s="1"/>
  <c r="W531" i="1"/>
  <c r="T531" i="1"/>
  <c r="V531" i="1" s="1"/>
  <c r="W530" i="1"/>
  <c r="T530" i="1"/>
  <c r="V530" i="1" s="1"/>
  <c r="W529" i="1"/>
  <c r="T529" i="1"/>
  <c r="V529" i="1" s="1"/>
  <c r="W528" i="1"/>
  <c r="T528" i="1"/>
  <c r="V528" i="1" s="1"/>
  <c r="W527" i="1"/>
  <c r="T527" i="1"/>
  <c r="V527" i="1" s="1"/>
  <c r="W526" i="1"/>
  <c r="T526" i="1"/>
  <c r="V526" i="1" s="1"/>
  <c r="W525" i="1"/>
  <c r="T525" i="1"/>
  <c r="V525" i="1" s="1"/>
  <c r="W524" i="1"/>
  <c r="T524" i="1"/>
  <c r="V524" i="1" s="1"/>
  <c r="W523" i="1"/>
  <c r="T523" i="1"/>
  <c r="V523" i="1" s="1"/>
  <c r="W522" i="1"/>
  <c r="T522" i="1"/>
  <c r="V522" i="1" s="1"/>
  <c r="W521" i="1"/>
  <c r="T521" i="1"/>
  <c r="V521" i="1" s="1"/>
  <c r="W520" i="1"/>
  <c r="T520" i="1"/>
  <c r="V520" i="1" s="1"/>
  <c r="W519" i="1"/>
  <c r="T519" i="1"/>
  <c r="V519" i="1" s="1"/>
  <c r="W518" i="1"/>
  <c r="T518" i="1"/>
  <c r="V518" i="1" s="1"/>
  <c r="W517" i="1"/>
  <c r="T517" i="1"/>
  <c r="V517" i="1" s="1"/>
  <c r="W516" i="1"/>
  <c r="T516" i="1"/>
  <c r="V516" i="1" s="1"/>
  <c r="W515" i="1"/>
  <c r="T515" i="1"/>
  <c r="V515" i="1" s="1"/>
  <c r="W514" i="1"/>
  <c r="T514" i="1"/>
  <c r="V514" i="1" s="1"/>
  <c r="W513" i="1"/>
  <c r="T513" i="1"/>
  <c r="V513" i="1" s="1"/>
  <c r="W512" i="1"/>
  <c r="T512" i="1"/>
  <c r="V512" i="1" s="1"/>
  <c r="W511" i="1"/>
  <c r="T511" i="1"/>
  <c r="V511" i="1" s="1"/>
  <c r="W510" i="1"/>
  <c r="T510" i="1"/>
  <c r="V510" i="1" s="1"/>
  <c r="W509" i="1"/>
  <c r="T509" i="1"/>
  <c r="V509" i="1" s="1"/>
  <c r="W508" i="1"/>
  <c r="T508" i="1"/>
  <c r="V508" i="1" s="1"/>
  <c r="W507" i="1"/>
  <c r="T507" i="1"/>
  <c r="V507" i="1" s="1"/>
  <c r="W506" i="1"/>
  <c r="T506" i="1"/>
  <c r="V506" i="1" s="1"/>
  <c r="W505" i="1"/>
  <c r="T505" i="1"/>
  <c r="V505" i="1" s="1"/>
  <c r="W504" i="1"/>
  <c r="T504" i="1"/>
  <c r="V504" i="1" s="1"/>
  <c r="W503" i="1"/>
  <c r="T503" i="1"/>
  <c r="V503" i="1" s="1"/>
  <c r="W502" i="1"/>
  <c r="T502" i="1"/>
  <c r="V502" i="1" s="1"/>
  <c r="W501" i="1"/>
  <c r="T501" i="1"/>
  <c r="V501" i="1" s="1"/>
  <c r="W500" i="1"/>
  <c r="T500" i="1"/>
  <c r="V500" i="1" s="1"/>
  <c r="W499" i="1"/>
  <c r="T499" i="1"/>
  <c r="V499" i="1" s="1"/>
  <c r="W498" i="1"/>
  <c r="T498" i="1"/>
  <c r="V498" i="1" s="1"/>
  <c r="W497" i="1"/>
  <c r="T497" i="1"/>
  <c r="V497" i="1" s="1"/>
  <c r="W496" i="1"/>
  <c r="T496" i="1"/>
  <c r="V496" i="1" s="1"/>
  <c r="W495" i="1"/>
  <c r="T495" i="1"/>
  <c r="V495" i="1" s="1"/>
  <c r="W494" i="1"/>
  <c r="T494" i="1"/>
  <c r="V494" i="1" s="1"/>
  <c r="W493" i="1"/>
  <c r="T493" i="1"/>
  <c r="V493" i="1" s="1"/>
  <c r="W492" i="1"/>
  <c r="T492" i="1"/>
  <c r="V492" i="1" s="1"/>
  <c r="W491" i="1"/>
  <c r="T491" i="1"/>
  <c r="V491" i="1" s="1"/>
  <c r="W490" i="1"/>
  <c r="T490" i="1"/>
  <c r="V490" i="1" s="1"/>
  <c r="W489" i="1"/>
  <c r="T489" i="1"/>
  <c r="V489" i="1" s="1"/>
  <c r="W488" i="1"/>
  <c r="T488" i="1"/>
  <c r="V488" i="1" s="1"/>
  <c r="W487" i="1"/>
  <c r="T487" i="1"/>
  <c r="V487" i="1" s="1"/>
  <c r="W486" i="1"/>
  <c r="T486" i="1"/>
  <c r="V486" i="1" s="1"/>
  <c r="W485" i="1"/>
  <c r="T485" i="1"/>
  <c r="V485" i="1" s="1"/>
  <c r="W484" i="1"/>
  <c r="T484" i="1"/>
  <c r="V484" i="1" s="1"/>
  <c r="W483" i="1"/>
  <c r="T483" i="1"/>
  <c r="V483" i="1" s="1"/>
  <c r="W482" i="1"/>
  <c r="T482" i="1"/>
  <c r="V482" i="1" s="1"/>
  <c r="W481" i="1"/>
  <c r="T481" i="1"/>
  <c r="V481" i="1" s="1"/>
  <c r="W480" i="1"/>
  <c r="T480" i="1"/>
  <c r="V480" i="1" s="1"/>
  <c r="W479" i="1"/>
  <c r="T479" i="1"/>
  <c r="V479" i="1" s="1"/>
  <c r="W478" i="1"/>
  <c r="T478" i="1"/>
  <c r="V478" i="1" s="1"/>
  <c r="W477" i="1"/>
  <c r="T477" i="1"/>
  <c r="V477" i="1" s="1"/>
  <c r="W476" i="1"/>
  <c r="T476" i="1"/>
  <c r="V476" i="1" s="1"/>
  <c r="W475" i="1"/>
  <c r="T475" i="1"/>
  <c r="V475" i="1" s="1"/>
  <c r="W474" i="1"/>
  <c r="T474" i="1"/>
  <c r="V474" i="1" s="1"/>
  <c r="W473" i="1"/>
  <c r="T473" i="1"/>
  <c r="V473" i="1" s="1"/>
  <c r="W472" i="1"/>
  <c r="T472" i="1"/>
  <c r="V472" i="1" s="1"/>
  <c r="W471" i="1"/>
  <c r="T471" i="1"/>
  <c r="V471" i="1" s="1"/>
  <c r="W470" i="1"/>
  <c r="T470" i="1"/>
  <c r="V470" i="1" s="1"/>
  <c r="W469" i="1"/>
  <c r="T469" i="1"/>
  <c r="V469" i="1" s="1"/>
  <c r="W468" i="1"/>
  <c r="T468" i="1"/>
  <c r="V468" i="1" s="1"/>
  <c r="W467" i="1"/>
  <c r="T467" i="1"/>
  <c r="V467" i="1" s="1"/>
  <c r="W466" i="1"/>
  <c r="T466" i="1"/>
  <c r="V466" i="1" s="1"/>
  <c r="W465" i="1"/>
  <c r="T465" i="1"/>
  <c r="V465" i="1" s="1"/>
  <c r="W464" i="1"/>
  <c r="T464" i="1"/>
  <c r="V464" i="1" s="1"/>
  <c r="W463" i="1"/>
  <c r="T463" i="1"/>
  <c r="V463" i="1" s="1"/>
  <c r="W462" i="1"/>
  <c r="T462" i="1"/>
  <c r="V462" i="1" s="1"/>
  <c r="W461" i="1"/>
  <c r="T461" i="1"/>
  <c r="V461" i="1" s="1"/>
  <c r="W460" i="1"/>
  <c r="T460" i="1"/>
  <c r="V460" i="1" s="1"/>
  <c r="W459" i="1"/>
  <c r="T459" i="1"/>
  <c r="V459" i="1" s="1"/>
  <c r="W458" i="1"/>
  <c r="T458" i="1"/>
  <c r="V458" i="1" s="1"/>
  <c r="W457" i="1"/>
  <c r="T457" i="1"/>
  <c r="V457" i="1" s="1"/>
  <c r="W456" i="1"/>
  <c r="T456" i="1"/>
  <c r="V456" i="1" s="1"/>
  <c r="W455" i="1"/>
  <c r="T455" i="1"/>
  <c r="V455" i="1" s="1"/>
  <c r="W454" i="1"/>
  <c r="T454" i="1"/>
  <c r="V454" i="1" s="1"/>
  <c r="W453" i="1"/>
  <c r="T453" i="1"/>
  <c r="V453" i="1" s="1"/>
  <c r="W452" i="1"/>
  <c r="T452" i="1"/>
  <c r="V452" i="1" s="1"/>
  <c r="W451" i="1"/>
  <c r="T451" i="1"/>
  <c r="V451" i="1" s="1"/>
  <c r="W450" i="1"/>
  <c r="T450" i="1"/>
  <c r="V450" i="1" s="1"/>
  <c r="W449" i="1"/>
  <c r="T449" i="1"/>
  <c r="V449" i="1" s="1"/>
  <c r="W448" i="1"/>
  <c r="T448" i="1"/>
  <c r="V448" i="1" s="1"/>
  <c r="W447" i="1"/>
  <c r="T447" i="1"/>
  <c r="V447" i="1" s="1"/>
  <c r="W446" i="1"/>
  <c r="T446" i="1"/>
  <c r="V446" i="1" s="1"/>
  <c r="W445" i="1"/>
  <c r="T445" i="1"/>
  <c r="V445" i="1" s="1"/>
  <c r="W444" i="1"/>
  <c r="T444" i="1"/>
  <c r="V444" i="1" s="1"/>
  <c r="W443" i="1"/>
  <c r="T443" i="1"/>
  <c r="V443" i="1" s="1"/>
  <c r="W442" i="1"/>
  <c r="T442" i="1"/>
  <c r="V442" i="1" s="1"/>
  <c r="W441" i="1"/>
  <c r="T441" i="1"/>
  <c r="V441" i="1" s="1"/>
  <c r="W440" i="1"/>
  <c r="T440" i="1"/>
  <c r="V440" i="1" s="1"/>
  <c r="W439" i="1"/>
  <c r="T439" i="1"/>
  <c r="V439" i="1" s="1"/>
  <c r="W438" i="1"/>
  <c r="T438" i="1"/>
  <c r="V438" i="1" s="1"/>
  <c r="W437" i="1"/>
  <c r="T437" i="1"/>
  <c r="V437" i="1" s="1"/>
  <c r="W436" i="1"/>
  <c r="T436" i="1"/>
  <c r="V436" i="1" s="1"/>
  <c r="W435" i="1"/>
  <c r="T435" i="1"/>
  <c r="V435" i="1" s="1"/>
  <c r="W434" i="1"/>
  <c r="T434" i="1"/>
  <c r="V434" i="1" s="1"/>
  <c r="W433" i="1"/>
  <c r="T433" i="1"/>
  <c r="V433" i="1" s="1"/>
  <c r="W432" i="1"/>
  <c r="T432" i="1"/>
  <c r="V432" i="1" s="1"/>
  <c r="W431" i="1"/>
  <c r="T431" i="1"/>
  <c r="W97" i="1"/>
  <c r="T97" i="1"/>
  <c r="V97" i="1" s="1"/>
  <c r="W96" i="1"/>
  <c r="R96" i="1"/>
  <c r="T96" i="1" s="1"/>
  <c r="V96" i="1" s="1"/>
  <c r="W95" i="1"/>
  <c r="R95" i="1"/>
  <c r="T95" i="1" s="1"/>
  <c r="V95" i="1" s="1"/>
  <c r="W94" i="1"/>
  <c r="R94" i="1"/>
  <c r="T94" i="1" s="1"/>
  <c r="V94" i="1" s="1"/>
  <c r="W93" i="1"/>
  <c r="R93" i="1"/>
  <c r="T93" i="1" s="1"/>
  <c r="V93" i="1" s="1"/>
  <c r="W92" i="1"/>
  <c r="R92" i="1"/>
  <c r="T92" i="1" s="1"/>
  <c r="V92" i="1" s="1"/>
  <c r="W91" i="1"/>
  <c r="R91" i="1"/>
  <c r="T91" i="1" s="1"/>
  <c r="V91" i="1" s="1"/>
  <c r="W90" i="1"/>
  <c r="R90" i="1"/>
  <c r="T90" i="1" s="1"/>
  <c r="V90" i="1" s="1"/>
  <c r="W89" i="1"/>
  <c r="T89" i="1"/>
  <c r="V89" i="1" s="1"/>
  <c r="W88" i="1"/>
  <c r="T88" i="1"/>
  <c r="V88" i="1" s="1"/>
  <c r="W87" i="1"/>
  <c r="T87" i="1"/>
  <c r="V87" i="1" s="1"/>
  <c r="W86" i="1"/>
  <c r="T86" i="1"/>
  <c r="V86" i="1" s="1"/>
  <c r="W85" i="1"/>
  <c r="T85" i="1"/>
  <c r="V85" i="1" s="1"/>
  <c r="W84" i="1"/>
  <c r="T84" i="1"/>
  <c r="V84" i="1" s="1"/>
  <c r="W83" i="1"/>
  <c r="T83" i="1"/>
  <c r="V83" i="1" s="1"/>
  <c r="W82" i="1"/>
  <c r="T82" i="1"/>
  <c r="V82" i="1" s="1"/>
  <c r="W81" i="1"/>
  <c r="T81" i="1"/>
  <c r="V81" i="1" s="1"/>
  <c r="W80" i="1"/>
  <c r="T80" i="1"/>
  <c r="V80" i="1" s="1"/>
  <c r="W79" i="1"/>
  <c r="T79" i="1"/>
  <c r="V79" i="1" s="1"/>
  <c r="W78" i="1"/>
  <c r="T78" i="1"/>
  <c r="V78" i="1" s="1"/>
  <c r="W77" i="1"/>
  <c r="T77" i="1"/>
  <c r="V77" i="1" s="1"/>
  <c r="W76" i="1"/>
  <c r="T76" i="1"/>
  <c r="V76" i="1" s="1"/>
  <c r="W75" i="1"/>
  <c r="T75" i="1"/>
  <c r="V75" i="1" s="1"/>
  <c r="W74" i="1"/>
  <c r="T74" i="1"/>
  <c r="V74" i="1" s="1"/>
  <c r="W73" i="1"/>
  <c r="T73" i="1"/>
  <c r="V73" i="1" s="1"/>
  <c r="W72" i="1"/>
  <c r="T72" i="1"/>
  <c r="V72" i="1" s="1"/>
  <c r="W71" i="1"/>
  <c r="T71" i="1"/>
  <c r="V71" i="1" s="1"/>
  <c r="W70" i="1"/>
  <c r="T70" i="1"/>
  <c r="V70" i="1" s="1"/>
  <c r="W69" i="1"/>
  <c r="T69" i="1"/>
  <c r="V69" i="1" s="1"/>
  <c r="W68" i="1"/>
  <c r="T68" i="1"/>
  <c r="V68" i="1" s="1"/>
  <c r="W67" i="1"/>
  <c r="T67" i="1"/>
  <c r="V67" i="1" s="1"/>
  <c r="W66" i="1"/>
  <c r="T66" i="1"/>
  <c r="V66" i="1" s="1"/>
  <c r="W65" i="1"/>
  <c r="T65" i="1"/>
  <c r="V65" i="1" s="1"/>
  <c r="W64" i="1"/>
  <c r="T64" i="1"/>
  <c r="V64" i="1" s="1"/>
  <c r="W63" i="1"/>
  <c r="R63" i="1"/>
  <c r="T63" i="1" s="1"/>
  <c r="V63" i="1" s="1"/>
  <c r="W62" i="1"/>
  <c r="R62" i="1"/>
  <c r="T62" i="1" s="1"/>
  <c r="V62" i="1" s="1"/>
  <c r="W61" i="1"/>
  <c r="R61" i="1"/>
  <c r="T61" i="1" s="1"/>
  <c r="V61" i="1" s="1"/>
  <c r="W60" i="1"/>
  <c r="R60" i="1"/>
  <c r="T60" i="1" s="1"/>
  <c r="V60" i="1" s="1"/>
  <c r="W59" i="1"/>
  <c r="R59" i="1"/>
  <c r="T59" i="1" s="1"/>
  <c r="V59" i="1" s="1"/>
  <c r="W58" i="1"/>
  <c r="R58" i="1"/>
  <c r="T58" i="1" s="1"/>
  <c r="V58" i="1" s="1"/>
  <c r="W57" i="1"/>
  <c r="R57" i="1"/>
  <c r="T57" i="1" s="1"/>
  <c r="V57" i="1" s="1"/>
  <c r="W56" i="1"/>
  <c r="R56" i="1"/>
  <c r="T56" i="1" s="1"/>
  <c r="V56" i="1" s="1"/>
  <c r="W55" i="1"/>
  <c r="R55" i="1"/>
  <c r="T55" i="1" s="1"/>
  <c r="V55" i="1" s="1"/>
  <c r="W54" i="1"/>
  <c r="R54" i="1"/>
  <c r="T54" i="1" s="1"/>
  <c r="V54" i="1" s="1"/>
  <c r="W53" i="1"/>
  <c r="R53" i="1"/>
  <c r="T53" i="1" s="1"/>
  <c r="V53" i="1" s="1"/>
  <c r="W52" i="1"/>
  <c r="R52" i="1"/>
  <c r="T52" i="1" s="1"/>
  <c r="V52" i="1" s="1"/>
  <c r="W51" i="1"/>
  <c r="R51" i="1"/>
  <c r="T51" i="1" s="1"/>
  <c r="V51" i="1" s="1"/>
  <c r="W50" i="1"/>
  <c r="R50" i="1"/>
  <c r="T50" i="1" s="1"/>
  <c r="V50" i="1" s="1"/>
  <c r="W49" i="1"/>
  <c r="R49" i="1"/>
  <c r="T49" i="1" s="1"/>
  <c r="V49" i="1" s="1"/>
  <c r="W48" i="1"/>
  <c r="R48" i="1"/>
  <c r="T48" i="1" s="1"/>
  <c r="V48" i="1" s="1"/>
  <c r="W47" i="1"/>
  <c r="R47" i="1"/>
  <c r="T47" i="1" s="1"/>
  <c r="V47" i="1" s="1"/>
  <c r="W46" i="1"/>
  <c r="R46" i="1"/>
  <c r="T46" i="1" s="1"/>
  <c r="V46" i="1" s="1"/>
  <c r="W45" i="1"/>
  <c r="R45" i="1"/>
  <c r="T45" i="1" s="1"/>
  <c r="V45" i="1" s="1"/>
  <c r="W44" i="1"/>
  <c r="R44" i="1"/>
  <c r="T44" i="1" s="1"/>
  <c r="E55" i="4" l="1"/>
  <c r="G55" i="4" s="1"/>
  <c r="V612" i="1"/>
  <c r="X612" i="1" s="1"/>
  <c r="Y612" i="1" s="1"/>
  <c r="E57" i="4"/>
  <c r="G57" i="4" s="1"/>
  <c r="V562" i="1"/>
  <c r="X562" i="1" s="1"/>
  <c r="E56" i="4"/>
  <c r="G56" i="4" s="1"/>
  <c r="E24" i="4"/>
  <c r="G24" i="4" s="1"/>
  <c r="H24" i="4" s="1"/>
  <c r="E8" i="4"/>
  <c r="G8" i="4" s="1"/>
  <c r="H8" i="4" s="1"/>
  <c r="E22" i="4"/>
  <c r="G22" i="4" s="1"/>
  <c r="E19" i="4"/>
  <c r="G19" i="4" s="1"/>
  <c r="E42" i="4"/>
  <c r="G42" i="4" s="1"/>
  <c r="V605" i="1"/>
  <c r="X605" i="1" s="1"/>
  <c r="E50" i="4"/>
  <c r="G50" i="4" s="1"/>
  <c r="E30" i="4"/>
  <c r="G30" i="4" s="1"/>
  <c r="V340" i="1"/>
  <c r="X340" i="1" s="1"/>
  <c r="E38" i="4"/>
  <c r="G38" i="4" s="1"/>
  <c r="V241" i="1"/>
  <c r="X241" i="1" s="1"/>
  <c r="E43" i="4"/>
  <c r="G43" i="4" s="1"/>
  <c r="V36" i="1"/>
  <c r="X36" i="1" s="1"/>
  <c r="E44" i="4"/>
  <c r="G44" i="4" s="1"/>
  <c r="H44" i="4" s="1"/>
  <c r="V582" i="1"/>
  <c r="X582" i="1" s="1"/>
  <c r="Z582" i="1" s="1"/>
  <c r="E41" i="4"/>
  <c r="G41" i="4" s="1"/>
  <c r="E37" i="4"/>
  <c r="G37" i="4" s="1"/>
  <c r="X38" i="1"/>
  <c r="T316" i="1"/>
  <c r="V316" i="1" s="1"/>
  <c r="X316" i="1" s="1"/>
  <c r="X556" i="1"/>
  <c r="X560" i="1"/>
  <c r="X564" i="1"/>
  <c r="X172" i="1"/>
  <c r="X370" i="1"/>
  <c r="X34" i="1"/>
  <c r="X225" i="1"/>
  <c r="X363" i="1"/>
  <c r="X162" i="1"/>
  <c r="X163" i="1"/>
  <c r="Y163" i="1" s="1"/>
  <c r="X167" i="1"/>
  <c r="X298" i="1"/>
  <c r="X239" i="1"/>
  <c r="X249" i="1"/>
  <c r="X424" i="1"/>
  <c r="X606" i="1"/>
  <c r="X64" i="1"/>
  <c r="X68" i="1"/>
  <c r="X614" i="1"/>
  <c r="X618" i="1"/>
  <c r="X154" i="1"/>
  <c r="Y154" i="1" s="1"/>
  <c r="X47" i="1"/>
  <c r="X51" i="1"/>
  <c r="X410" i="1"/>
  <c r="X414" i="1"/>
  <c r="X396" i="1"/>
  <c r="X400" i="1"/>
  <c r="X118" i="1"/>
  <c r="X122" i="1"/>
  <c r="X132" i="1"/>
  <c r="X285" i="1"/>
  <c r="X279" i="1"/>
  <c r="X570" i="1"/>
  <c r="X205" i="1"/>
  <c r="X209" i="1"/>
  <c r="Y209" i="1" s="1"/>
  <c r="X213" i="1"/>
  <c r="X301" i="1"/>
  <c r="X305" i="1"/>
  <c r="X109" i="1"/>
  <c r="X324" i="1"/>
  <c r="X467" i="1"/>
  <c r="X471" i="1"/>
  <c r="X475" i="1"/>
  <c r="X479" i="1"/>
  <c r="X487" i="1"/>
  <c r="X491" i="1"/>
  <c r="X507" i="1"/>
  <c r="X151" i="1"/>
  <c r="Y151" i="1" s="1"/>
  <c r="X368" i="1"/>
  <c r="X384" i="1"/>
  <c r="X574" i="1"/>
  <c r="X177" i="1"/>
  <c r="X336" i="1"/>
  <c r="X346" i="1"/>
  <c r="X350" i="1"/>
  <c r="X354" i="1"/>
  <c r="X388" i="1"/>
  <c r="X72" i="1"/>
  <c r="X80" i="1"/>
  <c r="X84" i="1"/>
  <c r="X88" i="1"/>
  <c r="X92" i="1"/>
  <c r="X445" i="1"/>
  <c r="X449" i="1"/>
  <c r="X460" i="1"/>
  <c r="X472" i="1"/>
  <c r="X134" i="1"/>
  <c r="X343" i="1"/>
  <c r="X359" i="1"/>
  <c r="X69" i="1"/>
  <c r="X73" i="1"/>
  <c r="X485" i="1"/>
  <c r="X493" i="1"/>
  <c r="X517" i="1"/>
  <c r="X521" i="1"/>
  <c r="X525" i="1"/>
  <c r="X529" i="1"/>
  <c r="X541" i="1"/>
  <c r="X549" i="1"/>
  <c r="X553" i="1"/>
  <c r="X139" i="1"/>
  <c r="X143" i="1"/>
  <c r="X175" i="1"/>
  <c r="X179" i="1"/>
  <c r="X187" i="1"/>
  <c r="X338" i="1"/>
  <c r="X474" i="1"/>
  <c r="X530" i="1"/>
  <c r="X534" i="1"/>
  <c r="X573" i="1"/>
  <c r="X42" i="1"/>
  <c r="X289" i="1"/>
  <c r="Y289" i="1" s="1"/>
  <c r="X144" i="1"/>
  <c r="X67" i="1"/>
  <c r="X71" i="1"/>
  <c r="X79" i="1"/>
  <c r="X87" i="1"/>
  <c r="X572" i="1"/>
  <c r="X620" i="1"/>
  <c r="X16" i="1"/>
  <c r="X20" i="1"/>
  <c r="X24" i="1"/>
  <c r="X313" i="1"/>
  <c r="X331" i="1"/>
  <c r="X33" i="1"/>
  <c r="X234" i="1"/>
  <c r="X284" i="1"/>
  <c r="X224" i="1"/>
  <c r="X81" i="1"/>
  <c r="X85" i="1"/>
  <c r="X89" i="1"/>
  <c r="X93" i="1"/>
  <c r="X434" i="1"/>
  <c r="X442" i="1"/>
  <c r="X496" i="1"/>
  <c r="X500" i="1"/>
  <c r="X504" i="1"/>
  <c r="X508" i="1"/>
  <c r="X516" i="1"/>
  <c r="X578" i="1"/>
  <c r="X125" i="1"/>
  <c r="X129" i="1"/>
  <c r="X148" i="1"/>
  <c r="X46" i="1"/>
  <c r="X50" i="1"/>
  <c r="X54" i="1"/>
  <c r="X571" i="1"/>
  <c r="X409" i="1"/>
  <c r="X413" i="1"/>
  <c r="X391" i="1"/>
  <c r="X399" i="1"/>
  <c r="X586" i="1"/>
  <c r="Y586" i="1" s="1"/>
  <c r="X292" i="1"/>
  <c r="Y292" i="1" s="1"/>
  <c r="X161" i="1"/>
  <c r="X180" i="1"/>
  <c r="X188" i="1"/>
  <c r="Y188" i="1" s="1"/>
  <c r="X202" i="1"/>
  <c r="X105" i="1"/>
  <c r="X319" i="1"/>
  <c r="X376" i="1"/>
  <c r="X242" i="1"/>
  <c r="X48" i="1"/>
  <c r="X52" i="1"/>
  <c r="X56" i="1"/>
  <c r="X440" i="1"/>
  <c r="X444" i="1"/>
  <c r="X551" i="1"/>
  <c r="X555" i="1"/>
  <c r="X407" i="1"/>
  <c r="X19" i="1"/>
  <c r="X204" i="1"/>
  <c r="X299" i="1"/>
  <c r="X274" i="1"/>
  <c r="X107" i="1"/>
  <c r="X309" i="1"/>
  <c r="X344" i="1"/>
  <c r="X352" i="1"/>
  <c r="X360" i="1"/>
  <c r="X35" i="1"/>
  <c r="X45" i="1"/>
  <c r="X49" i="1"/>
  <c r="X53" i="1"/>
  <c r="X61" i="1"/>
  <c r="X433" i="1"/>
  <c r="X437" i="1"/>
  <c r="X456" i="1"/>
  <c r="X506" i="1"/>
  <c r="X510" i="1"/>
  <c r="X514" i="1"/>
  <c r="X412" i="1"/>
  <c r="X402" i="1"/>
  <c r="X116" i="1"/>
  <c r="X585" i="1"/>
  <c r="Y585" i="1" s="1"/>
  <c r="X13" i="1"/>
  <c r="X185" i="1"/>
  <c r="X99" i="1"/>
  <c r="X357" i="1"/>
  <c r="X232" i="1"/>
  <c r="X609" i="1"/>
  <c r="X130" i="1"/>
  <c r="X70" i="1"/>
  <c r="X86" i="1"/>
  <c r="X90" i="1"/>
  <c r="X473" i="1"/>
  <c r="X477" i="1"/>
  <c r="X484" i="1"/>
  <c r="X519" i="1"/>
  <c r="X523" i="1"/>
  <c r="X527" i="1"/>
  <c r="X40" i="1"/>
  <c r="X150" i="1"/>
  <c r="Y150" i="1" s="1"/>
  <c r="X190" i="1"/>
  <c r="X322" i="1"/>
  <c r="X362" i="1"/>
  <c r="X373" i="1"/>
  <c r="X282" i="1"/>
  <c r="X60" i="1"/>
  <c r="X78" i="1"/>
  <c r="X466" i="1"/>
  <c r="X470" i="1"/>
  <c r="X495" i="1"/>
  <c r="X499" i="1"/>
  <c r="X503" i="1"/>
  <c r="X536" i="1"/>
  <c r="X540" i="1"/>
  <c r="X559" i="1"/>
  <c r="X563" i="1"/>
  <c r="X567" i="1"/>
  <c r="X577" i="1"/>
  <c r="X41" i="1"/>
  <c r="X29" i="1"/>
  <c r="X406" i="1"/>
  <c r="X395" i="1"/>
  <c r="X15" i="1"/>
  <c r="X153" i="1"/>
  <c r="Y153" i="1" s="1"/>
  <c r="X131" i="1"/>
  <c r="X165" i="1"/>
  <c r="X168" i="1"/>
  <c r="X171" i="1"/>
  <c r="X184" i="1"/>
  <c r="X194" i="1"/>
  <c r="X201" i="1"/>
  <c r="X208" i="1"/>
  <c r="Y208" i="1" s="1"/>
  <c r="X276" i="1"/>
  <c r="X308" i="1"/>
  <c r="X318" i="1"/>
  <c r="X321" i="1"/>
  <c r="X335" i="1"/>
  <c r="X372" i="1"/>
  <c r="X375" i="1"/>
  <c r="X220" i="1"/>
  <c r="X227" i="1"/>
  <c r="X236" i="1"/>
  <c r="X37" i="1"/>
  <c r="X97" i="1"/>
  <c r="Y97" i="1" s="1"/>
  <c r="X441" i="1"/>
  <c r="X459" i="1"/>
  <c r="X511" i="1"/>
  <c r="X515" i="1"/>
  <c r="X518" i="1"/>
  <c r="X526" i="1"/>
  <c r="X548" i="1"/>
  <c r="X552" i="1"/>
  <c r="X117" i="1"/>
  <c r="X121" i="1"/>
  <c r="X142" i="1"/>
  <c r="X113" i="1"/>
  <c r="X160" i="1"/>
  <c r="X178" i="1"/>
  <c r="X302" i="1"/>
  <c r="X315" i="1"/>
  <c r="X339" i="1"/>
  <c r="X353" i="1"/>
  <c r="X385" i="1"/>
  <c r="X233" i="1"/>
  <c r="X248" i="1"/>
  <c r="X425" i="1"/>
  <c r="X283" i="1"/>
  <c r="X341" i="1"/>
  <c r="X228" i="1"/>
  <c r="X58" i="1"/>
  <c r="X62" i="1"/>
  <c r="X91" i="1"/>
  <c r="X446" i="1"/>
  <c r="X453" i="1"/>
  <c r="X457" i="1"/>
  <c r="X464" i="1"/>
  <c r="X489" i="1"/>
  <c r="X501" i="1"/>
  <c r="X531" i="1"/>
  <c r="X538" i="1"/>
  <c r="X542" i="1"/>
  <c r="X561" i="1"/>
  <c r="X565" i="1"/>
  <c r="X569" i="1"/>
  <c r="X575" i="1"/>
  <c r="X31" i="1"/>
  <c r="X393" i="1"/>
  <c r="X587" i="1"/>
  <c r="Y587" i="1" s="1"/>
  <c r="X17" i="1"/>
  <c r="X25" i="1"/>
  <c r="X146" i="1"/>
  <c r="X176" i="1"/>
  <c r="X196" i="1"/>
  <c r="X206" i="1"/>
  <c r="X210" i="1"/>
  <c r="X214" i="1"/>
  <c r="X328" i="1"/>
  <c r="X337" i="1"/>
  <c r="X32" i="1"/>
  <c r="X222" i="1"/>
  <c r="X229" i="1"/>
  <c r="X243" i="1"/>
  <c r="Y243" i="1" s="1"/>
  <c r="X250" i="1"/>
  <c r="X429" i="1"/>
  <c r="Y429" i="1" s="1"/>
  <c r="X95" i="1"/>
  <c r="X443" i="1"/>
  <c r="X476" i="1"/>
  <c r="X483" i="1"/>
  <c r="X486" i="1"/>
  <c r="X509" i="1"/>
  <c r="X513" i="1"/>
  <c r="X520" i="1"/>
  <c r="X528" i="1"/>
  <c r="X550" i="1"/>
  <c r="X554" i="1"/>
  <c r="X416" i="1"/>
  <c r="X401" i="1"/>
  <c r="X115" i="1"/>
  <c r="X615" i="1"/>
  <c r="X619" i="1"/>
  <c r="X126" i="1"/>
  <c r="X133" i="1"/>
  <c r="X136" i="1"/>
  <c r="X140" i="1"/>
  <c r="X173" i="1"/>
  <c r="X186" i="1"/>
  <c r="X189" i="1"/>
  <c r="X297" i="1"/>
  <c r="X304" i="1"/>
  <c r="X106" i="1"/>
  <c r="X347" i="1"/>
  <c r="X351" i="1"/>
  <c r="X355" i="1"/>
  <c r="X358" i="1"/>
  <c r="X361" i="1"/>
  <c r="X364" i="1"/>
  <c r="X377" i="1"/>
  <c r="X380" i="1"/>
  <c r="X231" i="1"/>
  <c r="X238" i="1"/>
  <c r="X608" i="1"/>
  <c r="X59" i="1"/>
  <c r="X63" i="1"/>
  <c r="X77" i="1"/>
  <c r="X447" i="1"/>
  <c r="X450" i="1"/>
  <c r="X465" i="1"/>
  <c r="X469" i="1"/>
  <c r="X480" i="1"/>
  <c r="X494" i="1"/>
  <c r="X502" i="1"/>
  <c r="X532" i="1"/>
  <c r="X535" i="1"/>
  <c r="X539" i="1"/>
  <c r="X547" i="1"/>
  <c r="X558" i="1"/>
  <c r="X576" i="1"/>
  <c r="X580" i="1"/>
  <c r="X28" i="1"/>
  <c r="X394" i="1"/>
  <c r="X14" i="1"/>
  <c r="X18" i="1"/>
  <c r="X22" i="1"/>
  <c r="X26" i="1"/>
  <c r="X152" i="1"/>
  <c r="Y152" i="1" s="1"/>
  <c r="X183" i="1"/>
  <c r="X197" i="1"/>
  <c r="Y197" i="1" s="1"/>
  <c r="X200" i="1"/>
  <c r="Y200" i="1" s="1"/>
  <c r="X207" i="1"/>
  <c r="X211" i="1"/>
  <c r="X275" i="1"/>
  <c r="X104" i="1"/>
  <c r="X307" i="1"/>
  <c r="X314" i="1"/>
  <c r="X317" i="1"/>
  <c r="X323" i="1"/>
  <c r="X326" i="1"/>
  <c r="X329" i="1"/>
  <c r="X334" i="1"/>
  <c r="X371" i="1"/>
  <c r="X374" i="1"/>
  <c r="X389" i="1"/>
  <c r="X223" i="1"/>
  <c r="X226" i="1"/>
  <c r="X235" i="1"/>
  <c r="X244" i="1"/>
  <c r="X251" i="1"/>
  <c r="X430" i="1"/>
  <c r="Y430" i="1" s="1"/>
  <c r="X607" i="1"/>
  <c r="E27" i="4"/>
  <c r="G27" i="4" s="1"/>
  <c r="V218" i="1"/>
  <c r="X218" i="1" s="1"/>
  <c r="Y218" i="1" s="1"/>
  <c r="X57" i="1"/>
  <c r="X74" i="1"/>
  <c r="X94" i="1"/>
  <c r="X478" i="1"/>
  <c r="X481" i="1"/>
  <c r="X490" i="1"/>
  <c r="X505" i="1"/>
  <c r="X522" i="1"/>
  <c r="X543" i="1"/>
  <c r="X557" i="1"/>
  <c r="X288" i="1"/>
  <c r="Y288" i="1" s="1"/>
  <c r="X30" i="1"/>
  <c r="X408" i="1"/>
  <c r="X415" i="1"/>
  <c r="X392" i="1"/>
  <c r="X120" i="1"/>
  <c r="X621" i="1"/>
  <c r="X12" i="1"/>
  <c r="X23" i="1"/>
  <c r="X124" i="1"/>
  <c r="X128" i="1"/>
  <c r="X141" i="1"/>
  <c r="X166" i="1"/>
  <c r="X181" i="1"/>
  <c r="Y181" i="1" s="1"/>
  <c r="X296" i="1"/>
  <c r="X110" i="1"/>
  <c r="X320" i="1"/>
  <c r="X382" i="1"/>
  <c r="X246" i="1"/>
  <c r="E11" i="4"/>
  <c r="G11" i="4" s="1"/>
  <c r="H11" i="4" s="1"/>
  <c r="X55" i="1"/>
  <c r="X65" i="1"/>
  <c r="X75" i="1"/>
  <c r="X82" i="1"/>
  <c r="X432" i="1"/>
  <c r="X435" i="1"/>
  <c r="X438" i="1"/>
  <c r="X448" i="1"/>
  <c r="X451" i="1"/>
  <c r="X454" i="1"/>
  <c r="X458" i="1"/>
  <c r="X461" i="1"/>
  <c r="X488" i="1"/>
  <c r="X497" i="1"/>
  <c r="X533" i="1"/>
  <c r="X157" i="1"/>
  <c r="Y157" i="1" s="1"/>
  <c r="X397" i="1"/>
  <c r="X291" i="1"/>
  <c r="Y291" i="1" s="1"/>
  <c r="X135" i="1"/>
  <c r="X145" i="1"/>
  <c r="X112" i="1"/>
  <c r="X159" i="1"/>
  <c r="X330" i="1"/>
  <c r="X610" i="1"/>
  <c r="X66" i="1"/>
  <c r="X76" i="1"/>
  <c r="X83" i="1"/>
  <c r="X96" i="1"/>
  <c r="X436" i="1"/>
  <c r="X439" i="1"/>
  <c r="X452" i="1"/>
  <c r="X455" i="1"/>
  <c r="X462" i="1"/>
  <c r="X468" i="1"/>
  <c r="X492" i="1"/>
  <c r="X498" i="1"/>
  <c r="X512" i="1"/>
  <c r="X524" i="1"/>
  <c r="X545" i="1"/>
  <c r="X428" i="1"/>
  <c r="X398" i="1"/>
  <c r="X295" i="1"/>
  <c r="X348" i="1"/>
  <c r="X369" i="1"/>
  <c r="X381" i="1"/>
  <c r="X245" i="1"/>
  <c r="X119" i="1"/>
  <c r="X147" i="1"/>
  <c r="X174" i="1"/>
  <c r="X195" i="1"/>
  <c r="X300" i="1"/>
  <c r="X345" i="1"/>
  <c r="X349" i="1"/>
  <c r="X383" i="1"/>
  <c r="X616" i="1"/>
  <c r="X622" i="1"/>
  <c r="X27" i="1"/>
  <c r="X149" i="1"/>
  <c r="X137" i="1"/>
  <c r="X198" i="1"/>
  <c r="Y198" i="1" s="1"/>
  <c r="X277" i="1"/>
  <c r="X280" i="1"/>
  <c r="X102" i="1"/>
  <c r="X332" i="1"/>
  <c r="X378" i="1"/>
  <c r="X386" i="1"/>
  <c r="X387" i="1"/>
  <c r="X617" i="1"/>
  <c r="X127" i="1"/>
  <c r="X191" i="1"/>
  <c r="X215" i="1"/>
  <c r="X303" i="1"/>
  <c r="X278" i="1"/>
  <c r="X100" i="1"/>
  <c r="X103" i="1"/>
  <c r="X333" i="1"/>
  <c r="X365" i="1"/>
  <c r="X221" i="1"/>
  <c r="X240" i="1"/>
  <c r="X310" i="1"/>
  <c r="X325" i="1"/>
  <c r="X286" i="1"/>
  <c r="V270" i="1"/>
  <c r="X270" i="1" s="1"/>
  <c r="Y270" i="1" s="1"/>
  <c r="X405" i="1"/>
  <c r="V271" i="1"/>
  <c r="X271" i="1" s="1"/>
  <c r="Z271" i="1" s="1"/>
  <c r="X43" i="1"/>
  <c r="X568" i="1"/>
  <c r="X566" i="1"/>
  <c r="X544" i="1"/>
  <c r="X537" i="1"/>
  <c r="X579" i="1"/>
  <c r="E23" i="4"/>
  <c r="G23" i="4" s="1"/>
  <c r="V11" i="1"/>
  <c r="E5" i="4"/>
  <c r="G5" i="4" s="1"/>
  <c r="V431" i="1"/>
  <c r="E14" i="4"/>
  <c r="G14" i="4" s="1"/>
  <c r="V404" i="1"/>
  <c r="E20" i="4"/>
  <c r="G20" i="4" s="1"/>
  <c r="V290" i="1"/>
  <c r="X290" i="1" s="1"/>
  <c r="E4" i="4"/>
  <c r="G4" i="4" s="1"/>
  <c r="V44" i="1"/>
  <c r="E7" i="4"/>
  <c r="G7" i="4" s="1"/>
  <c r="V287" i="1"/>
  <c r="E26" i="4"/>
  <c r="G26" i="4" s="1"/>
  <c r="V123" i="1"/>
  <c r="X123" i="1" s="1"/>
  <c r="E18" i="4"/>
  <c r="G18" i="4" s="1"/>
  <c r="V114" i="1"/>
  <c r="X463" i="1"/>
  <c r="X482" i="1"/>
  <c r="X546" i="1"/>
  <c r="X581" i="1"/>
  <c r="J8" i="4"/>
  <c r="E10" i="4"/>
  <c r="G10" i="4" s="1"/>
  <c r="V427" i="1"/>
  <c r="E21" i="4"/>
  <c r="G21" i="4" s="1"/>
  <c r="V272" i="1"/>
  <c r="X272" i="1" s="1"/>
  <c r="X164" i="1"/>
  <c r="Y164" i="1" s="1"/>
  <c r="X170" i="1"/>
  <c r="X216" i="1"/>
  <c r="Y216" i="1" s="1"/>
  <c r="X294" i="1"/>
  <c r="V342" i="1"/>
  <c r="X342" i="1" s="1"/>
  <c r="E40" i="4"/>
  <c r="G40" i="4" s="1"/>
  <c r="V219" i="1"/>
  <c r="X219" i="1" s="1"/>
  <c r="X611" i="1"/>
  <c r="X411" i="1"/>
  <c r="X193" i="1"/>
  <c r="X212" i="1"/>
  <c r="E12" i="4"/>
  <c r="G12" i="4" s="1"/>
  <c r="V217" i="1"/>
  <c r="E33" i="4"/>
  <c r="G33" i="4" s="1"/>
  <c r="V273" i="1"/>
  <c r="X273" i="1" s="1"/>
  <c r="E13" i="4"/>
  <c r="G13" i="4" s="1"/>
  <c r="V156" i="1"/>
  <c r="X156" i="1" s="1"/>
  <c r="E6" i="4"/>
  <c r="G6" i="4" s="1"/>
  <c r="V613" i="1"/>
  <c r="V39" i="1"/>
  <c r="V403" i="1"/>
  <c r="X403" i="1" s="1"/>
  <c r="V182" i="1"/>
  <c r="X182" i="1" s="1"/>
  <c r="V583" i="1"/>
  <c r="H17" i="4"/>
  <c r="J17" i="4"/>
  <c r="E34" i="4"/>
  <c r="G34" i="4" s="1"/>
  <c r="V98" i="1"/>
  <c r="V306" i="1"/>
  <c r="X306" i="1" s="1"/>
  <c r="X21" i="1"/>
  <c r="X155" i="1"/>
  <c r="Y155" i="1" s="1"/>
  <c r="X138" i="1"/>
  <c r="X158" i="1"/>
  <c r="V230" i="1"/>
  <c r="X230" i="1" s="1"/>
  <c r="E28" i="4"/>
  <c r="G28" i="4" s="1"/>
  <c r="V111" i="1"/>
  <c r="E35" i="4"/>
  <c r="G35" i="4" s="1"/>
  <c r="V108" i="1"/>
  <c r="X108" i="1" s="1"/>
  <c r="X311" i="1"/>
  <c r="X367" i="1"/>
  <c r="X247" i="1"/>
  <c r="E32" i="4"/>
  <c r="G32" i="4" s="1"/>
  <c r="V293" i="1"/>
  <c r="X293" i="1" s="1"/>
  <c r="X237" i="1"/>
  <c r="X169" i="1"/>
  <c r="X192" i="1"/>
  <c r="E31" i="4"/>
  <c r="G31" i="4" s="1"/>
  <c r="V199" i="1"/>
  <c r="X199" i="1" s="1"/>
  <c r="X203" i="1"/>
  <c r="X312" i="1"/>
  <c r="X390" i="1"/>
  <c r="E9" i="4"/>
  <c r="G9" i="4" s="1"/>
  <c r="E15" i="4"/>
  <c r="G15" i="4" s="1"/>
  <c r="E16" i="4"/>
  <c r="G16" i="4" s="1"/>
  <c r="E25" i="4"/>
  <c r="G25" i="4" s="1"/>
  <c r="E29" i="4"/>
  <c r="G29" i="4" s="1"/>
  <c r="X101" i="1"/>
  <c r="X327" i="1"/>
  <c r="X356" i="1"/>
  <c r="X366" i="1"/>
  <c r="X379" i="1"/>
  <c r="X252" i="1"/>
  <c r="E45" i="4"/>
  <c r="G45" i="4" s="1"/>
  <c r="V422" i="1"/>
  <c r="E47" i="4"/>
  <c r="G47" i="4" s="1"/>
  <c r="V426" i="1"/>
  <c r="X426" i="1" s="1"/>
  <c r="E39" i="4"/>
  <c r="G39" i="4" s="1"/>
  <c r="V423" i="1"/>
  <c r="X423" i="1" s="1"/>
  <c r="E46" i="4"/>
  <c r="G46" i="4" s="1"/>
  <c r="E49" i="4"/>
  <c r="G49" i="4" s="1"/>
  <c r="E48" i="4"/>
  <c r="G48" i="4" s="1"/>
  <c r="V281" i="1"/>
  <c r="X281" i="1" s="1"/>
  <c r="J24" i="4" l="1"/>
  <c r="J56" i="4"/>
  <c r="H56" i="4"/>
  <c r="J57" i="4"/>
  <c r="H57" i="4"/>
  <c r="H55" i="4"/>
  <c r="J55" i="4"/>
  <c r="E36" i="4"/>
  <c r="G36" i="4" s="1"/>
  <c r="J36" i="4" s="1"/>
  <c r="Z38" i="1"/>
  <c r="Z341" i="1"/>
  <c r="Z610" i="1"/>
  <c r="Y610" i="1"/>
  <c r="Y38" i="1"/>
  <c r="Z252" i="1"/>
  <c r="Y242" i="1"/>
  <c r="Z390" i="1"/>
  <c r="Y178" i="1"/>
  <c r="Y172" i="1"/>
  <c r="Z339" i="1"/>
  <c r="Z198" i="1"/>
  <c r="Y582" i="1"/>
  <c r="Y122" i="1"/>
  <c r="Z240" i="1"/>
  <c r="Y229" i="1"/>
  <c r="Y205" i="1"/>
  <c r="Y400" i="1"/>
  <c r="Y388" i="1"/>
  <c r="Y207" i="1"/>
  <c r="Y396" i="1"/>
  <c r="Y176" i="1"/>
  <c r="Y402" i="1"/>
  <c r="Y52" i="1"/>
  <c r="Z35" i="1"/>
  <c r="Y167" i="1"/>
  <c r="Y190" i="1"/>
  <c r="Y180" i="1"/>
  <c r="Y212" i="1"/>
  <c r="Y187" i="1"/>
  <c r="Y390" i="1"/>
  <c r="Y399" i="1"/>
  <c r="Y35" i="1"/>
  <c r="J11" i="4"/>
  <c r="Y203" i="1"/>
  <c r="Y386" i="1"/>
  <c r="Y120" i="1"/>
  <c r="Y31" i="1"/>
  <c r="Y93" i="1"/>
  <c r="Y377" i="1"/>
  <c r="Y341" i="1"/>
  <c r="Y185" i="1"/>
  <c r="Z402" i="1"/>
  <c r="Y398" i="1"/>
  <c r="Y81" i="1"/>
  <c r="Y196" i="1"/>
  <c r="Y174" i="1"/>
  <c r="Y324" i="1"/>
  <c r="Y170" i="1"/>
  <c r="Y339" i="1"/>
  <c r="Y162" i="1"/>
  <c r="Y481" i="1"/>
  <c r="Z270" i="1"/>
  <c r="Y89" i="1"/>
  <c r="Y397" i="1"/>
  <c r="Z31" i="1"/>
  <c r="Y315" i="1"/>
  <c r="Y80" i="1"/>
  <c r="Y148" i="1"/>
  <c r="Y96" i="1"/>
  <c r="Y63" i="1"/>
  <c r="Z155" i="1"/>
  <c r="Z430" i="1"/>
  <c r="Y561" i="1"/>
  <c r="Y240" i="1"/>
  <c r="Y195" i="1"/>
  <c r="Y149" i="1"/>
  <c r="Y215" i="1"/>
  <c r="Y368" i="1"/>
  <c r="Y271" i="1"/>
  <c r="J44" i="4"/>
  <c r="Y252" i="1"/>
  <c r="Z218" i="1"/>
  <c r="Y333" i="1"/>
  <c r="H27" i="4"/>
  <c r="J27" i="4"/>
  <c r="H32" i="4"/>
  <c r="J32" i="4"/>
  <c r="J42" i="4"/>
  <c r="H42" i="4"/>
  <c r="Y227" i="1"/>
  <c r="Z229" i="1"/>
  <c r="J7" i="4"/>
  <c r="H7" i="4"/>
  <c r="X431" i="1"/>
  <c r="J43" i="4"/>
  <c r="H43" i="4"/>
  <c r="J39" i="4"/>
  <c r="H39" i="4"/>
  <c r="H45" i="4"/>
  <c r="J45" i="4"/>
  <c r="J29" i="4"/>
  <c r="H29" i="4"/>
  <c r="Y234" i="1"/>
  <c r="J40" i="4"/>
  <c r="H40" i="4"/>
  <c r="X427" i="1"/>
  <c r="X114" i="1"/>
  <c r="X44" i="1"/>
  <c r="J5" i="4"/>
  <c r="H5" i="4"/>
  <c r="Z286" i="1"/>
  <c r="Y286" i="1"/>
  <c r="Z403" i="1"/>
  <c r="Y403" i="1"/>
  <c r="J13" i="4"/>
  <c r="H13" i="4"/>
  <c r="J12" i="4"/>
  <c r="H12" i="4"/>
  <c r="H41" i="4"/>
  <c r="J41" i="4"/>
  <c r="X39" i="1"/>
  <c r="J4" i="4"/>
  <c r="H4" i="4"/>
  <c r="Y290" i="1"/>
  <c r="Z292" i="1"/>
  <c r="J31" i="4"/>
  <c r="H31" i="4"/>
  <c r="X111" i="1"/>
  <c r="J50" i="4"/>
  <c r="H50" i="4"/>
  <c r="H14" i="4"/>
  <c r="J14" i="4"/>
  <c r="H25" i="4"/>
  <c r="J25" i="4"/>
  <c r="Y158" i="1"/>
  <c r="Z181" i="1"/>
  <c r="J10" i="4"/>
  <c r="H10" i="4"/>
  <c r="J46" i="4"/>
  <c r="H46" i="4"/>
  <c r="J49" i="4"/>
  <c r="H49" i="4"/>
  <c r="Z426" i="1"/>
  <c r="Y426" i="1"/>
  <c r="J34" i="4"/>
  <c r="H34" i="4"/>
  <c r="Y156" i="1"/>
  <c r="Z157" i="1"/>
  <c r="X404" i="1"/>
  <c r="J47" i="4"/>
  <c r="H47" i="4"/>
  <c r="J28" i="4"/>
  <c r="H28" i="4"/>
  <c r="H48" i="4"/>
  <c r="J48" i="4"/>
  <c r="X422" i="1"/>
  <c r="J18" i="4"/>
  <c r="H18" i="4"/>
  <c r="X613" i="1"/>
  <c r="J20" i="4"/>
  <c r="H20" i="4"/>
  <c r="Z425" i="1"/>
  <c r="Y425" i="1"/>
  <c r="J15" i="4"/>
  <c r="H15" i="4"/>
  <c r="Z110" i="1"/>
  <c r="Y110" i="1"/>
  <c r="H19" i="4"/>
  <c r="J19" i="4"/>
  <c r="H22" i="4"/>
  <c r="J22" i="4"/>
  <c r="H33" i="4"/>
  <c r="J33" i="4"/>
  <c r="Y416" i="1"/>
  <c r="Z416" i="1"/>
  <c r="Z272" i="1"/>
  <c r="Y272" i="1"/>
  <c r="Z148" i="1"/>
  <c r="Y135" i="1"/>
  <c r="J23" i="4"/>
  <c r="H23" i="4"/>
  <c r="H30" i="4"/>
  <c r="J30" i="4"/>
  <c r="X217" i="1"/>
  <c r="Y359" i="1"/>
  <c r="J37" i="4"/>
  <c r="H37" i="4"/>
  <c r="X287" i="1"/>
  <c r="H38" i="4"/>
  <c r="J38" i="4"/>
  <c r="J16" i="4"/>
  <c r="H16" i="4"/>
  <c r="Y306" i="1"/>
  <c r="X583" i="1"/>
  <c r="Z587" i="1" s="1"/>
  <c r="Y280" i="1"/>
  <c r="Z280" i="1"/>
  <c r="X11" i="1"/>
  <c r="H9" i="4"/>
  <c r="J9" i="4"/>
  <c r="Y199" i="1"/>
  <c r="Z216" i="1"/>
  <c r="Y305" i="1"/>
  <c r="Z305" i="1"/>
  <c r="J35" i="4"/>
  <c r="H35" i="4"/>
  <c r="X98" i="1"/>
  <c r="Y182" i="1"/>
  <c r="H6" i="4"/>
  <c r="J6" i="4"/>
  <c r="Y611" i="1"/>
  <c r="Z612" i="1"/>
  <c r="J21" i="4"/>
  <c r="H21" i="4"/>
  <c r="J26" i="4"/>
  <c r="H26" i="4"/>
  <c r="J58" i="4" l="1"/>
  <c r="H36" i="4"/>
  <c r="Y583" i="1"/>
  <c r="Z217" i="1"/>
  <c r="Y217" i="1"/>
  <c r="Z113" i="1"/>
  <c r="Y113" i="1"/>
  <c r="Z122" i="1"/>
  <c r="Y118" i="1"/>
  <c r="Z27" i="1"/>
  <c r="Y27" i="1"/>
  <c r="Z107" i="1"/>
  <c r="Y107" i="1"/>
  <c r="Z43" i="1"/>
  <c r="Y43" i="1"/>
  <c r="Z622" i="1"/>
  <c r="Y622" i="1"/>
  <c r="Y47" i="1"/>
  <c r="Z97" i="1"/>
  <c r="Z289" i="1"/>
  <c r="Y287" i="1"/>
  <c r="Y410" i="1"/>
  <c r="Z410" i="1"/>
  <c r="Z428" i="1"/>
  <c r="Y428" i="1"/>
  <c r="Y581" i="1"/>
  <c r="Z581" i="1"/>
  <c r="Z422" i="1"/>
  <c r="Y422" i="1"/>
  <c r="Z6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Jordi Fuster Vives</author>
  </authors>
  <commentList>
    <comment ref="R427" authorId="0" shapeId="0" xr:uid="{C23278F9-9430-449D-805D-622C4AF95E66}">
      <text>
        <r>
          <rPr>
            <b/>
            <sz val="9"/>
            <color indexed="81"/>
            <rFont val="Tahoma"/>
            <family val="2"/>
          </rPr>
          <t>Jordi Fuster Vives:</t>
        </r>
        <r>
          <rPr>
            <sz val="9"/>
            <color indexed="81"/>
            <rFont val="Tahoma"/>
            <family val="2"/>
          </rPr>
          <t xml:space="preserve">
Les unitats corresponen al nº de ounts terinals a revisar en un mes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<sst xmlns="http://schemas.openxmlformats.org/spreadsheetml/2006/main" count="9728" uniqueCount="1624">
  <si>
    <t>Projecte de serveis: Licitació Manteniment Integral 2025</t>
  </si>
  <si>
    <t>Institut Cartogràfic i Geològic de Catalunya(ICGC)</t>
  </si>
  <si>
    <t>Municipi:</t>
  </si>
  <si>
    <t>Barcelona</t>
  </si>
  <si>
    <t>15/10/2025</t>
  </si>
  <si>
    <t>Província:</t>
  </si>
  <si>
    <t>(MONTJUIC) Seu Montjuic</t>
  </si>
  <si>
    <t>Instal·lació</t>
  </si>
  <si>
    <t>Comunitat Autònoma:</t>
  </si>
  <si>
    <t>Cataluña</t>
  </si>
  <si>
    <t>Àrea Metropolitana:</t>
  </si>
  <si>
    <t>País:</t>
  </si>
  <si>
    <t>España</t>
  </si>
  <si>
    <t>Tipus</t>
  </si>
  <si>
    <t>Ordre Línia</t>
  </si>
  <si>
    <t>Nombre Línea</t>
  </si>
  <si>
    <t>Estat</t>
  </si>
  <si>
    <t>Código estándar</t>
  </si>
  <si>
    <t>Nombre estándar / Tipología de zona</t>
  </si>
  <si>
    <t>Codi gamma</t>
  </si>
  <si>
    <t>Codi tasca</t>
  </si>
  <si>
    <t>Descripción tarea</t>
  </si>
  <si>
    <t>Configuració</t>
  </si>
  <si>
    <t>Unidad de medida</t>
  </si>
  <si>
    <t>Periodicitat</t>
  </si>
  <si>
    <t>Nivell</t>
  </si>
  <si>
    <t>Normativa</t>
  </si>
  <si>
    <t>Tipus de recurs assignat</t>
  </si>
  <si>
    <t>Tiempo por unidad y tarea (segundos)</t>
  </si>
  <si>
    <t>Inventario - Unidades</t>
  </si>
  <si>
    <t>Inventario - m2</t>
  </si>
  <si>
    <t>Tiempo Total para todas las unidades y por tarea (segundos)</t>
  </si>
  <si>
    <t>Número de veces al año que se realiza la tarea - (Si la periodicidad es superior a Anual, se realiza el cálculo como si debiese ser realizada este mismo año)</t>
  </si>
  <si>
    <t>Tiempo Total Anual (segundos)</t>
  </si>
  <si>
    <t>Coste / Hora (Euros)</t>
  </si>
  <si>
    <t>Coste Total Anual (Euros)</t>
  </si>
  <si>
    <t>Subtotal por Estándar / Tipología (Euros)</t>
  </si>
  <si>
    <t>Total por Línea (Euros)</t>
  </si>
  <si>
    <t>Revisió</t>
  </si>
  <si>
    <t>BT-RBT-107</t>
  </si>
  <si>
    <t>Baixa Tensió Catalunya A</t>
  </si>
  <si>
    <t>Baixa Tensió</t>
  </si>
  <si>
    <t>E-001</t>
  </si>
  <si>
    <t>Safates, canalitzacions i mecanismes elèctrics de baixa tensió</t>
  </si>
  <si>
    <t>BT-BC-001.001</t>
  </si>
  <si>
    <t>BT-BC-001.001.001</t>
  </si>
  <si>
    <t>Netejar els interruptors i els endolls.</t>
  </si>
  <si>
    <t>Sí / No</t>
  </si>
  <si>
    <t>A (Anual)</t>
  </si>
  <si>
    <t>Complementària</t>
  </si>
  <si>
    <t>Preventiva</t>
  </si>
  <si>
    <t>Recomendada</t>
  </si>
  <si>
    <t>Empresa Homologada Baixa Tensió</t>
  </si>
  <si>
    <t>BT-BC-001.001.002</t>
  </si>
  <si>
    <t> Verificar el funcionament dels interruptors.</t>
  </si>
  <si>
    <t>BT-BC-001.001.003</t>
  </si>
  <si>
    <t> Comprovar la tensió entre els pols dels endolls i pel que fa a terra.</t>
  </si>
  <si>
    <t>BT-BC-001.001.004</t>
  </si>
  <si>
    <t> Comprovar la continuïtat pel que fa a terra de les safates portacables, tub metàl·lic i caixes de derivació de la instal·lació d'electricitat.</t>
  </si>
  <si>
    <t>E-003</t>
  </si>
  <si>
    <t>Bateria de condensadors dinàmica</t>
  </si>
  <si>
    <t>BT-BN-002.003</t>
  </si>
  <si>
    <t>BT-BN-002.003.001</t>
  </si>
  <si>
    <t> Verificar la posada a terra i la continuïtat a tot el xassís.</t>
  </si>
  <si>
    <t>BT-BN-002.003.002</t>
  </si>
  <si>
    <t> Inspeccionar el correcte estat de la pintura.</t>
  </si>
  <si>
    <t>BT-BN-002.003.003</t>
  </si>
  <si>
    <t> Neteja interior amb aire de pressió.</t>
  </si>
  <si>
    <t>BT-BN-002.003.004</t>
  </si>
  <si>
    <t>Verificar els paràmetres de regulació.</t>
  </si>
  <si>
    <t>BT-BN-002.003.005</t>
  </si>
  <si>
    <t> Relació cosinus de fi i núm. i tipus de condensadors connectats.</t>
  </si>
  <si>
    <t>Valor</t>
  </si>
  <si>
    <t>-</t>
  </si>
  <si>
    <t>E-004</t>
  </si>
  <si>
    <t>Quadre General de Baixa Tensió</t>
  </si>
  <si>
    <t>BT-CE-001.004</t>
  </si>
  <si>
    <t>BT-CE-001.004.001</t>
  </si>
  <si>
    <t> Realitzar Termografia als quadres elèctrics.</t>
  </si>
  <si>
    <t>BT-CE-001.004.002</t>
  </si>
  <si>
    <t> Comprovació de les maniobres dobertura i tancament.</t>
  </si>
  <si>
    <t>BT-CE-001.004.003</t>
  </si>
  <si>
    <t> Comprovació de tots els elements elèctrics i mecànics dels quadres elèctrics, estat dels contactes, ressorts i de les bobines de tancament i tret.</t>
  </si>
  <si>
    <t>BT-CE-001.004.004</t>
  </si>
  <si>
    <t> Neteja i lubricació.</t>
  </si>
  <si>
    <t>BT-CE-001.004.005</t>
  </si>
  <si>
    <t> Comprovació dels dispositius i elements integrants dels sistemes de protecció i control.</t>
  </si>
  <si>
    <t>BT-CE-001.004.006</t>
  </si>
  <si>
    <t> Estat dels quadres metàl·lics, amb comprovació de pintures i oxidacions.</t>
  </si>
  <si>
    <t>BT-CE-001.004.007</t>
  </si>
  <si>
    <t> Comprovació dels enfangats, subjeccions mecàniques, estrenyiment de cargols, empalmaments, terminals i altres elements.</t>
  </si>
  <si>
    <t>BT-CE-001.004.008</t>
  </si>
  <si>
    <t> Comprovació de l'estat general de tancaments mecànics i portes.</t>
  </si>
  <si>
    <t>BT-CE-001.004.009</t>
  </si>
  <si>
    <t>Neteja general.</t>
  </si>
  <si>
    <t>BT-CE-001.004.010</t>
  </si>
  <si>
    <t> Revisió general de bateries de condensadors, verificant-ne l'estat i els paràmetres de funcionament.</t>
  </si>
  <si>
    <t>BT-CE-001.004.011</t>
  </si>
  <si>
    <t> Revisió general de safates de canalitzacions i mecanismes, verificant-ne l'estat i els paràmetres de funcionament.</t>
  </si>
  <si>
    <t>E-512</t>
  </si>
  <si>
    <t>Punts de Càrrega per Cotxes Elèctrics</t>
  </si>
  <si>
    <t>BT-CE-002.003</t>
  </si>
  <si>
    <t>BT-CE-002.003.001</t>
  </si>
  <si>
    <t>E-005</t>
  </si>
  <si>
    <t>Quadre elèctric secundari</t>
  </si>
  <si>
    <t>BT-CE-002.003.002</t>
  </si>
  <si>
    <t>BT-CE-002.003.005</t>
  </si>
  <si>
    <t>BT-CE-002.003.006</t>
  </si>
  <si>
    <t>BT-CE-002.003.009</t>
  </si>
  <si>
    <t>BT-CE-002.003.010</t>
  </si>
  <si>
    <t>BT-CE-002.003.013</t>
  </si>
  <si>
    <t>BT-CE-002.003.014</t>
  </si>
  <si>
    <t>BT-CE-002.003.017</t>
  </si>
  <si>
    <t>BT-CE-002.003.018</t>
  </si>
  <si>
    <t>BT-CE-002.003.021</t>
  </si>
  <si>
    <t>BT-CE-002.003.022</t>
  </si>
  <si>
    <t>BT-CE-002.003.025</t>
  </si>
  <si>
    <t>BT-CE-002.003.026</t>
  </si>
  <si>
    <t>BT-CE-002.003.029</t>
  </si>
  <si>
    <t>BT-CE-002.003.030</t>
  </si>
  <si>
    <t>BT-CE-002.003.033</t>
  </si>
  <si>
    <t>BT-CE-002.003.034</t>
  </si>
  <si>
    <t>E-006</t>
  </si>
  <si>
    <t>Dipòsit de gasoil aeri (Amb Projecte)</t>
  </si>
  <si>
    <t>BT-DG-001.001</t>
  </si>
  <si>
    <t>BT-DG-001.001.001</t>
  </si>
  <si>
    <t> Realitzar una neteja general.</t>
  </si>
  <si>
    <t>BT-DG-001.001.002</t>
  </si>
  <si>
    <t> Comprovar el nivell de gasoil als dipòsits de subministrament i el funcionament de l'equip de mesura.</t>
  </si>
  <si>
    <t>BT-DG-001.001.003</t>
  </si>
  <si>
    <t> Comprovar el funcionament de les bombes de combustible.</t>
  </si>
  <si>
    <t>BT-DG-001.001.004</t>
  </si>
  <si>
    <t> Verifiqueu la purga d'aigua.</t>
  </si>
  <si>
    <t>BT-DG-001.001.005</t>
  </si>
  <si>
    <t>Netejar els filtres de les bombes.</t>
  </si>
  <si>
    <t>BT-DG-001.001.006</t>
  </si>
  <si>
    <t> Comprovar el funcionament correcte de les vàlvules de tancament ràpid, de retenció i de seguretat.</t>
  </si>
  <si>
    <t>BT-DG-001.001.007</t>
  </si>
  <si>
    <t> Reviseu les canalitzacions, netejant i reparant els trams en mal estat.</t>
  </si>
  <si>
    <t>BT-DG-001.001.008</t>
  </si>
  <si>
    <t> Greixar la moto bomba del grup de pressió, netejar el filtre i comprovar l'estanquitat de les unions.</t>
  </si>
  <si>
    <t>E-013</t>
  </si>
  <si>
    <t>Iluminación</t>
  </si>
  <si>
    <t>BT-IL-001.001</t>
  </si>
  <si>
    <t>BT-IL-001.001.001</t>
  </si>
  <si>
    <t>Neteja a fons de tots els elements.</t>
  </si>
  <si>
    <t>BT-IL-001.001.002</t>
  </si>
  <si>
    <t> Verificació de cablejat, connexions elèctriques i accessoris com ara encebadors, transformadors, preses de terra etc.</t>
  </si>
  <si>
    <t>BT-IL-001.001.003</t>
  </si>
  <si>
    <t> Inspeccionar l'estat de les fixacions, làmpades i lluminàries.</t>
  </si>
  <si>
    <t>BT-IL-001.001.004</t>
  </si>
  <si>
    <t> Per a aquells elements que disposin de transformadors, comprovar-ne el funcionament.</t>
  </si>
  <si>
    <t>E-016</t>
  </si>
  <si>
    <t>Il·luminació d'emergència i senyalització</t>
  </si>
  <si>
    <t>BT-ILE-001.001</t>
  </si>
  <si>
    <t>BT-ILE-001.001.001</t>
  </si>
  <si>
    <t> Neteja a fons tot l'element.</t>
  </si>
  <si>
    <t>BT-ILE-001.001.002</t>
  </si>
  <si>
    <t> Comprovació d'estat de fixacions, connexions elèctriques i terra.</t>
  </si>
  <si>
    <t>BT-ILE-001.001.003</t>
  </si>
  <si>
    <t> Comprovació de funcionament dels autònoms d'emergència encenent-los durant un mínim de 30 minuts.</t>
  </si>
  <si>
    <t>E-405</t>
  </si>
  <si>
    <t>Presa de terra</t>
  </si>
  <si>
    <t>BT-TTR-001.001</t>
  </si>
  <si>
    <t>BT-TTR-001.001.001</t>
  </si>
  <si>
    <t>Personal tècnicament competent efectuarà la comprovació de la instal·lació de posada a terra, almenys anualment, a l'època en què el terreny estigui més sec. Per fer-ho, es mesurarà la resistència de terra, i es repararan amb caràcter urgent els defectes que es trobin. Als llocs on el terreny no sigui favorable a la bona conservació dels elèctrodes, aquests i els conductors d'enllaç entre ells fins al punt de posada a terra, s'han de posar al descobert per al seu examen, almenys una vegada cada cinc anys.</t>
  </si>
  <si>
    <t>MT-CT-001</t>
  </si>
  <si>
    <t>Mitja Tensió. Centres de transformació A</t>
  </si>
  <si>
    <t>Mitja Tensió</t>
  </si>
  <si>
    <t>E-207</t>
  </si>
  <si>
    <t>Transformadors d'oli</t>
  </si>
  <si>
    <t>MT-CT-001.001</t>
  </si>
  <si>
    <t>MT-CT-001.001.001</t>
  </si>
  <si>
    <t> Comprovació de les mordasses de la fase interior del fusible del transformador.</t>
  </si>
  <si>
    <t>RAT</t>
  </si>
  <si>
    <t>Empresa Homologada Mitja Tensió</t>
  </si>
  <si>
    <t>MT-CT-001.001.002</t>
  </si>
  <si>
    <t> Comprovació de les mordasses de la fase central del fusible del transformador.</t>
  </si>
  <si>
    <t>MT-CT-001.001.003</t>
  </si>
  <si>
    <t> Comprovació de les mordasses de la fase exterior del fusible del transformador.</t>
  </si>
  <si>
    <t>MT-CT-001.001.004</t>
  </si>
  <si>
    <t> Comprovació de les calibres de la fase interior del fusible del transformador.</t>
  </si>
  <si>
    <t>MT-CT-001.001.005</t>
  </si>
  <si>
    <t> Comprovació de les calibres de la fase central del fusible del transformador.</t>
  </si>
  <si>
    <t>MT-CT-001.001.006</t>
  </si>
  <si>
    <t> Comprovació de les calibres de la fase exterior del fusible del transformador.</t>
  </si>
  <si>
    <t>MT-CT-001.001.007</t>
  </si>
  <si>
    <t> Comproveu si el transformador disposa de precinte.</t>
  </si>
  <si>
    <t>MT-CT-001.001.008</t>
  </si>
  <si>
    <t> Comprovació de fuites al transformador.</t>
  </si>
  <si>
    <t>MT-CT-001.001.009</t>
  </si>
  <si>
    <t> Comprovació del bloqueig del transformador.</t>
  </si>
  <si>
    <t>MT-CT-001.001.010</t>
  </si>
  <si>
    <t> Comprovació de l´estat de la pintura del transformador.</t>
  </si>
  <si>
    <t>MT-CT-001.001.011</t>
  </si>
  <si>
    <t> Comprovació del fossat drenant del transformador.</t>
  </si>
  <si>
    <t>MT-CT-001.001.012</t>
  </si>
  <si>
    <t>Mesurar la intensitat nominal en alta tensió del transformador.</t>
  </si>
  <si>
    <t>A</t>
  </si>
  <si>
    <t>MT-CT-001.001.013</t>
  </si>
  <si>
    <t> Mesurar l'intensitat nominal en baixa tensió del transformador.</t>
  </si>
  <si>
    <t>MT-CT-001.001.014</t>
  </si>
  <si>
    <t> Comprovació del dessecador del transformador.</t>
  </si>
  <si>
    <t>MT-CT-001.001.015</t>
  </si>
  <si>
    <t> Mesurar el pes total de transformador.</t>
  </si>
  <si>
    <t>kg</t>
  </si>
  <si>
    <t>MT-CT-001.001.016</t>
  </si>
  <si>
    <t> Indicar la posició del commutador del transformador.</t>
  </si>
  <si>
    <t>MT-CT-001.001.017</t>
  </si>
  <si>
    <t> Indicar el tipus de refrigeració</t>
  </si>
  <si>
    <t>MT-CT-001.001.018</t>
  </si>
  <si>
    <t> Mesureu la resistència dels aïllaments alta-baixa en 1 minut. Indiqueu la tensió d'assaig.</t>
  </si>
  <si>
    <t>GΩ, V</t>
  </si>
  <si>
    <t>MT-CT-001.001.019</t>
  </si>
  <si>
    <t> Mesureu la resistència dels aïllaments alta-terra en 1 minut. Indiqueu la tensió d'assaig.</t>
  </si>
  <si>
    <t>MT-CT-001.001.020</t>
  </si>
  <si>
    <t> Mesurar la resistència dels aïllaments baixa-terra a 1 minut. Indiqueu la tensió d'assaig.</t>
  </si>
  <si>
    <t>MT-CT-001.001.021</t>
  </si>
  <si>
    <t> Mesurar la resistència dels aïllaments alta-baixa a 10 minut. Indiqueu la tensió d'assaig.</t>
  </si>
  <si>
    <t>MT-CT-001.001.022</t>
  </si>
  <si>
    <t> Mesurar la resistència dels aïllaments alta-terra a 10 minut. Indiqueu la tensió d'assaig.</t>
  </si>
  <si>
    <t>MT-CT-001.001.023</t>
  </si>
  <si>
    <t> Mesurar la resistència dels aïllaments baixa-terra a 10 minut. Indiqueu la tensió d'assaig.</t>
  </si>
  <si>
    <t>MT-CT-001.001.024</t>
  </si>
  <si>
    <t>Indica el tipus de detecció de temperatura, marca i tipus per a la protecció de temperatura.</t>
  </si>
  <si>
    <t>MT-CT-001.001.025</t>
  </si>
  <si>
    <t> Indica el número de sonda per a la protecció de temperatura.</t>
  </si>
  <si>
    <t>MT-CT-001.001.026</t>
  </si>
  <si>
    <t> Anoteu la temperatura que indica la sonda.</t>
  </si>
  <si>
    <t>ºC</t>
  </si>
  <si>
    <t>MT-CT-001.001.027</t>
  </si>
  <si>
    <t> Indiqueu la temperatura d'alarma de la sonda.</t>
  </si>
  <si>
    <t>MT-CT-001.001.028</t>
  </si>
  <si>
    <t> Indica la temperatura de tret de la sonda.</t>
  </si>
  <si>
    <t>MT-CT-001.001.029</t>
  </si>
  <si>
    <t> Comprovació de l'estat de les connexions de l'interruptor general de baixa tensió.</t>
  </si>
  <si>
    <t>MT-CT-001.001.030</t>
  </si>
  <si>
    <t> Comprovació del calibre de l'interruptor general de baixa tensió.</t>
  </si>
  <si>
    <t>MT-CT-001.001.031</t>
  </si>
  <si>
    <t> Mesureu el voltatge nominal de l'interruptor de baixa tensió.</t>
  </si>
  <si>
    <t>V</t>
  </si>
  <si>
    <t>MT-CT-001.001.032</t>
  </si>
  <si>
    <t> Mesurar la intensitat nominal de linterruptor de baixa tensió.</t>
  </si>
  <si>
    <t>MT-CT-001.001.033</t>
  </si>
  <si>
    <t> Comprovació de les connexions dels fusibles de baixa tensió.</t>
  </si>
  <si>
    <t>MT-CT-001.001.034</t>
  </si>
  <si>
    <t> Comprovació del calibre dels fusibles de baixa tensió.</t>
  </si>
  <si>
    <t>MT-CT-001.001.035</t>
  </si>
  <si>
    <t> Mesurar resistència servei transformador 1 .</t>
  </si>
  <si>
    <t>Ω</t>
  </si>
  <si>
    <t>MT-CT-001.001.036</t>
  </si>
  <si>
    <t> Indicar el tipus de canalització de la línia des del transformador.</t>
  </si>
  <si>
    <t>MT-CT-001.001.037</t>
  </si>
  <si>
    <t> Mesurar resistència servei transformador 2.</t>
  </si>
  <si>
    <t>MT-CT-001.001.038</t>
  </si>
  <si>
    <t> Indiqueu la secció de la fase de la línia des de transformador.</t>
  </si>
  <si>
    <t>mm2</t>
  </si>
  <si>
    <t>MT-CT-001.001.039</t>
  </si>
  <si>
    <t> Mesurar resistència servei transformador 3.</t>
  </si>
  <si>
    <t>MT-CT-001.001.040</t>
  </si>
  <si>
    <t> Indiqueu la secció del neutre de la línia des de transformador.</t>
  </si>
  <si>
    <t>MT-CT-001.001.041</t>
  </si>
  <si>
    <t> Mesurar resistència protecció.</t>
  </si>
  <si>
    <t>MT-CT-001.001.042</t>
  </si>
  <si>
    <t> Mesurar cma línia des de transformador.</t>
  </si>
  <si>
    <t>MT-CT-001.001.043</t>
  </si>
  <si>
    <t> Mesurar resistència autovàlvules.</t>
  </si>
  <si>
    <t>MT-CT-001.001.044</t>
  </si>
  <si>
    <t>Comprovació del calibre de la línia des del transformador.</t>
  </si>
  <si>
    <t>MT-CT-001.001.045</t>
  </si>
  <si>
    <t> Mesurar resistència baixa tensió.</t>
  </si>
  <si>
    <t>MT-CT-001.001.046</t>
  </si>
  <si>
    <t> Indicar el tipus de canalització de la línia a quadre general de baixa tensió.</t>
  </si>
  <si>
    <t>MT-CT-001.001.047</t>
  </si>
  <si>
    <t> Mesurar voltatge màxim de contacte.</t>
  </si>
  <si>
    <t>MT-CT-001.001.048</t>
  </si>
  <si>
    <t> Indiqueu la secció de la fase de la línia a quadre general de baixa tensió.</t>
  </si>
  <si>
    <t>MT-CT-001.001.049</t>
  </si>
  <si>
    <t> Mesurar voltatge màxim de pas.</t>
  </si>
  <si>
    <t>MT-CT-001.001.050</t>
  </si>
  <si>
    <t> Indiqueu la secció del neutre de la línia a quadre general de baixa tensió.</t>
  </si>
  <si>
    <t>MT-CT-001.001.051</t>
  </si>
  <si>
    <t> Mesurar voltatge màxim transferit.</t>
  </si>
  <si>
    <t>MT-CT-001.001.052</t>
  </si>
  <si>
    <t> Mesurar cma línia a quadre general de baixa tensió</t>
  </si>
  <si>
    <t>E-205</t>
  </si>
  <si>
    <t>Cel·les de protecció de Mitja Tensió</t>
  </si>
  <si>
    <t>MT-CT-001.001.053</t>
  </si>
  <si>
    <t> Comprovar l'enclavament de la cel·la de línia.</t>
  </si>
  <si>
    <t>MT-CT-001.001.054</t>
  </si>
  <si>
    <t> Comprovació del calibre de la línia a quadre general de baixa tensió.</t>
  </si>
  <si>
    <t>MT-CT-001.001.055</t>
  </si>
  <si>
    <t> Mesurar el voltatge nominal de la cel·la de línia.</t>
  </si>
  <si>
    <t>kV</t>
  </si>
  <si>
    <t>MT-CT-001.001.056</t>
  </si>
  <si>
    <t> Mesurar en càrrega el voltatge de la fase R al neutre.</t>
  </si>
  <si>
    <t>MT-CT-001.001.057</t>
  </si>
  <si>
    <t> Mesurar la intensitat nominal de la cel·la de línia.</t>
  </si>
  <si>
    <t>MT-CT-001.001.058</t>
  </si>
  <si>
    <t> Mesurar en càrrega el voltatge de la fase S al neutre.</t>
  </si>
  <si>
    <t>MT-CT-001.001.059</t>
  </si>
  <si>
    <t> Comprovació dels aïlladors del seccionador de línia.</t>
  </si>
  <si>
    <t>MT-CT-001.001.060</t>
  </si>
  <si>
    <t> Mesurar en càrrega el voltatge de la fase T al neutre.</t>
  </si>
  <si>
    <t>MT-CT-001.001.061</t>
  </si>
  <si>
    <t> Comprovació de la presa terra del seccionador de línia.</t>
  </si>
  <si>
    <t>MT-CT-001.001.062</t>
  </si>
  <si>
    <t> Mesurar en càrrega la intensitat de la fase R al neutre</t>
  </si>
  <si>
    <t>MT-CT-001.001.063</t>
  </si>
  <si>
    <t>Comprovació de timoneries del seccionador de línia.</t>
  </si>
  <si>
    <t>MT-CT-001.001.064</t>
  </si>
  <si>
    <t> Mesurar en càrrega la intensitat de la fase S al neutre.</t>
  </si>
  <si>
    <t>MT-CT-001.001.065</t>
  </si>
  <si>
    <t> Comprovació de l'accionament del seccionador de línia.</t>
  </si>
  <si>
    <t>MT-CT-001.001.066</t>
  </si>
  <si>
    <t> Mesurar en càrrega la intensitat de la fase T al neutre.</t>
  </si>
  <si>
    <t>MT-CT-001.001.067</t>
  </si>
  <si>
    <t> Mesurar el voltatge nominal del seccionador de línia.</t>
  </si>
  <si>
    <t>MT-CT-001.001.068</t>
  </si>
  <si>
    <t> Mesurar el factor de potència (cos ø) de la fase R al neutre.</t>
  </si>
  <si>
    <t>MT-CT-001.001.069</t>
  </si>
  <si>
    <t> Mesurar la intensitat nominal del seccionador de línia.</t>
  </si>
  <si>
    <t>MT-CT-001.001.070</t>
  </si>
  <si>
    <t> Mesurar el factor de potència (cos ø) de la fase S al neutre</t>
  </si>
  <si>
    <t>MT-CT-001.001.071</t>
  </si>
  <si>
    <t> Mesurar el factor de potència (cos ø) de la fase T al neutre.</t>
  </si>
  <si>
    <t>MT-CT-001.001.072</t>
  </si>
  <si>
    <t> Comprovació dels aïlladors del seccionador remuntador.</t>
  </si>
  <si>
    <t>MT-CT-001.001.073</t>
  </si>
  <si>
    <t>Mesurar la potència de la fase R al neutre.</t>
  </si>
  <si>
    <t>kW</t>
  </si>
  <si>
    <t>MT-CT-001.001.074</t>
  </si>
  <si>
    <t> Comprovació de la presa terra del seccionador remuntador.</t>
  </si>
  <si>
    <t>MT-CT-001.001.075</t>
  </si>
  <si>
    <t> Mesurar la potència de la fase S al neutre.</t>
  </si>
  <si>
    <t>MT-CT-001.001.076</t>
  </si>
  <si>
    <t> Comprovació de timoneries del seccionador remuntador.</t>
  </si>
  <si>
    <t>MT-CT-001.001.077</t>
  </si>
  <si>
    <t> Mesurar la potència de la fase T al neutre.</t>
  </si>
  <si>
    <t>MT-CT-001.001.078</t>
  </si>
  <si>
    <t> Comprovació de l'accionament del seccionador remuntador.</t>
  </si>
  <si>
    <t>MT-CT-001.001.079</t>
  </si>
  <si>
    <t> Indiqueu la potència del condensador de flux transformador.</t>
  </si>
  <si>
    <t>KVA</t>
  </si>
  <si>
    <t>MT-CT-001.001.080</t>
  </si>
  <si>
    <t> Comprovació de l'enclavament del seccionador remuntador.</t>
  </si>
  <si>
    <t>MT-CT-001.001.081</t>
  </si>
  <si>
    <t> Indiqueu la tensió del condensador de flux transformador.</t>
  </si>
  <si>
    <t>MT-CT-001.001.082</t>
  </si>
  <si>
    <t> Mesurar el voltatge nominal del seccionador remuntador.</t>
  </si>
  <si>
    <t>MT-CT-001.001.083</t>
  </si>
  <si>
    <t> Mesurar la potència del condensador fix del transformador.</t>
  </si>
  <si>
    <t>MT-CT-001.001.084</t>
  </si>
  <si>
    <t> Mesurar la intensitat nominal del seccionador remuntador.</t>
  </si>
  <si>
    <t>MT-CT-001.001.085</t>
  </si>
  <si>
    <t> Mesurar la tensió del condensador fix del transformador.</t>
  </si>
  <si>
    <t>MT-CT-001.001.086</t>
  </si>
  <si>
    <t> Comprovació dels aïlladors del seccionador general.</t>
  </si>
  <si>
    <t>MT-CT-001.001.087</t>
  </si>
  <si>
    <t> Mesurar la intensitat nominal del condensador fix del transformador.</t>
  </si>
  <si>
    <t>MT-CT-001.001.088</t>
  </si>
  <si>
    <t> Comprovació de la presa terra del seccionador general.</t>
  </si>
  <si>
    <t>MT-CT-001.001.089</t>
  </si>
  <si>
    <t> Mesurar la intensitat de la protecció del condensador fix del transformador.</t>
  </si>
  <si>
    <t>MT-CT-001.001.090</t>
  </si>
  <si>
    <t> Comprovació de timoneries del seccionador general.</t>
  </si>
  <si>
    <t>MT-CT-001.001.091</t>
  </si>
  <si>
    <t> Comprovar el funcionament correcte del condensador fix.</t>
  </si>
  <si>
    <t>MT-CT-001.001.092</t>
  </si>
  <si>
    <t> Comprovació de l'accionament del seccionador general.</t>
  </si>
  <si>
    <t>MT-CT-001.001.093</t>
  </si>
  <si>
    <t> Realitzar una termografia.</t>
  </si>
  <si>
    <t>MT-CT-001.001.094</t>
  </si>
  <si>
    <t> Comprovació de l'enclavament del seccionador general.</t>
  </si>
  <si>
    <t>MT-CT-001.001.095</t>
  </si>
  <si>
    <t> Verificació de l'enllumenat del centre.</t>
  </si>
  <si>
    <t>MT-CT-001.001.096</t>
  </si>
  <si>
    <t>Mesurar el voltatge nominal del seccionador general.</t>
  </si>
  <si>
    <t>MT-CT-001.001.097</t>
  </si>
  <si>
    <t> Verificació de l'enllumenat d'emergència.</t>
  </si>
  <si>
    <t>MT-CT-001.001.098</t>
  </si>
  <si>
    <t> Mesurar la intensitat nominal del seccionador general.</t>
  </si>
  <si>
    <t>MT-CT-001.001.099</t>
  </si>
  <si>
    <t> Verificació banqueta.</t>
  </si>
  <si>
    <t>MT-CT-001.001.100</t>
  </si>
  <si>
    <t> Comprovació de les bobines del seleccionador general.</t>
  </si>
  <si>
    <t>MT-CT-001.001.101</t>
  </si>
  <si>
    <t> Verificació bloqueig transformador.</t>
  </si>
  <si>
    <t>MT-CT-001.001.102</t>
  </si>
  <si>
    <t> Mesurar el factor IK del seccionador general.</t>
  </si>
  <si>
    <t>kA</t>
  </si>
  <si>
    <t>MT-CT-001.001.103</t>
  </si>
  <si>
    <t> Verificació extintor.</t>
  </si>
  <si>
    <t>MT-CT-001.001.104</t>
  </si>
  <si>
    <t> Comprovació dels aïlladors de linterruptor amb fusibles.</t>
  </si>
  <si>
    <t>MT-CT-001.001.105</t>
  </si>
  <si>
    <t> Verificació del fossat drenatge.</t>
  </si>
  <si>
    <t>MT-CT-001.001.106</t>
  </si>
  <si>
    <t> Comprovació de la presa terra de l'interruptor amb fusibles.</t>
  </si>
  <si>
    <t>MT-CT-001.001.107</t>
  </si>
  <si>
    <t> Verificació dels guants.</t>
  </si>
  <si>
    <t>MT-CT-001.001.108</t>
  </si>
  <si>
    <t> Comprovació de timoneries de l'interruptor amb fusibles.</t>
  </si>
  <si>
    <t>MT-CT-001.001.109</t>
  </si>
  <si>
    <t> Verificació inexistència dhumitats o goteres.</t>
  </si>
  <si>
    <t>MT-CT-001.001.110</t>
  </si>
  <si>
    <t> Comprovació de l'accionament de l'interruptor amb fusibles.</t>
  </si>
  <si>
    <t>MT-CT-001.001.111</t>
  </si>
  <si>
    <t>Verificació objectes aliens al centre de transformació.</t>
  </si>
  <si>
    <t>MT-CT-001.001.112</t>
  </si>
  <si>
    <t> Comprovació de l'enclavament de l'interruptor amb fusibles.</t>
  </si>
  <si>
    <t>MT-CT-001.001.113</t>
  </si>
  <si>
    <t> Verificació pèrtica de maniobra.</t>
  </si>
  <si>
    <t>MT-CT-001.001.114</t>
  </si>
  <si>
    <t> Mesurar el voltatge nominal de l'interruptor amb fusibles.</t>
  </si>
  <si>
    <t>MT-CT-001.001.115</t>
  </si>
  <si>
    <t> Verificació placa primers auxilis.</t>
  </si>
  <si>
    <t>MT-CT-001.001.116</t>
  </si>
  <si>
    <t> Mesureu la intensitat nominal de l'interruptor amb fusibles.</t>
  </si>
  <si>
    <t>MT-CT-001.001.117</t>
  </si>
  <si>
    <t> Verificació plaques de perill.</t>
  </si>
  <si>
    <t>MT-CT-001.001.118</t>
  </si>
  <si>
    <t> Comprovació de les bobines de lʻinterruptor amb fusibles.</t>
  </si>
  <si>
    <t>MT-CT-001.001.119</t>
  </si>
  <si>
    <t> Verificació del cartell de les 5 regles d'or.</t>
  </si>
  <si>
    <t>MT-CT-001.001.120</t>
  </si>
  <si>
    <t> Mesureu el factor IK de l'interruptor amb fusibles.</t>
  </si>
  <si>
    <t>MT-CT-001.001.121</t>
  </si>
  <si>
    <t> Verificació protecció buits.</t>
  </si>
  <si>
    <t>MT-CT-001.001.122</t>
  </si>
  <si>
    <t> Mesurar resistència contactes del pol interior de lʻinterruptor amb fusibles.</t>
  </si>
  <si>
    <t>mΩ</t>
  </si>
  <si>
    <t>MT-CT-001.001.123</t>
  </si>
  <si>
    <t> Verificació posades a terra tapes.</t>
  </si>
  <si>
    <t>MT-CT-001.001.124</t>
  </si>
  <si>
    <t> Mesurar resistència contactes del pol central de l'interruptor amb fusibles.</t>
  </si>
  <si>
    <t>MT-CT-001.001.125</t>
  </si>
  <si>
    <t> Verificació posada a terra cuba.</t>
  </si>
  <si>
    <t>MT-CT-001.001.126</t>
  </si>
  <si>
    <t>Mesurar resistència contactes del pol exterior de linterruptor.</t>
  </si>
  <si>
    <t>MT-CT-001.001.127</t>
  </si>
  <si>
    <t> Verificació fusibles de recanvi.</t>
  </si>
  <si>
    <t>MT-CT-001.001.128</t>
  </si>
  <si>
    <t> Mesureu l'aïllament del pol interior de l'interruptor amb fusibles.</t>
  </si>
  <si>
    <t>TΩ</t>
  </si>
  <si>
    <t>MT-CT-001.001.129</t>
  </si>
  <si>
    <t> Verificació esquema unifilar.</t>
  </si>
  <si>
    <t>MT-CT-001.001.130</t>
  </si>
  <si>
    <t> Mesureu l'aïllament del pol central de l'interruptor amb fusibles.</t>
  </si>
  <si>
    <t>MT-CT-001.001.132</t>
  </si>
  <si>
    <t> Mesureu l'aïllament del pol exterior de l'interruptor amb fusibles.</t>
  </si>
  <si>
    <t>MT-CT-001.001.134</t>
  </si>
  <si>
    <t> Mesurar el voltatge nominal de la fase interior del fusible del transformador.</t>
  </si>
  <si>
    <t>MT-CT-001.001.136</t>
  </si>
  <si>
    <t> Mesurar el voltatge nominal de la fase central del fusible del transformador.</t>
  </si>
  <si>
    <t>MT-CT-001.001.138</t>
  </si>
  <si>
    <t> Mesurar el voltatge nominal de la fase exterior del fusible del transformador.</t>
  </si>
  <si>
    <t>MT-CT-001.001.140</t>
  </si>
  <si>
    <t> Mesurar la intensitat nominal de la fase interior del fusible del transformador.</t>
  </si>
  <si>
    <t>MT-CT-001.001.142</t>
  </si>
  <si>
    <t> Mesurar la intensitat nominal de la fase central del fusible del transformador.</t>
  </si>
  <si>
    <t>MT-CT-001.001.144</t>
  </si>
  <si>
    <t> Mesurar la intensitat nominal de la fase exterior del fusible del transformador.</t>
  </si>
  <si>
    <t>MT-CT-001.001.146</t>
  </si>
  <si>
    <t> Mesurar la resistència del fusible a la fase interior del transformador.</t>
  </si>
  <si>
    <t>MT-CT-001.001.148</t>
  </si>
  <si>
    <t> Mesurar la resistència del fusible a la fase central del transformador.</t>
  </si>
  <si>
    <t>MT-CT-001.001.150</t>
  </si>
  <si>
    <t> Mesurar la resistència del fusible a la fase exterior del transformador.</t>
  </si>
  <si>
    <t>MT-CT-001.001.152</t>
  </si>
  <si>
    <t>Potència dissipada a la fase interior del fusible del transformador.</t>
  </si>
  <si>
    <t>W</t>
  </si>
  <si>
    <t>MT-CT-001.001.154</t>
  </si>
  <si>
    <t> Potència dissipada a la fase central del fusible del transformador.</t>
  </si>
  <si>
    <t>MT-CT-001.001.156</t>
  </si>
  <si>
    <t> Potència dissipada a la fase exterior del fusible del transformador.</t>
  </si>
  <si>
    <t>MT-TR-002.002</t>
  </si>
  <si>
    <t>MT-TR-002.002.001</t>
  </si>
  <si>
    <t> Mesura de la rigidesa dielèctrica de l'oli.</t>
  </si>
  <si>
    <t>V/m</t>
  </si>
  <si>
    <t>MT-TR-002.002.002</t>
  </si>
  <si>
    <t>Netejar el transformador i el local amb aire sec. La neteja del transformador s'ha de fer amb aire sec a una pressió inferior a 3Kg/cm2.</t>
  </si>
  <si>
    <t>MT-TR-002.002.003</t>
  </si>
  <si>
    <t> Verificar les fixacions del connexionat.</t>
  </si>
  <si>
    <t>MT-TR-002.002.004</t>
  </si>
  <si>
    <t> Eliminar l'òxid de les parts metàl·liques, aplicant-hi una capa d'imprimació i una capa d'esmalt.</t>
  </si>
  <si>
    <t>MT-TR-002.002.005</t>
  </si>
  <si>
    <t> Verificar el funcionament de lequip detector de temperatura.</t>
  </si>
  <si>
    <t>MT-TR-002.002.006</t>
  </si>
  <si>
    <t> Mesurar els aïllaments entre els debanats.</t>
  </si>
  <si>
    <t>MT-TR-002.002.007</t>
  </si>
  <si>
    <t> Mesurar els aïllaments entre debanats i terra.</t>
  </si>
  <si>
    <t>MT-TR-002.002.008</t>
  </si>
  <si>
    <t> Verificar el nivell d´aïllant.</t>
  </si>
  <si>
    <t>BT-PRY-001</t>
  </si>
  <si>
    <t>Parallamps A</t>
  </si>
  <si>
    <t>E-017</t>
  </si>
  <si>
    <t>Parallamps</t>
  </si>
  <si>
    <t>BT-PY-001.001</t>
  </si>
  <si>
    <t>BT-PY-001.001.001</t>
  </si>
  <si>
    <t> Verificació de caracterització del captador/s, la seva ubicació així com les observacions que s'apreciïn per la seva inspecció visual.</t>
  </si>
  <si>
    <t>Empresa Especialista Parallamps</t>
  </si>
  <si>
    <t>BT-PY-001.001.002</t>
  </si>
  <si>
    <t> Comprovació de l'estat de conservació del pal del sistema de captació, ancoratge i connexió a la xarxa conductora.</t>
  </si>
  <si>
    <t>BT-PY-001.001.003</t>
  </si>
  <si>
    <t> Realitzar un examen de la xarxa conductora, des del sistema de captació fins a la posada a terra incloent la revisió de: nombre de baixants, fixació mecànica dels diferents elements del baixant, naturalesa i dimensions dels materials, trajectòria, emplaçament, tensat i continuïtat elèctrica dels conductors de baixada, radis de curvatura i pendents de les mateixes</t>
  </si>
  <si>
    <t>BT-PY-001.001.004</t>
  </si>
  <si>
    <t> Mesurament de la resistència de la posada a terra, tant connectada com separada de la resta de la instal·lació.</t>
  </si>
  <si>
    <t>BT-PY-001.001.005</t>
  </si>
  <si>
    <t>Es comprovarà que els valors de resistència obtinguts s'ajustin al Reglament de Baixa Tensió ia les normes UNE-EN 62.305, UNE 21.186:1996/1M:2009 i Codi Tècnic de l'Edificació SUA08.</t>
  </si>
  <si>
    <t>EI-EXT-003</t>
  </si>
  <si>
    <t>Retimbrat Extintors 5A</t>
  </si>
  <si>
    <t>Protecció Contra Incendis</t>
  </si>
  <si>
    <t>E-160</t>
  </si>
  <si>
    <t>Extintor CO2</t>
  </si>
  <si>
    <t>EI-EXT-001.003</t>
  </si>
  <si>
    <t>EI-EXT-001.003.001</t>
  </si>
  <si>
    <t> partir de la data de timbrat de l'extintor cada CINC ANYS (i per tres vegades com a màxim) es retimbrarà (prova de nivell C) l'extintor d'acord amb allò establert a l'Annex III, del Reglament d'Equips a Pressió, aprovat pel Reial decret 2060/2008, de 12 de desembre.</t>
  </si>
  <si>
    <t>5A (Cada cinco años)</t>
  </si>
  <si>
    <t>RIPCI</t>
  </si>
  <si>
    <t>Empresa Homologada Extinció d'Incendis</t>
  </si>
  <si>
    <t>E-161</t>
  </si>
  <si>
    <t>Extintor Pols ABC</t>
  </si>
  <si>
    <t>EI-EXT-002.003</t>
  </si>
  <si>
    <t>EI-EXT-002.003.001</t>
  </si>
  <si>
    <t>E-162</t>
  </si>
  <si>
    <t>Extintor d'aigua</t>
  </si>
  <si>
    <t>EI-EXT-003.003</t>
  </si>
  <si>
    <t>EI-EXT-003.003.001</t>
  </si>
  <si>
    <t>EI-BIE-003</t>
  </si>
  <si>
    <t>Prova de pressió Boca d'Incendis Equipada 5A</t>
  </si>
  <si>
    <t>E-155</t>
  </si>
  <si>
    <t>Boca d'Incendis Equipada</t>
  </si>
  <si>
    <t>EI-BIE-001.003</t>
  </si>
  <si>
    <t>EI-BIE-001.003.001</t>
  </si>
  <si>
    <t>Cada cinc anys i per un mantenidor homologat totes les mànegues s'han de pressuritzar a la pressió màxima de treball d'acord amb la Norma EN 671-1 i/o la Norma 671-2. S'haurà d'anotar la data de la darrera revisió per controlar-los.</t>
  </si>
  <si>
    <t>BT-GSL-102</t>
  </si>
  <si>
    <t>Revisió Dipòsit Gasoil Aeri Amb Projecte 5A</t>
  </si>
  <si>
    <t>BT-DG-001.002</t>
  </si>
  <si>
    <t>BT-DG-001.002.001</t>
  </si>
  <si>
    <t> Verificar l'estat general de la instal·lació i de tots els elements: cubes, fonamentació dels tancs, tancaments, drenatges, bombes, equips, instal·lacions auxiliars…</t>
  </si>
  <si>
    <t>RIP</t>
  </si>
  <si>
    <t>Empresa Homologada Instal·lacions Petrolíferes</t>
  </si>
  <si>
    <t>BT-DG-001.002.002</t>
  </si>
  <si>
    <t> Verificar, si n'hi ha, la posada a terra i la continuïtat elèctrica dels conductes i la resta d'elements metàl·lics.</t>
  </si>
  <si>
    <t>BT-DG-001.002.003</t>
  </si>
  <si>
    <t> Comprovar el correcte estat d'assortidors, mànegues i equips de tràfec.</t>
  </si>
  <si>
    <t>BT-DG-001.002.004</t>
  </si>
  <si>
    <t>En tancs i canonades, comprovar l'estat de les parets i el mesurament de gruixos si s'observa algun deteriorament en el moment de la revisió.</t>
  </si>
  <si>
    <t>LG-ACS-003</t>
  </si>
  <si>
    <t>Legionel·la- Operacions mensuals normatives ACS M</t>
  </si>
  <si>
    <t>Fontaneria (AFS i ACS) i Sanejament</t>
  </si>
  <si>
    <t>E-189</t>
  </si>
  <si>
    <t>Elements terminals: aparells sanitaris, aigüeres, plats de dutxa, aixetes, lavabos</t>
  </si>
  <si>
    <t>FT-MO-001.003</t>
  </si>
  <si>
    <t>FT-MO-001.003.002</t>
  </si>
  <si>
    <t>Mensualmente en un número representativo de grifos y duchas (muestra rotatoria), incluyendo los más cercanos y los más alejados de los acumuladores, no debiendo ser inferior a 50 ºC. Se debe alcanzar la temperatura de estabilización antes del minuto. Al final del año se habrán comprobado todos los puntos terminales de la instalación.</t>
  </si>
  <si>
    <t>M (Mensual)</t>
  </si>
  <si>
    <t>RD 487/2022, RD 865/2003</t>
  </si>
  <si>
    <t>Equip intern Legionel·la</t>
  </si>
  <si>
    <t>LG-ACS-003.001</t>
  </si>
  <si>
    <t>LG-ACS-003.001.002</t>
  </si>
  <si>
    <t>Mensualment a través de les vàlvules de drenatge de les canonades, es realitzarà l'eliminació dels sediments</t>
  </si>
  <si>
    <t>TR-ASC-001</t>
  </si>
  <si>
    <t>Ascensors M</t>
  </si>
  <si>
    <t>Transport</t>
  </si>
  <si>
    <t>E-323</t>
  </si>
  <si>
    <t>Ascensors Elèctrics d'ús industrial o en llocs de pública concurrència amb v &gt; 0,15 m/s</t>
  </si>
  <si>
    <t>TR-AS-001.001</t>
  </si>
  <si>
    <t>TR-AS-001.001.001</t>
  </si>
  <si>
    <t>Revisió mensual que ha de realitzar una empresa conservadora d'ascensors, de les que preveu l'apartat 6 de la ITC-AEM 1 del Reial decret 88/2013. La revisió mensual es fa seguint les recomanacions del fabricant, que assegura el bon estat de funcionament durant tot el temps que l'ascensor pugui ser utilitzat. Per realitzar-ne un manteniment adequat, es proposen les operacions següents: OPERACIONS MENSUALS: Comprovar les funcions de comandament i protecció. Comprovar l'arrencada, l'atur i l'anivellament. Comprovar l'obertura i el tancament de les portes. Neteja de la cabina. Controlar el nivell d'oli del motor, màquina i suport lateral. Omplir si cal. Controlar estat de ferodes i tambor de frens. Ajustar o reemplaçar si cal. Verificar el funcionament dels llums de la cabina i de la sala de màquines. OPERACIONS SEMESTRALS DE MANTENIMENT A LA CABINA: Verificar el funcionament del patí fotocel·lular. Verificar el funcionament del ventilador. Verificar l´estat dels components de la cabina. OPERACIONS SEMESTRALS DE MANTENIMENT DEL SOSTRE DE LA CABINA: Neteja del sostre de la cabina. Neteja dels carrils de la porta dels pisos. Comprovar la porta dels pisos. Verifiqueu visualment l'estat dels cables d'arrossegament de les portes. Verificar visualment l'estat de les politges de suspensió. Comprovar els panys i cargols de les portes dels pisos. Verificar l'estat de les guies de les portes dels pisos. Greixatge de les guies. Comproveu la tensió dels cables i del punt d'ancoratge. Verificar el funcionament de la cinta seleccionadora. Verificar l´estat de les rodes superiors. Verificar el funcionament correcte del paracaigudes. Verifiqueu l'estat dels cables del limitador. Neteja del buit, les guies i les fixacions. OPERACIONS SEMESTRALS DE MANTENIMENT A CADA PIS: Neteja del llindar de les portes dels pisos. Verificar el funcionament dels frens. Verificar l´estat de final de recorregut. Neteja del quadre. Verificar el funcionament dels relés, contactors i temporitzadors. Verificar el funcionament dels fusibles de maniobra. Revisar l'estrenyiment de la connexió per força. OPERACIONS ANUALS DE MANTENIMENT DEL SOSTRE DE LA CABINA Verificar visualment l'estat de les fixacions. Verificar l'estat de les fixacions de la part superior de la cabina. Verificar el funcionament dels mecanismes de seguretat. Verificar l'aïllament correcte de l'estrep de la cabina. Verificar l´estat del cordó de maniobra. Verificar l'estat dels faldons i del sòcol de la cabina. Verificar l'estat de les rodes del taló i del contrapès. OPERACIONS ANUALS DE MANTENIMENT A CADA PIS Verificar el funcionament del selector. Verificar el funcionament dels relés més importants. Verificar el funcionament de les proteccions del motor i del generador. Verificar l´estat de l´aïllament de la bancada. Desacoblar i ajustar el selector. Verificar el funcionament de la maniobra. Neteja dels limitadors. Verificar l'estat de la connexió de servei dels interruptors i dels fusibles de força. Verificar l'estat dels cargols en general.</t>
  </si>
  <si>
    <t>RAE, RD 355/2024</t>
  </si>
  <si>
    <t>Empresa Homologada Aparells Elevadors</t>
  </si>
  <si>
    <t>E-324</t>
  </si>
  <si>
    <t>Ascensors Hidràulics d'ús industrial o en llocs de pública concurrència amb v &gt; 0,15 m/s</t>
  </si>
  <si>
    <t>TR-AS-002.002</t>
  </si>
  <si>
    <t>TR-AS-002.002.001</t>
  </si>
  <si>
    <t>Revisió mensual que ha de realitzar una empresa conservadora d'ascensors, de les que preveu l'apartat 6 de la ITC-AEM 1 del Reial decret 88/2013. La revisió mensual es fa seguint les recomanacions del fabricant, que assegura el bon estat de funcionament durant tot el temps que l'ascensor pugui ser utilitzat. Per realitzar-ne un manteniment adequat, es proposen les operacions següents: OPERACIONS MENSUALS: Comprovar les funcions de comandament i protecció. Comprovar l'arrencada, l'atur i l'anivellament. Comprovar l'obertura i el tancament de les portes. Neteja de la cabina. Controleu el nivell d'oli del motor, màquina i suport lateral. Controlar l'estat de ferodes i el tambor de frens. Ajustar o reemplaçar si cal. Verificar el funcionament de les llums de la cabina i sala de màquines. OPERACIONS SEMESTRALS A LA CABINA Inspeccionar l'enllumenat interior. Inspeccioneu l'enllumenat d'emergència. Inspeccionar el funcionament de les portes interiors. Inspeccioneu el polsador de parada i alarma i l'estat d'altres polsadors. Comprovar sorolls en pujada. Comprovar l'anivellament de la cabina a cada planta. Inspeccioneu l'estat del paviment de la cabina. Inspeccioneu l'estat dels acabats de la cabina. OPERACIONS SEMESTRALS AL BUIT DE L'ASCENSOR Comprovar l'enllumenat del buit. Comprovar els cables dels enclavaments. Inspeccionar el xassís de la cabina. Comprovar les guies de la cabina. Omplir els greixadors de les politges. Inspeccionar els cables de suspensió. Inspeccionar els contactes de les portes i l'estat dels amortidors. Inspeccionar els polsadors i els indicadors de pis. Comproveu l'estat dels vidres de les portes de cada pis. Comprovar i ajustar el final del recorregut. Comproveu la falca fixa o retràctil. Comproveu el funcionament dels dispositius magnètics d'atur.</t>
  </si>
  <si>
    <t>CL-RITE-071</t>
  </si>
  <si>
    <t>Certificat Anual d'Instal·lacions Tèrmiques segons RITE. Catalunya  A</t>
  </si>
  <si>
    <t>Climatització</t>
  </si>
  <si>
    <t>E-570</t>
  </si>
  <si>
    <t>Sistema de Climatització</t>
  </si>
  <si>
    <t>CL-RITE-071.001</t>
  </si>
  <si>
    <t>CL-RITE-071.001.001</t>
  </si>
  <si>
    <t>Rellenar el certificado anual seún RITE por la empresa homologada de Climatización</t>
  </si>
  <si>
    <t>Altre</t>
  </si>
  <si>
    <t>RITE CAT</t>
  </si>
  <si>
    <t>Empresa Homologada Climatització</t>
  </si>
  <si>
    <t>CL-GF-001</t>
  </si>
  <si>
    <t>Aparells que utilitzen Gasos Fluorats (5 &lt;= Ton eq. CO2 &lt; 50). Sense Sistema de Detecció Fuites. A</t>
  </si>
  <si>
    <t>E-117</t>
  </si>
  <si>
    <t>Planta refredadora condensada per aire 70 kW &lt; P inst &lt; 1000 kW, que conté gasos fluorats d'efecte hivernacle (5 &lt; ton eq CO2 &lt; 50)</t>
  </si>
  <si>
    <t>CL-P-PE-012.008</t>
  </si>
  <si>
    <t>CL-P-PE-012.008.001</t>
  </si>
  <si>
    <t> Realitzar control de fuites de gasos fluorats d'efecte hivernacle, verificant-ne la inexistència i l'estanquitat de circuits. Si l'equip té un sistema de detecció de fuites, es permet duplicar l'interval entre dos successius controls.</t>
  </si>
  <si>
    <t>Reglamento 517/2014</t>
  </si>
  <si>
    <t>E-145</t>
  </si>
  <si>
    <t>Unitat exterior de sistema VRV 70 kW &lt; P inst &lt; 1000 kW, que conté gasos fluorats d'efecte hivernacle (5 &lt; ton eq CO2 &lt; 50)</t>
  </si>
  <si>
    <t>CL-P-VRV-006.008</t>
  </si>
  <si>
    <t>CL-P-VRV-006.008.001</t>
  </si>
  <si>
    <t> Realitzar un control de fuites de gasos fluorats d'efecte hivernacle, verificant-ne la inexistència i l'estanquitat dels circuits. Si l'equip té un sistema de detecció de fuites, es pot duplicar l'interval entre dos successius controls.</t>
  </si>
  <si>
    <t>FT-SAN-001</t>
  </si>
  <si>
    <t>Xarxa de sanejament i embornals 6M</t>
  </si>
  <si>
    <t>E-196</t>
  </si>
  <si>
    <t>Xarxa de sanejament i embornals</t>
  </si>
  <si>
    <t>FT-SN-001.001</t>
  </si>
  <si>
    <t>FT-SN-001.001.001</t>
  </si>
  <si>
    <t> Netejar els embornals de locals humits i cobertes transitables, i els pots sifònics.</t>
  </si>
  <si>
    <t>6M (Semestral)</t>
  </si>
  <si>
    <t>CTE</t>
  </si>
  <si>
    <t>Equip Intern Mecàniques</t>
  </si>
  <si>
    <t>FT-SN-001.001.002</t>
  </si>
  <si>
    <t> Netejar el separador de greixos i fangs, si n'hi ha.</t>
  </si>
  <si>
    <t>FT-SN-001.001.003</t>
  </si>
  <si>
    <t> Fer una inspecció visual dels elements de registre.</t>
  </si>
  <si>
    <t>FT-SN-001.001.004</t>
  </si>
  <si>
    <t> Verificar l'estanquitat de les tapes per evitar olors.</t>
  </si>
  <si>
    <t>FT-SN-001.001.005</t>
  </si>
  <si>
    <t> Verificar que no hi hagi obstruccions als conductes.</t>
  </si>
  <si>
    <t>FT-SN-001.001.006</t>
  </si>
  <si>
    <t> Comproveu l'estat de neteja de la coberta.</t>
  </si>
  <si>
    <t>FT-SN-001.001.007</t>
  </si>
  <si>
    <t>Verificar la inexistència d'humitats a les proximitats dels recorreguts de les canonades.</t>
  </si>
  <si>
    <t>FT-SAN-002</t>
  </si>
  <si>
    <t>Xarxa de sanejament i embornals A</t>
  </si>
  <si>
    <t>FT-SN-001.002</t>
  </si>
  <si>
    <t>FT-SN-001.002.001</t>
  </si>
  <si>
    <t> Netejar els embornals i les calderetes de cobertes no transitables</t>
  </si>
  <si>
    <t>FT-SN-001.002.002</t>
  </si>
  <si>
    <t> Revisar els col·lectors suspesos.</t>
  </si>
  <si>
    <t>FT-SN-001.002.003</t>
  </si>
  <si>
    <t> Neteja general de les arquetes.</t>
  </si>
  <si>
    <t>FT-SN-001.002.004</t>
  </si>
  <si>
    <t> Netejar amb projecció d'aigua a pressió els embornals.</t>
  </si>
  <si>
    <t>FT-SN-001.002.005</t>
  </si>
  <si>
    <t> Netejar els registres crítics.</t>
  </si>
  <si>
    <t>FT-SN-001.002.006</t>
  </si>
  <si>
    <t> Netejar els elements de la instal·lació: pous de registre, bombes delevació, etc.</t>
  </si>
  <si>
    <t>EI-SL-001</t>
  </si>
  <si>
    <t>Sistema de senyalització luminescent A</t>
  </si>
  <si>
    <t>Extinció d'incendis</t>
  </si>
  <si>
    <t>E-174</t>
  </si>
  <si>
    <t>Sistema Fixe d'Extinció per Agents extintors gasosos</t>
  </si>
  <si>
    <t>EI-SSL-001.001</t>
  </si>
  <si>
    <t>EI-SSL-001.001.005</t>
  </si>
  <si>
    <t> Comprovació visual de l'existència, la ubicació correcta i el bon estat quant a neteja, llegibilitat i il·luminació (en la foscor) dels senyals, abalisaments i plànols d'evacuació.</t>
  </si>
  <si>
    <t>Equip Intern PCI</t>
  </si>
  <si>
    <t>EI-SSL-001.001.007</t>
  </si>
  <si>
    <t>EI-SSL-001.001.009</t>
  </si>
  <si>
    <t>EI-SSL-001.001.010</t>
  </si>
  <si>
    <t>EI-SSL-001.001.011</t>
  </si>
  <si>
    <t>EI-SSL-001.001.015</t>
  </si>
  <si>
    <t> Verificació de l'estat dels elements de subjecció (ancoratges, varetes, angulars, cargols, adhesius, etc.).</t>
  </si>
  <si>
    <t>EI-SSL-001.001.017</t>
  </si>
  <si>
    <t>EI-SSL-001.001.019</t>
  </si>
  <si>
    <t>EI-SSL-001.001.020</t>
  </si>
  <si>
    <t>EI-SSL-001.001.021</t>
  </si>
  <si>
    <t>E-176</t>
  </si>
  <si>
    <t>Sistema de senyalització luminescent</t>
  </si>
  <si>
    <t>EI-SSL-001.001.023</t>
  </si>
  <si>
    <t>EI-SSL-001.001.024</t>
  </si>
  <si>
    <t>EI-SL-002</t>
  </si>
  <si>
    <t>Substitució senyalització luminescent 10A</t>
  </si>
  <si>
    <t>EI-SSL-001.002</t>
  </si>
  <si>
    <t>EI-SSL-001.002.001</t>
  </si>
  <si>
    <t>En cas que el fabricant no estableixi una vida útil, aquesta es considera de 10 anys. Un cop passada la vida útil, se substituiran per personal especialitzat del fabricant o d'una empresa mantenidora, llevat que es justifiqui que el mesurament sobre una mostra representativa, tenint en compte la data de fabricació i la ubicació, realitzada conforme a la norma UNE 23035 -2, aporta valors no inferiors al 80 % dels que dicti la norma UNE 23035-4, a cada moment. Els mesuraments que permeten perllongar aquesta vida útil es repetiran cada 5 anys.</t>
  </si>
  <si>
    <t>10A (Cada diez años)</t>
  </si>
  <si>
    <t>CL-CA-001 (GLOBAL)</t>
  </si>
  <si>
    <t>Qualitat de l'Aire (Potència Instal·lació &gt; 70 kW). Xarxa de conductes de sistemes de climatització i Qualitat Ambiental a Interiors A</t>
  </si>
  <si>
    <t>E-037</t>
  </si>
  <si>
    <t>Xarxa de conductes de climatització i ventilació P inst &gt; 70 kW</t>
  </si>
  <si>
    <t>CL-D-RCC-001.001</t>
  </si>
  <si>
    <t>CL-D-RCC-001.001.001</t>
  </si>
  <si>
    <t>Revisió de la xarxa de conductes segons el criteri de la norma UNE 100012, Inspecció Visual: Realitzar una inspecció visual de verificació de l'estat d'higiene d'un sistema, mitjançant eines especialitzades (fotografia, filmacions, etc.). El nombre mínim de punts per cada sistema de climatització serà de tres: un a cada UTA o climatitzador, un a la xarxa de conductes d'impulsió i un a la xarxa de conductes de retorn. Si hi ha evidència de creixement microbià, cal fer una higienització, incloent-hi l'extracció de la brutícia, microorganismes, pols, fongs i residus que s'acumulen a l'interior dels conductes i equips de ventilació.</t>
  </si>
  <si>
    <t>RITE ESP</t>
  </si>
  <si>
    <t xml:space="preserve">Empresa Especialista Higiene i Qualitat Ambiental </t>
  </si>
  <si>
    <t>CL-D-RCC-001.001.002</t>
  </si>
  <si>
    <t>Revisió de la xarxa de conductes segons criteri de la norma UNE 100012, Control Ambiental Microbiològic: Mostrar la contaminació total de flora microbiana aeròbia mesòfila existent per m3 d'aire, així com la flora fúngica (floriduras i llevats) presents per m3 d'aire impulsat per els equips de climatització, així com la contaminació de l'aire ambient interior (respirable o d'immissió), la contaminació de l'aire de tornada i la contaminació de l'aire exterior. El nombre de punts de mostreig ha de ser representatiu de les dimensions del sistema; es recomana mostrar l'aire d'impulsió, l'aire ambient interior de l'espai condicionat, l'aire de tornada i l'aire exterior, prèviament i amb posterioritat a la higienització. El mostreig d'aire ha de ser per duplicat a cada punt, prenent volums de 100 i 200 l, i seleccionat preferentment la capatació amb baixa velocitat de mostreig, és a dir, 0,5 l/s. S'utilitzarà el mètode aspiromètric, de captació de volums coneguts d'aire i captació de flora microbiana per impacte sobre medi de cultiu específic en placa Rodac, utilitzant com a mitjans: a) medi LPT Neutralizing Lilac Agar per al recompte de flora aeròbia mesòfila total; b) Mitjà de Rosa Bengala per a floridures i llevats.</t>
  </si>
  <si>
    <t>CL-D-RCC-001.001.003</t>
  </si>
  <si>
    <t>Revisió de la xarxa de conductes segons criteri de la norma UNE 100012, Control Microbiològic de Superfícies: Mostrar la contaminació total de flora microbiana aeròbia mesòfila existent així com la flora fúngica (floriduras i llevats) present, per cada 25 cm2 de superfície mostrejada. Aquesta superfície correspon a l'àrea de la placa Rodac emprada, utilitzant els mitjans: a) mitjà LPT Neutralizing Lilac Agar per al recompte de flora aeròbia mesòfila total; b) Mitjà de Rosa Bengala per a floridures i llevats. El nombre de punts de mostreig de superfícies d'impulsió ha de ser representatiu de les dimensions i característiques del sistema, aplicant-se als elements de les UTAs, les superfícies interiors dels conductes (impulsió i retorn), i qualsevol altra àrea representativa del sistema on pugui existir creixement microbià. A cada punt de presa de mostra es prendran 2 plaques, com a mínim, de cada tipus d'agar, distanciades entre si 100 cm aproximadament.</t>
  </si>
  <si>
    <t>CL-D-RCC-001.001.004</t>
  </si>
  <si>
    <t>Revisió de la xarxa de conductes segons criteri de la norma UNE 100012, Control de Brutícia: Avaluar la brutícia adherida i dipositada a la superfície interior dels conductes, mitjançant un mostreig, emprant el mètode gravimètric de la tira adhesiva prepesada de 100 cm2, o el mètode dʻaspiració dʻuna superfície de 100 cm2 amb captació de la matèria particulada aspirada sobre un filtre prepesat. El mostreig i l'anàlisi l'han de fer una entitat de control (laboratori) independent a l'empresa que realitza la higienització del sistema. Cal fer controls en els conductes d'impulsió i de tornada.</t>
  </si>
  <si>
    <t>CL-D-RCC-001.002</t>
  </si>
  <si>
    <t>CL-D-RCC-001.002.001</t>
  </si>
  <si>
    <t>Revisió de la qualitat ambiental segons criteris de la norma UNE 171330, Inspecció de Qualitat Ambiental a Interiors: Es realitzaran els controls analítics ambientals establerts a la norma UNE 171330-2:2014, els paràmetres mínims que cal mesurar són els següents: a) Avaluació higiènica dels sistemes de climatització. b) Temperatura i humitat relativa. c) Diòxid de carboni: determinació de la taxa de ventilació. d) Monòxid de carboni. e) Partícules en suspensió per gravimetria i recompte de partícules en suspensió f) Bacteris i Fongs en suspensió El nombre mínim de punts a mostrejar depèn la superfície de l'edifici i s'ha de calcular amb la fórmula: P = 0,15 x √S, on P és el nombre de punts i S la superfície El temps ideal de mostreig hauria de cobrir tot el temps d'ús de l'edifici, així que s'han de fer diversos mesuraments puntuals al llarg del dia que siguin representatius de l'exposició.</t>
  </si>
  <si>
    <t>E-054</t>
  </si>
  <si>
    <t>Climatitzador P inst &gt; 70 kW</t>
  </si>
  <si>
    <t>CL-ET-CL-002.003</t>
  </si>
  <si>
    <t>CL-ET-CL-002.003.001</t>
  </si>
  <si>
    <t> Revisió de la xarxa de conductes segons UNE 100012</t>
  </si>
  <si>
    <t>CL-ET-CL-002.003.002</t>
  </si>
  <si>
    <t> Revisió de la qualitat d'aire segons UNE-171330</t>
  </si>
  <si>
    <t>E-057</t>
  </si>
  <si>
    <t>Fan Coil P inst &gt; 70 kW</t>
  </si>
  <si>
    <t>CL-ET-FC-003.003</t>
  </si>
  <si>
    <t>CL-ET-FC-003.003.001</t>
  </si>
  <si>
    <t>CL-ET-FC-003.003.002</t>
  </si>
  <si>
    <t>OC-OC-001</t>
  </si>
  <si>
    <t>Obra Civil A</t>
  </si>
  <si>
    <t>Obra Civil</t>
  </si>
  <si>
    <t>E-210</t>
  </si>
  <si>
    <t>Fonamentació lloses i soleres</t>
  </si>
  <si>
    <t>OC-CE-002.001</t>
  </si>
  <si>
    <t>OC-CE-002.001.001</t>
  </si>
  <si>
    <t>Tècnic Competent</t>
  </si>
  <si>
    <t>E-227</t>
  </si>
  <si>
    <t>Cobertes inclinades de teula</t>
  </si>
  <si>
    <t>OC-CU-006.001</t>
  </si>
  <si>
    <t>OC-CU-006.001.001</t>
  </si>
  <si>
    <t>Realitzar una neteja anual dels elements de desguàs (embornals, canalons i sobreeixidors) i comprovació del seu funcionament correcte. S'ha de fer també després de nevada, forts vents i fortes pluges. Es proposen les actuacions següents per dur a terme la comprovació obligatòria segons CTE: 1) Neteja de l'acumulació de neu o gel, especialment on obstrueixi els buits de ventilació de la coberta. 2) Realitzar una inspecció, comprovant la inexistència de peces soltes. 3) Comprovar si l'aigua vessa per canalons i el funcionament de sobreeixidors. 4) Si apareixen taques en paraments verticals, inspecció dels baixants pluvials, comprovant que no hi ha pèrdues.</t>
  </si>
  <si>
    <t>E-233</t>
  </si>
  <si>
    <t>Claraboia envidrada</t>
  </si>
  <si>
    <t>OC-CU-012.001</t>
  </si>
  <si>
    <t>OC-CU-012.001.001</t>
  </si>
  <si>
    <t>Comprovació de funcionament correcte. S'ha de fer també després de nevada, forts vents i fortes pluges. Es proposen les actuacions següents per dur a terme la comprovació obligatòria segons CTE: 1) Verificar que no han aparegut humitats a l'interior de l'edifici. 2) Verificar la inexistència de trencaments i despreniments.</t>
  </si>
  <si>
    <t>E-234</t>
  </si>
  <si>
    <t>Cobertes transitables</t>
  </si>
  <si>
    <t>OC-CU-013.001</t>
  </si>
  <si>
    <t>OC-CU-013.001.001</t>
  </si>
  <si>
    <t>Realitzar una neteja anual dels elements de desguàs (embornals, canalons i sobreeixidors) i comprovació del seu funcionament correcte. S'ha de fer també després de nevada, forts vents i fortes pluges. Es proposen les actuacions següents per dur a terme la comprovació obligatòria segons CTE: 1) Inspecció visual per localitzar si han aparegut humitats a l'interior o exterior de l'edifici. 2) Funcionament de desguassos. 3) Comprovar que l'aigua hagi sortit pels sobreeixidors. 4) Inspecció visual a la recerca de trencaments, esquerdes i bombaments al paviment. 5) Aparició de vegetació, líquens i molses o dipòsits de pols i sutge.</t>
  </si>
  <si>
    <t>EI-EXT-004</t>
  </si>
  <si>
    <t>Substitució d'extintors 20A</t>
  </si>
  <si>
    <t>EI-EXT-001.004</t>
  </si>
  <si>
    <t>EI-EXT-001.004.001</t>
  </si>
  <si>
    <t> L'extintor només es pot retimbrar per un màxim de 3 vegades. Per tant, passats 20 anys des de la data de fabricació és obligatori substituir-lo per un de nou</t>
  </si>
  <si>
    <t>20A (Cada veinte años)</t>
  </si>
  <si>
    <t>EI-EXT-002.004</t>
  </si>
  <si>
    <t>EI-EXT-002.004.001</t>
  </si>
  <si>
    <t>EI-EXT-003.004</t>
  </si>
  <si>
    <t>EI-EXT-003.004.001</t>
  </si>
  <si>
    <t>EI-BIE-004</t>
  </si>
  <si>
    <t>Substitució BIE 20A</t>
  </si>
  <si>
    <t>EI-BIE-001.004</t>
  </si>
  <si>
    <t>EI-BIE-001.004.001</t>
  </si>
  <si>
    <t> La vida útil de les mànegues contra incendis serà la que estableixi el fabricant de les mateixes, transcorreguda la qual es procedirà a substituir-les. En cas que el fabricant no estableixi una vida útil, aquesta es considera de 20 anys.</t>
  </si>
  <si>
    <t>TR-PE-101</t>
  </si>
  <si>
    <t>Plataforma elevadora mòbil de personal A</t>
  </si>
  <si>
    <t>E-517</t>
  </si>
  <si>
    <t>Plataforma Elevadora</t>
  </si>
  <si>
    <t>TR-PE-001.001</t>
  </si>
  <si>
    <t>TR-PE-001.001.001</t>
  </si>
  <si>
    <t> Comprovacions sobre el xassís: - Control de l'estrenyiment de les femelles de les rodes. - Estat dels pneumàtics. - Neteja. – Inspecció visual de les soldadures. - Articulacions de la direcció (pivots i ròtules). - Translació frenada. - Translació desfrenada - Verificació de l'estrenyiment dels diferents òrgans. - Verificació de fuites d'oli. - Estat dels comandaments de la base.</t>
  </si>
  <si>
    <t>UNE 58921</t>
  </si>
  <si>
    <t>Empresa d'inspecció i Control</t>
  </si>
  <si>
    <t>TR-PE-001.001.002</t>
  </si>
  <si>
    <t> Comprovacions sobre la plataforma o cistella: - Porta d'accés - Estat del sòl: neteja - Extensions, en màquines que estiguin dotades del mecanisme esmentat. - Ancoratge dels cinturons de seguretat (en articulades i telescòpiques). - Funcionament de l'anivellament de la cistella (en articulades i telescòpiques). – Inspecció visual de soldadures. - Panell de comandaments. - Etiquetes informatives i dels comandaments.</t>
  </si>
  <si>
    <t>TR-PE-001.001.003</t>
  </si>
  <si>
    <t>Comprovacions sobre la ploma: – Inspecció visual de l'estat de les soldadures. - Verificació de fuites d'oli. – Verificació de l'estat de cables i cadenes. - Interruptor de tall de maniobra en cas de trencament del cable o cadenes del telescòpic.</t>
  </si>
  <si>
    <t>TR-PE-001.001.004</t>
  </si>
  <si>
    <t> Comprovacions sobre el braç articulat: – Inspecció visual de l'estat dels diferents elements i articulacions de jocs i soldadures. - Control de l'estat dels flexibles hidràulics, frecs, etc. - Verificació de fuites d'oli.</t>
  </si>
  <si>
    <t>TR-PE-001.001.005</t>
  </si>
  <si>
    <t> Comprovacions sobre lorientació: - Verificació visual de lestat. - Control de l'estrenyi dels cargols de la corona. - Comprovació del joc del reductor de gir. - Frenat del gir en deixar anar el comandament.</t>
  </si>
  <si>
    <t>TR-PE-001.001.006</t>
  </si>
  <si>
    <t>Comprovacions sobre el mecanisme de tisores: – Inspecció visual de l'estat de les soldadures. - Verificació de fuites hidràuliques. - Estat de les articulacions. - Mecanisme de baixada d'emergència. - Tanca de protecció per evitar tocar les tisores quan baixa o atur automàtic abans d'assolir una alçada de 3 m amb rearmament i baixada amb avisos acústics. - Fuites d'oli en cilindres estabilitzadors, en màquines que estiguin dotades del mecanisme esmentat.</t>
  </si>
  <si>
    <t>TR-PE-001.001.007</t>
  </si>
  <si>
    <t>Comprovacions als dispositius de seguretat: - En interrupció dels moviments. - A l'indicador sonor de la inclinació. - Entrada automàtica de la velocitat curta en elevar. - Sistema automàtic garantint a les màquines amb estabilitzadors el suport al terra. - Sobrecàrrega, en màquines que estiguin dotades del mecanisme esmentat. - Alarma sonora. – Interrupció de la maniobra. - Indicador sonor de translació. - Aturs d'emergència. - Claxon. - Contacte de seguretat de la porta, en màquines que estiguin dotades del mecanisme esmentat. - Limitat de ràdio, en braços telescòpics. - Seguretat contra ús no autoritzat. - Prioritat als comandaments a la cistella. - Control de bomba manual o elèctrica demergència.</t>
  </si>
  <si>
    <t>TR-PE-001.001.008</t>
  </si>
  <si>
    <t>Comprovacions en bateries: - Comprovació del nivell daigua. - Comprovació de l'estrenyiment dels borns. – Control de l'estat dels cables elèctrics. – Control de la càrrega. Amb el mesurador pesa-àcid se segueix el següent criteri: de 1,1 a 1,16 - Fora de servei; de 1,16 a 1,24 - Posar a carregar, de 1,24 a 1,3 - Càrrega bona.</t>
  </si>
  <si>
    <t>TR-PE-001.001.009</t>
  </si>
  <si>
    <t> Prova dels moviments tant dels comandaments de la cistella com de la base: - En plomes telescòpiques o articulades, pujada i baixada de la ploma. - Pujada i baixada de larticulació. - Telescòpic, entrar, sortir. - Gir dreta i esquerra. - Estabilitzadors. - Comandament d'anivellament cistell. - Pujada i baixada de les tisores.</t>
  </si>
  <si>
    <t>TR-PE-001.001.010</t>
  </si>
  <si>
    <t> Comprovació documental i senyalització: - Placa didentificació. – Placa de característiques. - Marcat CE. – Certificat del fabricant. - Manual d'instruccions. – Instruccions de seguretat. - Prova de la darrera revisió.</t>
  </si>
  <si>
    <t>BT-GE-001</t>
  </si>
  <si>
    <t>Grup Electrogen A</t>
  </si>
  <si>
    <t>Grup Electrogen</t>
  </si>
  <si>
    <t>E-011</t>
  </si>
  <si>
    <t>Grup electrogen dièsel</t>
  </si>
  <si>
    <t>BT-GE-001.004</t>
  </si>
  <si>
    <t>BT-GE-001.004.001</t>
  </si>
  <si>
    <t> Greixatge general.</t>
  </si>
  <si>
    <t>Empresa Especialista Grup Electrogen</t>
  </si>
  <si>
    <t>BT-GE-001.004.002</t>
  </si>
  <si>
    <t> Verificar l'estat i el canvi de l'oli del motor.</t>
  </si>
  <si>
    <t>BT-GE-001.004.003</t>
  </si>
  <si>
    <t> Verifiqueu l'estat i canvieu el filtre de combustible.</t>
  </si>
  <si>
    <t>BT-GE-001.004.004</t>
  </si>
  <si>
    <t>Drenar el circuit primari de gasoil i encebar el circuit de combustible.</t>
  </si>
  <si>
    <t>BT-GE-001.004.005</t>
  </si>
  <si>
    <t> Verificar l'estat i la neteja dels injectors.</t>
  </si>
  <si>
    <t>BT-GE-001.004.006</t>
  </si>
  <si>
    <t> Reglar les vàlvules.</t>
  </si>
  <si>
    <t>BT-GE-001.004.007</t>
  </si>
  <si>
    <t> Netejar el col·lector.</t>
  </si>
  <si>
    <t>BT-GE-001.004.008</t>
  </si>
  <si>
    <t> Verificar i ajustar les escombretes del motor d'arrencada i del generador de càrrega de bateries.</t>
  </si>
  <si>
    <t>BT-GE-001.004.009</t>
  </si>
  <si>
    <t> Neteja general del grup.</t>
  </si>
  <si>
    <t>BT-GE-001.004.010</t>
  </si>
  <si>
    <t> Realització de la prova de funcionament del grup en càrrega segons la gamma mensual.</t>
  </si>
  <si>
    <t>BT-GE-001.004.011</t>
  </si>
  <si>
    <t> Verificar la situació dels elements d'admissió i fuita: línies i filtres, oli a la fuita, fuites, drenatge, etc.</t>
  </si>
  <si>
    <t>BT-GE-001.004.012</t>
  </si>
  <si>
    <t> Verificar els elements de refrigeració: Escalfador aigua bloc, indicador de temperatura, anticorrosiu i PH, estat i tensió de corretges, fuites d'aigua, oli a la refrigerant, taps Zinc-corrosió i nivell d'aigua.</t>
  </si>
  <si>
    <t>BT-GE-001.004.013</t>
  </si>
  <si>
    <t> Verificar els elements de lubricació: Respiradors, filtres, fuites, consum d'oli, refrigerant en oli i nivell d'oli.</t>
  </si>
  <si>
    <t>BT-GE-001.004.014</t>
  </si>
  <si>
    <t>Verificar injecció: Filtres, decantador drenatge, fuites de combustible, arrencada en fred i fum de fuita.</t>
  </si>
  <si>
    <t>BT-GE-001.004.015</t>
  </si>
  <si>
    <t> Verificar el funcionament del sistema elèctric (motor): Estat bateries i borns, Càrrega alternat/dinamo, instal·lació elèctrica/cablejat, motor d'arrencada, indicadors, llums en panell, funcionament d'alarmes, botzines.</t>
  </si>
  <si>
    <t>BT-GE-001.004.016</t>
  </si>
  <si>
    <t> Verificar alternat: Estat neteja anells col·lector, connexions elèctriques, desgast escombretes generador, excitació generador, tensió i freqüència en càrrega i buit, greixar rodaments.</t>
  </si>
  <si>
    <t>BT-GE-001.004.017</t>
  </si>
  <si>
    <t> Verificar el quadre: Neteja exterior i elements mòbils, resistència de calefacció, alarma temperatura aigua, alarma de sobrevelocitat, alarma de pressió d'oli, alarma de parada automàtica, contactors i relés, programació arrencada, programació parada d'emergència i contactors xarxa i grups.</t>
  </si>
  <si>
    <t>DDD-002</t>
  </si>
  <si>
    <t>Desratització, Desinfecció i Desinsectació M</t>
  </si>
  <si>
    <t>Desinfecció, Desinsectació i Desratització</t>
  </si>
  <si>
    <t>E-556</t>
  </si>
  <si>
    <t>Desinsectació, Desratització i Desinfecció</t>
  </si>
  <si>
    <t>DDD-002.001</t>
  </si>
  <si>
    <t>DDD-002.001.001</t>
  </si>
  <si>
    <t>Recomendada, UNE-EN 16636</t>
  </si>
  <si>
    <t>Empresa Homologada DDD</t>
  </si>
  <si>
    <t>CL-GES-001</t>
  </si>
  <si>
    <t>Sistema de Gestió de Climatització (Potència Instal·lació &gt; 70 kW) 6M</t>
  </si>
  <si>
    <t>E-040</t>
  </si>
  <si>
    <t>Xarxa de canonades i accessoris de climatització P inst &gt; 70 kW</t>
  </si>
  <si>
    <t>CL-D-RT-003.003</t>
  </si>
  <si>
    <t>CL-D-RT-003.003.001</t>
  </si>
  <si>
    <t> Revisió de sistemes de control automàtic.</t>
  </si>
  <si>
    <t>Empresa Homologada Sistema de Gestió Climatització</t>
  </si>
  <si>
    <t>CL-ET-CL-002.002</t>
  </si>
  <si>
    <t>CL-ET-CL-002.002.001</t>
  </si>
  <si>
    <t> Revisió dels sistemes de control automàtic (free-cooling, vàlvules de tres vies o dues vies, servomotors, etc.)</t>
  </si>
  <si>
    <t>CL-ET-FC-003.002</t>
  </si>
  <si>
    <t>CL-ET-FC-003.002.001</t>
  </si>
  <si>
    <t> Revisió del sistema de regulació automàtic.</t>
  </si>
  <si>
    <t>E-067</t>
  </si>
  <si>
    <t>Instal·lació terra radiant P inst &gt; 70 kW</t>
  </si>
  <si>
    <t>CL-ET-SR-003.002</t>
  </si>
  <si>
    <t>CL-ET-SR-003.002.001</t>
  </si>
  <si>
    <t> Revisar els sistemes de control automàtic.</t>
  </si>
  <si>
    <t>CL-P-PE-012.002</t>
  </si>
  <si>
    <t>CL-P-PE-012.002.001</t>
  </si>
  <si>
    <t> Revisió del sistema de control automàtic</t>
  </si>
  <si>
    <t>CL-P-VRV-006.002</t>
  </si>
  <si>
    <t>CL-P-VRV-006.002.001</t>
  </si>
  <si>
    <t> Revisió del sistema de control automàtic.</t>
  </si>
  <si>
    <t>Gestió</t>
  </si>
  <si>
    <t>E-198</t>
  </si>
  <si>
    <t>Sistema de Gestió de Climatització</t>
  </si>
  <si>
    <t>GS-001.002</t>
  </si>
  <si>
    <t>GS-001.002.001</t>
  </si>
  <si>
    <t>Revisió del sistema de control automàtic segons RITE. Per realitzar una revisió correcta del BMS es recomanen les operacions següents: 1) Verificar i ajustar, per mostreig, les sondes i elements de camp. 2) Verificar, per mostreig, el funcionament correcte de les vàlvules dacord amb els senyals de comandament. 3) Verificar i ajustar, per mostreig, els òrgans daccionament de les vàlvules motoritzades. 4) Comprovació de l'estat i l'actuació de sondes i sensors i llaços de regulació. Verificació de la comunicació amb els controladors perifèrics. 5) Comprovació de rangs de senyal de sensors i correcció de desviacions. Verificació de resposta dels reguladors. 6) Inspecció de l'estat dels elements emissors i dels receptors d'alarmes. Simulació d'alarmes i comprovació de la notificació sobre els terminals o impressores predefinides. 7) Comprovació de la notificació remota d'alarmes a impressores o altres terminals. 8) Comprovació de la comunicació amb els controladors de les integracions amb el sistema de control. 9) Comprovació del comandament sobre els diferents equips controlats des del lloc de control. 10) Comprovació dels valors reals als equips (en camp) amb els presentats al lloc de control. 11) Comprovació del funcionament dels elements de camp vinculats als controladors. 12) Inspecció general destat i actuació dels principals elements de regulació i control. 13) Verificació de reglatges i valors de consigna. Ajustament i calibratge d'elements de regulació.</t>
  </si>
  <si>
    <t>CL-GEF-001</t>
  </si>
  <si>
    <t>Avaluació Periòdica del Rendiment dels Equips Generadors de fred (70kW &lt; P ≤ 1.000kW) 3M</t>
  </si>
  <si>
    <t>CL-P-PE-012.005</t>
  </si>
  <si>
    <t>CL-P-PE-012.005.001</t>
  </si>
  <si>
    <t> Mesurar les temperatures d'evaporació</t>
  </si>
  <si>
    <t>3M (Trimestral)</t>
  </si>
  <si>
    <t>CL-P-PE-012.005.002</t>
  </si>
  <si>
    <t> Mesurar les temperatures de condensació</t>
  </si>
  <si>
    <t>CL-P-PE-012.005.003</t>
  </si>
  <si>
    <t> Mesurar la potència elèctrica absorbida</t>
  </si>
  <si>
    <t>CL-P-PE-012.005.004</t>
  </si>
  <si>
    <t> Mesurar la potència tèrmica instantània del generador, com a percentatge de la càrrega màxima</t>
  </si>
  <si>
    <t>CL-P-PE-012.005.005</t>
  </si>
  <si>
    <t> Mesurar les pressions d'evaporació</t>
  </si>
  <si>
    <t>Pa</t>
  </si>
  <si>
    <t>CL-P-PE-012.005.006</t>
  </si>
  <si>
    <t> Mesurar el CEE o COP instantani</t>
  </si>
  <si>
    <t>CL-P-PE-012.005.007</t>
  </si>
  <si>
    <t> Mesurar el cabal d'aigua a l'evaporador</t>
  </si>
  <si>
    <t>m3/s</t>
  </si>
  <si>
    <t>CL-P-PE-012.005.008</t>
  </si>
  <si>
    <t> Mesurar el cabal d'aigua al condensador</t>
  </si>
  <si>
    <t>CL-P-PE-012.005.009</t>
  </si>
  <si>
    <t> Mesurar les pressions de condensació</t>
  </si>
  <si>
    <t>CL-P-PE-012.005.014</t>
  </si>
  <si>
    <t>Medir la temperatura del fluido exterior en entrada del evaporador</t>
  </si>
  <si>
    <t>CL-P-PE-012.005.015</t>
  </si>
  <si>
    <t>Medir la temperatura del fluido exterior en salida del evaporador</t>
  </si>
  <si>
    <t>CL-P-PE-012.005.016</t>
  </si>
  <si>
    <t>Medir la temperatura del fluido exterior en entrada del condensador</t>
  </si>
  <si>
    <t>CL-P-PE-012.005.017</t>
  </si>
  <si>
    <t>Medir la temperatura del fluido exterior en salida del condensador</t>
  </si>
  <si>
    <t>CL-P-VRV-006.005</t>
  </si>
  <si>
    <t>CL-P-VRV-006.005.001</t>
  </si>
  <si>
    <t>CL-P-VRV-006.005.002</t>
  </si>
  <si>
    <t>CL-P-VRV-006.005.003</t>
  </si>
  <si>
    <t>CL-P-VRV-006.005.004</t>
  </si>
  <si>
    <t>CL-P-VRV-006.005.005</t>
  </si>
  <si>
    <t> Mesureu les pressions d'evaporació.</t>
  </si>
  <si>
    <t>CL-P-VRV-006.005.010</t>
  </si>
  <si>
    <t> Mesurar les temperatures evaporació.</t>
  </si>
  <si>
    <t>CL-P-VRV-006.005.011</t>
  </si>
  <si>
    <t> Mesurar les temperatures de condensació.</t>
  </si>
  <si>
    <t>CL-P-VRV-006.005.012</t>
  </si>
  <si>
    <t>CL-P-VRV-006.005.013</t>
  </si>
  <si>
    <t> Mesurar la potència tèrmica instantània del generador, com a percentatge de la càrrega màxima.</t>
  </si>
  <si>
    <t>CL-P-VRV-006.005.014</t>
  </si>
  <si>
    <t> Mesurar el CEE o COP instantani.</t>
  </si>
  <si>
    <t>CL-P-VRV-006.005.015</t>
  </si>
  <si>
    <t> Mesureu el cabal d'aigua a l'evaporador.</t>
  </si>
  <si>
    <t>CL-P-VRV-006.005.016</t>
  </si>
  <si>
    <t> Mesureu el cabal d'aigua al condensador.</t>
  </si>
  <si>
    <t>CL-P-VRV-006.005.017</t>
  </si>
  <si>
    <t> Mesurar les pressions de condensació.</t>
  </si>
  <si>
    <t>CL-TEM-001</t>
  </si>
  <si>
    <t>Verificació de Temperatura 6M</t>
  </si>
  <si>
    <t>CL-TEM-001.001</t>
  </si>
  <si>
    <t>CL-TEM-001.001.001</t>
  </si>
  <si>
    <t>El mesurament es realitzarà complint els requisits següents: a) Es realitzarà com a mínim un mesurament de la temperatura de l'aire cada 100 m² de superfície. b) El mesurament es realitzarà a una alçada d'1,7 m del terra. c) Es tracta que el nombre més gran de mesures coincideixi amb la situació dels llocs de treball. En el cas de recintes no permanentment ocupats el mesurament es realitzarà al centre del recinte, si es realitza un únic mesurament. d) L'exactitud de l'instrument de mesura serà com a mínim de ±0,5 ºC. Es considera que un recinte compleix amb la limitació de temperatura, quan la temperatura mitjana del recinte no superi en +- 1ºC els límits que s'indiquen: a) La temperatura de l'aire als recintes calefactats no serà superior a 21 ºC, quan per això es requereixi consum denergia convencional per a la generació de calor per part del sistema de calefacció. b) La temperatura de l'aire als recintes refrigerats no és inferior a 26 ºC, quan per això es requereixi consum d'energia convencional per a la generació de fred per part del sistema de refrigeració. c) Les condicions de temperatura anteriors estaran referides al manteniment duna humitat relativa compresa entre el 30% i el 70%.</t>
  </si>
  <si>
    <t>BT-SGI-001</t>
  </si>
  <si>
    <t>Sistema de gestió d'il·luminació A</t>
  </si>
  <si>
    <t>E-201</t>
  </si>
  <si>
    <t>Sistema de Gestió d'Il·luminació</t>
  </si>
  <si>
    <t>GS-004.001</t>
  </si>
  <si>
    <t>GS-004.001.001</t>
  </si>
  <si>
    <t>Verificacions generals: 1) Inspecció i collament de connexions elèctriques. 2) Verificació d'estat i funcionament de la regulació d'il·luminació. Calibrar si cal. 3) Verificació d'estat i funcionament de les lluminàries d'acord amb el senyal de comandament. 4)Comprovació de recorreguts i ajust, si escau. 5) Verificació d'estat i funcionament de temporitzadors i programadors. 6) Premeu de connexions elèctriques i ajust, si escau. 7) Comprovació del funcionament del conjunt del sistema de regulació i control. 8) Inspecció de circuits elèctrics dalimentació: in 9) Verificació destat i funcionament de balasts electrònics. Ajustar si cal. 10) Verificació d'estat i funcionament de reguladors i centraletes.</t>
  </si>
  <si>
    <t xml:space="preserve">Empresa Homologada Sistema de Gestió Il·luminació </t>
  </si>
  <si>
    <t>GS-004.001.002</t>
  </si>
  <si>
    <t>Control per autòmat electrònic: 1) Inspecció de circuits elèctrics d'alimentació: fonts de tensió estabilitzada, interruptors, proteccions i senyalització, i connexions 2) Inspecció de circuits de senyal i “busos” de comunicació. 3) Verificació de cablejats i connexions. 4) Verificació d'estat i actuació de sensors, controls de temperatura i termòstats. 5) Verificació d'estat i actuació de controls de pressió, transductors i pressòstats. 6) Comprovació d'entrades analògiques i digitals en mòduls i centraletes. 7) Comprovació de sortides analògiques i digitals en mòduls i centraletes. 8) Comprovació d'entrades de senyals a actuadors, servomotors, vàlvules automàtiques i receptors. 9) Verificació de dades i paràmetres de configuració al controlador principal i ajust, si escau. 10) Verificació de lògiques de control i comprovació del comportament del sistema en funció de la programació establerta. Modificacions i ajustaments, si escau. 11) Verificació d'estat i actuació de mòduls i controladors perifèrics. 12) Verificació d'estat i d'actuació de controladors i interruptors de flux de fluids. 13) Verificació d'estat i d'actuació de sensors i controladors de nivell. 14) Inspecció de les dades acumulades a la memòria principal: alarmes actives i històric d'incidències.</t>
  </si>
  <si>
    <t>GS-004.001.003</t>
  </si>
  <si>
    <t>Llocs de control i gestió centralitzada: 1) Verificar si hi ha nous punts de control a l'edifici que puguin ser integrats al sistema de gestió. 2) Comprovació general d'estat i funcionament de pantalles, teclats, impressores i perifèrics. 3) Verificació del funcionament de la impressió d'informes, gràfics o tendències 4) Comprovació de l'arrencada del lloc central de gestió després d'una fallada del subministrament de tensió 5) Verificació de funcionament dels Sistemes d'Alimentació Ininterrompuda (SAI) 6) Comprovació de l'estat de cables dalimentació elèctrica i busos de comunicació i les seves connexions. 7) Comprovació de les comunicacions amb els controladors perifèrics 8) Verificació de comunicacions i senyals dels diferents punts de control en correspondència amb els gràfics de la instal·lació i pantalles de text. 9) Verificació de funcionament general. Anàlisi dhistòriques i tendències de dades. 10) Verificació dhoraris i programes de comandament dequips i sistemes. 11) Comprovació in situ de respostes a senyals d'ordre remota en modes manual i automàtic 12) Realització de backup de fitxers històrics i reinici de seqüències d'emmagatzematge, si escau.</t>
  </si>
  <si>
    <t>CL-PREV-000-B1 (GLOBAL)</t>
  </si>
  <si>
    <t>Programa de Manteniment Preventiu d'Instal·lacions Tèrmiques (Potència Instal·lació &gt; 70 kW) M</t>
  </si>
  <si>
    <t>E-024</t>
  </si>
  <si>
    <t>Dipòsit d'expansió P inst &gt; 70 kW</t>
  </si>
  <si>
    <t>CL-D-DE-002.001</t>
  </si>
  <si>
    <t>CL-D-DE-002.001.001</t>
  </si>
  <si>
    <t> Revisió del got dexpansió.</t>
  </si>
  <si>
    <t>E-027</t>
  </si>
  <si>
    <t>Dipòsit d'inèrcia</t>
  </si>
  <si>
    <t>CL-D-DI-001.001</t>
  </si>
  <si>
    <t>CL-D-DI-001.001.001</t>
  </si>
  <si>
    <t>Anotar la pressió del circuit.</t>
  </si>
  <si>
    <t>CL-D-DI-001.001.002</t>
  </si>
  <si>
    <t>Verificar la inexistència de fugides d'aigua.</t>
  </si>
  <si>
    <t>CL-D-DI-001.001.003</t>
  </si>
  <si>
    <t>Purgar els punts més alts de la instal·lació.</t>
  </si>
  <si>
    <t>CL-D-DI-001.001.004</t>
  </si>
  <si>
    <t>Verificar el funcionament del desguàs de la vàlvula de seguretat.</t>
  </si>
  <si>
    <t>E-029</t>
  </si>
  <si>
    <t>Electrobomba climatització  P inst  &gt; 70 kW</t>
  </si>
  <si>
    <t>CL-D-EB-002.002</t>
  </si>
  <si>
    <t>CL-D-EB-002.002.001</t>
  </si>
  <si>
    <t>Revisió de bombes.</t>
  </si>
  <si>
    <t>E-031</t>
  </si>
  <si>
    <t>Humectador</t>
  </si>
  <si>
    <t>CL-D-H-001.001</t>
  </si>
  <si>
    <t>CL-D-H-001.001.001</t>
  </si>
  <si>
    <t> Revisió d'aparells d'humectació segons RITE: Verificar el funcionament correcte de l'equip, la inexistència de fuites, neteja de safates, reparació de les llances de vapor si cal, verificar el sistema de retorn de vapor, etc.</t>
  </si>
  <si>
    <t>CL-D-RT-003.002</t>
  </si>
  <si>
    <t>CL-D-RT-003.002.001</t>
  </si>
  <si>
    <t> Revisió de sistemes de tractament daigua.</t>
  </si>
  <si>
    <t>CL-D-RT-003.002.002</t>
  </si>
  <si>
    <t> Comprovar nivells daigua en circuits.</t>
  </si>
  <si>
    <t>CL-D-RT-003.002.003</t>
  </si>
  <si>
    <t> Comproveu el tarat d'elements de seguretat.</t>
  </si>
  <si>
    <t>CL-ET-CL-002.001</t>
  </si>
  <si>
    <t>CL-ET-CL-002.001.001</t>
  </si>
  <si>
    <t> Revisió i neteja de filtres daire.</t>
  </si>
  <si>
    <t>CL-ET-CL-002.001.002</t>
  </si>
  <si>
    <t> Revisió dequips dhumectació.</t>
  </si>
  <si>
    <t>CL-ET-CL-002.001.003</t>
  </si>
  <si>
    <t> Revisió de ventiladors (fins i tot corretja)</t>
  </si>
  <si>
    <t>CL-ET-FC-003.001</t>
  </si>
  <si>
    <t>CL-ET-FC-003.001.001</t>
  </si>
  <si>
    <t>CL-ET-FC-003.001.002</t>
  </si>
  <si>
    <t> Revisió de ventiladors</t>
  </si>
  <si>
    <t>CL-ET-SR-003.001</t>
  </si>
  <si>
    <t>CL-ET-SR-003.001.001</t>
  </si>
  <si>
    <t> Comprovació de nivells daigua en circuits.</t>
  </si>
  <si>
    <t>CL-ET-SR-003.001.002</t>
  </si>
  <si>
    <t> Comprovació de taratge d'elements de seguretat.</t>
  </si>
  <si>
    <t>E-377</t>
  </si>
  <si>
    <t>Equip autònom partit P inst &gt; 70kW, que conté gasos fluorats d'efecte hivernacle (ton eq CO2 &lt; 5) i potència del generador &lt; 12 kW</t>
  </si>
  <si>
    <t>CL-P-EA-008.001</t>
  </si>
  <si>
    <t>CL-P-EA-008.001.001</t>
  </si>
  <si>
    <t> Comprovació de l'estanquitat i nivells de refrigerant i oli en equips frigorífics.</t>
  </si>
  <si>
    <t>CL-P-EA-008.001.002</t>
  </si>
  <si>
    <t>E-588</t>
  </si>
  <si>
    <t>Unitat Exterior de l'Equip autònom partit P inst&gt; 70kW, que conté gasos fluorats d'efecte hivernacle (ton eq CO2 &lt;5) i potència del generador &lt;12 kW</t>
  </si>
  <si>
    <t>CL-P-EA-008.001.003</t>
  </si>
  <si>
    <t>CL-P-EA-008.001.004</t>
  </si>
  <si>
    <t>CL-P-PE-012.001</t>
  </si>
  <si>
    <t>CL-P-PE-012.001.001</t>
  </si>
  <si>
    <t> Comprovació de l'estanquitat i nivells de refrigerant i oli en equips frigorífics</t>
  </si>
  <si>
    <t>CL-P-PE-012.001.002</t>
  </si>
  <si>
    <t>CL-P-VRV-006.001</t>
  </si>
  <si>
    <t>CL-P-VRV-006.001.001</t>
  </si>
  <si>
    <t>CL-PREV-000-B2 (GLOBAL)</t>
  </si>
  <si>
    <t>Programa de Manteniment Preventiu d'Instal·lacions Tèrmiques (Potència Instal·lació &gt; 70 kW) 6M</t>
  </si>
  <si>
    <t>E-036</t>
  </si>
  <si>
    <t>Recuperador de calor P inst &gt; 70 kW</t>
  </si>
  <si>
    <t>CL-D-RC-002.001</t>
  </si>
  <si>
    <t>CL-D-RC-002.001.001</t>
  </si>
  <si>
    <t>Revisió i neteja dels aparells de recuperació de calor</t>
  </si>
  <si>
    <t> Comproveu l'estanquitat de vàlvules d'intercepció.</t>
  </si>
  <si>
    <t>CL-D-RT-003.003.002</t>
  </si>
  <si>
    <t> Revisió i neteja de filtres daigua.</t>
  </si>
  <si>
    <t>CL-D-RT-003.003.003</t>
  </si>
  <si>
    <t> Revisió i neteja dequips de recuperació de calor.</t>
  </si>
  <si>
    <t> Revisió i neteja daparells de recuperació de calor</t>
  </si>
  <si>
    <t>CL-ET-CL-002.002.002</t>
  </si>
  <si>
    <t> Revisió d'unitats terminals aigua-aire</t>
  </si>
  <si>
    <t> Revisió d'unitats terminals aigua-aire.</t>
  </si>
  <si>
    <t> Comprovació d'estanquitat de vàlvules d'intercepció.</t>
  </si>
  <si>
    <t>CL-ET-SR-003.002.002</t>
  </si>
  <si>
    <t>CL-P-EA-008.002</t>
  </si>
  <si>
    <t>CL-P-EA-008.002.001</t>
  </si>
  <si>
    <t>Neteja d'evaporador</t>
  </si>
  <si>
    <t>CL-P-EA-008.002.002</t>
  </si>
  <si>
    <t> Neteja de condensador</t>
  </si>
  <si>
    <t>CL-P-EA-008.002.003</t>
  </si>
  <si>
    <t> Revisió general dequips autònoms exteriors.</t>
  </si>
  <si>
    <t>CL-P-EA-008.002.004</t>
  </si>
  <si>
    <t>CL-P-EA-008.002.005</t>
  </si>
  <si>
    <t>CL-P-EA-008.002.006</t>
  </si>
  <si>
    <t> Revisió general d'equips autònoms</t>
  </si>
  <si>
    <t>Revisió i neteja daparells de recuperació de calor.</t>
  </si>
  <si>
    <t>CL-P-VRV-006.002.002</t>
  </si>
  <si>
    <t>CL-PREV-000-B3 (GLOBAL)</t>
  </si>
  <si>
    <t>Programa de Manteniment Preventiu d'Instal·lacions Tèrmiques (Potència Instal·lació &gt; 70 kW) A</t>
  </si>
  <si>
    <t>E-020</t>
  </si>
  <si>
    <t>Aïllament tèrmic de canonades de climatització</t>
  </si>
  <si>
    <t>CL-AT-002.001</t>
  </si>
  <si>
    <t>CL-AT-002.001.001</t>
  </si>
  <si>
    <t> Revisió de l´estat de l´aïllament tèrmic.</t>
  </si>
  <si>
    <t>CL-D-RT-003.004</t>
  </si>
  <si>
    <t>CL-D-RT-003.004.001</t>
  </si>
  <si>
    <t> Comproveu l'estanquitat de circuits de canonades.</t>
  </si>
  <si>
    <t> Revisió de bateries dintercanvis tèrmic</t>
  </si>
  <si>
    <t> Revisió i neteja d'unitats d'impulsió i/o retorn d'aire (neteja integral ia fons: exterior de bateries, ventiladors, caixa, etc.)</t>
  </si>
  <si>
    <t>CL-ET-CL-002.003.003</t>
  </si>
  <si>
    <t> Revisió de l'estat de l'aïllament tèrmic</t>
  </si>
  <si>
    <t> Revisió de bateries dintercanvi tèrmic.</t>
  </si>
  <si>
    <t>CL-ET-SR-003.003</t>
  </si>
  <si>
    <t>CL-ET-SR-003.003.001</t>
  </si>
  <si>
    <t> Comprovació d'estanquitat a circuits.</t>
  </si>
  <si>
    <t>CL-ET-SR-003.003.002</t>
  </si>
  <si>
    <t> Reviseu l'estat de l'aïllament tèrmic.</t>
  </si>
  <si>
    <t>CL-P-EA-008.003</t>
  </si>
  <si>
    <t>CL-P-EA-008.003.001</t>
  </si>
  <si>
    <t>CL-P-EA-008.003.002</t>
  </si>
  <si>
    <t>CL-P-PE-012.003</t>
  </si>
  <si>
    <t>CL-P-PE-012.003.001</t>
  </si>
  <si>
    <t>CL-P-PE-012.003.002</t>
  </si>
  <si>
    <t> Neteja d'evaporadors</t>
  </si>
  <si>
    <t>CL-P-PE-012.003.003</t>
  </si>
  <si>
    <t> Neteja de condensadors</t>
  </si>
  <si>
    <t>CL-P-VRV-006.003</t>
  </si>
  <si>
    <t>CL-P-VRV-006.003.001</t>
  </si>
  <si>
    <t> Neteja de lʻevaporador.</t>
  </si>
  <si>
    <t>CL-P-VRV-006.003.002</t>
  </si>
  <si>
    <t> Neteja del condensador.</t>
  </si>
  <si>
    <t>CL-P-VRV-006.003.003</t>
  </si>
  <si>
    <t>E-347</t>
  </si>
  <si>
    <t>Reixes, difusors i altres elements</t>
  </si>
  <si>
    <t>VT-E-008.001</t>
  </si>
  <si>
    <t>VT-E-008.001.001</t>
  </si>
  <si>
    <t> Revisió i neteja d'unitats d'impulsió i retorn d'aire segons RITE: Netejar les lamel·les de les reixes, difusors, boques d'extracció, toveres, etc., comprovant-ne la fixació correcta.</t>
  </si>
  <si>
    <t>EI-PEI-001</t>
  </si>
  <si>
    <t>Portes EI 6M</t>
  </si>
  <si>
    <t>E-167</t>
  </si>
  <si>
    <t>Porta resistent al foc &lt; 500 persones</t>
  </si>
  <si>
    <t>EI-PT-003.001</t>
  </si>
  <si>
    <t>EI-PT-003.001.001</t>
  </si>
  <si>
    <t> Revisar el conjunt del full i el marc, comprovant si tenen danys mecànics, corrosió, guerxes o despenjaments que impedeixin una correcta obertura.</t>
  </si>
  <si>
    <t>EI-PT-003.001.002</t>
  </si>
  <si>
    <t> Revisar la fixació de les frontisses i greixar-ne els eixos.</t>
  </si>
  <si>
    <t>EI-PT-003.001.003</t>
  </si>
  <si>
    <t> Comproveu que la força de desbloqueig del dispositiu dobertura és ladequada.</t>
  </si>
  <si>
    <t>EI-PT-003.001.004</t>
  </si>
  <si>
    <t>Comproveu que la força per al gir de la porta és inferior a 25 N en itineraris accessibles ia 140 N en altres situacions.</t>
  </si>
  <si>
    <t>EI-PT-003.001.005</t>
  </si>
  <si>
    <t> Greixar el dispositiu i, si hi ha un cilindre, comprovar que funciona correctament i no impedeix l'evacuació.</t>
  </si>
  <si>
    <t>EI-PT-003.001.006</t>
  </si>
  <si>
    <t> Revisar les folgures perimetral i central i ajustar-les si cal, dins de les toleràncies.</t>
  </si>
  <si>
    <t>EI-PT-003.001.007</t>
  </si>
  <si>
    <t> Verificar que no hi ha elements que impedeixin el correcte tancament de la porta, com ara falques, obstacles en el recorregut de les fulles, etc.</t>
  </si>
  <si>
    <t>EI-PT-003.001.008</t>
  </si>
  <si>
    <t> Reviseu les juntes intumescents.</t>
  </si>
  <si>
    <t>EI-PT-003.001.009</t>
  </si>
  <si>
    <t> Reviseu si el vidre té trencaments, esquerdes o defectes generals.</t>
  </si>
  <si>
    <t>EI-PT-003.001.010</t>
  </si>
  <si>
    <t> Reviseu la subjecció i la junta del vidre.</t>
  </si>
  <si>
    <t>EI-PT-003.001.011</t>
  </si>
  <si>
    <t> Revisar i regular el dispositiu de tancament controlat (tancaportes)</t>
  </si>
  <si>
    <t>EI-PT-003.001.012</t>
  </si>
  <si>
    <t>En portes de dues fulles, revisar el dispositiu de coordinació del tancament de portes conforme a UNE-EN 1158:2003 i ajustar-lo si cal.</t>
  </si>
  <si>
    <t>EI-PT-003.001.013</t>
  </si>
  <si>
    <t> Quan n'hi hagi, revisar el dispositiu de retenció electromagnètica.</t>
  </si>
  <si>
    <t>EI-CCF-001</t>
  </si>
  <si>
    <t>Comportes Tallafocs 6M</t>
  </si>
  <si>
    <t>E-158</t>
  </si>
  <si>
    <t>Compuerta cortafuegos</t>
  </si>
  <si>
    <t>EI-CC-001.001</t>
  </si>
  <si>
    <t>EI-CC-001.001.001</t>
  </si>
  <si>
    <t> Greixar els eixos de les diferents peces mecàniques.</t>
  </si>
  <si>
    <t>Recomendada, UNE 23740-1</t>
  </si>
  <si>
    <t>EI-CC-001.001.002</t>
  </si>
  <si>
    <t> Verificar l'estanquitat del segellat del cos mòbil de la comporta en relació amb el marc.</t>
  </si>
  <si>
    <t>EI-CC-001.001.003</t>
  </si>
  <si>
    <t> Verificar manualment el funcionament del mecanisme de la comporta.</t>
  </si>
  <si>
    <t>EI-CC-001.001.004</t>
  </si>
  <si>
    <t>Netejar la pols del conjunt del disparador.</t>
  </si>
  <si>
    <t>EI-CC-001.001.005</t>
  </si>
  <si>
    <t> Ajustar els cargols i els perns del mecanisme de lleva.</t>
  </si>
  <si>
    <t>EI-CC-001.001.006</t>
  </si>
  <si>
    <t> Comprovar la correcta senyalització de la zona de foc regulada per la comporta.</t>
  </si>
  <si>
    <t>EI-CC-001.001.007</t>
  </si>
  <si>
    <t> Verificar l'actuació del conjunt motor-comporta in situ i des de la centraleta.</t>
  </si>
  <si>
    <t>EI-CC-001.001.008</t>
  </si>
  <si>
    <t> Verificar el senyal correcte dels finals de carrera.</t>
  </si>
  <si>
    <t>BT-SAI-001</t>
  </si>
  <si>
    <t>Sistema d'alimentació ininterrompuda (SAI) A</t>
  </si>
  <si>
    <t>Sistemes d'Alimentació Elèctrica Ininterrompuda</t>
  </si>
  <si>
    <t>E-018</t>
  </si>
  <si>
    <t>Sistema d'Alimentació Ininterrompuda</t>
  </si>
  <si>
    <t>BT-SAI-001.002</t>
  </si>
  <si>
    <t>BT-SAI-001.002.001</t>
  </si>
  <si>
    <t> Control dels elements mecànics dels equips: Inspeccionar els cables dels conductors, els transformadors i les bobines.</t>
  </si>
  <si>
    <t>Empresa Especialista SAI</t>
  </si>
  <si>
    <t>BT-SAI-001.002.002</t>
  </si>
  <si>
    <t> Controlar la temperatura de l'equip i el local.</t>
  </si>
  <si>
    <t>BT-SAI-001.002.003</t>
  </si>
  <si>
    <t> Netejar l'electrònica de potència.</t>
  </si>
  <si>
    <t>BT-SAI-001.002.004</t>
  </si>
  <si>
    <t>Comprovar els elements del rectificador/carregador: Reglatge de la tensió de la bateria, limitació del corrent de la bateria, funcionament correcte dels ventiladors, control dels condensadors de continua.</t>
  </si>
  <si>
    <t>BT-SAI-001.002.005</t>
  </si>
  <si>
    <t> Verificar la desconnexió i la connexió automàtica del rectificador.</t>
  </si>
  <si>
    <t>BT-SAI-001.002.006</t>
  </si>
  <si>
    <t> Revisió general de la bateria: Càrrega i descàrrega, prova dautonomia.</t>
  </si>
  <si>
    <t>BT-SAI-001.002.007</t>
  </si>
  <si>
    <t> Comprovar el correcte estat del convertidor: reglatge de la tensió de sortida, control de freqüència de sortida, control de sincronització de xarxa, control de la intensitat de sortida, funcionament correcte dels ventiladors, control dels condensadors de filtratge de sortida.</t>
  </si>
  <si>
    <t>BT-SAI-001.002.008</t>
  </si>
  <si>
    <t> Revisió general del bypass: Sincronisme, realització de diverses commutacions amb xarxa verificant el perfecte estat, correcte funcionament del By-Pass manual.</t>
  </si>
  <si>
    <t>BT-SAI-001.002.009</t>
  </si>
  <si>
    <t> Control de tots els paràmetres fonamentals del sistema i de les alarmes.</t>
  </si>
  <si>
    <t>BT-SAI-001.002.010</t>
  </si>
  <si>
    <t>Comprovació dels paràmetres següents: tensió d'entrada al SAI, tensió de sortida del rectificador, tensió de sortida del sistema, intensitat de sortida del sistema, assaig del monitor i telemonitor.</t>
  </si>
  <si>
    <t>BT-SAI-002</t>
  </si>
  <si>
    <t>Sistema d'alimentació Ininterrompuda M</t>
  </si>
  <si>
    <t>BT-SAI-001.001</t>
  </si>
  <si>
    <t>BT-SAI-001.001.001</t>
  </si>
  <si>
    <t> Verificar la posició correcta de funcionament i absència de les alarmes.</t>
  </si>
  <si>
    <t>BT-SAI-001.001.002</t>
  </si>
  <si>
    <t> Verificar el correcte estat de càrrega de les bateries a través del display.</t>
  </si>
  <si>
    <t>BT-SAI-001.001.003</t>
  </si>
  <si>
    <t>EI-SIST-001 (GLOBAL)</t>
  </si>
  <si>
    <t>Revisió de la Instal·lació d'Extinición d'Incendis 3M</t>
  </si>
  <si>
    <t>EI-BIE-001.001</t>
  </si>
  <si>
    <t>EI-BIE-001.001.001</t>
  </si>
  <si>
    <t> Comprovació de la senyalització de les BIEs</t>
  </si>
  <si>
    <t>EI-EXT-001.001</t>
  </si>
  <si>
    <t>EI-EXT-001.001.001</t>
  </si>
  <si>
    <t>Verificar que els extintors estan al seu lloc assignat i que no presenten mostres aparents de danys</t>
  </si>
  <si>
    <t>EI-EXT-001.001.002</t>
  </si>
  <si>
    <t> Verificar que són adequats conforme al risc a protegir</t>
  </si>
  <si>
    <t>EI-EXT-001.001.003</t>
  </si>
  <si>
    <t> Comprovar que no tenen l'accés obstruït, són visibles o estan senyalitzats i tenen les instruccions de maneig a la part davantera.</t>
  </si>
  <si>
    <t>EI-EXT-001.001.004</t>
  </si>
  <si>
    <t> Verificar que les instruccions de maneig són visibles</t>
  </si>
  <si>
    <t>EI-EXT-001.001.005</t>
  </si>
  <si>
    <t> Verificar que l'indicador de pressió és a la zona d'operació</t>
  </si>
  <si>
    <t>EI-EXT-001.001.006</t>
  </si>
  <si>
    <t> Comprovar que les parts metàl·liques (broquets, vàlvula, mànega, etc.) estan en bon estat</t>
  </si>
  <si>
    <t>EI-EXT-001.001.007</t>
  </si>
  <si>
    <t> Verificar que no falten ni estan trencats els precintes o els taps indicadors dús</t>
  </si>
  <si>
    <t>EI-EXT-001.001.008</t>
  </si>
  <si>
    <t> Verificar que no han estat descarregats totalment o parcialment</t>
  </si>
  <si>
    <t>EI-EXT-001.001.009</t>
  </si>
  <si>
    <t> Comprovar la senyalització dels extintors</t>
  </si>
  <si>
    <t>EI-EXT-002.001</t>
  </si>
  <si>
    <t>EI-EXT-002.001.001</t>
  </si>
  <si>
    <t>EI-EXT-002.001.002</t>
  </si>
  <si>
    <t>EI-EXT-002.001.003</t>
  </si>
  <si>
    <t>EI-EXT-002.001.004</t>
  </si>
  <si>
    <t>EI-EXT-002.001.005</t>
  </si>
  <si>
    <t>EI-EXT-002.001.006</t>
  </si>
  <si>
    <t>EI-EXT-002.001.007</t>
  </si>
  <si>
    <t>EI-EXT-002.001.008</t>
  </si>
  <si>
    <t>EI-EXT-002.001.009</t>
  </si>
  <si>
    <t>EI-EXT-003.001</t>
  </si>
  <si>
    <t>EI-EXT-003.001.001</t>
  </si>
  <si>
    <t>EI-EXT-003.001.002</t>
  </si>
  <si>
    <t>EI-EXT-003.001.003</t>
  </si>
  <si>
    <t>EI-EXT-003.001.004</t>
  </si>
  <si>
    <t>EI-EXT-003.001.005</t>
  </si>
  <si>
    <t>EI-EXT-003.001.006</t>
  </si>
  <si>
    <t>EI-EXT-003.001.007</t>
  </si>
  <si>
    <t>EI-EXT-003.001.008</t>
  </si>
  <si>
    <t>EI-EXT-003.001.009</t>
  </si>
  <si>
    <t>E-170</t>
  </si>
  <si>
    <t>Sistemes per al control de fums i calor</t>
  </si>
  <si>
    <t>EI-SFE-004.001</t>
  </si>
  <si>
    <t>EI-SFE-004.001.001</t>
  </si>
  <si>
    <t>Comproveu que els dispositius de descàrrega de l'agent extintor estan en bon estat i lliures d'obstacles per al funcionament correcte.</t>
  </si>
  <si>
    <t>EI-SFE-004.001.002</t>
  </si>
  <si>
    <t> Comprovació visual del bon estat general dels components del sistema, especialment dels dispositius de posada en marxa i les connexions.</t>
  </si>
  <si>
    <t>EI-SFE-004.001.003</t>
  </si>
  <si>
    <t> Lectura de manòmetres i comprovació que els nivells de pressió es troben dins dels marges permesos.</t>
  </si>
  <si>
    <t>EI-SFE-004.001.004</t>
  </si>
  <si>
    <t> Comprovació dels circuits de senyalització, pilots, etc., als sistemes amb indicacions de control.</t>
  </si>
  <si>
    <t>EI-SFE-004.001.005</t>
  </si>
  <si>
    <t> Comprovació de la senyalització dels comandaments manuals d'atur i tret.</t>
  </si>
  <si>
    <t>EI-SFE-004.001.006</t>
  </si>
  <si>
    <t> Neteja general de tots els components</t>
  </si>
  <si>
    <t>EI-SIST-003 (GLOBAL)</t>
  </si>
  <si>
    <t>Revisió de la Instal·lació d'Extinció d'Incendis A</t>
  </si>
  <si>
    <t>EI-BIE-001.002</t>
  </si>
  <si>
    <t>EI-BIE-001.002.001</t>
  </si>
  <si>
    <t> Pas previ: Desenrotllar la mànega en la seva totalitat, posar sota la pressió d'aigua de l'edifici, i realitzar les comprovacions necessàries en un lloc adequat</t>
  </si>
  <si>
    <t>EI-BIE-001.002.002</t>
  </si>
  <si>
    <t> Comproveu que la boca d'incendi no està obstruïda i no presenta danys, i els seus components no estan rovellats o amb fuites</t>
  </si>
  <si>
    <t>EI-BIE-001.002.003</t>
  </si>
  <si>
    <t> Comprovar que les instruccions de funcionament són clares i llegibles</t>
  </si>
  <si>
    <t>EI-BIE-001.002.004</t>
  </si>
  <si>
    <t> Comprovar que la situació està indicada de manera precisa</t>
  </si>
  <si>
    <t>EI-BIE-001.002.005</t>
  </si>
  <si>
    <t> Verificar que els suports per al muntatge mural són adequats per a la seva finalitat, i es troben fixos i ferms</t>
  </si>
  <si>
    <t>EI-BIE-001.002.006</t>
  </si>
  <si>
    <t>Verificar que el cabal daigua és constant i suficient. Es recomana fer servir un cabalímetre i un manòmetre</t>
  </si>
  <si>
    <t>EI-BIE-001.002.007</t>
  </si>
  <si>
    <t> Comproveu que el manòmetre, si s'ha instal·lat, funciona correctament i dins del rang de funcionament</t>
  </si>
  <si>
    <t>EI-BIE-001.002.008</t>
  </si>
  <si>
    <t> Inspeccionar la mànega en tota la longitud per detectar senyals d'esquerdament, deformació, desgast o danys; si la mànega mostra senyals de deteriorament, s'ha de substituir o sotmetre un assaig de funcionament a la pressió màxima de treball</t>
  </si>
  <si>
    <t>EI-BIE-001.002.009</t>
  </si>
  <si>
    <t> Comprovar que les brides i les unions de mànega són del tipus correcte i estan fermament estretes</t>
  </si>
  <si>
    <t>EI-BIE-001.002.010</t>
  </si>
  <si>
    <t> Verificar que la devanadora de la mànega gira lliurement en tots dos sentits</t>
  </si>
  <si>
    <t>EI-BIE-001.002.011</t>
  </si>
  <si>
    <t> A les devanaderes pivotants, comprovar que el pivot gira lliurement i que ho fa en els angles mínims requerits</t>
  </si>
  <si>
    <t>EI-BIE-001.002.012</t>
  </si>
  <si>
    <t> En boques d'incendi manuals, comproveu que la vàlvula de retenció és del tipus correcte i funciona lliure i correctament</t>
  </si>
  <si>
    <t>EI-BIE-001.002.013</t>
  </si>
  <si>
    <t>En boques d'incendi automàtiques, comprovar el funcionament correcte de la vàlvula automàtica i de la vàlvula d'aïllament del servei</t>
  </si>
  <si>
    <t>EI-BIE-001.002.014</t>
  </si>
  <si>
    <t> Comprovar l'estat de la canonada de subministrament d'aigua, prestant una atenció especial als senyals de danys o desgast de les canonades flexibles</t>
  </si>
  <si>
    <t>EI-BIE-001.002.015</t>
  </si>
  <si>
    <t> Si la boca d'incendi està allotjada en un armari, comproveu que les portes obrin lliurement i no presentin danys</t>
  </si>
  <si>
    <t>EI-BIE-001.002.016</t>
  </si>
  <si>
    <t> Comprovar que la llança-broquet és del tipus adequat i es maneja amb facilitat</t>
  </si>
  <si>
    <t>EI-BIE-001.002.017</t>
  </si>
  <si>
    <t> Comprovar el funcionament de les guies de la mànega i que estan fixades de forma correcta i ferma</t>
  </si>
  <si>
    <t>EI-BIE-001.002.018</t>
  </si>
  <si>
    <t> Finalitzada la revisió anual, cal deixar la boca incendi preparada per al seu ús immediat. Si fos necessari realitzar activitats de manteniment importants, a la boca d'incendi s'ha de col·locar un rètol amb la menció FORA DE SERVEI</t>
  </si>
  <si>
    <t>EI-EXT-001.002</t>
  </si>
  <si>
    <t>EI-EXT-001.002.001</t>
  </si>
  <si>
    <t>Situació i adequació de l'extintor: Verificar que cada extintor és al lloc que té assignat, que no té obstruït l'accés, que és visible o està senyalitzat i amb les instruccions de maneig situades a la part davantera. Verificar que l'extintor sigui adequat al risc a protegir</t>
  </si>
  <si>
    <t>EI-EXT-001.002.002</t>
  </si>
  <si>
    <t> Verificació de l'element de seguretat (precinte): Verificar la integritat de l'element de seguretat per determinar si l'extintor ha estat utilitzat o accionat</t>
  </si>
  <si>
    <t>EI-EXT-001.002.003</t>
  </si>
  <si>
    <t>Examen exterior de l'extintor: Examinar l'exterior del cos de l'extintor i el conjunt de la vàlvula per detectar corrosió o abonyegaments, esquerdes o danys que puguin menyscabar la seguretat en l'ús de l'extintor. Si no és correcte, vegeu les instruccions del fabricant per prendre les mesures apropiades</t>
  </si>
  <si>
    <t>EI-EXT-001.002.004</t>
  </si>
  <si>
    <t>Massa de l'extintor: Pesar l'extintor de CO2 segons les instruccions del fabricant i verificar que la massa concorda amb la massa registrada quan es va posar en servei per primera vegada.</t>
  </si>
  <si>
    <t>EI-EXT-001.002.005</t>
  </si>
  <si>
    <t> Verificació de la mànega i filtre de descàrrega: Examinar la mànega i filtre de descàrrega, comprovant que estan en condicions d'ús i assegurar-se que no estan obstruïdes, esquerdades o desgastades i reemplaçar les que estan danyades</t>
  </si>
  <si>
    <t>EI-EXT-001.002.006</t>
  </si>
  <si>
    <t> Verificació de les instruccions d'ús: Verificar que les instruccions d'operació siguin clarament llegibles i correctes</t>
  </si>
  <si>
    <t>EI-EXT-001.002.007</t>
  </si>
  <si>
    <t>Obertura de l'extintor: Si durant les operacions de manteniment es constata que a l'extintor s'ha produït una descàrrega total o parcial, ha patit danys ostensibles, ha estat exposat a condicions ambientals que poguessin interferir en el seu funcionament, manca de precintes o presenta indicis de manipulació, pèrdua de pressió, no s'han realitzat manteniments anuals anteriors, indicis d'enganxament o deteriorament de les propietats de l'agent extintor o qualsevol altra circumstància anòmala que justifiqui l'obertura; es procedirà a l'obertura de l'extintor i es realitzaran les operacions descrites a l'Annex D de la UNE 23120:2011</t>
  </si>
  <si>
    <t>EI-EXT-001.002.008</t>
  </si>
  <si>
    <t> Emplenar els detalls de l'etiqueta de manteniment i servei, indicant nom de l'empresa mantenidora, adreça, núm. d'autorització, organisme que autoritza, data de realització de la revisió i data del proper manteniment.</t>
  </si>
  <si>
    <t>EI-EXT-001.002.009</t>
  </si>
  <si>
    <t> Anotar les operacions realitzades al registre corresponent i emetre el certificat corresponent.</t>
  </si>
  <si>
    <t>EI-EXT-002.002</t>
  </si>
  <si>
    <t>EI-EXT-002.002.001</t>
  </si>
  <si>
    <t>EI-EXT-002.002.002</t>
  </si>
  <si>
    <t>EI-EXT-002.002.003</t>
  </si>
  <si>
    <t> Verificació i control de l'indicador de pressió i de la pressió: Quan estigui instal·lat un indicador de pressió, comproveu-ho. Si no funciona correctament o si la pressió indicada queda fora dels límits especificats, adoptar les mesures indicades a les instruccions facilitades pel fabricant</t>
  </si>
  <si>
    <t>EI-EXT-002.002.004</t>
  </si>
  <si>
    <t>EI-EXT-002.002.005</t>
  </si>
  <si>
    <t>EI-EXT-002.002.006</t>
  </si>
  <si>
    <t>EI-EXT-002.002.007</t>
  </si>
  <si>
    <t>EI-EXT-002.002.008</t>
  </si>
  <si>
    <t>EI-EXT-002.002.009</t>
  </si>
  <si>
    <t>EI-EXT-003.002</t>
  </si>
  <si>
    <t>EI-EXT-003.002.001</t>
  </si>
  <si>
    <t>EI-EXT-003.002.002</t>
  </si>
  <si>
    <t>EI-EXT-003.002.003</t>
  </si>
  <si>
    <t>EI-EXT-003.002.004</t>
  </si>
  <si>
    <t>EI-EXT-003.002.005</t>
  </si>
  <si>
    <t>EI-EXT-003.002.006</t>
  </si>
  <si>
    <t>EI-EXT-003.002.007</t>
  </si>
  <si>
    <t>EI-EXT-003.002.008</t>
  </si>
  <si>
    <t> Emplenament de l'etiqueta de manteniment: Emplenar els detalls de l'etiqueta de manteniment i servei, indicant nom de l'empresa mantenidora, adreça, núm. d'autorització, organisme que autoritza, data de realització de la revisió i data del proper manteniment.</t>
  </si>
  <si>
    <t>EI-EXT-003.002.009</t>
  </si>
  <si>
    <t> Registre i certificat: Anotar les operacions realitzades al registre corresponent i emetre el certificat corresponent.</t>
  </si>
  <si>
    <t>EI-SFE-004.003</t>
  </si>
  <si>
    <t>EI-SFE-004.003.001</t>
  </si>
  <si>
    <t> Comprovació de la resposta del sistema als senyals d'activació manual i automàtic</t>
  </si>
  <si>
    <t>EI-SFE-004.003.002</t>
  </si>
  <si>
    <t> En sistemes fixos d'inundació total, revisar l'estanquitat de la sala protegida en condicions de descàrrega</t>
  </si>
  <si>
    <t>EI-SSL-001.001.001</t>
  </si>
  <si>
    <t>EI-SSL-001.001.002</t>
  </si>
  <si>
    <t>EI-SIST-002 (GLOBAL)</t>
  </si>
  <si>
    <t>Revisió de la Instal·lació d'Extinció d'Incendis 6M</t>
  </si>
  <si>
    <t>EI-SFE-004.002</t>
  </si>
  <si>
    <t>EI-SFE-004.002.001</t>
  </si>
  <si>
    <t> Comprovació visual de les canonades, dipòsits i fuetes contra la corrosió, deteriorament o manipulació.</t>
  </si>
  <si>
    <t>EI-SFE-004.002.002</t>
  </si>
  <si>
    <t> Verificar el subministrament elèctric als grups de bombament elèctrics o altres equips elèctrics crítics.</t>
  </si>
  <si>
    <t>BT-IEX-002</t>
  </si>
  <si>
    <t>Il·luminació exterior A</t>
  </si>
  <si>
    <t>E-530</t>
  </si>
  <si>
    <t>Il·luminació exterior &lt; 1 kW</t>
  </si>
  <si>
    <t>BT-IEX-002.001</t>
  </si>
  <si>
    <t>BT-IEX-002.001.001</t>
  </si>
  <si>
    <t>Equip Intern Electricitat</t>
  </si>
  <si>
    <t>BT-IEX-002.001.002</t>
  </si>
  <si>
    <t>BT-IEX-002.001.003</t>
  </si>
  <si>
    <t>BT-IEX-002.001.004</t>
  </si>
  <si>
    <t>CL-VT-001</t>
  </si>
  <si>
    <t>Equips de ventilació i extracció 3M</t>
  </si>
  <si>
    <t>Ventilació</t>
  </si>
  <si>
    <t>E-573</t>
  </si>
  <si>
    <t>Sistemes de ventilació i extracció</t>
  </si>
  <si>
    <t>CL-VT-001.001</t>
  </si>
  <si>
    <t>CL-VT-001.001.001</t>
  </si>
  <si>
    <t>Inexistència de sorolls causats per desplaçament de les corretges de transmissió.</t>
  </si>
  <si>
    <t>CL-VT-001.001.002</t>
  </si>
  <si>
    <t>Alineació de transmissions per corretges, politges i ajust, si escau.</t>
  </si>
  <si>
    <t>CL-VT-001.001.003</t>
  </si>
  <si>
    <t>Inspecció de l'estat de les corretges de transmissió. Ajust de tensió o substitució de corretges, segons escaigui.</t>
  </si>
  <si>
    <t>CL-VT-001.001.004</t>
  </si>
  <si>
    <t>Inexistència de sorolls i vibracions anòmales procedents de contactes de contactors, interruptors i relés, de protecció de motors i substitució, si escau.</t>
  </si>
  <si>
    <t>CL-VT-001.001.005</t>
  </si>
  <si>
    <t>Mesura de tensions i intensitats per fase d'alimentació a motors i contrast amb les nominals de placa.</t>
  </si>
  <si>
    <t>CL-VT-001.001.006</t>
  </si>
  <si>
    <t>Comprovació d'ajust de punts de consigna i actuació dels elements elèctrics de seguretat.</t>
  </si>
  <si>
    <t>CL-VT-001.001.007</t>
  </si>
  <si>
    <t>Actuació de les proteccions magnetotèrmiques i diferencials, externes o internes (clixon), de motors i ajustos, si escau.</t>
  </si>
  <si>
    <t>CL-VT-001.001.008</t>
  </si>
  <si>
    <t>Sentit de rotació dels ventiladors.</t>
  </si>
  <si>
    <t>CL-VT-001.001.009</t>
  </si>
  <si>
    <t>nexistència de sorolls i vibracions anòmales durant el funcionament normal.</t>
  </si>
  <si>
    <t>E-346</t>
  </si>
  <si>
    <t>Boca d'extracció en lavabos</t>
  </si>
  <si>
    <t>CL-VT-001.346</t>
  </si>
  <si>
    <t>CL-VT-001.346.001</t>
  </si>
  <si>
    <t>Verificar el correcte estat de funcionament de l'equip</t>
  </si>
  <si>
    <t>CL-VT-001.346.002</t>
  </si>
  <si>
    <t>Netejar o substituir l'equip en cas que sigui necessari.</t>
  </si>
  <si>
    <t>MTO-MAQ-004</t>
  </si>
  <si>
    <t>Manteniment de màquines segons especificacions de fabricant i criteris de seguretat A</t>
  </si>
  <si>
    <t>E-184</t>
  </si>
  <si>
    <t>Descalcificador d'aigua</t>
  </si>
  <si>
    <t>E-200</t>
  </si>
  <si>
    <t>Controladors Climatització</t>
  </si>
  <si>
    <t>E-531</t>
  </si>
  <si>
    <t>Desfibril·lador</t>
  </si>
  <si>
    <t>E-670</t>
  </si>
  <si>
    <t>Rellotge</t>
  </si>
  <si>
    <t>COMP-BT-002</t>
  </si>
  <si>
    <t>Manteniment Preventiu Complementari Equips de Baixa Tensió 3M</t>
  </si>
  <si>
    <t>BT-CE-001.002</t>
  </si>
  <si>
    <t>BT-CE-001.002.001</t>
  </si>
  <si>
    <t> Realitzar lectura de Voltatge de tots els circuits del quadre general i comparar amb els valors de referència.</t>
  </si>
  <si>
    <t>BT-CE-001.002.002</t>
  </si>
  <si>
    <t> Verificar equilibri de càrregues.</t>
  </si>
  <si>
    <t>BT-CE-001.002.003</t>
  </si>
  <si>
    <t> Ajustar els relés als valors obtinguts.</t>
  </si>
  <si>
    <t>BT-CE-001.002.004</t>
  </si>
  <si>
    <t> Inspeccionar visualment els cables interiors.</t>
  </si>
  <si>
    <t>BT-CE-001.002.005</t>
  </si>
  <si>
    <t>Realitzar lectura d'intensitat de tots els circuits del quadre general i comparar amb els valors de referència.</t>
  </si>
  <si>
    <t>I</t>
  </si>
  <si>
    <t>BT-GE-001.003</t>
  </si>
  <si>
    <t>BT-GE-001.003.001</t>
  </si>
  <si>
    <t>Amb el grup aturat, verificar l'estat de borns (dessulfat i greixat) i les connexions de les bateries.</t>
  </si>
  <si>
    <t>BT-GE-001.003.002</t>
  </si>
  <si>
    <t> Amb el grup aturat, verificar el sistema de càrrega de les bateries, la tensió de la corretja del generador i la tensió a borns de bateries.</t>
  </si>
  <si>
    <t>BT-GE-001.003.003</t>
  </si>
  <si>
    <t> Amb el grup aturat, verificar l'estat de fixació del motor, de l'alternador, del radiador, de la carcassa, del dipòsit i del quadre</t>
  </si>
  <si>
    <t>BT-GE-001.003.004</t>
  </si>
  <si>
    <t> Amb el grup aturat, verificar l'estat dels antivibratoris, anticongelant del motor i la instal·lació elèctrica del grup i del quadre.</t>
  </si>
  <si>
    <t>BT-GE-001.003.005</t>
  </si>
  <si>
    <t> Amb el grup aturat, estrenyeu contactes dels borns i dels contactors.</t>
  </si>
  <si>
    <t>BT-GE-001.003.006</t>
  </si>
  <si>
    <t> Amb el grup aturat, verificar i ajustar els relés tèrmics, comprovar els fusibles, l'estat de la corretja del ventilador, l'estat de les politges i l'estat dels maneguets de goma del radiador.</t>
  </si>
  <si>
    <t>Comprovar l'encesa correcta dels autònoms d'emergència, fer un tall de l'energia elèctrica i verificar la no disminució de la intensitat de llum durant 60 minuts.</t>
  </si>
  <si>
    <t>COMP-FT-001</t>
  </si>
  <si>
    <t>Manteniment Preventiu Complementari Equips de Lampisteria M</t>
  </si>
  <si>
    <t>E-178</t>
  </si>
  <si>
    <t>Sistema d'acumulació, tractament, distribució i elements terminals d'AFS</t>
  </si>
  <si>
    <t>FT-AFS-001.001</t>
  </si>
  <si>
    <t>FT-AFS-001.001.006</t>
  </si>
  <si>
    <t> Comproveu l'absència de fuites i filtracions.</t>
  </si>
  <si>
    <t>FT-AFS-001.007</t>
  </si>
  <si>
    <t>FT-AFS-001.007.001</t>
  </si>
  <si>
    <t> Verificar el funcionament correcte de tots els elements de tractament d'aigua: funcionament correcte i calibratge.</t>
  </si>
  <si>
    <t>E-181</t>
  </si>
  <si>
    <t>Comptador d'Aigua de  Fontaneria</t>
  </si>
  <si>
    <t>FT-C-001.001</t>
  </si>
  <si>
    <t>FT-C-001.001.001</t>
  </si>
  <si>
    <t> Inspecció visual de l'absència de fuites a premses, ràcords i juntes.</t>
  </si>
  <si>
    <t>FT-DC-002.002</t>
  </si>
  <si>
    <t>FT-DC-002.002.001</t>
  </si>
  <si>
    <t> Verificar que la regeneració de sal es produeix de manera automàtica i en el moment previst.</t>
  </si>
  <si>
    <t>FT-DC-002.002.002</t>
  </si>
  <si>
    <t> Comproveu el bon estat de conservació del dipòsit de resina.</t>
  </si>
  <si>
    <t>FT-DC-002.002.003</t>
  </si>
  <si>
    <t>Verificar el bon estat de conservació del dipòsit de salmorra.</t>
  </si>
  <si>
    <t>FT-DC-002.002.004</t>
  </si>
  <si>
    <t> Netejar el desguàs verificant que no està obstruït.</t>
  </si>
  <si>
    <t>FT-DC-002.002.005</t>
  </si>
  <si>
    <t> Procedir a la desinfecció de la resina (aquesta desinfecció no és necessària si les sals contenen ja el nivell de desinfectant necessari per a les resines).</t>
  </si>
  <si>
    <t>FT-DC-002.002.006</t>
  </si>
  <si>
    <t> Comproveu el bon funcionament de la bomba dosificadora de clor i verifiqueu la càrrega de reactiu.</t>
  </si>
  <si>
    <t>FT-DC-002.002.007</t>
  </si>
  <si>
    <t> Verifiqueu l'estanquitat de les juntes d'unió.</t>
  </si>
  <si>
    <t>FT-DC-002.002.008</t>
  </si>
  <si>
    <t> Verificar el funcionament correcte del quadre de comandament i dels senyals d'alarma.</t>
  </si>
  <si>
    <t>FT-DC-002.002.009</t>
  </si>
  <si>
    <t> Comprovar el funcionament de les vàlvules en general.</t>
  </si>
  <si>
    <t>COMP-OC-004</t>
  </si>
  <si>
    <t>Mantenimiento Preventivo Complementario Obra Civil 6M</t>
  </si>
  <si>
    <t>Paleta</t>
  </si>
  <si>
    <t>BT-ILE-003</t>
  </si>
  <si>
    <t>Il·luminació d'emergència i senyalització 3M</t>
  </si>
  <si>
    <t> Comprovació del correcte estat dels panells informatius i de la seva il·luminació si escau.</t>
  </si>
  <si>
    <t>Comprovació del funcionament correcte del pilot de senyalització.</t>
  </si>
  <si>
    <t>LG-ACS/AFS-003</t>
  </si>
  <si>
    <t>Determinació Legionel·la, Aerobis i Ferro Sistemes d'Aigua Sanitària 3M</t>
  </si>
  <si>
    <t>LG-ACS/AFS-003.001</t>
  </si>
  <si>
    <t>LG-ACS/AFS-003.001.002</t>
  </si>
  <si>
    <t>Se realizará una determinación de Legionella spp. En muestras de puntos representativos de la instalación como mínimo 15-30 días después de la realización del tratamiento de limpieza y desinfección.
Muestra Aerobios y Hierro Sistemas de Agua Sanitaria:  El muestreo debe ser representativo en función del objetivo concreto del muestreo y comprender las diferentes partes de la instalación revisando los puntos de control identificados y definiendo el número de puntos a muestrear acorde con las determinaciones analíticas a realizar</t>
  </si>
  <si>
    <t>RD 487/2022</t>
  </si>
  <si>
    <t>Empresa Homologada Legionel·la</t>
  </si>
  <si>
    <t>LG-ACS/AFS-101</t>
  </si>
  <si>
    <t>Mostreig Temperatura, pH i Biocida Sistemes d'Aigua Sanitària D</t>
  </si>
  <si>
    <t>LG-ACS/AFS-101.003</t>
  </si>
  <si>
    <t>LG-ACS/AFS-101.003.001</t>
  </si>
  <si>
    <t>Medir la temperatura.</t>
  </si>
  <si>
    <t>1D (Diaria)</t>
  </si>
  <si>
    <t>Conductiva</t>
  </si>
  <si>
    <t>LG-ACS/AFS-101.003.002</t>
  </si>
  <si>
    <t>Medir el pH.</t>
  </si>
  <si>
    <t>LG-ACS/AFS-101.003.004</t>
  </si>
  <si>
    <t>Lectura del biocida.</t>
  </si>
  <si>
    <t>LG-ACS/AFS-102</t>
  </si>
  <si>
    <t>Mostreig Terbolesa Sistemes d'Aigua Sanitària 7D</t>
  </si>
  <si>
    <t>LG-ACS/AFS-102.003</t>
  </si>
  <si>
    <t>LG-ACS/AFS-102.003.001</t>
  </si>
  <si>
    <t>Lectura de la turbidez</t>
  </si>
  <si>
    <t>UNF</t>
  </si>
  <si>
    <t>1S (Semanal)</t>
  </si>
  <si>
    <t>EI-CCF-002</t>
  </si>
  <si>
    <t>Comportes Tallafocs A</t>
  </si>
  <si>
    <t>EI-CC-002.001</t>
  </si>
  <si>
    <t>EI-CC-002.001.001</t>
  </si>
  <si>
    <t>Comprovar que el conjunt marc i fulla no presenta fissures o defectes en la seva subjecció, així com que no existeixin deformacions importants i defectes d'ancoratge entre marc i obra suport.</t>
  </si>
  <si>
    <t>UNE 23740-1</t>
  </si>
  <si>
    <t>EI-CC-002.001.002</t>
  </si>
  <si>
    <t>Revisar la fixació de les frontisses, lubrificar-les i comprovar que funcionin suaument durant tot el seu recorregut.</t>
  </si>
  <si>
    <t>EI-CC-002.001.003</t>
  </si>
  <si>
    <t>Comprovar que totes les juntes, intumescents i d'altres tipus, es mantenen en perfecte estat, col·locades en el seu allotjament i ben adherides.</t>
  </si>
  <si>
    <t>EI-CC-002.001.004</t>
  </si>
  <si>
    <t>Revisar la fixació i el correcte funcionament dels elements i ajustar-los si fos necessari.</t>
  </si>
  <si>
    <t>EI-CC-002.001.005</t>
  </si>
  <si>
    <t>Revisar si els elements vidriats (si existeixen) tenen trencaments, esquerdes o qualsevol altre tipus de defecte que pogués afectar la seva integritat. Revisar la subjecció dels elements vidriats al seu suport.</t>
  </si>
  <si>
    <t>EI-CC-002.001.006</t>
  </si>
  <si>
    <t>Comprovar el bon estat i funcionament dels components de millora o accessoris.</t>
  </si>
  <si>
    <t>LG-AFS/ACS-002 (GLOBAL)</t>
  </si>
  <si>
    <t>Legionel·la- Neteja i desinfecció AFS i ACS A</t>
  </si>
  <si>
    <t>LG-AFS/ACS-002.001</t>
  </si>
  <si>
    <t>LG-AFS/ACS-002.001.001</t>
  </si>
  <si>
    <t>Procediment de neteja i desinfecció del sistema d'aigua sanitària. L'ordre del procediment serà seqüencial: començant la neteja pel dipòsit, després l'acumulador i finalment la xarxa i els seus punts terminals, i immediatament la desinfecció darrere de la neteja. 1. Accions prèvies: Informar de manera evident sobre la prohibició de l'ús de l'aigua als usuaris. 2. Procediment de neteja i desinfecció del dipòsit. En el procés de neteja i desinfecció del dipòsit se seguirà el següent procediment: a) Buidar el dipòsit i eliminar tots els residus acumulats en fons i parets fins a deixar les superfícies perfectament netes. Si les superfícies interiors del dipòsit presenten incrustacions, aquestes s'haurien d'eliminar amb aigua a pressió i, en cas necessari, recorrent a desincrustants químics. b) Aclarir, si és el cas. c) Inspeccionar l'estat del dipòsit i realitzar, si és necessari, les reparacions pertinents amb la finalitat d'eliminar esquerdes, fugides, escantells del revestiment. d) Aclarir perfectament el dipòsit amb aigua abans d'iniciar la desinfecció. Purgar les restes de l'aclarit. e) Realitzar el tractament de desinfecció. f) Netejar i desinfectar els elements auxiliars del sistema de bombament i tractament de l'aigua. g) Aclarir amb aigua de consum, neutralitzar i eliminar l'efluent. h) Tornar a omplir amb aigua de consum restablint el servei una vegada ajustat el nivell de desinfectant.</t>
  </si>
  <si>
    <t>LG-AFS/ACS-002.007</t>
  </si>
  <si>
    <t>LG-AFS/ACS-002.007.001</t>
  </si>
  <si>
    <t>Netejar i desinfectar els elements terminals segons el protocol de Neteja i desinfecció, on s'utilitzaran sistemes de tractament i productes aptes per a l'aigua de consum humà: 1) Els elements desmuntables, com a aixetes i dutxes, es netejaran a fons amb els mitjans adequats que permetin l'eliminació d'incrustacions i adherències i se submergiran en una solució que contingui 20 mg/l de clor residual lliure, durant 30 minuts, aclarint posteriorment amb abundant aigua freda; si pel tipus de material no és possible utilitzar clor, s'haurà d'utilitzar un altre desinfectant. 2) Els elements difícils de desmuntar o submergir es cobriran amb un drap net impregnat en la mateixa solució durant el mateix temps</t>
  </si>
  <si>
    <t>SC-PRT-003</t>
  </si>
  <si>
    <t>Portes/Portes grans Industrials, comercials i Garatges 4M</t>
  </si>
  <si>
    <t>E-503</t>
  </si>
  <si>
    <t>Porta de garatge</t>
  </si>
  <si>
    <t>SC-PRT-003-503</t>
  </si>
  <si>
    <t>SC-PRT-003-503-001</t>
  </si>
  <si>
    <t>Realitzar una neteja i supervisió, verificant el correcte estat i funcionament de l'equip.</t>
  </si>
  <si>
    <t>4M (Cuatrimestral)</t>
  </si>
  <si>
    <t>UNE 85635</t>
  </si>
  <si>
    <t>SC-PRT-003-503-002</t>
  </si>
  <si>
    <t>Realitzar greixat i/o lubricació dels elements mòbils de l'equip.</t>
  </si>
  <si>
    <t>SC-PRT-003-503-003</t>
  </si>
  <si>
    <t>Comprovació dels elements mecànics de l'equip verificant el seu correcte funcionament.</t>
  </si>
  <si>
    <t>SC-PRT-003-503-006</t>
  </si>
  <si>
    <t>Verificació dels ajustos d'activadors.</t>
  </si>
  <si>
    <t>SC-PRT-003-503-007</t>
  </si>
  <si>
    <t>Verificació dels ajustos de velocitats.</t>
  </si>
  <si>
    <t>SC-PRT-003-503-008</t>
  </si>
  <si>
    <t>Verificació dels ajustos de les fulles.</t>
  </si>
  <si>
    <t>Inventari</t>
  </si>
  <si>
    <t>Unitats</t>
  </si>
  <si>
    <t>Costos per línia</t>
  </si>
  <si>
    <t>Tiempo Total para todas las unidades y por línea (segundos)</t>
  </si>
  <si>
    <t>Tiempo Total Anual (horas)</t>
  </si>
  <si>
    <t>Tarea - Coste Total Anual (Euros)</t>
  </si>
  <si>
    <t>Activa</t>
  </si>
  <si>
    <t>Nom</t>
  </si>
  <si>
    <t>Coste (Euros)</t>
  </si>
  <si>
    <t>Empresa Homologada Frigorista</t>
  </si>
  <si>
    <t>Empresa Homologada Detecció d'Incendis</t>
  </si>
  <si>
    <t>Empresa Homologada Seguretat</t>
  </si>
  <si>
    <t>Empresa Distribuïdora de Gas</t>
  </si>
  <si>
    <t>Empresa Homologada Protecció Contra Incendis</t>
  </si>
  <si>
    <t>Tècnic Facultatiu competent o Entitat d'Inspecció Tècnica Homologada</t>
  </si>
  <si>
    <t>Centre d'Inspecció d'Ampolles d'Equips Respiratoris Autònoms</t>
  </si>
  <si>
    <t>Empresa Especialista Sistemes Anticaiguda</t>
  </si>
  <si>
    <t>Unitat Técnica o Servei de Protecció Radiològica</t>
  </si>
  <si>
    <t>Subdirecció General d'Inspecció de Telecomunicacions</t>
  </si>
  <si>
    <t>Laboratori de Control de Qualitat ACH</t>
  </si>
  <si>
    <t>Empresa especialista Neteja</t>
  </si>
  <si>
    <t>Empresa Especialista Control Accessos</t>
  </si>
  <si>
    <t>Estació ITV habilitada</t>
  </si>
  <si>
    <t>Empresa Especialista Aire Comprimit</t>
  </si>
  <si>
    <t xml:space="preserve">Empresa Especialista Megafonia </t>
  </si>
  <si>
    <t>Projectista, director/a d'obra o director/a d'execució de l'obra en edificació residencial d'habitatges</t>
  </si>
  <si>
    <t>Tècnic Facultatiu Competent</t>
  </si>
  <si>
    <t>Tècnic facultatiu competent en possessió de la titulació acadèmica i professional habilitant per a la redacció de projectes o direcció d'obres així com direcció d'execució d'obres d'edificació</t>
  </si>
  <si>
    <t>Empresa Especialista en Buit</t>
  </si>
  <si>
    <t>Empresa especialista en DEA</t>
  </si>
  <si>
    <t>Òrgan públic</t>
  </si>
  <si>
    <t>Empresa homologada en instal·lacions de GLP</t>
  </si>
  <si>
    <t>E-623</t>
  </si>
  <si>
    <t>Carretons i Transpaletes</t>
  </si>
  <si>
    <t>Carretons i Traspaletes</t>
  </si>
  <si>
    <t>Empresa especialista</t>
  </si>
  <si>
    <t>E-197</t>
  </si>
  <si>
    <t>Sistema d'osmosis inversa</t>
  </si>
  <si>
    <t>FT-SOI-001.001</t>
  </si>
  <si>
    <t>FT-SOI-001.001.001</t>
  </si>
  <si>
    <t> Presa de dades generals del sistema d'osmosi inversa: temperatura, pH, nivell de clor, etc.</t>
  </si>
  <si>
    <t>FT-SOI-001.001.002</t>
  </si>
  <si>
    <t> Anàlisi superficial de laigua dentrada i de laigua de servei.</t>
  </si>
  <si>
    <t>FT-SOI-001.001.003</t>
  </si>
  <si>
    <t> Verificació dels cabals de dosificació dels productes de condicionament.</t>
  </si>
  <si>
    <t>COMP-FT-002.197</t>
  </si>
  <si>
    <t>COMP-FT-002.197.001</t>
  </si>
  <si>
    <t>Revisió i substitució dels filtres d'osmosi en cas que sigui necessari.</t>
  </si>
  <si>
    <t>Manteniment Preventiu Complementari Equips de Lampisteria 6M</t>
  </si>
  <si>
    <t>COMP-FT-004</t>
  </si>
  <si>
    <t>PRL-ALM-002</t>
  </si>
  <si>
    <t>Prestatgeries Metàl·liques d'Emmagatzematge A</t>
  </si>
  <si>
    <t>E-832</t>
  </si>
  <si>
    <t>Prestatgeria Metàl·lica d'Emmagatzematge</t>
  </si>
  <si>
    <t>PRL-ALM-002.832</t>
  </si>
  <si>
    <t>PRL-ALM-002.832.001</t>
  </si>
  <si>
    <t>Inspecció dels danys per sobrecàrrega dels travessers, mènsules de suport o prestatges.</t>
  </si>
  <si>
    <t>UNE-EN 15635</t>
  </si>
  <si>
    <t>PRL-ALM-002.832.002</t>
  </si>
  <si>
    <t>Inspecció de les clavilles de seguretat dels connectors dels travessers</t>
  </si>
  <si>
    <t>PRL-ALM-002.832.003</t>
  </si>
  <si>
    <t>Inspecció dels puntals de bastidor fora de verticalitat.</t>
  </si>
  <si>
    <t>PRL-ALM-002.832.004</t>
  </si>
  <si>
    <t>Inspecció dels sistemes de guiat dels carretons VNA.</t>
  </si>
  <si>
    <t>PRL-ALM-002.832.005</t>
  </si>
  <si>
    <t>Determinar el Nivell de la Prestatgeria (VERD, AMBRE, VERMELL) d'acord amb el que es disposa en l'apartat 9.5 Regles per al mesurament i la classificació dels danys en puntals i gelosies.</t>
  </si>
  <si>
    <t>E-823</t>
  </si>
  <si>
    <t>PRL-ALM-001</t>
  </si>
  <si>
    <t>PRL-ALM-001.832</t>
  </si>
  <si>
    <t>PRL-ALM-001.832.001</t>
  </si>
  <si>
    <t>Realitzar la inspecció visual de l'equip segons el que es disposa en la norma UNE-EN 15635.</t>
  </si>
  <si>
    <t>MTO-MAQ-001</t>
  </si>
  <si>
    <t>MTO-MAQ-001.623</t>
  </si>
  <si>
    <t>MTO-MAQ-001.623.001</t>
  </si>
  <si>
    <t>SAT</t>
  </si>
  <si>
    <t>Hores</t>
  </si>
  <si>
    <t>Indiqueu les hores de funcionament del grup electrògen.</t>
  </si>
  <si>
    <t>ICGC-GE-001-001.05</t>
  </si>
  <si>
    <t>ICGC-GE-001-001</t>
  </si>
  <si>
    <t>Revisió de la Commutació del Grup Electrògen M</t>
  </si>
  <si>
    <t>ICGC-GE-001</t>
  </si>
  <si>
    <t>Tornar a sumbinistrar electrictat a través de l'escomesa normal i verificar que el grup electrògen s'atura correctament.</t>
  </si>
  <si>
    <t>ICGC-GE-001-001.04</t>
  </si>
  <si>
    <t>Verificar que a través del servei del grup electrògen, tots els sistemes funcionen amb normalitat i no hi ha presència d'alarmes</t>
  </si>
  <si>
    <t>ICGC-GE-001-001.03</t>
  </si>
  <si>
    <t>Verificar que el grup electrògen es posa en marxa i realitza la commutació correctament</t>
  </si>
  <si>
    <t>ICGC-GE-001-001.02</t>
  </si>
  <si>
    <t>Realitzar el tall de corrent a través de Cuadre General.</t>
  </si>
  <si>
    <t>ICGC-GE-001-001.01</t>
  </si>
  <si>
    <t>COMP-PCI-003</t>
  </si>
  <si>
    <t>Manteniment Preventiu Complementari Equips de Protecció Contra Incendis 6M</t>
  </si>
  <si>
    <t>E-165</t>
  </si>
  <si>
    <t>Porta d'evacuació &gt; 200 persones</t>
  </si>
  <si>
    <t>EI-PT-001.001</t>
  </si>
  <si>
    <t>EI-PT-001.001.004</t>
  </si>
  <si>
    <t> Verificar que no hi ha elements que puguin impedir la correcta obertura de la porta, com candaus i portacandaus, ganxos que impedeixin el lliure moviment de les fulles i qualsevol tipus d'obstacle en el recorregut de les fulles en la seva obertura.</t>
  </si>
  <si>
    <t>EI-PT-001.001.005</t>
  </si>
  <si>
    <t>EI-PT-001.001.006</t>
  </si>
  <si>
    <t>EI-PT-001.001.007</t>
  </si>
  <si>
    <t> Comproveu que la força de desbloqueig del dispositiu d'obertura és adequada</t>
  </si>
  <si>
    <t>EI-PT-001.001.001</t>
  </si>
  <si>
    <t>EI-PT-001.001.002</t>
  </si>
  <si>
    <t>EI-PT-001.001.003</t>
  </si>
  <si>
    <t> A portes de dues fulles, comprovar que el mecanisme de tancament de la fulla passiva o secundària funciona correctament.</t>
  </si>
  <si>
    <t>E-265</t>
  </si>
  <si>
    <t>Fusteria d'acer</t>
  </si>
  <si>
    <t>OC-PT-005.001</t>
  </si>
  <si>
    <t>OC-PT-005.001.001</t>
  </si>
  <si>
    <t> En cèrcols, reajustat de les possibles esquerdes als paraments on van rebuts.</t>
  </si>
  <si>
    <t>OC-PT-005.001.002</t>
  </si>
  <si>
    <t>Neteja general de cèrcols i fulles de pas (aigua, sabó neutre i assecat amb drap). Evitar utilitzar abrasius, dissolvents, acetona, alcohol o altres productes susceptibles d'atacar la fusteria.</t>
  </si>
  <si>
    <t>OC-PT-005.001.003</t>
  </si>
  <si>
    <t> Comprovació de l'ajust i el tancament dels fulls de pas.</t>
  </si>
  <si>
    <t>OC-PT-005.001.004</t>
  </si>
  <si>
    <t> Greixatge de perns i panys.</t>
  </si>
  <si>
    <t>OC-PT-005.001.005</t>
  </si>
  <si>
    <t> Neteja periòdica dels rails, en cas de fulles corredisses, comprovant que no hi hagi obstacles per tancar-les.</t>
  </si>
  <si>
    <t>OC-PT-005.001.006</t>
  </si>
  <si>
    <t> Comprovar el funcionament correcte dels mecanismes de comandament sensibles a les manifestacions d'incendis, en cas de tractar-se de comportes tallafocs.</t>
  </si>
  <si>
    <t>Prestatgeries Metàl·liques d'Emmagatzematge M</t>
  </si>
  <si>
    <t> Comprovació de l'estat d'impermeabilització interior. Inspecció visual de paraments i juntes després del període anual de pluges.</t>
  </si>
  <si>
    <t>Comprovació general de l'estructura, verificar que no hi hagi desprendiments en la façana, abombaments, fisures o esquerdes. Realitzar un informe certificat on s'inclogui la revisió global de l'esturctura i elements crítics d'obra civil de la instal·lació.</t>
  </si>
  <si>
    <t>Revisió del Sistema Mecànic dels Exutoris A</t>
  </si>
  <si>
    <t>PR-AC-001</t>
  </si>
  <si>
    <t>E-403</t>
  </si>
  <si>
    <t>Compressor pel sistema de fums</t>
  </si>
  <si>
    <t>Verifcació del perfecte funcionament dels airejadors, neteja de canals de sanejament, estat de les lamel·les, estat del mecanisme de obertura-tancament, greixatge de cilindres, estat dels fusibles d'emergència, així com l'estat dels cilindres.</t>
  </si>
  <si>
    <t>Revisió de funcionament mitjançant pulsadors elèctrics i/o pneumàtics</t>
  </si>
  <si>
    <t>Revisió del funcionament de fonts d'alimentació i carregadors (SAI)</t>
  </si>
  <si>
    <t>Revisió del correcte funcionament dels LEDs d'estat</t>
  </si>
  <si>
    <t>Simulació del funcionament a través del sistema de PCI</t>
  </si>
  <si>
    <t>Revisió del correcte funcionament del sensor de pluja.</t>
  </si>
  <si>
    <t>Neteja del quadre de control.</t>
  </si>
  <si>
    <t>Verificació de la recepció de senyals del sistema de detcció d'incendis i activació del sistema de forma automàtica.</t>
  </si>
  <si>
    <t>E-402</t>
  </si>
  <si>
    <t>Revisió de les barreres automàtiques de fums; Comprovació del funcionament de les barreres, revisió de l'estat dels teixits, revisió de l'estat dels contrapesos, simulació del funcionament a través del sistema PCI, verificació dels espais de capçalera i junta no superin els valors indicats pel fabricant.</t>
  </si>
  <si>
    <t>Revisió de la instal·lació elèctrica/pneumàtica entre quadres i airejadors; proves de detecció de possibles fuites en els circuits, neteja de vàlvules de descàrrega, comprovació de presions, així com el petit material de ràcords, mànegues i grapes necessaris pel manteniment.</t>
  </si>
  <si>
    <t>Neteja del filtre d'aspiració, revisió de la corretja, revisió del nivell de l'oli i substitució del mateix segons protocol del fabricant, neteja exterior i prga del calderí.</t>
  </si>
  <si>
    <t>Exutori</t>
  </si>
  <si>
    <t>Verificació i col·locació d'esquers, t'estimonis i productes necessaris per dur a terme el corresponent servei.</t>
  </si>
  <si>
    <t>Seguir els criteris establerts pel fabricant per tal de complir amb el programa de manteniment de l'equip.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</si>
</sst>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6" x14ac:knownFonts="1">
    <font>
      <sz val="11"/>
      <color rgb="FF000000"/>
      <name val="Calibri"/>
    </font>
    <font>
      <b/>
      <sz val="20"/>
      <color rgb="FF000000"/>
      <name val="Calibri"/>
      <family val="2"/>
    </font>
    <font>
      <b/>
      <sz val="15"/>
      <color rgb="FF000000"/>
      <name val="Calibri"/>
      <family val="2"/>
    </font>
    <font>
      <b/>
      <sz val="12"/>
      <color rgb="FF000000"/>
      <name val="Calibri"/>
      <family val="2"/>
    </font>
    <font>
      <sz val="11"/>
      <color rgb="FF535353"/>
      <name val="Calibri"/>
      <family val="2"/>
    </font>
    <font>
      <b/>
      <sz val="11"/>
      <color rgb="FF000000"/>
      <name val="Calibri"/>
      <family val="2"/>
    </font>
    <font>
      <b/>
      <sz val="24"/>
      <color rgb="FF000000"/>
      <name val="Calibri"/>
      <family val="2"/>
    </font>
    <font>
      <i/>
      <sz val="10"/>
      <color rgb="FF594B3B"/>
      <name val="Calibri"/>
      <family val="2"/>
    </font>
    <font>
      <i/>
      <sz val="10"/>
      <color rgb="FF535353"/>
      <name val="Calibri"/>
      <family val="2"/>
    </font>
    <font>
      <i/>
      <sz val="11"/>
      <color rgb="FF535353"/>
      <name val="Calibri"/>
      <family val="2"/>
    </font>
    <font>
      <sz val="11"/>
      <color rgb="FF000000"/>
      <name val="Calibri"/>
      <family val="2"/>
    </font>
    <font>
      <b/>
      <sz val="18"/>
      <color rgb="FF000000"/>
      <name val="Calibri"/>
      <family val="2"/>
    </font>
    <font>
      <sz val="9"/>
      <color indexed="81"/>
      <name val="Tahoma"/>
      <family val="2"/>
    </font>
    <font>
      <b/>
      <sz val="9"/>
      <color indexed="81"/>
      <name val="Tahoma"/>
      <family val="2"/>
    </font>
    <font>
      <sz val="11"/>
      <color rgb="FF535353"/>
      <name val="Calibri"/>
      <family val="2"/>
    </font>
    <font>
      <sz val="11"/>
      <color rgb="FF535353"/>
      <name val="Calibri"/>
      <family val="2"/>
    </font>
  </fonts>
  <fills count="8">
    <fill>
      <patternFill patternType="none"/>
    </fill>
    <fill>
      <patternFill patternType="gray125"/>
    </fill>
    <fill>
      <patternFill patternType="solid">
        <fgColor rgb="FFFFFFFF"/>
        <bgColor rgb="FFFFFFFF"/>
      </patternFill>
    </fill>
    <fill>
      <patternFill patternType="solid">
        <fgColor rgb="FFF4F4F4"/>
        <bgColor rgb="FFFFFFFF"/>
      </patternFill>
    </fill>
    <fill>
      <patternFill patternType="solid">
        <fgColor rgb="FFFFFFFF"/>
        <bgColor rgb="FFFFFFFF"/>
      </patternFill>
    </fill>
    <fill>
      <patternFill patternType="solid">
        <fgColor rgb="FFFFFFFF"/>
        <bgColor rgb="FF000000"/>
      </patternFill>
    </fill>
    <fill>
      <patternFill patternType="solid">
        <fgColor rgb="FFF4F9F8"/>
        <bgColor rgb="FFFFFFFF"/>
      </patternFill>
    </fill>
    <fill>
      <patternFill patternType="solid">
        <fgColor rgb="FFF4F9F8"/>
        <bgColor rgb="FF000000"/>
      </patternFill>
    </fill>
  </fills>
  <borders count="39">
    <border>
      <left/>
      <right/>
      <top/>
      <bottom/>
      <diagonal/>
    </border>
    <border>
      <left style="thin">
        <color rgb="FF000000"/>
      </left>
      <right style="thin">
        <color rgb="FFAAAAAA"/>
      </right>
      <top style="thin">
        <color rgb="FFAAAAAA"/>
      </top>
      <bottom/>
      <diagonal/>
    </border>
    <border>
      <left style="thin">
        <color rgb="FF000000"/>
      </left>
      <right style="thin">
        <color rgb="FFAAAAAA"/>
      </right>
      <top/>
      <bottom/>
      <diagonal/>
    </border>
    <border>
      <left style="thin">
        <color rgb="FFEBEBEB"/>
      </left>
      <right style="thin">
        <color rgb="FFAAAAAA"/>
      </right>
      <top/>
      <bottom/>
      <diagonal/>
    </border>
    <border>
      <left style="thin">
        <color rgb="FFEBEBEB"/>
      </left>
      <right style="thin">
        <color rgb="FFAAAAAA"/>
      </right>
      <top/>
      <bottom style="thin">
        <color rgb="FFAAAAAA"/>
      </bottom>
      <diagonal/>
    </border>
    <border>
      <left style="thin">
        <color rgb="FF525252"/>
      </left>
      <right/>
      <top style="thin">
        <color rgb="FFAAAAAA"/>
      </top>
      <bottom/>
      <diagonal/>
    </border>
    <border>
      <left/>
      <right/>
      <top style="thin">
        <color rgb="FFAAAAAA"/>
      </top>
      <bottom/>
      <diagonal/>
    </border>
    <border>
      <left/>
      <right style="thin">
        <color rgb="FFAAAAAA"/>
      </right>
      <top style="thin">
        <color rgb="FFAAAAAA"/>
      </top>
      <bottom/>
      <diagonal/>
    </border>
    <border>
      <left style="thin">
        <color rgb="FF525252"/>
      </left>
      <right/>
      <top/>
      <bottom/>
      <diagonal/>
    </border>
    <border>
      <left/>
      <right style="thin">
        <color rgb="FFAAAAAA"/>
      </right>
      <top/>
      <bottom/>
      <diagonal/>
    </border>
    <border>
      <left style="thin">
        <color rgb="FFEBEBEB"/>
      </left>
      <right/>
      <top/>
      <bottom/>
      <diagonal/>
    </border>
    <border>
      <left style="thin">
        <color rgb="FFEBEBEB"/>
      </left>
      <right/>
      <top/>
      <bottom style="thin">
        <color rgb="FFAAAAAA"/>
      </bottom>
      <diagonal/>
    </border>
    <border>
      <left/>
      <right/>
      <top/>
      <bottom style="thin">
        <color rgb="FFAAAAAA"/>
      </bottom>
      <diagonal/>
    </border>
    <border>
      <left/>
      <right style="thin">
        <color rgb="FFAAAAAA"/>
      </right>
      <top/>
      <bottom style="thin">
        <color rgb="FFAAAAAA"/>
      </bottom>
      <diagonal/>
    </border>
    <border>
      <left style="thin">
        <color rgb="FF535353"/>
      </left>
      <right style="thin">
        <color rgb="FFF4F4F4"/>
      </right>
      <top style="thin">
        <color rgb="FF535353"/>
      </top>
      <bottom style="thin">
        <color rgb="FF535353"/>
      </bottom>
      <diagonal/>
    </border>
    <border>
      <left style="thin">
        <color rgb="FFF4F4F4"/>
      </left>
      <right style="thin">
        <color rgb="FF535353"/>
      </right>
      <top style="thin">
        <color rgb="FF535353"/>
      </top>
      <bottom style="thin">
        <color rgb="FF535353"/>
      </bottom>
      <diagonal/>
    </border>
    <border>
      <left style="thin">
        <color rgb="FF535353"/>
      </left>
      <right style="thin">
        <color rgb="FF535353"/>
      </right>
      <top style="thin">
        <color rgb="FF535353"/>
      </top>
      <bottom style="thin">
        <color rgb="FF535353"/>
      </bottom>
      <diagonal/>
    </border>
    <border>
      <left style="thin">
        <color rgb="FF535353"/>
      </left>
      <right style="thin">
        <color rgb="FFEBEBEB"/>
      </right>
      <top style="thin">
        <color rgb="FF535353"/>
      </top>
      <bottom style="thin">
        <color rgb="FFEBEBEB"/>
      </bottom>
      <diagonal/>
    </border>
    <border>
      <left style="thin">
        <color rgb="FF535353"/>
      </left>
      <right style="thin">
        <color rgb="FFEBEBEB"/>
      </right>
      <top style="thin">
        <color rgb="FFEBEBEB"/>
      </top>
      <bottom style="thin">
        <color rgb="FFEBEBEB"/>
      </bottom>
      <diagonal/>
    </border>
    <border>
      <left style="thin">
        <color rgb="FF535353"/>
      </left>
      <right style="thin">
        <color rgb="FFEBEBEB"/>
      </right>
      <top style="thin">
        <color rgb="FFEBEBEB"/>
      </top>
      <bottom style="thin">
        <color rgb="FF535353"/>
      </bottom>
      <diagonal/>
    </border>
    <border>
      <left style="thin">
        <color rgb="FFEBEBEB"/>
      </left>
      <right style="thin">
        <color rgb="FF535353"/>
      </right>
      <top style="thin">
        <color rgb="FF535353"/>
      </top>
      <bottom style="thin">
        <color rgb="FFEBEBEB"/>
      </bottom>
      <diagonal/>
    </border>
    <border>
      <left style="thin">
        <color rgb="FFEBEBEB"/>
      </left>
      <right style="thin">
        <color rgb="FF535353"/>
      </right>
      <top style="thin">
        <color rgb="FFEBEBEB"/>
      </top>
      <bottom style="thin">
        <color rgb="FFEBEBEB"/>
      </bottom>
      <diagonal/>
    </border>
    <border>
      <left style="thin">
        <color rgb="FFEBEBEB"/>
      </left>
      <right style="thin">
        <color rgb="FF535353"/>
      </right>
      <top style="thin">
        <color rgb="FFEBEBEB"/>
      </top>
      <bottom style="thin">
        <color rgb="FF535353"/>
      </bottom>
      <diagonal/>
    </border>
    <border>
      <left style="thin">
        <color rgb="FFF4F4F4"/>
      </left>
      <right style="thin">
        <color rgb="FFF4F4F4"/>
      </right>
      <top style="thin">
        <color rgb="FF535353"/>
      </top>
      <bottom style="thin">
        <color rgb="FF535353"/>
      </bottom>
      <diagonal/>
    </border>
    <border>
      <left style="thin">
        <color rgb="FFEBEBEB"/>
      </left>
      <right style="thin">
        <color rgb="FFEBEBEB"/>
      </right>
      <top style="thin">
        <color rgb="FF535353"/>
      </top>
      <bottom style="thin">
        <color rgb="FFEBEBEB"/>
      </bottom>
      <diagonal/>
    </border>
    <border>
      <left style="thin">
        <color rgb="FFEBEBEB"/>
      </left>
      <right style="thin">
        <color rgb="FFEBEBEB"/>
      </right>
      <top style="thin">
        <color rgb="FFEBEBEB"/>
      </top>
      <bottom style="thin">
        <color rgb="FFEBEBEB"/>
      </bottom>
      <diagonal/>
    </border>
    <border>
      <left style="thin">
        <color rgb="FF535353"/>
      </left>
      <right style="thin">
        <color rgb="FFF4F4F4"/>
      </right>
      <top style="thin">
        <color rgb="FF535353"/>
      </top>
      <bottom style="thin">
        <color rgb="FFF4F4F4"/>
      </bottom>
      <diagonal/>
    </border>
    <border>
      <left style="thin">
        <color rgb="FF535353"/>
      </left>
      <right style="thin">
        <color rgb="FFF4F4F4"/>
      </right>
      <top style="thin">
        <color rgb="FFF4F4F4"/>
      </top>
      <bottom style="thin">
        <color rgb="FFF4F4F4"/>
      </bottom>
      <diagonal/>
    </border>
    <border>
      <left style="thin">
        <color rgb="FF535353"/>
      </left>
      <right style="thin">
        <color rgb="FFF4F4F4"/>
      </right>
      <top style="thin">
        <color rgb="FFF4F4F4"/>
      </top>
      <bottom style="thin">
        <color rgb="FF535353"/>
      </bottom>
      <diagonal/>
    </border>
    <border>
      <left style="thin">
        <color rgb="FFF4F4F4"/>
      </left>
      <right style="thin">
        <color rgb="FFF4F4F4"/>
      </right>
      <top style="thin">
        <color rgb="FF535353"/>
      </top>
      <bottom style="thin">
        <color rgb="FFF4F4F4"/>
      </bottom>
      <diagonal/>
    </border>
    <border>
      <left style="thin">
        <color rgb="FFF4F4F4"/>
      </left>
      <right style="thin">
        <color rgb="FFF4F4F4"/>
      </right>
      <top style="thin">
        <color rgb="FFF4F4F4"/>
      </top>
      <bottom style="thin">
        <color rgb="FFF4F4F4"/>
      </bottom>
      <diagonal/>
    </border>
    <border>
      <left style="thin">
        <color rgb="FFF4F4F4"/>
      </left>
      <right style="thin">
        <color rgb="FFF4F4F4"/>
      </right>
      <top style="thin">
        <color rgb="FFF4F4F4"/>
      </top>
      <bottom style="thin">
        <color rgb="FF535353"/>
      </bottom>
      <diagonal/>
    </border>
    <border>
      <left style="thin">
        <color rgb="FFF4F4F4"/>
      </left>
      <right style="thin">
        <color rgb="FF535353"/>
      </right>
      <top style="thin">
        <color rgb="FF535353"/>
      </top>
      <bottom style="thin">
        <color rgb="FFF4F4F4"/>
      </bottom>
      <diagonal/>
    </border>
    <border>
      <left style="thin">
        <color rgb="FFF4F4F4"/>
      </left>
      <right style="thin">
        <color rgb="FF535353"/>
      </right>
      <top style="thin">
        <color rgb="FFF4F4F4"/>
      </top>
      <bottom style="thin">
        <color rgb="FFF4F4F4"/>
      </bottom>
      <diagonal/>
    </border>
    <border>
      <left style="thin">
        <color rgb="FFF4F4F4"/>
      </left>
      <right style="thin">
        <color rgb="FF535353"/>
      </right>
      <top style="thin">
        <color rgb="FFF4F4F4"/>
      </top>
      <bottom style="thin">
        <color rgb="FF535353"/>
      </bottom>
      <diagonal/>
    </border>
    <border>
      <left style="thin">
        <color rgb="FF535353"/>
      </left>
      <right style="thin">
        <color rgb="FFEBEBEB"/>
      </right>
      <top style="thin">
        <color rgb="FFEBEBEB"/>
      </top>
      <bottom style="thin">
        <color indexed="64"/>
      </bottom>
      <diagonal/>
    </border>
    <border>
      <left style="thin">
        <color rgb="FFEBEBEB"/>
      </left>
      <right style="thin">
        <color rgb="FFEBEBEB"/>
      </right>
      <top style="thin">
        <color rgb="FFEBEBEB"/>
      </top>
      <bottom style="thin">
        <color indexed="64"/>
      </bottom>
      <diagonal/>
    </border>
    <border>
      <left style="thin">
        <color rgb="FFEBEBEB"/>
      </left>
      <right style="thin">
        <color rgb="FF535353"/>
      </right>
      <top style="thin">
        <color rgb="FFEBEBEB"/>
      </top>
      <bottom style="thin">
        <color indexed="64"/>
      </bottom>
      <diagonal/>
    </border>
    <border>
      <left style="thin">
        <color rgb="FFEBEBEB"/>
      </left>
      <right style="thin">
        <color rgb="FFEBEBEB"/>
      </right>
      <top style="thin">
        <color rgb="FFEBEBEB"/>
      </top>
      <bottom style="thin">
        <color rgb="FF535353"/>
      </bottom>
      <diagonal/>
    </border>
  </borders>
  <cellStyleXfs count="2">
    <xf numFmtId="0" fontId="0" fillId="0" borderId="0"/>
    <xf numFmtId="44" fontId="10" fillId="0" borderId="0" applyFont="0" applyFill="0" applyBorder="0" applyAlignment="0" applyProtection="0"/>
  </cellStyleXfs>
  <cellXfs count="104">
    <xf numFmtId="0" fontId="0" fillId="0" borderId="0" xfId="0" applyAlignment="1">
      <alignment vertical="center"/>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0" fontId="0" fillId="2" borderId="6" xfId="0" applyFill="1" applyBorder="1"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0" fontId="0" fillId="2" borderId="0" xfId="0" applyFill="1" applyAlignment="1">
      <alignment vertical="center"/>
    </xf>
    <xf numFmtId="0" fontId="0" fillId="2" borderId="9" xfId="0" applyFill="1" applyBorder="1" applyAlignment="1">
      <alignment vertical="center"/>
    </xf>
    <xf numFmtId="0" fontId="0" fillId="2" borderId="10"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49" fontId="3" fillId="3" borderId="16" xfId="0" applyNumberFormat="1" applyFont="1" applyFill="1" applyBorder="1" applyAlignment="1">
      <alignment horizontal="center" vertical="center" wrapText="1"/>
    </xf>
    <xf numFmtId="0" fontId="4" fillId="4" borderId="17" xfId="0" applyFont="1" applyFill="1" applyBorder="1" applyAlignment="1">
      <alignment horizontal="left" vertical="center"/>
    </xf>
    <xf numFmtId="0" fontId="4" fillId="4" borderId="18" xfId="0" applyFont="1" applyFill="1" applyBorder="1" applyAlignment="1">
      <alignment horizontal="left" vertical="center"/>
    </xf>
    <xf numFmtId="0" fontId="4" fillId="5" borderId="18" xfId="0" applyFont="1" applyFill="1" applyBorder="1" applyAlignment="1">
      <alignment horizontal="left" vertical="center"/>
    </xf>
    <xf numFmtId="0" fontId="4" fillId="4" borderId="20" xfId="0" applyFont="1" applyFill="1" applyBorder="1" applyAlignment="1">
      <alignment horizontal="right" vertical="center"/>
    </xf>
    <xf numFmtId="0" fontId="4" fillId="4" borderId="21" xfId="0" applyFont="1" applyFill="1" applyBorder="1" applyAlignment="1">
      <alignment horizontal="right" vertical="center"/>
    </xf>
    <xf numFmtId="0" fontId="4" fillId="5" borderId="21" xfId="0" applyFont="1" applyFill="1" applyBorder="1" applyAlignment="1">
      <alignment horizontal="right" vertical="center"/>
    </xf>
    <xf numFmtId="0" fontId="4" fillId="6" borderId="18" xfId="0" applyFont="1" applyFill="1" applyBorder="1" applyAlignment="1">
      <alignment horizontal="left" vertical="center"/>
    </xf>
    <xf numFmtId="0" fontId="4" fillId="6" borderId="21" xfId="0" applyFont="1" applyFill="1" applyBorder="1" applyAlignment="1">
      <alignment horizontal="right" vertical="center"/>
    </xf>
    <xf numFmtId="0" fontId="4" fillId="7" borderId="18" xfId="0" applyFont="1" applyFill="1" applyBorder="1" applyAlignment="1">
      <alignment horizontal="left" vertical="center"/>
    </xf>
    <xf numFmtId="0" fontId="4" fillId="7" borderId="21" xfId="0" applyFont="1" applyFill="1" applyBorder="1" applyAlignment="1">
      <alignment horizontal="right" vertical="center"/>
    </xf>
    <xf numFmtId="0" fontId="4" fillId="7" borderId="19" xfId="0" applyFont="1" applyFill="1" applyBorder="1" applyAlignment="1">
      <alignment horizontal="left" vertical="center"/>
    </xf>
    <xf numFmtId="0" fontId="4" fillId="7" borderId="22" xfId="0" applyFont="1" applyFill="1" applyBorder="1" applyAlignment="1">
      <alignment horizontal="right" vertical="center"/>
    </xf>
    <xf numFmtId="49" fontId="5" fillId="3" borderId="16" xfId="0" applyNumberFormat="1" applyFont="1" applyFill="1" applyBorder="1" applyAlignment="1">
      <alignment horizontal="center" vertical="center" wrapText="1"/>
    </xf>
    <xf numFmtId="0" fontId="4" fillId="4" borderId="25" xfId="0" applyFont="1" applyFill="1" applyBorder="1" applyAlignment="1">
      <alignment horizontal="left" vertical="center"/>
    </xf>
    <xf numFmtId="0" fontId="4" fillId="5" borderId="25" xfId="0" applyFont="1" applyFill="1" applyBorder="1" applyAlignment="1">
      <alignment horizontal="left" vertical="center"/>
    </xf>
    <xf numFmtId="0" fontId="4" fillId="4" borderId="25" xfId="0" applyFont="1" applyFill="1" applyBorder="1" applyAlignment="1">
      <alignment horizontal="right" vertical="center"/>
    </xf>
    <xf numFmtId="0" fontId="4" fillId="5" borderId="25" xfId="0" applyFont="1" applyFill="1" applyBorder="1" applyAlignment="1">
      <alignment horizontal="right" vertical="center"/>
    </xf>
    <xf numFmtId="0" fontId="4" fillId="6" borderId="17" xfId="0" applyFont="1" applyFill="1" applyBorder="1" applyAlignment="1">
      <alignment horizontal="left" vertical="center"/>
    </xf>
    <xf numFmtId="0" fontId="4" fillId="6" borderId="24" xfId="0" applyFont="1" applyFill="1" applyBorder="1" applyAlignment="1">
      <alignment horizontal="left" vertical="center"/>
    </xf>
    <xf numFmtId="0" fontId="4" fillId="6" borderId="24" xfId="0" applyFont="1" applyFill="1" applyBorder="1" applyAlignment="1">
      <alignment horizontal="right" vertical="center"/>
    </xf>
    <xf numFmtId="0" fontId="4" fillId="6" borderId="20" xfId="0" applyFont="1" applyFill="1" applyBorder="1" applyAlignment="1">
      <alignment horizontal="right" vertical="center"/>
    </xf>
    <xf numFmtId="0" fontId="4" fillId="6" borderId="25" xfId="0" applyFont="1" applyFill="1" applyBorder="1" applyAlignment="1">
      <alignment horizontal="left" vertical="center"/>
    </xf>
    <xf numFmtId="0" fontId="4" fillId="6" borderId="25" xfId="0" applyFont="1" applyFill="1" applyBorder="1" applyAlignment="1">
      <alignment horizontal="right" vertical="center"/>
    </xf>
    <xf numFmtId="0" fontId="4" fillId="7" borderId="25" xfId="0" applyFont="1" applyFill="1" applyBorder="1" applyAlignment="1">
      <alignment horizontal="left" vertical="center"/>
    </xf>
    <xf numFmtId="0" fontId="4" fillId="7" borderId="25" xfId="0" applyFont="1" applyFill="1" applyBorder="1" applyAlignment="1">
      <alignment horizontal="right" vertical="center"/>
    </xf>
    <xf numFmtId="49" fontId="5" fillId="3" borderId="16" xfId="0" applyNumberFormat="1" applyFont="1" applyFill="1" applyBorder="1" applyAlignment="1">
      <alignment horizontal="center" vertical="center"/>
    </xf>
    <xf numFmtId="49" fontId="9" fillId="3" borderId="30" xfId="0" applyNumberFormat="1" applyFont="1" applyFill="1" applyBorder="1" applyAlignment="1">
      <alignment vertical="center"/>
    </xf>
    <xf numFmtId="44" fontId="11" fillId="0" borderId="0" xfId="1" applyFont="1" applyAlignment="1">
      <alignment vertical="center"/>
    </xf>
    <xf numFmtId="0" fontId="4" fillId="7" borderId="36" xfId="0" applyFont="1" applyFill="1" applyBorder="1" applyAlignment="1">
      <alignment horizontal="right" vertical="center"/>
    </xf>
    <xf numFmtId="44" fontId="4" fillId="6" borderId="20" xfId="1" applyFont="1" applyFill="1" applyBorder="1" applyAlignment="1">
      <alignment horizontal="right" vertical="center"/>
    </xf>
    <xf numFmtId="44" fontId="4" fillId="4" borderId="21" xfId="1" applyFont="1" applyFill="1" applyBorder="1" applyAlignment="1">
      <alignment horizontal="right" vertical="center"/>
    </xf>
    <xf numFmtId="44" fontId="4" fillId="6" borderId="21" xfId="1" applyFont="1" applyFill="1" applyBorder="1" applyAlignment="1">
      <alignment horizontal="right" vertical="center"/>
    </xf>
    <xf numFmtId="44" fontId="4" fillId="5" borderId="21" xfId="1" applyFont="1" applyFill="1" applyBorder="1" applyAlignment="1">
      <alignment horizontal="right" vertical="center"/>
    </xf>
    <xf numFmtId="44" fontId="4" fillId="7" borderId="21" xfId="1" applyFont="1" applyFill="1" applyBorder="1" applyAlignment="1">
      <alignment horizontal="right" vertical="center"/>
    </xf>
    <xf numFmtId="0" fontId="14" fillId="7" borderId="25" xfId="0" applyFont="1" applyFill="1" applyBorder="1" applyAlignment="1">
      <alignment horizontal="left" vertical="center"/>
    </xf>
    <xf numFmtId="0" fontId="4" fillId="4" borderId="35" xfId="0" applyFont="1" applyFill="1" applyBorder="1" applyAlignment="1">
      <alignment horizontal="left" vertical="center"/>
    </xf>
    <xf numFmtId="0" fontId="4" fillId="4" borderId="36" xfId="0" applyFont="1" applyFill="1" applyBorder="1" applyAlignment="1">
      <alignment horizontal="left" vertical="center"/>
    </xf>
    <xf numFmtId="0" fontId="4" fillId="4" borderId="36" xfId="0" applyFont="1" applyFill="1" applyBorder="1" applyAlignment="1">
      <alignment horizontal="right" vertical="center"/>
    </xf>
    <xf numFmtId="44" fontId="4" fillId="4" borderId="37" xfId="1" applyFont="1" applyFill="1" applyBorder="1" applyAlignment="1">
      <alignment horizontal="right" vertical="center"/>
    </xf>
    <xf numFmtId="0" fontId="15" fillId="4" borderId="18" xfId="0" applyFont="1" applyFill="1" applyBorder="1" applyAlignment="1">
      <alignment horizontal="left" vertical="center"/>
    </xf>
    <xf numFmtId="0" fontId="15" fillId="4" borderId="25" xfId="0" applyFont="1" applyFill="1" applyBorder="1" applyAlignment="1">
      <alignment horizontal="left" vertical="center"/>
    </xf>
    <xf numFmtId="0" fontId="15" fillId="4" borderId="25" xfId="0" applyFont="1" applyFill="1" applyBorder="1" applyAlignment="1">
      <alignment horizontal="right" vertical="center"/>
    </xf>
    <xf numFmtId="0" fontId="15" fillId="4" borderId="21" xfId="0" applyFont="1" applyFill="1" applyBorder="1" applyAlignment="1">
      <alignment horizontal="right" vertical="center"/>
    </xf>
    <xf numFmtId="0" fontId="15" fillId="5" borderId="18" xfId="0" applyFont="1" applyFill="1" applyBorder="1" applyAlignment="1">
      <alignment horizontal="left" vertical="center"/>
    </xf>
    <xf numFmtId="0" fontId="15" fillId="5" borderId="25" xfId="0" applyFont="1" applyFill="1" applyBorder="1" applyAlignment="1">
      <alignment horizontal="left" vertical="center"/>
    </xf>
    <xf numFmtId="0" fontId="15" fillId="5" borderId="25" xfId="0" applyFont="1" applyFill="1" applyBorder="1" applyAlignment="1">
      <alignment horizontal="right" vertical="center"/>
    </xf>
    <xf numFmtId="0" fontId="15" fillId="5" borderId="21" xfId="0" applyFont="1" applyFill="1" applyBorder="1" applyAlignment="1">
      <alignment horizontal="right" vertical="center"/>
    </xf>
    <xf numFmtId="44" fontId="4" fillId="5" borderId="37" xfId="1" applyFont="1" applyFill="1" applyBorder="1" applyAlignment="1">
      <alignment horizontal="right" vertical="center"/>
    </xf>
    <xf numFmtId="0" fontId="4" fillId="6" borderId="35" xfId="0" applyFont="1" applyFill="1" applyBorder="1" applyAlignment="1">
      <alignment horizontal="left" vertical="center"/>
    </xf>
    <xf numFmtId="0" fontId="4" fillId="6" borderId="36" xfId="0" applyFont="1" applyFill="1" applyBorder="1" applyAlignment="1">
      <alignment horizontal="left" vertical="center"/>
    </xf>
    <xf numFmtId="0" fontId="4" fillId="6" borderId="36" xfId="0" applyFont="1" applyFill="1" applyBorder="1" applyAlignment="1">
      <alignment horizontal="right" vertical="center"/>
    </xf>
    <xf numFmtId="0" fontId="4" fillId="6" borderId="37" xfId="0" applyFont="1" applyFill="1" applyBorder="1" applyAlignment="1">
      <alignment horizontal="right" vertical="center"/>
    </xf>
    <xf numFmtId="44" fontId="4" fillId="7" borderId="37" xfId="1" applyFont="1" applyFill="1" applyBorder="1" applyAlignment="1">
      <alignment horizontal="right" vertical="center"/>
    </xf>
    <xf numFmtId="0" fontId="4" fillId="7" borderId="17" xfId="0" applyFont="1" applyFill="1" applyBorder="1" applyAlignment="1">
      <alignment horizontal="left" vertical="center"/>
    </xf>
    <xf numFmtId="0" fontId="4" fillId="5" borderId="35" xfId="0" applyFont="1" applyFill="1" applyBorder="1" applyAlignment="1">
      <alignment horizontal="left" vertical="center"/>
    </xf>
    <xf numFmtId="0" fontId="4" fillId="7" borderId="24" xfId="0" applyFont="1" applyFill="1" applyBorder="1" applyAlignment="1">
      <alignment horizontal="left" vertical="center"/>
    </xf>
    <xf numFmtId="0" fontId="4" fillId="7" borderId="38" xfId="0" applyFont="1" applyFill="1" applyBorder="1" applyAlignment="1">
      <alignment horizontal="left" vertical="center"/>
    </xf>
    <xf numFmtId="0" fontId="4" fillId="5" borderId="36" xfId="0" applyFont="1" applyFill="1" applyBorder="1" applyAlignment="1">
      <alignment horizontal="left" vertical="center"/>
    </xf>
    <xf numFmtId="0" fontId="4" fillId="7" borderId="24" xfId="0" applyFont="1" applyFill="1" applyBorder="1" applyAlignment="1">
      <alignment horizontal="right" vertical="center"/>
    </xf>
    <xf numFmtId="0" fontId="4" fillId="7" borderId="38" xfId="0" applyFont="1" applyFill="1" applyBorder="1" applyAlignment="1">
      <alignment horizontal="right" vertical="center"/>
    </xf>
    <xf numFmtId="0" fontId="4" fillId="5" borderId="36" xfId="0" applyFont="1" applyFill="1" applyBorder="1" applyAlignment="1">
      <alignment horizontal="right" vertical="center"/>
    </xf>
    <xf numFmtId="44" fontId="4" fillId="7" borderId="20" xfId="1" applyFont="1" applyFill="1" applyBorder="1" applyAlignment="1">
      <alignment horizontal="right" vertical="center"/>
    </xf>
    <xf numFmtId="0" fontId="6" fillId="3" borderId="14"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15" xfId="0" applyFont="1" applyFill="1" applyBorder="1" applyAlignment="1">
      <alignment horizontal="center" vertical="center"/>
    </xf>
    <xf numFmtId="0" fontId="0" fillId="3" borderId="29" xfId="0" applyFill="1" applyBorder="1" applyAlignment="1">
      <alignment horizontal="center" vertical="center"/>
    </xf>
    <xf numFmtId="0" fontId="0" fillId="3" borderId="32" xfId="0" applyFill="1" applyBorder="1" applyAlignment="1">
      <alignment horizontal="center" vertical="center"/>
    </xf>
    <xf numFmtId="0" fontId="0" fillId="3" borderId="30" xfId="0" applyFill="1" applyBorder="1" applyAlignment="1">
      <alignment horizontal="center" vertical="center"/>
    </xf>
    <xf numFmtId="0" fontId="0" fillId="3" borderId="33" xfId="0" applyFill="1" applyBorder="1" applyAlignment="1">
      <alignment horizontal="center" vertical="center"/>
    </xf>
    <xf numFmtId="49" fontId="2" fillId="3" borderId="26" xfId="0" applyNumberFormat="1" applyFont="1" applyFill="1" applyBorder="1"/>
    <xf numFmtId="0" fontId="0" fillId="3" borderId="29" xfId="0" applyFill="1" applyBorder="1" applyAlignment="1">
      <alignment vertical="center"/>
    </xf>
    <xf numFmtId="49" fontId="8" fillId="3" borderId="27" xfId="0" applyNumberFormat="1" applyFont="1" applyFill="1" applyBorder="1" applyAlignment="1">
      <alignment vertical="center"/>
    </xf>
    <xf numFmtId="0" fontId="0" fillId="3" borderId="30" xfId="0" applyFill="1" applyBorder="1" applyAlignment="1">
      <alignment vertical="center"/>
    </xf>
    <xf numFmtId="49" fontId="3" fillId="3" borderId="27" xfId="0" applyNumberFormat="1" applyFont="1" applyFill="1" applyBorder="1" applyAlignment="1">
      <alignment vertical="center"/>
    </xf>
    <xf numFmtId="49" fontId="7" fillId="3" borderId="27" xfId="0" applyNumberFormat="1" applyFont="1" applyFill="1" applyBorder="1" applyAlignment="1">
      <alignment vertical="center"/>
    </xf>
    <xf numFmtId="0" fontId="5" fillId="3" borderId="31" xfId="0" applyFont="1" applyFill="1" applyBorder="1" applyAlignment="1">
      <alignment horizontal="center" vertical="center"/>
    </xf>
    <xf numFmtId="0" fontId="5" fillId="3" borderId="34" xfId="0" applyFont="1" applyFill="1" applyBorder="1" applyAlignment="1">
      <alignment horizontal="center" vertical="center"/>
    </xf>
    <xf numFmtId="49" fontId="3" fillId="3" borderId="28" xfId="0" applyNumberFormat="1" applyFont="1" applyFill="1" applyBorder="1" applyAlignment="1">
      <alignment vertical="top"/>
    </xf>
    <xf numFmtId="0" fontId="0" fillId="3" borderId="31" xfId="0" applyFill="1" applyBorder="1" applyAlignment="1">
      <alignment vertical="center"/>
    </xf>
    <xf numFmtId="49" fontId="2" fillId="3" borderId="14" xfId="0" applyNumberFormat="1" applyFont="1" applyFill="1" applyBorder="1" applyAlignment="1">
      <alignment horizontal="center" vertical="center"/>
    </xf>
    <xf numFmtId="0" fontId="1" fillId="3" borderId="23" xfId="0" applyFont="1" applyFill="1" applyBorder="1" applyAlignment="1">
      <alignment horizontal="center" vertical="center"/>
    </xf>
    <xf numFmtId="0" fontId="1" fillId="3" borderId="15" xfId="0" applyFont="1" applyFill="1" applyBorder="1" applyAlignment="1">
      <alignment horizontal="center" vertical="center"/>
    </xf>
    <xf numFmtId="0" fontId="2" fillId="3" borderId="14" xfId="0" applyFont="1" applyFill="1" applyBorder="1" applyAlignment="1">
      <alignment horizontal="left" vertical="center"/>
    </xf>
    <xf numFmtId="0" fontId="0" fillId="3" borderId="23" xfId="0" applyFill="1" applyBorder="1" applyAlignment="1">
      <alignment vertical="center"/>
    </xf>
    <xf numFmtId="0" fontId="2" fillId="3" borderId="23" xfId="0" applyFont="1" applyFill="1" applyBorder="1" applyAlignment="1">
      <alignment horizontal="left" vertical="center"/>
    </xf>
    <xf numFmtId="0" fontId="0" fillId="3" borderId="15" xfId="0" applyFill="1" applyBorder="1" applyAlignment="1">
      <alignment vertical="center"/>
    </xf>
    <xf numFmtId="49" fontId="1" fillId="3" borderId="14" xfId="0" applyNumberFormat="1" applyFont="1" applyFill="1" applyBorder="1" applyAlignment="1">
      <alignment horizontal="center" vertical="center"/>
    </xf>
    <xf numFmtId="0" fontId="1" fillId="3" borderId="14" xfId="0" applyFont="1" applyFill="1" applyBorder="1" applyAlignment="1">
      <alignment horizontal="center" vertical="center"/>
    </xf>
  </cellXfs>
  <cellStyles count="2">
    <cellStyle name="Moneda" xfId="1" builtinId="4"/>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142875</xdr:colOff>
      <xdr:row>0</xdr:row>
      <xdr:rowOff>142875</xdr:rowOff>
    </xdr:from>
    <xdr:ext cx="685800" cy="381000"/>
    <xdr:pic>
      <xdr:nvPicPr>
        <xdr:cNvPr id="2" name="PhpSpreadsheet logo" descr="PhpSpreadsheet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142875</xdr:colOff>
      <xdr:row>0</xdr:row>
      <xdr:rowOff>142875</xdr:rowOff>
    </xdr:from>
    <xdr:ext cx="685800" cy="381000"/>
    <xdr:pic>
      <xdr:nvPicPr>
        <xdr:cNvPr id="2" name="PhpSpreadsheet logo" descr="PhpSpreadsheet logo">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142875</xdr:colOff>
      <xdr:row>0</xdr:row>
      <xdr:rowOff>142875</xdr:rowOff>
    </xdr:from>
    <xdr:ext cx="685800" cy="381000"/>
    <xdr:pic>
      <xdr:nvPicPr>
        <xdr:cNvPr id="2" name="PhpSpreadsheet logo" descr="PhpSpreadsheet logo">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PhpSpreadsheet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23"/>
  <sheetViews>
    <sheetView showGridLines="0" tabSelected="1" zoomScale="70" zoomScaleNormal="70" workbookViewId="0">
      <pane ySplit="10" topLeftCell="A582" activePane="bottomLeft" state="frozen"/>
      <selection activeCell="I1" sqref="I1"/>
      <selection pane="bottomLeft" activeCell="I596" sqref="I596"/>
    </sheetView>
  </sheetViews>
  <sheetFormatPr baseColWidth="10" defaultColWidth="9" defaultRowHeight="15.4" customHeight="1" x14ac:dyDescent="0.25"/>
  <cols>
    <col min="1" max="1" width="12.42578125" customWidth="1"/>
    <col min="2" max="2" width="19.42578125" customWidth="1"/>
    <col min="3" max="3" width="51" customWidth="1"/>
    <col min="4" max="4" width="19.85546875" customWidth="1"/>
    <col min="5" max="5" width="25" customWidth="1"/>
    <col min="6" max="6" width="36.7109375" customWidth="1"/>
    <col min="7" max="7" width="19.7109375" hidden="1" customWidth="1"/>
    <col min="8" max="8" width="18.7109375" hidden="1" customWidth="1"/>
    <col min="9" max="9" width="70.140625" customWidth="1"/>
    <col min="10" max="10" width="21.85546875" hidden="1" customWidth="1"/>
    <col min="11" max="11" width="20" hidden="1" customWidth="1"/>
    <col min="12" max="12" width="25.28515625" customWidth="1"/>
    <col min="13" max="13" width="28.42578125" hidden="1" customWidth="1"/>
    <col min="14" max="14" width="26.7109375" hidden="1" customWidth="1"/>
    <col min="15" max="15" width="25.7109375" hidden="1" customWidth="1"/>
    <col min="16" max="16" width="36.85546875" customWidth="1"/>
    <col min="17" max="17" width="28.85546875" customWidth="1"/>
    <col min="18" max="18" width="9.42578125" customWidth="1"/>
    <col min="19" max="19" width="30.85546875" customWidth="1"/>
    <col min="20" max="20" width="49.7109375" customWidth="1"/>
    <col min="21" max="21" width="36.85546875" customWidth="1"/>
    <col min="22" max="22" width="15.85546875" hidden="1" customWidth="1"/>
    <col min="23" max="23" width="25.85546875" customWidth="1"/>
    <col min="24" max="24" width="19.85546875" customWidth="1"/>
    <col min="25" max="25" width="31.85546875" customWidth="1"/>
    <col min="26" max="26" width="24.28515625" customWidth="1"/>
  </cols>
  <sheetData>
    <row r="1" spans="1:26" ht="49.9" hidden="1" customHeight="1" x14ac:dyDescent="0.25">
      <c r="A1" s="78" t="e" vm="1">
        <v>#VALUE!</v>
      </c>
      <c r="B1" s="79"/>
      <c r="C1" s="79"/>
      <c r="D1" s="79"/>
      <c r="E1" s="79"/>
      <c r="F1" s="79"/>
      <c r="G1" s="79"/>
      <c r="H1" s="79"/>
      <c r="I1" s="79"/>
      <c r="J1" s="79"/>
      <c r="K1" s="79"/>
      <c r="L1" s="79"/>
      <c r="M1" s="79"/>
      <c r="N1" s="79"/>
      <c r="O1" s="79"/>
      <c r="P1" s="79"/>
      <c r="Q1" s="79"/>
      <c r="R1" s="79"/>
      <c r="S1" s="79"/>
      <c r="T1" s="79"/>
      <c r="U1" s="79"/>
      <c r="V1" s="79"/>
      <c r="W1" s="79"/>
      <c r="X1" s="79"/>
      <c r="Y1" s="79"/>
      <c r="Z1" s="80"/>
    </row>
    <row r="2" spans="1:26" ht="30" hidden="1" customHeight="1" x14ac:dyDescent="0.3">
      <c r="A2" s="85" t="s">
        <v>0</v>
      </c>
      <c r="B2" s="86"/>
      <c r="C2" s="86"/>
      <c r="D2" s="81"/>
      <c r="E2" s="81"/>
      <c r="F2" s="81"/>
      <c r="G2" s="81"/>
      <c r="H2" s="81"/>
      <c r="I2" s="81"/>
      <c r="J2" s="81"/>
      <c r="K2" s="81"/>
      <c r="L2" s="81"/>
      <c r="M2" s="81"/>
      <c r="N2" s="81"/>
      <c r="O2" s="81"/>
      <c r="P2" s="81"/>
      <c r="Q2" s="81"/>
      <c r="R2" s="81"/>
      <c r="S2" s="81"/>
      <c r="T2" s="81"/>
      <c r="U2" s="81"/>
      <c r="V2" s="81"/>
      <c r="W2" s="81"/>
      <c r="X2" s="81"/>
      <c r="Y2" s="81"/>
      <c r="Z2" s="82"/>
    </row>
    <row r="3" spans="1:26" ht="15" hidden="1" customHeight="1" x14ac:dyDescent="0.25">
      <c r="A3" s="87" t="s">
        <v>1</v>
      </c>
      <c r="B3" s="88"/>
      <c r="C3" s="88"/>
      <c r="D3" s="42" t="s">
        <v>2</v>
      </c>
      <c r="E3" s="83" t="s">
        <v>3</v>
      </c>
      <c r="F3" s="83"/>
      <c r="G3" s="83"/>
      <c r="H3" s="83"/>
      <c r="I3" s="83"/>
      <c r="J3" s="83"/>
      <c r="K3" s="83"/>
      <c r="L3" s="83"/>
      <c r="M3" s="83"/>
      <c r="N3" s="83"/>
      <c r="O3" s="83"/>
      <c r="P3" s="83"/>
      <c r="Q3" s="83"/>
      <c r="R3" s="83"/>
      <c r="S3" s="83"/>
      <c r="T3" s="83"/>
      <c r="U3" s="83"/>
      <c r="V3" s="83"/>
      <c r="W3" s="83"/>
      <c r="X3" s="83"/>
      <c r="Y3" s="83"/>
      <c r="Z3" s="84"/>
    </row>
    <row r="4" spans="1:26" ht="15" hidden="1" customHeight="1" x14ac:dyDescent="0.25">
      <c r="A4" s="87" t="s">
        <v>4</v>
      </c>
      <c r="B4" s="88"/>
      <c r="C4" s="88"/>
      <c r="D4" s="42" t="s">
        <v>5</v>
      </c>
      <c r="E4" s="83" t="s">
        <v>3</v>
      </c>
      <c r="F4" s="83"/>
      <c r="G4" s="83"/>
      <c r="H4" s="83"/>
      <c r="I4" s="83"/>
      <c r="J4" s="83"/>
      <c r="K4" s="83"/>
      <c r="L4" s="83"/>
      <c r="M4" s="83"/>
      <c r="N4" s="83"/>
      <c r="O4" s="83"/>
      <c r="P4" s="83"/>
      <c r="Q4" s="83"/>
      <c r="R4" s="83"/>
      <c r="S4" s="83"/>
      <c r="T4" s="83"/>
      <c r="U4" s="83"/>
      <c r="V4" s="83"/>
      <c r="W4" s="83"/>
      <c r="X4" s="83"/>
      <c r="Y4" s="83"/>
      <c r="Z4" s="84"/>
    </row>
    <row r="5" spans="1:26" ht="15" hidden="1" customHeight="1" x14ac:dyDescent="0.25">
      <c r="A5" s="89" t="s">
        <v>6</v>
      </c>
      <c r="B5" s="88"/>
      <c r="C5" s="88"/>
      <c r="D5" s="42" t="s">
        <v>7</v>
      </c>
      <c r="E5" s="83"/>
      <c r="F5" s="83"/>
      <c r="G5" s="83"/>
      <c r="H5" s="83"/>
      <c r="I5" s="83"/>
      <c r="J5" s="83"/>
      <c r="K5" s="83"/>
      <c r="L5" s="83"/>
      <c r="M5" s="83"/>
      <c r="N5" s="83"/>
      <c r="O5" s="83"/>
      <c r="P5" s="83"/>
      <c r="Q5" s="83"/>
      <c r="R5" s="83"/>
      <c r="S5" s="83"/>
      <c r="T5" s="83"/>
      <c r="U5" s="83"/>
      <c r="V5" s="83"/>
      <c r="W5" s="83"/>
      <c r="X5" s="83"/>
      <c r="Y5" s="83"/>
      <c r="Z5" s="84"/>
    </row>
    <row r="6" spans="1:26" ht="15" hidden="1" customHeight="1" x14ac:dyDescent="0.25">
      <c r="A6" s="90"/>
      <c r="B6" s="88"/>
      <c r="C6" s="88"/>
      <c r="D6" s="42" t="s">
        <v>8</v>
      </c>
      <c r="E6" s="83" t="s">
        <v>9</v>
      </c>
      <c r="F6" s="83"/>
      <c r="G6" s="83"/>
      <c r="H6" s="83"/>
      <c r="I6" s="83"/>
      <c r="J6" s="83"/>
      <c r="K6" s="83"/>
      <c r="L6" s="83"/>
      <c r="M6" s="83"/>
      <c r="N6" s="83"/>
      <c r="O6" s="83"/>
      <c r="P6" s="83"/>
      <c r="Q6" s="83"/>
      <c r="R6" s="83"/>
      <c r="S6" s="83"/>
      <c r="T6" s="83"/>
      <c r="U6" s="83"/>
      <c r="V6" s="83"/>
      <c r="W6" s="83"/>
      <c r="X6" s="83"/>
      <c r="Y6" s="83"/>
      <c r="Z6" s="84"/>
    </row>
    <row r="7" spans="1:26" ht="15" hidden="1" customHeight="1" x14ac:dyDescent="0.25">
      <c r="A7" s="90"/>
      <c r="B7" s="88"/>
      <c r="C7" s="88"/>
      <c r="D7" s="42" t="s">
        <v>10</v>
      </c>
      <c r="E7" s="83" t="s">
        <v>3</v>
      </c>
      <c r="F7" s="83"/>
      <c r="G7" s="83"/>
      <c r="H7" s="83"/>
      <c r="I7" s="83"/>
      <c r="J7" s="83"/>
      <c r="K7" s="83"/>
      <c r="L7" s="83"/>
      <c r="M7" s="83"/>
      <c r="N7" s="83"/>
      <c r="O7" s="83"/>
      <c r="P7" s="83"/>
      <c r="Q7" s="83"/>
      <c r="R7" s="83"/>
      <c r="S7" s="83"/>
      <c r="T7" s="83"/>
      <c r="U7" s="83"/>
      <c r="V7" s="83"/>
      <c r="W7" s="83"/>
      <c r="X7" s="83"/>
      <c r="Y7" s="83"/>
      <c r="Z7" s="84"/>
    </row>
    <row r="8" spans="1:26" ht="15" hidden="1" customHeight="1" x14ac:dyDescent="0.25">
      <c r="A8" s="90"/>
      <c r="B8" s="88"/>
      <c r="C8" s="88"/>
      <c r="D8" s="42" t="s">
        <v>11</v>
      </c>
      <c r="E8" s="83" t="s">
        <v>12</v>
      </c>
      <c r="F8" s="83"/>
      <c r="G8" s="83"/>
      <c r="H8" s="83"/>
      <c r="I8" s="83"/>
      <c r="J8" s="83"/>
      <c r="K8" s="83"/>
      <c r="L8" s="83"/>
      <c r="M8" s="83"/>
      <c r="N8" s="83"/>
      <c r="O8" s="83"/>
      <c r="P8" s="83"/>
      <c r="Q8" s="83"/>
      <c r="R8" s="83"/>
      <c r="S8" s="83"/>
      <c r="T8" s="83"/>
      <c r="U8" s="83"/>
      <c r="V8" s="83"/>
      <c r="W8" s="83"/>
      <c r="X8" s="83"/>
      <c r="Y8" s="83"/>
      <c r="Z8" s="84"/>
    </row>
    <row r="9" spans="1:26" ht="14.65" hidden="1" customHeight="1" x14ac:dyDescent="0.25">
      <c r="A9" s="93"/>
      <c r="B9" s="94"/>
      <c r="C9" s="94"/>
      <c r="D9" s="91"/>
      <c r="E9" s="91"/>
      <c r="F9" s="91"/>
      <c r="G9" s="91"/>
      <c r="H9" s="91"/>
      <c r="I9" s="91"/>
      <c r="J9" s="91"/>
      <c r="K9" s="91"/>
      <c r="L9" s="91"/>
      <c r="M9" s="91"/>
      <c r="N9" s="91"/>
      <c r="O9" s="91"/>
      <c r="P9" s="91"/>
      <c r="Q9" s="91"/>
      <c r="R9" s="91"/>
      <c r="S9" s="91"/>
      <c r="T9" s="91"/>
      <c r="U9" s="91"/>
      <c r="V9" s="91"/>
      <c r="W9" s="91"/>
      <c r="X9" s="91"/>
      <c r="Y9" s="91"/>
      <c r="Z9" s="92"/>
    </row>
    <row r="10" spans="1:26" ht="30" customHeight="1" x14ac:dyDescent="0.25">
      <c r="A10" s="41" t="s">
        <v>13</v>
      </c>
      <c r="B10" s="41" t="s">
        <v>14</v>
      </c>
      <c r="C10" s="41" t="s">
        <v>15</v>
      </c>
      <c r="D10" s="41" t="s">
        <v>16</v>
      </c>
      <c r="E10" s="41" t="s">
        <v>17</v>
      </c>
      <c r="F10" s="41" t="s">
        <v>18</v>
      </c>
      <c r="G10" s="41" t="s">
        <v>19</v>
      </c>
      <c r="H10" s="41" t="s">
        <v>20</v>
      </c>
      <c r="I10" s="41" t="s">
        <v>21</v>
      </c>
      <c r="J10" s="41" t="s">
        <v>22</v>
      </c>
      <c r="K10" s="41" t="s">
        <v>23</v>
      </c>
      <c r="L10" s="41" t="s">
        <v>24</v>
      </c>
      <c r="M10" s="41" t="s">
        <v>25</v>
      </c>
      <c r="N10" s="41" t="s">
        <v>13</v>
      </c>
      <c r="O10" s="41" t="s">
        <v>26</v>
      </c>
      <c r="P10" s="41" t="s">
        <v>27</v>
      </c>
      <c r="Q10" s="41" t="s">
        <v>28</v>
      </c>
      <c r="R10" s="41" t="s">
        <v>1484</v>
      </c>
      <c r="S10" s="41" t="s">
        <v>30</v>
      </c>
      <c r="T10" s="41" t="s">
        <v>31</v>
      </c>
      <c r="U10" s="41" t="s">
        <v>32</v>
      </c>
      <c r="V10" s="41" t="s">
        <v>33</v>
      </c>
      <c r="W10" s="41" t="s">
        <v>34</v>
      </c>
      <c r="X10" s="41" t="s">
        <v>35</v>
      </c>
      <c r="Y10" s="41" t="s">
        <v>36</v>
      </c>
      <c r="Z10" s="41" t="s">
        <v>37</v>
      </c>
    </row>
    <row r="11" spans="1:26" ht="19.899999999999999" customHeight="1" x14ac:dyDescent="0.25">
      <c r="A11" s="69" t="s">
        <v>38</v>
      </c>
      <c r="B11" s="71" t="s">
        <v>763</v>
      </c>
      <c r="C11" s="71" t="s">
        <v>764</v>
      </c>
      <c r="D11" s="71" t="s">
        <v>765</v>
      </c>
      <c r="E11" s="71" t="s">
        <v>766</v>
      </c>
      <c r="F11" s="71" t="s">
        <v>767</v>
      </c>
      <c r="G11" s="71" t="s">
        <v>768</v>
      </c>
      <c r="H11" s="71" t="s">
        <v>769</v>
      </c>
      <c r="I11" s="71" t="s">
        <v>770</v>
      </c>
      <c r="J11" s="71" t="s">
        <v>47</v>
      </c>
      <c r="K11" s="71"/>
      <c r="L11" s="71" t="s">
        <v>48</v>
      </c>
      <c r="M11" s="71" t="s">
        <v>49</v>
      </c>
      <c r="N11" s="71" t="s">
        <v>50</v>
      </c>
      <c r="O11" s="71" t="s">
        <v>51</v>
      </c>
      <c r="P11" s="71" t="s">
        <v>771</v>
      </c>
      <c r="Q11" s="74">
        <v>900</v>
      </c>
      <c r="R11" s="74">
        <f>Inventari!C9</f>
        <v>2</v>
      </c>
      <c r="S11" s="74"/>
      <c r="T11" s="74">
        <f t="shared" ref="T11:T74" si="0">Q11*R11</f>
        <v>1800</v>
      </c>
      <c r="U11" s="74">
        <v>1</v>
      </c>
      <c r="V11" s="74">
        <f t="shared" ref="V11:V74" si="1">T11*U11</f>
        <v>1800</v>
      </c>
      <c r="W11" s="74">
        <f>'Tipus-de-Recurs-assignat'!B26</f>
        <v>120</v>
      </c>
      <c r="X11" s="74">
        <f t="shared" ref="X11:X74" si="2">(V11/3600)*W11</f>
        <v>60</v>
      </c>
      <c r="Y11" s="74"/>
      <c r="Z11" s="77"/>
    </row>
    <row r="12" spans="1:26" ht="19.899999999999999" customHeight="1" x14ac:dyDescent="0.25">
      <c r="A12" s="24" t="s">
        <v>38</v>
      </c>
      <c r="B12" s="39" t="s">
        <v>763</v>
      </c>
      <c r="C12" s="39" t="s">
        <v>764</v>
      </c>
      <c r="D12" s="39" t="s">
        <v>765</v>
      </c>
      <c r="E12" s="39" t="s">
        <v>766</v>
      </c>
      <c r="F12" s="39" t="s">
        <v>767</v>
      </c>
      <c r="G12" s="39" t="s">
        <v>768</v>
      </c>
      <c r="H12" s="39" t="s">
        <v>772</v>
      </c>
      <c r="I12" s="39" t="s">
        <v>773</v>
      </c>
      <c r="J12" s="39" t="s">
        <v>47</v>
      </c>
      <c r="K12" s="39"/>
      <c r="L12" s="39" t="s">
        <v>48</v>
      </c>
      <c r="M12" s="39" t="s">
        <v>49</v>
      </c>
      <c r="N12" s="39" t="s">
        <v>50</v>
      </c>
      <c r="O12" s="39" t="s">
        <v>51</v>
      </c>
      <c r="P12" s="39" t="s">
        <v>771</v>
      </c>
      <c r="Q12" s="40">
        <v>900</v>
      </c>
      <c r="R12" s="40">
        <f>Inventari!C9</f>
        <v>2</v>
      </c>
      <c r="S12" s="40"/>
      <c r="T12" s="40">
        <f t="shared" si="0"/>
        <v>1800</v>
      </c>
      <c r="U12" s="40">
        <v>1</v>
      </c>
      <c r="V12" s="40">
        <f t="shared" si="1"/>
        <v>1800</v>
      </c>
      <c r="W12" s="40">
        <f>'Tipus-de-Recurs-assignat'!B26</f>
        <v>120</v>
      </c>
      <c r="X12" s="40">
        <f t="shared" si="2"/>
        <v>60</v>
      </c>
      <c r="Y12" s="40"/>
      <c r="Z12" s="49"/>
    </row>
    <row r="13" spans="1:26" ht="19.899999999999999" customHeight="1" x14ac:dyDescent="0.25">
      <c r="A13" s="24" t="s">
        <v>38</v>
      </c>
      <c r="B13" s="39" t="s">
        <v>763</v>
      </c>
      <c r="C13" s="39" t="s">
        <v>764</v>
      </c>
      <c r="D13" s="39" t="s">
        <v>765</v>
      </c>
      <c r="E13" s="39" t="s">
        <v>766</v>
      </c>
      <c r="F13" s="39" t="s">
        <v>767</v>
      </c>
      <c r="G13" s="39" t="s">
        <v>768</v>
      </c>
      <c r="H13" s="39" t="s">
        <v>774</v>
      </c>
      <c r="I13" s="39" t="s">
        <v>775</v>
      </c>
      <c r="J13" s="39" t="s">
        <v>47</v>
      </c>
      <c r="K13" s="39"/>
      <c r="L13" s="39" t="s">
        <v>48</v>
      </c>
      <c r="M13" s="39" t="s">
        <v>49</v>
      </c>
      <c r="N13" s="39" t="s">
        <v>50</v>
      </c>
      <c r="O13" s="39" t="s">
        <v>51</v>
      </c>
      <c r="P13" s="39" t="s">
        <v>771</v>
      </c>
      <c r="Q13" s="40">
        <v>900</v>
      </c>
      <c r="R13" s="40">
        <f>Inventari!C9</f>
        <v>2</v>
      </c>
      <c r="S13" s="40"/>
      <c r="T13" s="40">
        <f t="shared" si="0"/>
        <v>1800</v>
      </c>
      <c r="U13" s="40">
        <v>1</v>
      </c>
      <c r="V13" s="40">
        <f t="shared" si="1"/>
        <v>1800</v>
      </c>
      <c r="W13" s="40">
        <f>'Tipus-de-Recurs-assignat'!B26</f>
        <v>120</v>
      </c>
      <c r="X13" s="40">
        <f t="shared" si="2"/>
        <v>60</v>
      </c>
      <c r="Y13" s="40"/>
      <c r="Z13" s="49"/>
    </row>
    <row r="14" spans="1:26" ht="19.899999999999999" customHeight="1" x14ac:dyDescent="0.25">
      <c r="A14" s="24" t="s">
        <v>38</v>
      </c>
      <c r="B14" s="39" t="s">
        <v>763</v>
      </c>
      <c r="C14" s="39" t="s">
        <v>764</v>
      </c>
      <c r="D14" s="39" t="s">
        <v>765</v>
      </c>
      <c r="E14" s="39" t="s">
        <v>766</v>
      </c>
      <c r="F14" s="39" t="s">
        <v>767</v>
      </c>
      <c r="G14" s="39" t="s">
        <v>768</v>
      </c>
      <c r="H14" s="39" t="s">
        <v>776</v>
      </c>
      <c r="I14" s="39" t="s">
        <v>777</v>
      </c>
      <c r="J14" s="39" t="s">
        <v>47</v>
      </c>
      <c r="K14" s="39"/>
      <c r="L14" s="39" t="s">
        <v>48</v>
      </c>
      <c r="M14" s="39" t="s">
        <v>49</v>
      </c>
      <c r="N14" s="39" t="s">
        <v>50</v>
      </c>
      <c r="O14" s="39" t="s">
        <v>51</v>
      </c>
      <c r="P14" s="39" t="s">
        <v>771</v>
      </c>
      <c r="Q14" s="40">
        <v>1200</v>
      </c>
      <c r="R14" s="40">
        <f>Inventari!C9</f>
        <v>2</v>
      </c>
      <c r="S14" s="40"/>
      <c r="T14" s="40">
        <f t="shared" si="0"/>
        <v>2400</v>
      </c>
      <c r="U14" s="40">
        <v>1</v>
      </c>
      <c r="V14" s="40">
        <f t="shared" si="1"/>
        <v>2400</v>
      </c>
      <c r="W14" s="40">
        <f>'Tipus-de-Recurs-assignat'!B26</f>
        <v>120</v>
      </c>
      <c r="X14" s="40">
        <f t="shared" si="2"/>
        <v>80</v>
      </c>
      <c r="Y14" s="40"/>
      <c r="Z14" s="49"/>
    </row>
    <row r="15" spans="1:26" ht="19.899999999999999" customHeight="1" x14ac:dyDescent="0.25">
      <c r="A15" s="24" t="s">
        <v>38</v>
      </c>
      <c r="B15" s="39" t="s">
        <v>763</v>
      </c>
      <c r="C15" s="39" t="s">
        <v>764</v>
      </c>
      <c r="D15" s="39" t="s">
        <v>765</v>
      </c>
      <c r="E15" s="39" t="s">
        <v>766</v>
      </c>
      <c r="F15" s="39" t="s">
        <v>767</v>
      </c>
      <c r="G15" s="39" t="s">
        <v>768</v>
      </c>
      <c r="H15" s="39" t="s">
        <v>778</v>
      </c>
      <c r="I15" s="39" t="s">
        <v>779</v>
      </c>
      <c r="J15" s="39" t="s">
        <v>47</v>
      </c>
      <c r="K15" s="39"/>
      <c r="L15" s="39" t="s">
        <v>48</v>
      </c>
      <c r="M15" s="39" t="s">
        <v>49</v>
      </c>
      <c r="N15" s="39" t="s">
        <v>50</v>
      </c>
      <c r="O15" s="39" t="s">
        <v>51</v>
      </c>
      <c r="P15" s="39" t="s">
        <v>771</v>
      </c>
      <c r="Q15" s="40">
        <v>1200</v>
      </c>
      <c r="R15" s="40">
        <f>Inventari!C9</f>
        <v>2</v>
      </c>
      <c r="S15" s="40"/>
      <c r="T15" s="40">
        <f t="shared" si="0"/>
        <v>2400</v>
      </c>
      <c r="U15" s="40">
        <v>1</v>
      </c>
      <c r="V15" s="40">
        <f t="shared" si="1"/>
        <v>2400</v>
      </c>
      <c r="W15" s="40">
        <f>'Tipus-de-Recurs-assignat'!B26</f>
        <v>120</v>
      </c>
      <c r="X15" s="40">
        <f t="shared" si="2"/>
        <v>80</v>
      </c>
      <c r="Y15" s="40"/>
      <c r="Z15" s="49"/>
    </row>
    <row r="16" spans="1:26" ht="19.899999999999999" customHeight="1" x14ac:dyDescent="0.25">
      <c r="A16" s="24" t="s">
        <v>38</v>
      </c>
      <c r="B16" s="39" t="s">
        <v>763</v>
      </c>
      <c r="C16" s="39" t="s">
        <v>764</v>
      </c>
      <c r="D16" s="39" t="s">
        <v>765</v>
      </c>
      <c r="E16" s="39" t="s">
        <v>766</v>
      </c>
      <c r="F16" s="39" t="s">
        <v>767</v>
      </c>
      <c r="G16" s="39" t="s">
        <v>768</v>
      </c>
      <c r="H16" s="39" t="s">
        <v>780</v>
      </c>
      <c r="I16" s="39" t="s">
        <v>781</v>
      </c>
      <c r="J16" s="39" t="s">
        <v>47</v>
      </c>
      <c r="K16" s="39"/>
      <c r="L16" s="39" t="s">
        <v>48</v>
      </c>
      <c r="M16" s="39" t="s">
        <v>49</v>
      </c>
      <c r="N16" s="39" t="s">
        <v>50</v>
      </c>
      <c r="O16" s="39" t="s">
        <v>51</v>
      </c>
      <c r="P16" s="39" t="s">
        <v>771</v>
      </c>
      <c r="Q16" s="40">
        <v>1200</v>
      </c>
      <c r="R16" s="40">
        <f>Inventari!C9</f>
        <v>2</v>
      </c>
      <c r="S16" s="40"/>
      <c r="T16" s="40">
        <f t="shared" si="0"/>
        <v>2400</v>
      </c>
      <c r="U16" s="40">
        <v>1</v>
      </c>
      <c r="V16" s="40">
        <f t="shared" si="1"/>
        <v>2400</v>
      </c>
      <c r="W16" s="40">
        <f>'Tipus-de-Recurs-assignat'!B26</f>
        <v>120</v>
      </c>
      <c r="X16" s="40">
        <f t="shared" si="2"/>
        <v>80</v>
      </c>
      <c r="Y16" s="40"/>
      <c r="Z16" s="49"/>
    </row>
    <row r="17" spans="1:26" ht="19.899999999999999" customHeight="1" x14ac:dyDescent="0.25">
      <c r="A17" s="24" t="s">
        <v>38</v>
      </c>
      <c r="B17" s="39" t="s">
        <v>763</v>
      </c>
      <c r="C17" s="39" t="s">
        <v>764</v>
      </c>
      <c r="D17" s="39" t="s">
        <v>765</v>
      </c>
      <c r="E17" s="39" t="s">
        <v>766</v>
      </c>
      <c r="F17" s="39" t="s">
        <v>767</v>
      </c>
      <c r="G17" s="39" t="s">
        <v>768</v>
      </c>
      <c r="H17" s="39" t="s">
        <v>782</v>
      </c>
      <c r="I17" s="39" t="s">
        <v>783</v>
      </c>
      <c r="J17" s="39" t="s">
        <v>47</v>
      </c>
      <c r="K17" s="39"/>
      <c r="L17" s="39" t="s">
        <v>48</v>
      </c>
      <c r="M17" s="39" t="s">
        <v>49</v>
      </c>
      <c r="N17" s="39" t="s">
        <v>50</v>
      </c>
      <c r="O17" s="39" t="s">
        <v>51</v>
      </c>
      <c r="P17" s="39" t="s">
        <v>771</v>
      </c>
      <c r="Q17" s="40">
        <v>1200</v>
      </c>
      <c r="R17" s="40">
        <f>Inventari!C9</f>
        <v>2</v>
      </c>
      <c r="S17" s="40"/>
      <c r="T17" s="40">
        <f t="shared" si="0"/>
        <v>2400</v>
      </c>
      <c r="U17" s="40">
        <v>1</v>
      </c>
      <c r="V17" s="40">
        <f t="shared" si="1"/>
        <v>2400</v>
      </c>
      <c r="W17" s="40">
        <f>'Tipus-de-Recurs-assignat'!B26</f>
        <v>120</v>
      </c>
      <c r="X17" s="40">
        <f t="shared" si="2"/>
        <v>80</v>
      </c>
      <c r="Y17" s="40"/>
      <c r="Z17" s="49"/>
    </row>
    <row r="18" spans="1:26" ht="19.899999999999999" customHeight="1" x14ac:dyDescent="0.25">
      <c r="A18" s="24" t="s">
        <v>38</v>
      </c>
      <c r="B18" s="39" t="s">
        <v>763</v>
      </c>
      <c r="C18" s="39" t="s">
        <v>764</v>
      </c>
      <c r="D18" s="39" t="s">
        <v>765</v>
      </c>
      <c r="E18" s="39" t="s">
        <v>766</v>
      </c>
      <c r="F18" s="39" t="s">
        <v>767</v>
      </c>
      <c r="G18" s="39" t="s">
        <v>768</v>
      </c>
      <c r="H18" s="39" t="s">
        <v>784</v>
      </c>
      <c r="I18" s="39" t="s">
        <v>785</v>
      </c>
      <c r="J18" s="39" t="s">
        <v>47</v>
      </c>
      <c r="K18" s="39"/>
      <c r="L18" s="39" t="s">
        <v>48</v>
      </c>
      <c r="M18" s="39" t="s">
        <v>49</v>
      </c>
      <c r="N18" s="39" t="s">
        <v>50</v>
      </c>
      <c r="O18" s="39" t="s">
        <v>51</v>
      </c>
      <c r="P18" s="39" t="s">
        <v>771</v>
      </c>
      <c r="Q18" s="40">
        <v>1200</v>
      </c>
      <c r="R18" s="40">
        <f>Inventari!C9</f>
        <v>2</v>
      </c>
      <c r="S18" s="40"/>
      <c r="T18" s="40">
        <f t="shared" si="0"/>
        <v>2400</v>
      </c>
      <c r="U18" s="40">
        <v>1</v>
      </c>
      <c r="V18" s="40">
        <f t="shared" si="1"/>
        <v>2400</v>
      </c>
      <c r="W18" s="40">
        <f>'Tipus-de-Recurs-assignat'!B26</f>
        <v>120</v>
      </c>
      <c r="X18" s="40">
        <f t="shared" si="2"/>
        <v>80</v>
      </c>
      <c r="Y18" s="40"/>
      <c r="Z18" s="49"/>
    </row>
    <row r="19" spans="1:26" ht="19.899999999999999" customHeight="1" x14ac:dyDescent="0.25">
      <c r="A19" s="24" t="s">
        <v>38</v>
      </c>
      <c r="B19" s="39" t="s">
        <v>763</v>
      </c>
      <c r="C19" s="39" t="s">
        <v>764</v>
      </c>
      <c r="D19" s="39" t="s">
        <v>765</v>
      </c>
      <c r="E19" s="39" t="s">
        <v>766</v>
      </c>
      <c r="F19" s="39" t="s">
        <v>767</v>
      </c>
      <c r="G19" s="39" t="s">
        <v>768</v>
      </c>
      <c r="H19" s="39" t="s">
        <v>786</v>
      </c>
      <c r="I19" s="39" t="s">
        <v>787</v>
      </c>
      <c r="J19" s="39" t="s">
        <v>47</v>
      </c>
      <c r="K19" s="39"/>
      <c r="L19" s="39" t="s">
        <v>48</v>
      </c>
      <c r="M19" s="39" t="s">
        <v>49</v>
      </c>
      <c r="N19" s="39" t="s">
        <v>50</v>
      </c>
      <c r="O19" s="39" t="s">
        <v>51</v>
      </c>
      <c r="P19" s="39" t="s">
        <v>771</v>
      </c>
      <c r="Q19" s="40">
        <v>1200</v>
      </c>
      <c r="R19" s="40">
        <f>Inventari!C9</f>
        <v>2</v>
      </c>
      <c r="S19" s="40"/>
      <c r="T19" s="40">
        <f t="shared" si="0"/>
        <v>2400</v>
      </c>
      <c r="U19" s="40">
        <v>1</v>
      </c>
      <c r="V19" s="40">
        <f t="shared" si="1"/>
        <v>2400</v>
      </c>
      <c r="W19" s="40">
        <f>'Tipus-de-Recurs-assignat'!B26</f>
        <v>120</v>
      </c>
      <c r="X19" s="40">
        <f t="shared" si="2"/>
        <v>80</v>
      </c>
      <c r="Y19" s="40"/>
      <c r="Z19" s="49"/>
    </row>
    <row r="20" spans="1:26" ht="19.899999999999999" customHeight="1" x14ac:dyDescent="0.25">
      <c r="A20" s="24" t="s">
        <v>38</v>
      </c>
      <c r="B20" s="39" t="s">
        <v>763</v>
      </c>
      <c r="C20" s="39" t="s">
        <v>764</v>
      </c>
      <c r="D20" s="39" t="s">
        <v>765</v>
      </c>
      <c r="E20" s="39" t="s">
        <v>766</v>
      </c>
      <c r="F20" s="39" t="s">
        <v>767</v>
      </c>
      <c r="G20" s="39" t="s">
        <v>768</v>
      </c>
      <c r="H20" s="39" t="s">
        <v>788</v>
      </c>
      <c r="I20" s="39" t="s">
        <v>789</v>
      </c>
      <c r="J20" s="39" t="s">
        <v>47</v>
      </c>
      <c r="K20" s="39"/>
      <c r="L20" s="39" t="s">
        <v>48</v>
      </c>
      <c r="M20" s="39" t="s">
        <v>49</v>
      </c>
      <c r="N20" s="39" t="s">
        <v>50</v>
      </c>
      <c r="O20" s="39" t="s">
        <v>51</v>
      </c>
      <c r="P20" s="39" t="s">
        <v>771</v>
      </c>
      <c r="Q20" s="40">
        <v>1200</v>
      </c>
      <c r="R20" s="40">
        <f>Inventari!C9</f>
        <v>2</v>
      </c>
      <c r="S20" s="40"/>
      <c r="T20" s="40">
        <f t="shared" si="0"/>
        <v>2400</v>
      </c>
      <c r="U20" s="40">
        <v>1</v>
      </c>
      <c r="V20" s="40">
        <f t="shared" si="1"/>
        <v>2400</v>
      </c>
      <c r="W20" s="40">
        <f>'Tipus-de-Recurs-assignat'!B26</f>
        <v>120</v>
      </c>
      <c r="X20" s="40">
        <f t="shared" si="2"/>
        <v>80</v>
      </c>
      <c r="Y20" s="40"/>
      <c r="Z20" s="49"/>
    </row>
    <row r="21" spans="1:26" ht="19.899999999999999" customHeight="1" x14ac:dyDescent="0.25">
      <c r="A21" s="24" t="s">
        <v>38</v>
      </c>
      <c r="B21" s="39" t="s">
        <v>763</v>
      </c>
      <c r="C21" s="39" t="s">
        <v>764</v>
      </c>
      <c r="D21" s="39" t="s">
        <v>765</v>
      </c>
      <c r="E21" s="39" t="s">
        <v>766</v>
      </c>
      <c r="F21" s="39" t="s">
        <v>767</v>
      </c>
      <c r="G21" s="39" t="s">
        <v>768</v>
      </c>
      <c r="H21" s="39" t="s">
        <v>790</v>
      </c>
      <c r="I21" s="39" t="s">
        <v>791</v>
      </c>
      <c r="J21" s="39" t="s">
        <v>47</v>
      </c>
      <c r="K21" s="39"/>
      <c r="L21" s="39" t="s">
        <v>48</v>
      </c>
      <c r="M21" s="39" t="s">
        <v>49</v>
      </c>
      <c r="N21" s="39" t="s">
        <v>50</v>
      </c>
      <c r="O21" s="39" t="s">
        <v>51</v>
      </c>
      <c r="P21" s="39" t="s">
        <v>771</v>
      </c>
      <c r="Q21" s="40">
        <v>300</v>
      </c>
      <c r="R21" s="40">
        <f>Inventari!C9</f>
        <v>2</v>
      </c>
      <c r="S21" s="40"/>
      <c r="T21" s="40">
        <f t="shared" si="0"/>
        <v>600</v>
      </c>
      <c r="U21" s="40">
        <v>1</v>
      </c>
      <c r="V21" s="40">
        <f t="shared" si="1"/>
        <v>600</v>
      </c>
      <c r="W21" s="40">
        <f>'Tipus-de-Recurs-assignat'!B26</f>
        <v>120</v>
      </c>
      <c r="X21" s="40">
        <f t="shared" si="2"/>
        <v>20</v>
      </c>
      <c r="Y21" s="40"/>
      <c r="Z21" s="49"/>
    </row>
    <row r="22" spans="1:26" ht="19.899999999999999" customHeight="1" x14ac:dyDescent="0.25">
      <c r="A22" s="24" t="s">
        <v>38</v>
      </c>
      <c r="B22" s="39" t="s">
        <v>763</v>
      </c>
      <c r="C22" s="39" t="s">
        <v>764</v>
      </c>
      <c r="D22" s="39" t="s">
        <v>765</v>
      </c>
      <c r="E22" s="39" t="s">
        <v>766</v>
      </c>
      <c r="F22" s="39" t="s">
        <v>767</v>
      </c>
      <c r="G22" s="39" t="s">
        <v>768</v>
      </c>
      <c r="H22" s="39" t="s">
        <v>792</v>
      </c>
      <c r="I22" s="39" t="s">
        <v>793</v>
      </c>
      <c r="J22" s="39" t="s">
        <v>47</v>
      </c>
      <c r="K22" s="39"/>
      <c r="L22" s="39" t="s">
        <v>48</v>
      </c>
      <c r="M22" s="39" t="s">
        <v>49</v>
      </c>
      <c r="N22" s="39" t="s">
        <v>50</v>
      </c>
      <c r="O22" s="39" t="s">
        <v>51</v>
      </c>
      <c r="P22" s="39" t="s">
        <v>771</v>
      </c>
      <c r="Q22" s="40">
        <v>600</v>
      </c>
      <c r="R22" s="40">
        <f>Inventari!C9</f>
        <v>2</v>
      </c>
      <c r="S22" s="40"/>
      <c r="T22" s="40">
        <f t="shared" si="0"/>
        <v>1200</v>
      </c>
      <c r="U22" s="40">
        <v>1</v>
      </c>
      <c r="V22" s="40">
        <f t="shared" si="1"/>
        <v>1200</v>
      </c>
      <c r="W22" s="40">
        <f>'Tipus-de-Recurs-assignat'!B26</f>
        <v>120</v>
      </c>
      <c r="X22" s="40">
        <f t="shared" si="2"/>
        <v>40</v>
      </c>
      <c r="Y22" s="40"/>
      <c r="Z22" s="49"/>
    </row>
    <row r="23" spans="1:26" ht="19.899999999999999" customHeight="1" x14ac:dyDescent="0.25">
      <c r="A23" s="24" t="s">
        <v>38</v>
      </c>
      <c r="B23" s="39" t="s">
        <v>763</v>
      </c>
      <c r="C23" s="39" t="s">
        <v>764</v>
      </c>
      <c r="D23" s="39" t="s">
        <v>765</v>
      </c>
      <c r="E23" s="39" t="s">
        <v>766</v>
      </c>
      <c r="F23" s="39" t="s">
        <v>767</v>
      </c>
      <c r="G23" s="39" t="s">
        <v>768</v>
      </c>
      <c r="H23" s="39" t="s">
        <v>794</v>
      </c>
      <c r="I23" s="39" t="s">
        <v>795</v>
      </c>
      <c r="J23" s="39" t="s">
        <v>47</v>
      </c>
      <c r="K23" s="39"/>
      <c r="L23" s="39" t="s">
        <v>48</v>
      </c>
      <c r="M23" s="39" t="s">
        <v>49</v>
      </c>
      <c r="N23" s="39" t="s">
        <v>50</v>
      </c>
      <c r="O23" s="39" t="s">
        <v>51</v>
      </c>
      <c r="P23" s="39" t="s">
        <v>771</v>
      </c>
      <c r="Q23" s="40">
        <v>600</v>
      </c>
      <c r="R23" s="40">
        <f>Inventari!C9</f>
        <v>2</v>
      </c>
      <c r="S23" s="40"/>
      <c r="T23" s="40">
        <f t="shared" si="0"/>
        <v>1200</v>
      </c>
      <c r="U23" s="40">
        <v>1</v>
      </c>
      <c r="V23" s="40">
        <f t="shared" si="1"/>
        <v>1200</v>
      </c>
      <c r="W23" s="40">
        <f>'Tipus-de-Recurs-assignat'!B26</f>
        <v>120</v>
      </c>
      <c r="X23" s="40">
        <f t="shared" si="2"/>
        <v>40</v>
      </c>
      <c r="Y23" s="40"/>
      <c r="Z23" s="49"/>
    </row>
    <row r="24" spans="1:26" ht="19.899999999999999" customHeight="1" x14ac:dyDescent="0.25">
      <c r="A24" s="24" t="s">
        <v>38</v>
      </c>
      <c r="B24" s="39" t="s">
        <v>763</v>
      </c>
      <c r="C24" s="39" t="s">
        <v>764</v>
      </c>
      <c r="D24" s="39" t="s">
        <v>765</v>
      </c>
      <c r="E24" s="39" t="s">
        <v>766</v>
      </c>
      <c r="F24" s="39" t="s">
        <v>767</v>
      </c>
      <c r="G24" s="39" t="s">
        <v>768</v>
      </c>
      <c r="H24" s="39" t="s">
        <v>796</v>
      </c>
      <c r="I24" s="39" t="s">
        <v>797</v>
      </c>
      <c r="J24" s="39" t="s">
        <v>47</v>
      </c>
      <c r="K24" s="39"/>
      <c r="L24" s="39" t="s">
        <v>48</v>
      </c>
      <c r="M24" s="39" t="s">
        <v>49</v>
      </c>
      <c r="N24" s="39" t="s">
        <v>50</v>
      </c>
      <c r="O24" s="39" t="s">
        <v>51</v>
      </c>
      <c r="P24" s="39" t="s">
        <v>771</v>
      </c>
      <c r="Q24" s="40">
        <v>600</v>
      </c>
      <c r="R24" s="40">
        <f>Inventari!C9</f>
        <v>2</v>
      </c>
      <c r="S24" s="40"/>
      <c r="T24" s="40">
        <f t="shared" si="0"/>
        <v>1200</v>
      </c>
      <c r="U24" s="40">
        <v>1</v>
      </c>
      <c r="V24" s="40">
        <f t="shared" si="1"/>
        <v>1200</v>
      </c>
      <c r="W24" s="40">
        <f>'Tipus-de-Recurs-assignat'!B26</f>
        <v>120</v>
      </c>
      <c r="X24" s="40">
        <f t="shared" si="2"/>
        <v>40</v>
      </c>
      <c r="Y24" s="40"/>
      <c r="Z24" s="49"/>
    </row>
    <row r="25" spans="1:26" ht="19.899999999999999" customHeight="1" x14ac:dyDescent="0.25">
      <c r="A25" s="24" t="s">
        <v>38</v>
      </c>
      <c r="B25" s="39" t="s">
        <v>763</v>
      </c>
      <c r="C25" s="39" t="s">
        <v>764</v>
      </c>
      <c r="D25" s="39" t="s">
        <v>765</v>
      </c>
      <c r="E25" s="39" t="s">
        <v>766</v>
      </c>
      <c r="F25" s="39" t="s">
        <v>767</v>
      </c>
      <c r="G25" s="39" t="s">
        <v>768</v>
      </c>
      <c r="H25" s="39" t="s">
        <v>798</v>
      </c>
      <c r="I25" s="39" t="s">
        <v>799</v>
      </c>
      <c r="J25" s="39" t="s">
        <v>47</v>
      </c>
      <c r="K25" s="39"/>
      <c r="L25" s="39" t="s">
        <v>48</v>
      </c>
      <c r="M25" s="39" t="s">
        <v>49</v>
      </c>
      <c r="N25" s="39" t="s">
        <v>50</v>
      </c>
      <c r="O25" s="39" t="s">
        <v>51</v>
      </c>
      <c r="P25" s="39" t="s">
        <v>771</v>
      </c>
      <c r="Q25" s="40">
        <v>1200</v>
      </c>
      <c r="R25" s="40">
        <f>Inventari!C9</f>
        <v>2</v>
      </c>
      <c r="S25" s="40"/>
      <c r="T25" s="40">
        <f t="shared" si="0"/>
        <v>2400</v>
      </c>
      <c r="U25" s="40">
        <v>1</v>
      </c>
      <c r="V25" s="40">
        <f t="shared" si="1"/>
        <v>2400</v>
      </c>
      <c r="W25" s="40">
        <f>'Tipus-de-Recurs-assignat'!B26</f>
        <v>120</v>
      </c>
      <c r="X25" s="40">
        <f t="shared" si="2"/>
        <v>80</v>
      </c>
      <c r="Y25" s="40"/>
      <c r="Z25" s="49"/>
    </row>
    <row r="26" spans="1:26" ht="19.899999999999999" customHeight="1" x14ac:dyDescent="0.25">
      <c r="A26" s="24" t="s">
        <v>38</v>
      </c>
      <c r="B26" s="39" t="s">
        <v>763</v>
      </c>
      <c r="C26" s="39" t="s">
        <v>764</v>
      </c>
      <c r="D26" s="39" t="s">
        <v>765</v>
      </c>
      <c r="E26" s="39" t="s">
        <v>766</v>
      </c>
      <c r="F26" s="39" t="s">
        <v>767</v>
      </c>
      <c r="G26" s="39" t="s">
        <v>768</v>
      </c>
      <c r="H26" s="39" t="s">
        <v>800</v>
      </c>
      <c r="I26" s="39" t="s">
        <v>801</v>
      </c>
      <c r="J26" s="39" t="s">
        <v>47</v>
      </c>
      <c r="K26" s="39"/>
      <c r="L26" s="39" t="s">
        <v>48</v>
      </c>
      <c r="M26" s="39" t="s">
        <v>49</v>
      </c>
      <c r="N26" s="39" t="s">
        <v>50</v>
      </c>
      <c r="O26" s="39" t="s">
        <v>51</v>
      </c>
      <c r="P26" s="39" t="s">
        <v>771</v>
      </c>
      <c r="Q26" s="40">
        <v>1500</v>
      </c>
      <c r="R26" s="40">
        <f>Inventari!C9</f>
        <v>2</v>
      </c>
      <c r="S26" s="40"/>
      <c r="T26" s="40">
        <f t="shared" si="0"/>
        <v>3000</v>
      </c>
      <c r="U26" s="40">
        <v>1</v>
      </c>
      <c r="V26" s="40">
        <f t="shared" si="1"/>
        <v>3000</v>
      </c>
      <c r="W26" s="40">
        <f>'Tipus-de-Recurs-assignat'!B26</f>
        <v>120</v>
      </c>
      <c r="X26" s="40">
        <f t="shared" si="2"/>
        <v>100</v>
      </c>
      <c r="Y26" s="40"/>
      <c r="Z26" s="49"/>
    </row>
    <row r="27" spans="1:26" ht="19.899999999999999" customHeight="1" x14ac:dyDescent="0.25">
      <c r="A27" s="24" t="s">
        <v>38</v>
      </c>
      <c r="B27" s="39" t="s">
        <v>763</v>
      </c>
      <c r="C27" s="39" t="s">
        <v>764</v>
      </c>
      <c r="D27" s="39" t="s">
        <v>765</v>
      </c>
      <c r="E27" s="39" t="s">
        <v>766</v>
      </c>
      <c r="F27" s="39" t="s">
        <v>767</v>
      </c>
      <c r="G27" s="39" t="s">
        <v>768</v>
      </c>
      <c r="H27" s="39" t="s">
        <v>802</v>
      </c>
      <c r="I27" s="39" t="s">
        <v>803</v>
      </c>
      <c r="J27" s="39" t="s">
        <v>47</v>
      </c>
      <c r="K27" s="39"/>
      <c r="L27" s="39" t="s">
        <v>48</v>
      </c>
      <c r="M27" s="39" t="s">
        <v>49</v>
      </c>
      <c r="N27" s="39" t="s">
        <v>50</v>
      </c>
      <c r="O27" s="39" t="s">
        <v>51</v>
      </c>
      <c r="P27" s="39" t="s">
        <v>771</v>
      </c>
      <c r="Q27" s="40">
        <v>600</v>
      </c>
      <c r="R27" s="40">
        <f>Inventari!C9</f>
        <v>2</v>
      </c>
      <c r="S27" s="40"/>
      <c r="T27" s="40">
        <f t="shared" si="0"/>
        <v>1200</v>
      </c>
      <c r="U27" s="40">
        <v>1</v>
      </c>
      <c r="V27" s="40">
        <f t="shared" si="1"/>
        <v>1200</v>
      </c>
      <c r="W27" s="40">
        <f>'Tipus-de-Recurs-assignat'!B26</f>
        <v>120</v>
      </c>
      <c r="X27" s="40">
        <f t="shared" si="2"/>
        <v>40</v>
      </c>
      <c r="Y27" s="40">
        <f>X11+X12+X13+X14+X15+X16+X17+X18+X19+X20+X21+X22+X23+X24+X25+X26+X27</f>
        <v>1100</v>
      </c>
      <c r="Z27" s="49">
        <f>X11+X12+X13+X14+X15+X16+X17+X18+X19+X20+X21+X22+X23+X24+X25+X26+X27</f>
        <v>1100</v>
      </c>
    </row>
    <row r="28" spans="1:26" ht="19.899999999999999" customHeight="1" x14ac:dyDescent="0.25">
      <c r="A28" s="24" t="s">
        <v>38</v>
      </c>
      <c r="B28" s="39" t="s">
        <v>536</v>
      </c>
      <c r="C28" s="39" t="s">
        <v>537</v>
      </c>
      <c r="D28" s="39" t="s">
        <v>41</v>
      </c>
      <c r="E28" s="39" t="s">
        <v>122</v>
      </c>
      <c r="F28" s="39" t="s">
        <v>123</v>
      </c>
      <c r="G28" s="39" t="s">
        <v>538</v>
      </c>
      <c r="H28" s="39" t="s">
        <v>539</v>
      </c>
      <c r="I28" s="39" t="s">
        <v>540</v>
      </c>
      <c r="J28" s="39" t="s">
        <v>47</v>
      </c>
      <c r="K28" s="39"/>
      <c r="L28" s="39" t="s">
        <v>518</v>
      </c>
      <c r="M28" s="39" t="s">
        <v>26</v>
      </c>
      <c r="N28" s="39" t="s">
        <v>50</v>
      </c>
      <c r="O28" s="39" t="s">
        <v>541</v>
      </c>
      <c r="P28" s="39" t="s">
        <v>542</v>
      </c>
      <c r="Q28" s="40">
        <v>900</v>
      </c>
      <c r="R28" s="40">
        <f>Inventari!C8</f>
        <v>1</v>
      </c>
      <c r="S28" s="40"/>
      <c r="T28" s="40">
        <f t="shared" si="0"/>
        <v>900</v>
      </c>
      <c r="U28" s="40">
        <v>1</v>
      </c>
      <c r="V28" s="40">
        <f t="shared" si="1"/>
        <v>900</v>
      </c>
      <c r="W28" s="40">
        <f>'Tipus-de-Recurs-assignat'!B5</f>
        <v>90</v>
      </c>
      <c r="X28" s="40">
        <f t="shared" si="2"/>
        <v>22.5</v>
      </c>
      <c r="Y28" s="40"/>
      <c r="Z28" s="49"/>
    </row>
    <row r="29" spans="1:26" ht="19.899999999999999" customHeight="1" x14ac:dyDescent="0.25">
      <c r="A29" s="24" t="s">
        <v>38</v>
      </c>
      <c r="B29" s="39" t="s">
        <v>536</v>
      </c>
      <c r="C29" s="39" t="s">
        <v>537</v>
      </c>
      <c r="D29" s="39" t="s">
        <v>41</v>
      </c>
      <c r="E29" s="39" t="s">
        <v>122</v>
      </c>
      <c r="F29" s="39" t="s">
        <v>123</v>
      </c>
      <c r="G29" s="39" t="s">
        <v>538</v>
      </c>
      <c r="H29" s="39" t="s">
        <v>543</v>
      </c>
      <c r="I29" s="39" t="s">
        <v>544</v>
      </c>
      <c r="J29" s="39" t="s">
        <v>47</v>
      </c>
      <c r="K29" s="39"/>
      <c r="L29" s="39" t="s">
        <v>518</v>
      </c>
      <c r="M29" s="39" t="s">
        <v>26</v>
      </c>
      <c r="N29" s="39" t="s">
        <v>50</v>
      </c>
      <c r="O29" s="39" t="s">
        <v>541</v>
      </c>
      <c r="P29" s="39" t="s">
        <v>542</v>
      </c>
      <c r="Q29" s="40">
        <v>300</v>
      </c>
      <c r="R29" s="40">
        <f>Inventari!C8</f>
        <v>1</v>
      </c>
      <c r="S29" s="40"/>
      <c r="T29" s="40">
        <f t="shared" si="0"/>
        <v>300</v>
      </c>
      <c r="U29" s="40">
        <v>1</v>
      </c>
      <c r="V29" s="40">
        <f t="shared" si="1"/>
        <v>300</v>
      </c>
      <c r="W29" s="40">
        <f>'Tipus-de-Recurs-assignat'!B5</f>
        <v>90</v>
      </c>
      <c r="X29" s="40">
        <f t="shared" si="2"/>
        <v>7.5</v>
      </c>
      <c r="Y29" s="40"/>
      <c r="Z29" s="49"/>
    </row>
    <row r="30" spans="1:26" ht="19.899999999999999" customHeight="1" x14ac:dyDescent="0.25">
      <c r="A30" s="24" t="s">
        <v>38</v>
      </c>
      <c r="B30" s="39" t="s">
        <v>536</v>
      </c>
      <c r="C30" s="39" t="s">
        <v>537</v>
      </c>
      <c r="D30" s="39" t="s">
        <v>41</v>
      </c>
      <c r="E30" s="39" t="s">
        <v>122</v>
      </c>
      <c r="F30" s="39" t="s">
        <v>123</v>
      </c>
      <c r="G30" s="39" t="s">
        <v>538</v>
      </c>
      <c r="H30" s="39" t="s">
        <v>545</v>
      </c>
      <c r="I30" s="39" t="s">
        <v>546</v>
      </c>
      <c r="J30" s="39" t="s">
        <v>47</v>
      </c>
      <c r="K30" s="39"/>
      <c r="L30" s="39" t="s">
        <v>518</v>
      </c>
      <c r="M30" s="39" t="s">
        <v>26</v>
      </c>
      <c r="N30" s="39" t="s">
        <v>50</v>
      </c>
      <c r="O30" s="39" t="s">
        <v>541</v>
      </c>
      <c r="P30" s="39" t="s">
        <v>542</v>
      </c>
      <c r="Q30" s="40">
        <v>300</v>
      </c>
      <c r="R30" s="40">
        <f>Inventari!C8</f>
        <v>1</v>
      </c>
      <c r="S30" s="40"/>
      <c r="T30" s="40">
        <f t="shared" si="0"/>
        <v>300</v>
      </c>
      <c r="U30" s="40">
        <v>1</v>
      </c>
      <c r="V30" s="40">
        <f t="shared" si="1"/>
        <v>300</v>
      </c>
      <c r="W30" s="40">
        <f>'Tipus-de-Recurs-assignat'!B5</f>
        <v>90</v>
      </c>
      <c r="X30" s="40">
        <f t="shared" si="2"/>
        <v>7.5</v>
      </c>
      <c r="Y30" s="40"/>
      <c r="Z30" s="49"/>
    </row>
    <row r="31" spans="1:26" ht="19.899999999999999" customHeight="1" x14ac:dyDescent="0.25">
      <c r="A31" s="24" t="s">
        <v>38</v>
      </c>
      <c r="B31" s="39" t="s">
        <v>536</v>
      </c>
      <c r="C31" s="39" t="s">
        <v>537</v>
      </c>
      <c r="D31" s="39" t="s">
        <v>41</v>
      </c>
      <c r="E31" s="39" t="s">
        <v>122</v>
      </c>
      <c r="F31" s="39" t="s">
        <v>123</v>
      </c>
      <c r="G31" s="39" t="s">
        <v>538</v>
      </c>
      <c r="H31" s="39" t="s">
        <v>547</v>
      </c>
      <c r="I31" s="39" t="s">
        <v>548</v>
      </c>
      <c r="J31" s="39" t="s">
        <v>47</v>
      </c>
      <c r="K31" s="39"/>
      <c r="L31" s="39" t="s">
        <v>518</v>
      </c>
      <c r="M31" s="39" t="s">
        <v>26</v>
      </c>
      <c r="N31" s="39" t="s">
        <v>50</v>
      </c>
      <c r="O31" s="39" t="s">
        <v>541</v>
      </c>
      <c r="P31" s="39" t="s">
        <v>542</v>
      </c>
      <c r="Q31" s="40">
        <v>1200</v>
      </c>
      <c r="R31" s="40">
        <f>Inventari!C8</f>
        <v>1</v>
      </c>
      <c r="S31" s="40"/>
      <c r="T31" s="40">
        <f t="shared" si="0"/>
        <v>1200</v>
      </c>
      <c r="U31" s="40">
        <v>1</v>
      </c>
      <c r="V31" s="40">
        <f t="shared" si="1"/>
        <v>1200</v>
      </c>
      <c r="W31" s="40">
        <f>'Tipus-de-Recurs-assignat'!B5</f>
        <v>90</v>
      </c>
      <c r="X31" s="40">
        <f t="shared" si="2"/>
        <v>30</v>
      </c>
      <c r="Y31" s="40">
        <f>X28+X29+X30+X31</f>
        <v>67.5</v>
      </c>
      <c r="Z31" s="49">
        <f>X28+X29+X30+X31</f>
        <v>67.5</v>
      </c>
    </row>
    <row r="32" spans="1:26" ht="19.899999999999999" customHeight="1" x14ac:dyDescent="0.25">
      <c r="A32" s="24" t="s">
        <v>38</v>
      </c>
      <c r="B32" s="39" t="s">
        <v>1295</v>
      </c>
      <c r="C32" s="39" t="s">
        <v>1296</v>
      </c>
      <c r="D32" s="39" t="s">
        <v>41</v>
      </c>
      <c r="E32" s="39" t="s">
        <v>1297</v>
      </c>
      <c r="F32" s="39" t="s">
        <v>1298</v>
      </c>
      <c r="G32" s="39" t="s">
        <v>1299</v>
      </c>
      <c r="H32" s="39" t="s">
        <v>1300</v>
      </c>
      <c r="I32" s="39" t="s">
        <v>145</v>
      </c>
      <c r="J32" s="39" t="s">
        <v>47</v>
      </c>
      <c r="K32" s="39"/>
      <c r="L32" s="39" t="s">
        <v>48</v>
      </c>
      <c r="M32" s="39" t="s">
        <v>49</v>
      </c>
      <c r="N32" s="39" t="s">
        <v>50</v>
      </c>
      <c r="O32" s="39" t="s">
        <v>51</v>
      </c>
      <c r="P32" s="39" t="s">
        <v>1301</v>
      </c>
      <c r="Q32" s="40">
        <v>600</v>
      </c>
      <c r="R32" s="40">
        <f>Inventari!C64</f>
        <v>18</v>
      </c>
      <c r="S32" s="40"/>
      <c r="T32" s="40">
        <f t="shared" si="0"/>
        <v>10800</v>
      </c>
      <c r="U32" s="40">
        <v>1</v>
      </c>
      <c r="V32" s="40">
        <f t="shared" si="1"/>
        <v>10800</v>
      </c>
      <c r="W32" s="40">
        <f>'Tipus-de-Recurs-assignat'!B46</f>
        <v>35</v>
      </c>
      <c r="X32" s="40">
        <f t="shared" si="2"/>
        <v>105</v>
      </c>
      <c r="Y32" s="40"/>
      <c r="Z32" s="49"/>
    </row>
    <row r="33" spans="1:26" ht="19.899999999999999" customHeight="1" x14ac:dyDescent="0.25">
      <c r="A33" s="24" t="s">
        <v>38</v>
      </c>
      <c r="B33" s="39" t="s">
        <v>1295</v>
      </c>
      <c r="C33" s="39" t="s">
        <v>1296</v>
      </c>
      <c r="D33" s="39" t="s">
        <v>41</v>
      </c>
      <c r="E33" s="39" t="s">
        <v>1297</v>
      </c>
      <c r="F33" s="39" t="s">
        <v>1298</v>
      </c>
      <c r="G33" s="39" t="s">
        <v>1299</v>
      </c>
      <c r="H33" s="39" t="s">
        <v>1302</v>
      </c>
      <c r="I33" s="39" t="s">
        <v>147</v>
      </c>
      <c r="J33" s="39" t="s">
        <v>47</v>
      </c>
      <c r="K33" s="39"/>
      <c r="L33" s="39" t="s">
        <v>48</v>
      </c>
      <c r="M33" s="39" t="s">
        <v>49</v>
      </c>
      <c r="N33" s="39" t="s">
        <v>50</v>
      </c>
      <c r="O33" s="39" t="s">
        <v>51</v>
      </c>
      <c r="P33" s="39" t="s">
        <v>1301</v>
      </c>
      <c r="Q33" s="40">
        <v>600</v>
      </c>
      <c r="R33" s="40">
        <f>Inventari!C64</f>
        <v>18</v>
      </c>
      <c r="S33" s="40"/>
      <c r="T33" s="40">
        <f t="shared" si="0"/>
        <v>10800</v>
      </c>
      <c r="U33" s="40">
        <v>1</v>
      </c>
      <c r="V33" s="40">
        <f t="shared" si="1"/>
        <v>10800</v>
      </c>
      <c r="W33" s="40">
        <f>'Tipus-de-Recurs-assignat'!B46</f>
        <v>35</v>
      </c>
      <c r="X33" s="40">
        <f t="shared" si="2"/>
        <v>105</v>
      </c>
      <c r="Y33" s="40"/>
      <c r="Z33" s="49"/>
    </row>
    <row r="34" spans="1:26" ht="19.899999999999999" customHeight="1" x14ac:dyDescent="0.25">
      <c r="A34" s="24" t="s">
        <v>38</v>
      </c>
      <c r="B34" s="39" t="s">
        <v>1295</v>
      </c>
      <c r="C34" s="39" t="s">
        <v>1296</v>
      </c>
      <c r="D34" s="39" t="s">
        <v>41</v>
      </c>
      <c r="E34" s="39" t="s">
        <v>1297</v>
      </c>
      <c r="F34" s="39" t="s">
        <v>1298</v>
      </c>
      <c r="G34" s="39" t="s">
        <v>1299</v>
      </c>
      <c r="H34" s="39" t="s">
        <v>1303</v>
      </c>
      <c r="I34" s="39" t="s">
        <v>149</v>
      </c>
      <c r="J34" s="39" t="s">
        <v>47</v>
      </c>
      <c r="K34" s="39"/>
      <c r="L34" s="39" t="s">
        <v>48</v>
      </c>
      <c r="M34" s="39" t="s">
        <v>49</v>
      </c>
      <c r="N34" s="39" t="s">
        <v>50</v>
      </c>
      <c r="O34" s="39" t="s">
        <v>51</v>
      </c>
      <c r="P34" s="39" t="s">
        <v>1301</v>
      </c>
      <c r="Q34" s="40">
        <v>600</v>
      </c>
      <c r="R34" s="40">
        <f>Inventari!C64</f>
        <v>18</v>
      </c>
      <c r="S34" s="40"/>
      <c r="T34" s="40">
        <f t="shared" si="0"/>
        <v>10800</v>
      </c>
      <c r="U34" s="40">
        <v>1</v>
      </c>
      <c r="V34" s="40">
        <f t="shared" si="1"/>
        <v>10800</v>
      </c>
      <c r="W34" s="40">
        <f>'Tipus-de-Recurs-assignat'!B46</f>
        <v>35</v>
      </c>
      <c r="X34" s="40">
        <f t="shared" si="2"/>
        <v>105</v>
      </c>
      <c r="Y34" s="40"/>
      <c r="Z34" s="49"/>
    </row>
    <row r="35" spans="1:26" ht="19.899999999999999" customHeight="1" x14ac:dyDescent="0.25">
      <c r="A35" s="24" t="s">
        <v>38</v>
      </c>
      <c r="B35" s="39" t="s">
        <v>1295</v>
      </c>
      <c r="C35" s="39" t="s">
        <v>1296</v>
      </c>
      <c r="D35" s="39" t="s">
        <v>41</v>
      </c>
      <c r="E35" s="39" t="s">
        <v>1297</v>
      </c>
      <c r="F35" s="39" t="s">
        <v>1298</v>
      </c>
      <c r="G35" s="39" t="s">
        <v>1299</v>
      </c>
      <c r="H35" s="39" t="s">
        <v>1304</v>
      </c>
      <c r="I35" s="39" t="s">
        <v>151</v>
      </c>
      <c r="J35" s="39" t="s">
        <v>47</v>
      </c>
      <c r="K35" s="39"/>
      <c r="L35" s="39" t="s">
        <v>48</v>
      </c>
      <c r="M35" s="39" t="s">
        <v>49</v>
      </c>
      <c r="N35" s="39" t="s">
        <v>50</v>
      </c>
      <c r="O35" s="39" t="s">
        <v>51</v>
      </c>
      <c r="P35" s="39" t="s">
        <v>1301</v>
      </c>
      <c r="Q35" s="40">
        <v>600</v>
      </c>
      <c r="R35" s="40">
        <f>Inventari!C64</f>
        <v>18</v>
      </c>
      <c r="S35" s="40"/>
      <c r="T35" s="40">
        <f t="shared" si="0"/>
        <v>10800</v>
      </c>
      <c r="U35" s="40">
        <v>1</v>
      </c>
      <c r="V35" s="40">
        <f t="shared" si="1"/>
        <v>10800</v>
      </c>
      <c r="W35" s="40">
        <f>'Tipus-de-Recurs-assignat'!B46</f>
        <v>35</v>
      </c>
      <c r="X35" s="40">
        <f t="shared" si="2"/>
        <v>105</v>
      </c>
      <c r="Y35" s="40">
        <f>X32+X33+X34+X35</f>
        <v>420</v>
      </c>
      <c r="Z35" s="49">
        <f>X32+X33+X34+X35</f>
        <v>420</v>
      </c>
    </row>
    <row r="36" spans="1:26" ht="19.899999999999999" customHeight="1" x14ac:dyDescent="0.25">
      <c r="A36" s="24" t="s">
        <v>38</v>
      </c>
      <c r="B36" s="39" t="s">
        <v>1411</v>
      </c>
      <c r="C36" s="39" t="s">
        <v>1412</v>
      </c>
      <c r="D36" s="39" t="s">
        <v>41</v>
      </c>
      <c r="E36" s="39" t="s">
        <v>152</v>
      </c>
      <c r="F36" s="39" t="s">
        <v>153</v>
      </c>
      <c r="G36" s="39" t="s">
        <v>154</v>
      </c>
      <c r="H36" s="39" t="s">
        <v>155</v>
      </c>
      <c r="I36" s="39" t="s">
        <v>1413</v>
      </c>
      <c r="J36" s="39" t="s">
        <v>47</v>
      </c>
      <c r="K36" s="39"/>
      <c r="L36" s="39" t="s">
        <v>849</v>
      </c>
      <c r="M36" s="39" t="s">
        <v>49</v>
      </c>
      <c r="N36" s="39" t="s">
        <v>50</v>
      </c>
      <c r="O36" s="39" t="s">
        <v>51</v>
      </c>
      <c r="P36" s="39" t="s">
        <v>1301</v>
      </c>
      <c r="Q36" s="40">
        <v>90</v>
      </c>
      <c r="R36" s="40">
        <f>Inventari!C11</f>
        <v>335</v>
      </c>
      <c r="S36" s="40"/>
      <c r="T36" s="40">
        <f t="shared" si="0"/>
        <v>30150</v>
      </c>
      <c r="U36" s="40">
        <v>4</v>
      </c>
      <c r="V36" s="40">
        <f t="shared" si="1"/>
        <v>120600</v>
      </c>
      <c r="W36" s="40">
        <f>'Tipus-de-Recurs-assignat'!B46</f>
        <v>35</v>
      </c>
      <c r="X36" s="40">
        <f t="shared" si="2"/>
        <v>1172.5</v>
      </c>
      <c r="Y36" s="40"/>
      <c r="Z36" s="49"/>
    </row>
    <row r="37" spans="1:26" ht="19.899999999999999" customHeight="1" x14ac:dyDescent="0.25">
      <c r="A37" s="24" t="s">
        <v>38</v>
      </c>
      <c r="B37" s="39" t="s">
        <v>1411</v>
      </c>
      <c r="C37" s="39" t="s">
        <v>1412</v>
      </c>
      <c r="D37" s="39" t="s">
        <v>41</v>
      </c>
      <c r="E37" s="39" t="s">
        <v>152</v>
      </c>
      <c r="F37" s="39" t="s">
        <v>153</v>
      </c>
      <c r="G37" s="39" t="s">
        <v>154</v>
      </c>
      <c r="H37" s="39" t="s">
        <v>157</v>
      </c>
      <c r="I37" s="39" t="s">
        <v>1414</v>
      </c>
      <c r="J37" s="39" t="s">
        <v>47</v>
      </c>
      <c r="K37" s="39"/>
      <c r="L37" s="39" t="s">
        <v>849</v>
      </c>
      <c r="M37" s="39" t="s">
        <v>49</v>
      </c>
      <c r="N37" s="39" t="s">
        <v>50</v>
      </c>
      <c r="O37" s="39" t="s">
        <v>51</v>
      </c>
      <c r="P37" s="39" t="s">
        <v>1301</v>
      </c>
      <c r="Q37" s="40">
        <v>90</v>
      </c>
      <c r="R37" s="40">
        <f>Inventari!C11</f>
        <v>335</v>
      </c>
      <c r="S37" s="40"/>
      <c r="T37" s="40">
        <f t="shared" si="0"/>
        <v>30150</v>
      </c>
      <c r="U37" s="40">
        <v>4</v>
      </c>
      <c r="V37" s="40">
        <f t="shared" si="1"/>
        <v>120600</v>
      </c>
      <c r="W37" s="40">
        <f>'Tipus-de-Recurs-assignat'!B46</f>
        <v>35</v>
      </c>
      <c r="X37" s="40">
        <f t="shared" si="2"/>
        <v>1172.5</v>
      </c>
      <c r="Y37" s="40"/>
      <c r="Z37" s="49"/>
    </row>
    <row r="38" spans="1:26" ht="19.899999999999999" customHeight="1" x14ac:dyDescent="0.25">
      <c r="A38" s="24" t="s">
        <v>38</v>
      </c>
      <c r="B38" s="39" t="s">
        <v>1411</v>
      </c>
      <c r="C38" s="39" t="s">
        <v>1412</v>
      </c>
      <c r="D38" s="39" t="s">
        <v>41</v>
      </c>
      <c r="E38" s="39" t="s">
        <v>152</v>
      </c>
      <c r="F38" s="39" t="s">
        <v>153</v>
      </c>
      <c r="G38" s="39" t="s">
        <v>154</v>
      </c>
      <c r="H38" s="39" t="s">
        <v>157</v>
      </c>
      <c r="I38" s="39" t="s">
        <v>1373</v>
      </c>
      <c r="J38" s="39" t="s">
        <v>47</v>
      </c>
      <c r="K38" s="39"/>
      <c r="L38" s="39" t="s">
        <v>849</v>
      </c>
      <c r="M38" s="39" t="s">
        <v>49</v>
      </c>
      <c r="N38" s="39" t="s">
        <v>50</v>
      </c>
      <c r="O38" s="39" t="s">
        <v>51</v>
      </c>
      <c r="P38" s="39" t="s">
        <v>1301</v>
      </c>
      <c r="Q38" s="40">
        <v>90</v>
      </c>
      <c r="R38" s="40">
        <f>Inventari!C11</f>
        <v>335</v>
      </c>
      <c r="S38" s="40"/>
      <c r="T38" s="40">
        <f t="shared" si="0"/>
        <v>30150</v>
      </c>
      <c r="U38" s="40">
        <v>4</v>
      </c>
      <c r="V38" s="40">
        <f t="shared" si="1"/>
        <v>120600</v>
      </c>
      <c r="W38" s="40">
        <f>'Tipus-de-Recurs-assignat'!B46</f>
        <v>35</v>
      </c>
      <c r="X38" s="40">
        <f t="shared" si="2"/>
        <v>1172.5</v>
      </c>
      <c r="Y38" s="40">
        <f>X36+X37+X38</f>
        <v>3517.5</v>
      </c>
      <c r="Z38" s="49">
        <f>X36+X37+X38</f>
        <v>3517.5</v>
      </c>
    </row>
    <row r="39" spans="1:26" ht="19.899999999999999" customHeight="1" x14ac:dyDescent="0.25">
      <c r="A39" s="18" t="s">
        <v>38</v>
      </c>
      <c r="B39" s="30" t="s">
        <v>494</v>
      </c>
      <c r="C39" s="30" t="s">
        <v>495</v>
      </c>
      <c r="D39" s="30" t="s">
        <v>41</v>
      </c>
      <c r="E39" s="30" t="s">
        <v>496</v>
      </c>
      <c r="F39" s="30" t="s">
        <v>497</v>
      </c>
      <c r="G39" s="30" t="s">
        <v>498</v>
      </c>
      <c r="H39" s="30" t="s">
        <v>499</v>
      </c>
      <c r="I39" s="30" t="s">
        <v>500</v>
      </c>
      <c r="J39" s="30" t="s">
        <v>47</v>
      </c>
      <c r="K39" s="30"/>
      <c r="L39" s="30" t="s">
        <v>48</v>
      </c>
      <c r="M39" s="30" t="s">
        <v>49</v>
      </c>
      <c r="N39" s="30" t="s">
        <v>50</v>
      </c>
      <c r="O39" s="30" t="s">
        <v>51</v>
      </c>
      <c r="P39" s="30" t="s">
        <v>501</v>
      </c>
      <c r="Q39" s="32">
        <v>3600</v>
      </c>
      <c r="R39" s="32">
        <f>Inventari!C12</f>
        <v>1</v>
      </c>
      <c r="S39" s="32"/>
      <c r="T39" s="32">
        <f t="shared" si="0"/>
        <v>3600</v>
      </c>
      <c r="U39" s="32">
        <v>1</v>
      </c>
      <c r="V39" s="32">
        <f t="shared" si="1"/>
        <v>3600</v>
      </c>
      <c r="W39" s="32">
        <f>'Tipus-de-Recurs-assignat'!B17</f>
        <v>75</v>
      </c>
      <c r="X39" s="32">
        <f t="shared" si="2"/>
        <v>75</v>
      </c>
      <c r="Y39" s="32"/>
      <c r="Z39" s="48"/>
    </row>
    <row r="40" spans="1:26" ht="19.899999999999999" customHeight="1" x14ac:dyDescent="0.25">
      <c r="A40" s="18" t="s">
        <v>38</v>
      </c>
      <c r="B40" s="30" t="s">
        <v>494</v>
      </c>
      <c r="C40" s="30" t="s">
        <v>495</v>
      </c>
      <c r="D40" s="30" t="s">
        <v>41</v>
      </c>
      <c r="E40" s="30" t="s">
        <v>496</v>
      </c>
      <c r="F40" s="30" t="s">
        <v>497</v>
      </c>
      <c r="G40" s="30" t="s">
        <v>498</v>
      </c>
      <c r="H40" s="30" t="s">
        <v>502</v>
      </c>
      <c r="I40" s="30" t="s">
        <v>503</v>
      </c>
      <c r="J40" s="30" t="s">
        <v>47</v>
      </c>
      <c r="K40" s="30"/>
      <c r="L40" s="30" t="s">
        <v>48</v>
      </c>
      <c r="M40" s="30" t="s">
        <v>49</v>
      </c>
      <c r="N40" s="30" t="s">
        <v>50</v>
      </c>
      <c r="O40" s="30" t="s">
        <v>51</v>
      </c>
      <c r="P40" s="30" t="s">
        <v>501</v>
      </c>
      <c r="Q40" s="32">
        <v>3600</v>
      </c>
      <c r="R40" s="32">
        <f>Inventari!C12</f>
        <v>1</v>
      </c>
      <c r="S40" s="32"/>
      <c r="T40" s="32">
        <f t="shared" si="0"/>
        <v>3600</v>
      </c>
      <c r="U40" s="32">
        <v>1</v>
      </c>
      <c r="V40" s="32">
        <f t="shared" si="1"/>
        <v>3600</v>
      </c>
      <c r="W40" s="32">
        <f>'Tipus-de-Recurs-assignat'!B17</f>
        <v>75</v>
      </c>
      <c r="X40" s="32">
        <f t="shared" si="2"/>
        <v>75</v>
      </c>
      <c r="Y40" s="32"/>
      <c r="Z40" s="48"/>
    </row>
    <row r="41" spans="1:26" ht="19.899999999999999" customHeight="1" x14ac:dyDescent="0.25">
      <c r="A41" s="18" t="s">
        <v>38</v>
      </c>
      <c r="B41" s="30" t="s">
        <v>494</v>
      </c>
      <c r="C41" s="30" t="s">
        <v>495</v>
      </c>
      <c r="D41" s="30" t="s">
        <v>41</v>
      </c>
      <c r="E41" s="30" t="s">
        <v>496</v>
      </c>
      <c r="F41" s="30" t="s">
        <v>497</v>
      </c>
      <c r="G41" s="30" t="s">
        <v>498</v>
      </c>
      <c r="H41" s="30" t="s">
        <v>504</v>
      </c>
      <c r="I41" s="30" t="s">
        <v>505</v>
      </c>
      <c r="J41" s="30" t="s">
        <v>47</v>
      </c>
      <c r="K41" s="30"/>
      <c r="L41" s="30" t="s">
        <v>48</v>
      </c>
      <c r="M41" s="30" t="s">
        <v>49</v>
      </c>
      <c r="N41" s="30" t="s">
        <v>50</v>
      </c>
      <c r="O41" s="30" t="s">
        <v>51</v>
      </c>
      <c r="P41" s="30" t="s">
        <v>501</v>
      </c>
      <c r="Q41" s="32">
        <v>2800</v>
      </c>
      <c r="R41" s="32">
        <f>Inventari!C12</f>
        <v>1</v>
      </c>
      <c r="S41" s="32"/>
      <c r="T41" s="32">
        <f t="shared" si="0"/>
        <v>2800</v>
      </c>
      <c r="U41" s="32">
        <v>1</v>
      </c>
      <c r="V41" s="32">
        <f t="shared" si="1"/>
        <v>2800</v>
      </c>
      <c r="W41" s="32">
        <f>'Tipus-de-Recurs-assignat'!B17</f>
        <v>75</v>
      </c>
      <c r="X41" s="32">
        <f t="shared" si="2"/>
        <v>58.333333333333336</v>
      </c>
      <c r="Y41" s="32"/>
      <c r="Z41" s="48"/>
    </row>
    <row r="42" spans="1:26" ht="19.899999999999999" customHeight="1" x14ac:dyDescent="0.25">
      <c r="A42" s="18" t="s">
        <v>38</v>
      </c>
      <c r="B42" s="30" t="s">
        <v>494</v>
      </c>
      <c r="C42" s="30" t="s">
        <v>495</v>
      </c>
      <c r="D42" s="30" t="s">
        <v>41</v>
      </c>
      <c r="E42" s="30" t="s">
        <v>496</v>
      </c>
      <c r="F42" s="30" t="s">
        <v>497</v>
      </c>
      <c r="G42" s="30" t="s">
        <v>498</v>
      </c>
      <c r="H42" s="30" t="s">
        <v>506</v>
      </c>
      <c r="I42" s="30" t="s">
        <v>507</v>
      </c>
      <c r="J42" s="30" t="s">
        <v>72</v>
      </c>
      <c r="K42" s="30" t="s">
        <v>249</v>
      </c>
      <c r="L42" s="30" t="s">
        <v>48</v>
      </c>
      <c r="M42" s="30" t="s">
        <v>49</v>
      </c>
      <c r="N42" s="30" t="s">
        <v>50</v>
      </c>
      <c r="O42" s="30" t="s">
        <v>51</v>
      </c>
      <c r="P42" s="30" t="s">
        <v>501</v>
      </c>
      <c r="Q42" s="32">
        <v>2800</v>
      </c>
      <c r="R42" s="32">
        <f>Inventari!C12</f>
        <v>1</v>
      </c>
      <c r="S42" s="32"/>
      <c r="T42" s="32">
        <f t="shared" si="0"/>
        <v>2800</v>
      </c>
      <c r="U42" s="32">
        <v>1</v>
      </c>
      <c r="V42" s="32">
        <f t="shared" si="1"/>
        <v>2800</v>
      </c>
      <c r="W42" s="32">
        <f>'Tipus-de-Recurs-assignat'!B17</f>
        <v>75</v>
      </c>
      <c r="X42" s="32">
        <f t="shared" si="2"/>
        <v>58.333333333333336</v>
      </c>
      <c r="Y42" s="32"/>
      <c r="Z42" s="48"/>
    </row>
    <row r="43" spans="1:26" ht="19.899999999999999" customHeight="1" x14ac:dyDescent="0.25">
      <c r="A43" s="18" t="s">
        <v>38</v>
      </c>
      <c r="B43" s="30" t="s">
        <v>494</v>
      </c>
      <c r="C43" s="30" t="s">
        <v>495</v>
      </c>
      <c r="D43" s="30" t="s">
        <v>41</v>
      </c>
      <c r="E43" s="30" t="s">
        <v>496</v>
      </c>
      <c r="F43" s="30" t="s">
        <v>497</v>
      </c>
      <c r="G43" s="30" t="s">
        <v>498</v>
      </c>
      <c r="H43" s="30" t="s">
        <v>508</v>
      </c>
      <c r="I43" s="30" t="s">
        <v>509</v>
      </c>
      <c r="J43" s="30" t="s">
        <v>47</v>
      </c>
      <c r="K43" s="30"/>
      <c r="L43" s="30" t="s">
        <v>48</v>
      </c>
      <c r="M43" s="30" t="s">
        <v>49</v>
      </c>
      <c r="N43" s="30" t="s">
        <v>50</v>
      </c>
      <c r="O43" s="30" t="s">
        <v>51</v>
      </c>
      <c r="P43" s="30" t="s">
        <v>501</v>
      </c>
      <c r="Q43" s="32">
        <v>2800</v>
      </c>
      <c r="R43" s="32">
        <f>Inventari!C12</f>
        <v>1</v>
      </c>
      <c r="S43" s="32"/>
      <c r="T43" s="32">
        <f t="shared" si="0"/>
        <v>2800</v>
      </c>
      <c r="U43" s="32">
        <v>1</v>
      </c>
      <c r="V43" s="32">
        <f t="shared" si="1"/>
        <v>2800</v>
      </c>
      <c r="W43" s="32">
        <f>'Tipus-de-Recurs-assignat'!B17</f>
        <v>75</v>
      </c>
      <c r="X43" s="32">
        <f t="shared" si="2"/>
        <v>58.333333333333336</v>
      </c>
      <c r="Y43" s="32">
        <f>X39+X40+X41+X42+X43</f>
        <v>325</v>
      </c>
      <c r="Z43" s="48">
        <f>X39+X40+X41+X42+X43</f>
        <v>325</v>
      </c>
    </row>
    <row r="44" spans="1:26" ht="19.899999999999999" customHeight="1" x14ac:dyDescent="0.25">
      <c r="A44" s="17" t="s">
        <v>38</v>
      </c>
      <c r="B44" s="29" t="s">
        <v>39</v>
      </c>
      <c r="C44" s="29" t="s">
        <v>40</v>
      </c>
      <c r="D44" s="29" t="s">
        <v>41</v>
      </c>
      <c r="E44" s="29" t="s">
        <v>42</v>
      </c>
      <c r="F44" s="29" t="s">
        <v>43</v>
      </c>
      <c r="G44" s="29" t="s">
        <v>44</v>
      </c>
      <c r="H44" s="29" t="s">
        <v>45</v>
      </c>
      <c r="I44" s="29" t="s">
        <v>46</v>
      </c>
      <c r="J44" s="29" t="s">
        <v>47</v>
      </c>
      <c r="K44" s="29"/>
      <c r="L44" s="29" t="s">
        <v>48</v>
      </c>
      <c r="M44" s="29" t="s">
        <v>49</v>
      </c>
      <c r="N44" s="29" t="s">
        <v>50</v>
      </c>
      <c r="O44" s="29" t="s">
        <v>51</v>
      </c>
      <c r="P44" s="29" t="s">
        <v>52</v>
      </c>
      <c r="Q44" s="31">
        <v>1800</v>
      </c>
      <c r="R44" s="31">
        <f>Inventari!C4</f>
        <v>1</v>
      </c>
      <c r="S44" s="31"/>
      <c r="T44" s="31">
        <f t="shared" si="0"/>
        <v>1800</v>
      </c>
      <c r="U44" s="31">
        <v>1</v>
      </c>
      <c r="V44" s="31">
        <f t="shared" si="1"/>
        <v>1800</v>
      </c>
      <c r="W44" s="31">
        <f>'Tipus-de-Recurs-assignat'!B15</f>
        <v>60</v>
      </c>
      <c r="X44" s="31">
        <f t="shared" si="2"/>
        <v>30</v>
      </c>
      <c r="Y44" s="31"/>
      <c r="Z44" s="46"/>
    </row>
    <row r="45" spans="1:26" ht="19.899999999999999" customHeight="1" x14ac:dyDescent="0.25">
      <c r="A45" s="17" t="s">
        <v>38</v>
      </c>
      <c r="B45" s="29" t="s">
        <v>39</v>
      </c>
      <c r="C45" s="29" t="s">
        <v>40</v>
      </c>
      <c r="D45" s="29" t="s">
        <v>41</v>
      </c>
      <c r="E45" s="29" t="s">
        <v>42</v>
      </c>
      <c r="F45" s="29" t="s">
        <v>43</v>
      </c>
      <c r="G45" s="29" t="s">
        <v>44</v>
      </c>
      <c r="H45" s="29" t="s">
        <v>53</v>
      </c>
      <c r="I45" s="29" t="s">
        <v>54</v>
      </c>
      <c r="J45" s="29" t="s">
        <v>47</v>
      </c>
      <c r="K45" s="29"/>
      <c r="L45" s="29" t="s">
        <v>48</v>
      </c>
      <c r="M45" s="29" t="s">
        <v>49</v>
      </c>
      <c r="N45" s="29" t="s">
        <v>50</v>
      </c>
      <c r="O45" s="29" t="s">
        <v>51</v>
      </c>
      <c r="P45" s="29" t="s">
        <v>52</v>
      </c>
      <c r="Q45" s="31">
        <v>1800</v>
      </c>
      <c r="R45" s="31">
        <f>Inventari!C4</f>
        <v>1</v>
      </c>
      <c r="S45" s="31"/>
      <c r="T45" s="31">
        <f t="shared" si="0"/>
        <v>1800</v>
      </c>
      <c r="U45" s="31">
        <v>1</v>
      </c>
      <c r="V45" s="31">
        <f t="shared" si="1"/>
        <v>1800</v>
      </c>
      <c r="W45" s="31">
        <f>'Tipus-de-Recurs-assignat'!B15</f>
        <v>60</v>
      </c>
      <c r="X45" s="31">
        <f t="shared" si="2"/>
        <v>30</v>
      </c>
      <c r="Y45" s="31"/>
      <c r="Z45" s="46"/>
    </row>
    <row r="46" spans="1:26" ht="19.899999999999999" customHeight="1" x14ac:dyDescent="0.25">
      <c r="A46" s="17" t="s">
        <v>38</v>
      </c>
      <c r="B46" s="29" t="s">
        <v>39</v>
      </c>
      <c r="C46" s="29" t="s">
        <v>40</v>
      </c>
      <c r="D46" s="29" t="s">
        <v>41</v>
      </c>
      <c r="E46" s="29" t="s">
        <v>42</v>
      </c>
      <c r="F46" s="29" t="s">
        <v>43</v>
      </c>
      <c r="G46" s="29" t="s">
        <v>44</v>
      </c>
      <c r="H46" s="29" t="s">
        <v>55</v>
      </c>
      <c r="I46" s="29" t="s">
        <v>56</v>
      </c>
      <c r="J46" s="29" t="s">
        <v>47</v>
      </c>
      <c r="K46" s="29"/>
      <c r="L46" s="29" t="s">
        <v>48</v>
      </c>
      <c r="M46" s="29" t="s">
        <v>49</v>
      </c>
      <c r="N46" s="29" t="s">
        <v>50</v>
      </c>
      <c r="O46" s="29" t="s">
        <v>51</v>
      </c>
      <c r="P46" s="29" t="s">
        <v>52</v>
      </c>
      <c r="Q46" s="31">
        <v>1800</v>
      </c>
      <c r="R46" s="31">
        <f>Inventari!C4</f>
        <v>1</v>
      </c>
      <c r="S46" s="31"/>
      <c r="T46" s="31">
        <f t="shared" si="0"/>
        <v>1800</v>
      </c>
      <c r="U46" s="31">
        <v>1</v>
      </c>
      <c r="V46" s="31">
        <f t="shared" si="1"/>
        <v>1800</v>
      </c>
      <c r="W46" s="31">
        <f>'Tipus-de-Recurs-assignat'!B15</f>
        <v>60</v>
      </c>
      <c r="X46" s="31">
        <f t="shared" si="2"/>
        <v>30</v>
      </c>
      <c r="Y46" s="31"/>
      <c r="Z46" s="46"/>
    </row>
    <row r="47" spans="1:26" ht="19.899999999999999" customHeight="1" x14ac:dyDescent="0.25">
      <c r="A47" s="17" t="s">
        <v>38</v>
      </c>
      <c r="B47" s="29" t="s">
        <v>39</v>
      </c>
      <c r="C47" s="29" t="s">
        <v>40</v>
      </c>
      <c r="D47" s="29" t="s">
        <v>41</v>
      </c>
      <c r="E47" s="29" t="s">
        <v>42</v>
      </c>
      <c r="F47" s="29" t="s">
        <v>43</v>
      </c>
      <c r="G47" s="29" t="s">
        <v>44</v>
      </c>
      <c r="H47" s="29" t="s">
        <v>57</v>
      </c>
      <c r="I47" s="29" t="s">
        <v>58</v>
      </c>
      <c r="J47" s="29" t="s">
        <v>47</v>
      </c>
      <c r="K47" s="29"/>
      <c r="L47" s="29" t="s">
        <v>48</v>
      </c>
      <c r="M47" s="29" t="s">
        <v>49</v>
      </c>
      <c r="N47" s="29" t="s">
        <v>50</v>
      </c>
      <c r="O47" s="29" t="s">
        <v>51</v>
      </c>
      <c r="P47" s="29" t="s">
        <v>52</v>
      </c>
      <c r="Q47" s="31">
        <v>1800</v>
      </c>
      <c r="R47" s="31">
        <f>Inventari!C4</f>
        <v>1</v>
      </c>
      <c r="S47" s="31"/>
      <c r="T47" s="31">
        <f t="shared" si="0"/>
        <v>1800</v>
      </c>
      <c r="U47" s="31">
        <v>1</v>
      </c>
      <c r="V47" s="31">
        <f t="shared" si="1"/>
        <v>1800</v>
      </c>
      <c r="W47" s="31">
        <f>'Tipus-de-Recurs-assignat'!B15</f>
        <v>60</v>
      </c>
      <c r="X47" s="31">
        <f t="shared" si="2"/>
        <v>30</v>
      </c>
      <c r="Y47" s="31">
        <f>X44+X45+X46+X47</f>
        <v>120</v>
      </c>
      <c r="Z47" s="46"/>
    </row>
    <row r="48" spans="1:26" ht="19.899999999999999" customHeight="1" x14ac:dyDescent="0.25">
      <c r="A48" s="18" t="s">
        <v>38</v>
      </c>
      <c r="B48" s="30" t="s">
        <v>39</v>
      </c>
      <c r="C48" s="30" t="s">
        <v>40</v>
      </c>
      <c r="D48" s="30" t="s">
        <v>41</v>
      </c>
      <c r="E48" s="30" t="s">
        <v>59</v>
      </c>
      <c r="F48" s="30" t="s">
        <v>60</v>
      </c>
      <c r="G48" s="30" t="s">
        <v>61</v>
      </c>
      <c r="H48" s="30" t="s">
        <v>62</v>
      </c>
      <c r="I48" s="30" t="s">
        <v>63</v>
      </c>
      <c r="J48" s="30" t="s">
        <v>47</v>
      </c>
      <c r="K48" s="30"/>
      <c r="L48" s="30" t="s">
        <v>48</v>
      </c>
      <c r="M48" s="30" t="s">
        <v>49</v>
      </c>
      <c r="N48" s="30" t="s">
        <v>50</v>
      </c>
      <c r="O48" s="30" t="s">
        <v>51</v>
      </c>
      <c r="P48" s="30" t="s">
        <v>52</v>
      </c>
      <c r="Q48" s="32">
        <v>540</v>
      </c>
      <c r="R48" s="32">
        <f>Inventari!C5</f>
        <v>1</v>
      </c>
      <c r="S48" s="32"/>
      <c r="T48" s="32">
        <f t="shared" si="0"/>
        <v>540</v>
      </c>
      <c r="U48" s="32">
        <v>1</v>
      </c>
      <c r="V48" s="32">
        <f t="shared" si="1"/>
        <v>540</v>
      </c>
      <c r="W48" s="32">
        <f>'Tipus-de-Recurs-assignat'!B15</f>
        <v>60</v>
      </c>
      <c r="X48" s="32">
        <f t="shared" si="2"/>
        <v>9</v>
      </c>
      <c r="Y48" s="32"/>
      <c r="Z48" s="48"/>
    </row>
    <row r="49" spans="1:26" ht="19.899999999999999" customHeight="1" x14ac:dyDescent="0.25">
      <c r="A49" s="18" t="s">
        <v>38</v>
      </c>
      <c r="B49" s="30" t="s">
        <v>39</v>
      </c>
      <c r="C49" s="30" t="s">
        <v>40</v>
      </c>
      <c r="D49" s="30" t="s">
        <v>41</v>
      </c>
      <c r="E49" s="30" t="s">
        <v>59</v>
      </c>
      <c r="F49" s="30" t="s">
        <v>60</v>
      </c>
      <c r="G49" s="30" t="s">
        <v>61</v>
      </c>
      <c r="H49" s="30" t="s">
        <v>64</v>
      </c>
      <c r="I49" s="30" t="s">
        <v>65</v>
      </c>
      <c r="J49" s="30" t="s">
        <v>47</v>
      </c>
      <c r="K49" s="30"/>
      <c r="L49" s="30" t="s">
        <v>48</v>
      </c>
      <c r="M49" s="30" t="s">
        <v>49</v>
      </c>
      <c r="N49" s="30" t="s">
        <v>50</v>
      </c>
      <c r="O49" s="30" t="s">
        <v>51</v>
      </c>
      <c r="P49" s="30" t="s">
        <v>52</v>
      </c>
      <c r="Q49" s="32">
        <v>540</v>
      </c>
      <c r="R49" s="32">
        <f>Inventari!C5</f>
        <v>1</v>
      </c>
      <c r="S49" s="32"/>
      <c r="T49" s="32">
        <f t="shared" si="0"/>
        <v>540</v>
      </c>
      <c r="U49" s="32">
        <v>1</v>
      </c>
      <c r="V49" s="32">
        <f t="shared" si="1"/>
        <v>540</v>
      </c>
      <c r="W49" s="32">
        <f>'Tipus-de-Recurs-assignat'!B15</f>
        <v>60</v>
      </c>
      <c r="X49" s="32">
        <f t="shared" si="2"/>
        <v>9</v>
      </c>
      <c r="Y49" s="32"/>
      <c r="Z49" s="48"/>
    </row>
    <row r="50" spans="1:26" ht="19.899999999999999" customHeight="1" x14ac:dyDescent="0.25">
      <c r="A50" s="18" t="s">
        <v>38</v>
      </c>
      <c r="B50" s="30" t="s">
        <v>39</v>
      </c>
      <c r="C50" s="30" t="s">
        <v>40</v>
      </c>
      <c r="D50" s="30" t="s">
        <v>41</v>
      </c>
      <c r="E50" s="30" t="s">
        <v>59</v>
      </c>
      <c r="F50" s="30" t="s">
        <v>60</v>
      </c>
      <c r="G50" s="30" t="s">
        <v>61</v>
      </c>
      <c r="H50" s="30" t="s">
        <v>66</v>
      </c>
      <c r="I50" s="30" t="s">
        <v>67</v>
      </c>
      <c r="J50" s="30" t="s">
        <v>47</v>
      </c>
      <c r="K50" s="30"/>
      <c r="L50" s="30" t="s">
        <v>48</v>
      </c>
      <c r="M50" s="30" t="s">
        <v>49</v>
      </c>
      <c r="N50" s="30" t="s">
        <v>50</v>
      </c>
      <c r="O50" s="30" t="s">
        <v>51</v>
      </c>
      <c r="P50" s="30" t="s">
        <v>52</v>
      </c>
      <c r="Q50" s="32">
        <v>540</v>
      </c>
      <c r="R50" s="32">
        <f>Inventari!C5</f>
        <v>1</v>
      </c>
      <c r="S50" s="32"/>
      <c r="T50" s="32">
        <f t="shared" si="0"/>
        <v>540</v>
      </c>
      <c r="U50" s="32">
        <v>1</v>
      </c>
      <c r="V50" s="32">
        <f t="shared" si="1"/>
        <v>540</v>
      </c>
      <c r="W50" s="32">
        <f>'Tipus-de-Recurs-assignat'!B15</f>
        <v>60</v>
      </c>
      <c r="X50" s="32">
        <f t="shared" si="2"/>
        <v>9</v>
      </c>
      <c r="Y50" s="32"/>
      <c r="Z50" s="48"/>
    </row>
    <row r="51" spans="1:26" ht="19.899999999999999" customHeight="1" x14ac:dyDescent="0.25">
      <c r="A51" s="18" t="s">
        <v>38</v>
      </c>
      <c r="B51" s="30" t="s">
        <v>39</v>
      </c>
      <c r="C51" s="30" t="s">
        <v>40</v>
      </c>
      <c r="D51" s="30" t="s">
        <v>41</v>
      </c>
      <c r="E51" s="30" t="s">
        <v>59</v>
      </c>
      <c r="F51" s="30" t="s">
        <v>60</v>
      </c>
      <c r="G51" s="30" t="s">
        <v>61</v>
      </c>
      <c r="H51" s="30" t="s">
        <v>68</v>
      </c>
      <c r="I51" s="30" t="s">
        <v>69</v>
      </c>
      <c r="J51" s="30" t="s">
        <v>47</v>
      </c>
      <c r="K51" s="30"/>
      <c r="L51" s="30" t="s">
        <v>48</v>
      </c>
      <c r="M51" s="30" t="s">
        <v>49</v>
      </c>
      <c r="N51" s="30" t="s">
        <v>50</v>
      </c>
      <c r="O51" s="30" t="s">
        <v>51</v>
      </c>
      <c r="P51" s="30" t="s">
        <v>52</v>
      </c>
      <c r="Q51" s="32">
        <v>540</v>
      </c>
      <c r="R51" s="32">
        <f>Inventari!C5</f>
        <v>1</v>
      </c>
      <c r="S51" s="32"/>
      <c r="T51" s="32">
        <f t="shared" si="0"/>
        <v>540</v>
      </c>
      <c r="U51" s="32">
        <v>1</v>
      </c>
      <c r="V51" s="32">
        <f t="shared" si="1"/>
        <v>540</v>
      </c>
      <c r="W51" s="32">
        <f>'Tipus-de-Recurs-assignat'!B15</f>
        <v>60</v>
      </c>
      <c r="X51" s="32">
        <f t="shared" si="2"/>
        <v>9</v>
      </c>
      <c r="Y51" s="32"/>
      <c r="Z51" s="48"/>
    </row>
    <row r="52" spans="1:26" ht="19.899999999999999" customHeight="1" x14ac:dyDescent="0.25">
      <c r="A52" s="18" t="s">
        <v>38</v>
      </c>
      <c r="B52" s="30" t="s">
        <v>39</v>
      </c>
      <c r="C52" s="30" t="s">
        <v>40</v>
      </c>
      <c r="D52" s="30" t="s">
        <v>41</v>
      </c>
      <c r="E52" s="30" t="s">
        <v>59</v>
      </c>
      <c r="F52" s="30" t="s">
        <v>60</v>
      </c>
      <c r="G52" s="30" t="s">
        <v>61</v>
      </c>
      <c r="H52" s="30" t="s">
        <v>70</v>
      </c>
      <c r="I52" s="30" t="s">
        <v>71</v>
      </c>
      <c r="J52" s="30" t="s">
        <v>72</v>
      </c>
      <c r="K52" s="30" t="s">
        <v>73</v>
      </c>
      <c r="L52" s="30" t="s">
        <v>48</v>
      </c>
      <c r="M52" s="30" t="s">
        <v>49</v>
      </c>
      <c r="N52" s="30" t="s">
        <v>50</v>
      </c>
      <c r="O52" s="30" t="s">
        <v>51</v>
      </c>
      <c r="P52" s="30" t="s">
        <v>52</v>
      </c>
      <c r="Q52" s="32">
        <v>540</v>
      </c>
      <c r="R52" s="32">
        <f>Inventari!C5</f>
        <v>1</v>
      </c>
      <c r="S52" s="32"/>
      <c r="T52" s="32">
        <f t="shared" si="0"/>
        <v>540</v>
      </c>
      <c r="U52" s="32">
        <v>1</v>
      </c>
      <c r="V52" s="32">
        <f t="shared" si="1"/>
        <v>540</v>
      </c>
      <c r="W52" s="32">
        <f>'Tipus-de-Recurs-assignat'!B15</f>
        <v>60</v>
      </c>
      <c r="X52" s="32">
        <f t="shared" si="2"/>
        <v>9</v>
      </c>
      <c r="Y52" s="32">
        <f>X48+X49+X50+X51+X52</f>
        <v>45</v>
      </c>
      <c r="Z52" s="48"/>
    </row>
    <row r="53" spans="1:26" ht="19.899999999999999" customHeight="1" x14ac:dyDescent="0.25">
      <c r="A53" s="18" t="s">
        <v>38</v>
      </c>
      <c r="B53" s="30" t="s">
        <v>39</v>
      </c>
      <c r="C53" s="30" t="s">
        <v>40</v>
      </c>
      <c r="D53" s="30" t="s">
        <v>41</v>
      </c>
      <c r="E53" s="30" t="s">
        <v>74</v>
      </c>
      <c r="F53" s="30" t="s">
        <v>75</v>
      </c>
      <c r="G53" s="30" t="s">
        <v>76</v>
      </c>
      <c r="H53" s="30" t="s">
        <v>77</v>
      </c>
      <c r="I53" s="30" t="s">
        <v>78</v>
      </c>
      <c r="J53" s="30" t="s">
        <v>47</v>
      </c>
      <c r="K53" s="30"/>
      <c r="L53" s="30" t="s">
        <v>48</v>
      </c>
      <c r="M53" s="30" t="s">
        <v>49</v>
      </c>
      <c r="N53" s="30" t="s">
        <v>50</v>
      </c>
      <c r="O53" s="30" t="s">
        <v>51</v>
      </c>
      <c r="P53" s="30" t="s">
        <v>52</v>
      </c>
      <c r="Q53" s="32">
        <v>360</v>
      </c>
      <c r="R53" s="32">
        <f>Inventari!C6</f>
        <v>1</v>
      </c>
      <c r="S53" s="32"/>
      <c r="T53" s="32">
        <f t="shared" si="0"/>
        <v>360</v>
      </c>
      <c r="U53" s="32">
        <v>1</v>
      </c>
      <c r="V53" s="32">
        <f t="shared" si="1"/>
        <v>360</v>
      </c>
      <c r="W53" s="32">
        <f>'Tipus-de-Recurs-assignat'!B15</f>
        <v>60</v>
      </c>
      <c r="X53" s="32">
        <f t="shared" si="2"/>
        <v>6</v>
      </c>
      <c r="Y53" s="32"/>
      <c r="Z53" s="48"/>
    </row>
    <row r="54" spans="1:26" ht="19.899999999999999" customHeight="1" x14ac:dyDescent="0.25">
      <c r="A54" s="18" t="s">
        <v>38</v>
      </c>
      <c r="B54" s="30" t="s">
        <v>39</v>
      </c>
      <c r="C54" s="30" t="s">
        <v>40</v>
      </c>
      <c r="D54" s="30" t="s">
        <v>41</v>
      </c>
      <c r="E54" s="30" t="s">
        <v>74</v>
      </c>
      <c r="F54" s="30" t="s">
        <v>75</v>
      </c>
      <c r="G54" s="30" t="s">
        <v>76</v>
      </c>
      <c r="H54" s="30" t="s">
        <v>79</v>
      </c>
      <c r="I54" s="30" t="s">
        <v>80</v>
      </c>
      <c r="J54" s="30" t="s">
        <v>47</v>
      </c>
      <c r="K54" s="30"/>
      <c r="L54" s="30" t="s">
        <v>48</v>
      </c>
      <c r="M54" s="30" t="s">
        <v>49</v>
      </c>
      <c r="N54" s="30" t="s">
        <v>50</v>
      </c>
      <c r="O54" s="30" t="s">
        <v>51</v>
      </c>
      <c r="P54" s="30" t="s">
        <v>52</v>
      </c>
      <c r="Q54" s="32">
        <v>360</v>
      </c>
      <c r="R54" s="32">
        <f>Inventari!C6</f>
        <v>1</v>
      </c>
      <c r="S54" s="32"/>
      <c r="T54" s="32">
        <f t="shared" si="0"/>
        <v>360</v>
      </c>
      <c r="U54" s="32">
        <v>1</v>
      </c>
      <c r="V54" s="32">
        <f t="shared" si="1"/>
        <v>360</v>
      </c>
      <c r="W54" s="32">
        <f>'Tipus-de-Recurs-assignat'!B15</f>
        <v>60</v>
      </c>
      <c r="X54" s="32">
        <f t="shared" si="2"/>
        <v>6</v>
      </c>
      <c r="Y54" s="32"/>
      <c r="Z54" s="48"/>
    </row>
    <row r="55" spans="1:26" ht="19.899999999999999" customHeight="1" x14ac:dyDescent="0.25">
      <c r="A55" s="18" t="s">
        <v>38</v>
      </c>
      <c r="B55" s="30" t="s">
        <v>39</v>
      </c>
      <c r="C55" s="30" t="s">
        <v>40</v>
      </c>
      <c r="D55" s="30" t="s">
        <v>41</v>
      </c>
      <c r="E55" s="30" t="s">
        <v>74</v>
      </c>
      <c r="F55" s="30" t="s">
        <v>75</v>
      </c>
      <c r="G55" s="30" t="s">
        <v>76</v>
      </c>
      <c r="H55" s="30" t="s">
        <v>81</v>
      </c>
      <c r="I55" s="30" t="s">
        <v>82</v>
      </c>
      <c r="J55" s="30" t="s">
        <v>47</v>
      </c>
      <c r="K55" s="30"/>
      <c r="L55" s="30" t="s">
        <v>48</v>
      </c>
      <c r="M55" s="30" t="s">
        <v>49</v>
      </c>
      <c r="N55" s="30" t="s">
        <v>50</v>
      </c>
      <c r="O55" s="30" t="s">
        <v>51</v>
      </c>
      <c r="P55" s="30" t="s">
        <v>52</v>
      </c>
      <c r="Q55" s="32">
        <v>360</v>
      </c>
      <c r="R55" s="32">
        <f>Inventari!C6</f>
        <v>1</v>
      </c>
      <c r="S55" s="32"/>
      <c r="T55" s="32">
        <f t="shared" si="0"/>
        <v>360</v>
      </c>
      <c r="U55" s="32">
        <v>1</v>
      </c>
      <c r="V55" s="32">
        <f t="shared" si="1"/>
        <v>360</v>
      </c>
      <c r="W55" s="32">
        <f>'Tipus-de-Recurs-assignat'!B15</f>
        <v>60</v>
      </c>
      <c r="X55" s="32">
        <f t="shared" si="2"/>
        <v>6</v>
      </c>
      <c r="Y55" s="32"/>
      <c r="Z55" s="48"/>
    </row>
    <row r="56" spans="1:26" ht="19.899999999999999" customHeight="1" x14ac:dyDescent="0.25">
      <c r="A56" s="18" t="s">
        <v>38</v>
      </c>
      <c r="B56" s="30" t="s">
        <v>39</v>
      </c>
      <c r="C56" s="30" t="s">
        <v>40</v>
      </c>
      <c r="D56" s="30" t="s">
        <v>41</v>
      </c>
      <c r="E56" s="30" t="s">
        <v>74</v>
      </c>
      <c r="F56" s="30" t="s">
        <v>75</v>
      </c>
      <c r="G56" s="30" t="s">
        <v>76</v>
      </c>
      <c r="H56" s="30" t="s">
        <v>83</v>
      </c>
      <c r="I56" s="30" t="s">
        <v>84</v>
      </c>
      <c r="J56" s="30" t="s">
        <v>47</v>
      </c>
      <c r="K56" s="30"/>
      <c r="L56" s="30" t="s">
        <v>48</v>
      </c>
      <c r="M56" s="30" t="s">
        <v>49</v>
      </c>
      <c r="N56" s="30" t="s">
        <v>50</v>
      </c>
      <c r="O56" s="30" t="s">
        <v>51</v>
      </c>
      <c r="P56" s="30" t="s">
        <v>52</v>
      </c>
      <c r="Q56" s="32">
        <v>360</v>
      </c>
      <c r="R56" s="32">
        <f>Inventari!C6</f>
        <v>1</v>
      </c>
      <c r="S56" s="32"/>
      <c r="T56" s="32">
        <f t="shared" si="0"/>
        <v>360</v>
      </c>
      <c r="U56" s="32">
        <v>1</v>
      </c>
      <c r="V56" s="32">
        <f t="shared" si="1"/>
        <v>360</v>
      </c>
      <c r="W56" s="32">
        <f>'Tipus-de-Recurs-assignat'!B15</f>
        <v>60</v>
      </c>
      <c r="X56" s="32">
        <f t="shared" si="2"/>
        <v>6</v>
      </c>
      <c r="Y56" s="32"/>
      <c r="Z56" s="48"/>
    </row>
    <row r="57" spans="1:26" ht="19.899999999999999" customHeight="1" x14ac:dyDescent="0.25">
      <c r="A57" s="18" t="s">
        <v>38</v>
      </c>
      <c r="B57" s="30" t="s">
        <v>39</v>
      </c>
      <c r="C57" s="30" t="s">
        <v>40</v>
      </c>
      <c r="D57" s="30" t="s">
        <v>41</v>
      </c>
      <c r="E57" s="30" t="s">
        <v>74</v>
      </c>
      <c r="F57" s="30" t="s">
        <v>75</v>
      </c>
      <c r="G57" s="30" t="s">
        <v>76</v>
      </c>
      <c r="H57" s="30" t="s">
        <v>85</v>
      </c>
      <c r="I57" s="30" t="s">
        <v>86</v>
      </c>
      <c r="J57" s="30" t="s">
        <v>47</v>
      </c>
      <c r="K57" s="30"/>
      <c r="L57" s="30" t="s">
        <v>48</v>
      </c>
      <c r="M57" s="30" t="s">
        <v>49</v>
      </c>
      <c r="N57" s="30" t="s">
        <v>50</v>
      </c>
      <c r="O57" s="30" t="s">
        <v>51</v>
      </c>
      <c r="P57" s="30" t="s">
        <v>52</v>
      </c>
      <c r="Q57" s="32">
        <v>360</v>
      </c>
      <c r="R57" s="32">
        <f>Inventari!C6</f>
        <v>1</v>
      </c>
      <c r="S57" s="32"/>
      <c r="T57" s="32">
        <f t="shared" si="0"/>
        <v>360</v>
      </c>
      <c r="U57" s="32">
        <v>1</v>
      </c>
      <c r="V57" s="32">
        <f t="shared" si="1"/>
        <v>360</v>
      </c>
      <c r="W57" s="32">
        <f>'Tipus-de-Recurs-assignat'!B15</f>
        <v>60</v>
      </c>
      <c r="X57" s="32">
        <f t="shared" si="2"/>
        <v>6</v>
      </c>
      <c r="Y57" s="32"/>
      <c r="Z57" s="48"/>
    </row>
    <row r="58" spans="1:26" ht="19.899999999999999" customHeight="1" x14ac:dyDescent="0.25">
      <c r="A58" s="18" t="s">
        <v>38</v>
      </c>
      <c r="B58" s="30" t="s">
        <v>39</v>
      </c>
      <c r="C58" s="30" t="s">
        <v>40</v>
      </c>
      <c r="D58" s="30" t="s">
        <v>41</v>
      </c>
      <c r="E58" s="30" t="s">
        <v>74</v>
      </c>
      <c r="F58" s="30" t="s">
        <v>75</v>
      </c>
      <c r="G58" s="30" t="s">
        <v>76</v>
      </c>
      <c r="H58" s="30" t="s">
        <v>87</v>
      </c>
      <c r="I58" s="30" t="s">
        <v>88</v>
      </c>
      <c r="J58" s="30" t="s">
        <v>47</v>
      </c>
      <c r="K58" s="30"/>
      <c r="L58" s="30" t="s">
        <v>48</v>
      </c>
      <c r="M58" s="30" t="s">
        <v>49</v>
      </c>
      <c r="N58" s="30" t="s">
        <v>50</v>
      </c>
      <c r="O58" s="30" t="s">
        <v>51</v>
      </c>
      <c r="P58" s="30" t="s">
        <v>52</v>
      </c>
      <c r="Q58" s="32">
        <v>360</v>
      </c>
      <c r="R58" s="32">
        <f>Inventari!C6</f>
        <v>1</v>
      </c>
      <c r="S58" s="32"/>
      <c r="T58" s="32">
        <f t="shared" si="0"/>
        <v>360</v>
      </c>
      <c r="U58" s="32">
        <v>1</v>
      </c>
      <c r="V58" s="32">
        <f t="shared" si="1"/>
        <v>360</v>
      </c>
      <c r="W58" s="32">
        <f>'Tipus-de-Recurs-assignat'!B15</f>
        <v>60</v>
      </c>
      <c r="X58" s="32">
        <f t="shared" si="2"/>
        <v>6</v>
      </c>
      <c r="Y58" s="32"/>
      <c r="Z58" s="48"/>
    </row>
    <row r="59" spans="1:26" ht="19.899999999999999" customHeight="1" x14ac:dyDescent="0.25">
      <c r="A59" s="18" t="s">
        <v>38</v>
      </c>
      <c r="B59" s="30" t="s">
        <v>39</v>
      </c>
      <c r="C59" s="30" t="s">
        <v>40</v>
      </c>
      <c r="D59" s="30" t="s">
        <v>41</v>
      </c>
      <c r="E59" s="30" t="s">
        <v>74</v>
      </c>
      <c r="F59" s="30" t="s">
        <v>75</v>
      </c>
      <c r="G59" s="30" t="s">
        <v>76</v>
      </c>
      <c r="H59" s="30" t="s">
        <v>89</v>
      </c>
      <c r="I59" s="30" t="s">
        <v>90</v>
      </c>
      <c r="J59" s="30" t="s">
        <v>47</v>
      </c>
      <c r="K59" s="30"/>
      <c r="L59" s="30" t="s">
        <v>48</v>
      </c>
      <c r="M59" s="30" t="s">
        <v>49</v>
      </c>
      <c r="N59" s="30" t="s">
        <v>50</v>
      </c>
      <c r="O59" s="30" t="s">
        <v>51</v>
      </c>
      <c r="P59" s="30" t="s">
        <v>52</v>
      </c>
      <c r="Q59" s="32">
        <v>360</v>
      </c>
      <c r="R59" s="32">
        <f>Inventari!C6</f>
        <v>1</v>
      </c>
      <c r="S59" s="32"/>
      <c r="T59" s="32">
        <f t="shared" si="0"/>
        <v>360</v>
      </c>
      <c r="U59" s="32">
        <v>1</v>
      </c>
      <c r="V59" s="32">
        <f t="shared" si="1"/>
        <v>360</v>
      </c>
      <c r="W59" s="32">
        <f>'Tipus-de-Recurs-assignat'!B15</f>
        <v>60</v>
      </c>
      <c r="X59" s="32">
        <f t="shared" si="2"/>
        <v>6</v>
      </c>
      <c r="Y59" s="32"/>
      <c r="Z59" s="48"/>
    </row>
    <row r="60" spans="1:26" ht="19.899999999999999" customHeight="1" x14ac:dyDescent="0.25">
      <c r="A60" s="18" t="s">
        <v>38</v>
      </c>
      <c r="B60" s="30" t="s">
        <v>39</v>
      </c>
      <c r="C60" s="30" t="s">
        <v>40</v>
      </c>
      <c r="D60" s="30" t="s">
        <v>41</v>
      </c>
      <c r="E60" s="30" t="s">
        <v>74</v>
      </c>
      <c r="F60" s="30" t="s">
        <v>75</v>
      </c>
      <c r="G60" s="30" t="s">
        <v>76</v>
      </c>
      <c r="H60" s="30" t="s">
        <v>91</v>
      </c>
      <c r="I60" s="30" t="s">
        <v>92</v>
      </c>
      <c r="J60" s="30" t="s">
        <v>47</v>
      </c>
      <c r="K60" s="30"/>
      <c r="L60" s="30" t="s">
        <v>48</v>
      </c>
      <c r="M60" s="30" t="s">
        <v>49</v>
      </c>
      <c r="N60" s="30" t="s">
        <v>50</v>
      </c>
      <c r="O60" s="30" t="s">
        <v>51</v>
      </c>
      <c r="P60" s="30" t="s">
        <v>52</v>
      </c>
      <c r="Q60" s="32">
        <v>360</v>
      </c>
      <c r="R60" s="32">
        <f>Inventari!C6</f>
        <v>1</v>
      </c>
      <c r="S60" s="32"/>
      <c r="T60" s="32">
        <f t="shared" si="0"/>
        <v>360</v>
      </c>
      <c r="U60" s="32">
        <v>1</v>
      </c>
      <c r="V60" s="32">
        <f t="shared" si="1"/>
        <v>360</v>
      </c>
      <c r="W60" s="32">
        <f>'Tipus-de-Recurs-assignat'!B15</f>
        <v>60</v>
      </c>
      <c r="X60" s="32">
        <f t="shared" si="2"/>
        <v>6</v>
      </c>
      <c r="Y60" s="32"/>
      <c r="Z60" s="48"/>
    </row>
    <row r="61" spans="1:26" ht="19.899999999999999" customHeight="1" x14ac:dyDescent="0.25">
      <c r="A61" s="18" t="s">
        <v>38</v>
      </c>
      <c r="B61" s="30" t="s">
        <v>39</v>
      </c>
      <c r="C61" s="30" t="s">
        <v>40</v>
      </c>
      <c r="D61" s="30" t="s">
        <v>41</v>
      </c>
      <c r="E61" s="30" t="s">
        <v>74</v>
      </c>
      <c r="F61" s="30" t="s">
        <v>75</v>
      </c>
      <c r="G61" s="30" t="s">
        <v>76</v>
      </c>
      <c r="H61" s="30" t="s">
        <v>93</v>
      </c>
      <c r="I61" s="30" t="s">
        <v>94</v>
      </c>
      <c r="J61" s="30" t="s">
        <v>47</v>
      </c>
      <c r="K61" s="30"/>
      <c r="L61" s="30" t="s">
        <v>48</v>
      </c>
      <c r="M61" s="30" t="s">
        <v>49</v>
      </c>
      <c r="N61" s="30" t="s">
        <v>50</v>
      </c>
      <c r="O61" s="30" t="s">
        <v>51</v>
      </c>
      <c r="P61" s="30" t="s">
        <v>52</v>
      </c>
      <c r="Q61" s="32">
        <v>360</v>
      </c>
      <c r="R61" s="32">
        <f>Inventari!C6</f>
        <v>1</v>
      </c>
      <c r="S61" s="32"/>
      <c r="T61" s="32">
        <f t="shared" si="0"/>
        <v>360</v>
      </c>
      <c r="U61" s="32">
        <v>1</v>
      </c>
      <c r="V61" s="32">
        <f t="shared" si="1"/>
        <v>360</v>
      </c>
      <c r="W61" s="32">
        <f>'Tipus-de-Recurs-assignat'!B15</f>
        <v>60</v>
      </c>
      <c r="X61" s="32">
        <f t="shared" si="2"/>
        <v>6</v>
      </c>
      <c r="Y61" s="32"/>
      <c r="Z61" s="48"/>
    </row>
    <row r="62" spans="1:26" ht="19.899999999999999" customHeight="1" x14ac:dyDescent="0.25">
      <c r="A62" s="18" t="s">
        <v>38</v>
      </c>
      <c r="B62" s="30" t="s">
        <v>39</v>
      </c>
      <c r="C62" s="30" t="s">
        <v>40</v>
      </c>
      <c r="D62" s="30" t="s">
        <v>41</v>
      </c>
      <c r="E62" s="30" t="s">
        <v>74</v>
      </c>
      <c r="F62" s="30" t="s">
        <v>75</v>
      </c>
      <c r="G62" s="30" t="s">
        <v>76</v>
      </c>
      <c r="H62" s="30" t="s">
        <v>95</v>
      </c>
      <c r="I62" s="30" t="s">
        <v>96</v>
      </c>
      <c r="J62" s="30" t="s">
        <v>47</v>
      </c>
      <c r="K62" s="30"/>
      <c r="L62" s="30" t="s">
        <v>48</v>
      </c>
      <c r="M62" s="30" t="s">
        <v>49</v>
      </c>
      <c r="N62" s="30" t="s">
        <v>50</v>
      </c>
      <c r="O62" s="30" t="s">
        <v>51</v>
      </c>
      <c r="P62" s="30" t="s">
        <v>52</v>
      </c>
      <c r="Q62" s="32">
        <v>360</v>
      </c>
      <c r="R62" s="32">
        <f>Inventari!C6</f>
        <v>1</v>
      </c>
      <c r="S62" s="32"/>
      <c r="T62" s="32">
        <f t="shared" si="0"/>
        <v>360</v>
      </c>
      <c r="U62" s="32">
        <v>1</v>
      </c>
      <c r="V62" s="32">
        <f t="shared" si="1"/>
        <v>360</v>
      </c>
      <c r="W62" s="32">
        <f>'Tipus-de-Recurs-assignat'!B15</f>
        <v>60</v>
      </c>
      <c r="X62" s="32">
        <f t="shared" si="2"/>
        <v>6</v>
      </c>
      <c r="Y62" s="32"/>
      <c r="Z62" s="48"/>
    </row>
    <row r="63" spans="1:26" ht="19.899999999999999" customHeight="1" x14ac:dyDescent="0.25">
      <c r="A63" s="18" t="s">
        <v>38</v>
      </c>
      <c r="B63" s="30" t="s">
        <v>39</v>
      </c>
      <c r="C63" s="30" t="s">
        <v>40</v>
      </c>
      <c r="D63" s="30" t="s">
        <v>41</v>
      </c>
      <c r="E63" s="30" t="s">
        <v>74</v>
      </c>
      <c r="F63" s="30" t="s">
        <v>75</v>
      </c>
      <c r="G63" s="30" t="s">
        <v>76</v>
      </c>
      <c r="H63" s="30" t="s">
        <v>97</v>
      </c>
      <c r="I63" s="30" t="s">
        <v>98</v>
      </c>
      <c r="J63" s="30" t="s">
        <v>47</v>
      </c>
      <c r="K63" s="30"/>
      <c r="L63" s="30" t="s">
        <v>48</v>
      </c>
      <c r="M63" s="30" t="s">
        <v>49</v>
      </c>
      <c r="N63" s="30" t="s">
        <v>50</v>
      </c>
      <c r="O63" s="30" t="s">
        <v>51</v>
      </c>
      <c r="P63" s="30" t="s">
        <v>52</v>
      </c>
      <c r="Q63" s="32">
        <v>360</v>
      </c>
      <c r="R63" s="32">
        <f>Inventari!C6</f>
        <v>1</v>
      </c>
      <c r="S63" s="32"/>
      <c r="T63" s="32">
        <f t="shared" si="0"/>
        <v>360</v>
      </c>
      <c r="U63" s="32">
        <v>1</v>
      </c>
      <c r="V63" s="32">
        <f t="shared" si="1"/>
        <v>360</v>
      </c>
      <c r="W63" s="32">
        <f>'Tipus-de-Recurs-assignat'!B15</f>
        <v>60</v>
      </c>
      <c r="X63" s="32">
        <f t="shared" si="2"/>
        <v>6</v>
      </c>
      <c r="Y63" s="32">
        <f>X53+X54+X55+X56+X57+X58+X59+X60+X61+X62+X63</f>
        <v>66</v>
      </c>
      <c r="Z63" s="48"/>
    </row>
    <row r="64" spans="1:26" ht="19.899999999999999" customHeight="1" x14ac:dyDescent="0.25">
      <c r="A64" s="18" t="s">
        <v>38</v>
      </c>
      <c r="B64" s="30" t="s">
        <v>39</v>
      </c>
      <c r="C64" s="30" t="s">
        <v>40</v>
      </c>
      <c r="D64" s="30" t="s">
        <v>41</v>
      </c>
      <c r="E64" s="30" t="s">
        <v>99</v>
      </c>
      <c r="F64" s="30" t="s">
        <v>100</v>
      </c>
      <c r="G64" s="30" t="s">
        <v>101</v>
      </c>
      <c r="H64" s="30" t="s">
        <v>102</v>
      </c>
      <c r="I64" s="30" t="s">
        <v>78</v>
      </c>
      <c r="J64" s="30" t="s">
        <v>47</v>
      </c>
      <c r="K64" s="30"/>
      <c r="L64" s="30" t="s">
        <v>48</v>
      </c>
      <c r="M64" s="30" t="s">
        <v>49</v>
      </c>
      <c r="N64" s="30" t="s">
        <v>50</v>
      </c>
      <c r="O64" s="30" t="s">
        <v>51</v>
      </c>
      <c r="P64" s="30" t="s">
        <v>52</v>
      </c>
      <c r="Q64" s="32">
        <v>150</v>
      </c>
      <c r="R64" s="32">
        <f>Inventari!C62</f>
        <v>1</v>
      </c>
      <c r="S64" s="32"/>
      <c r="T64" s="32">
        <f t="shared" si="0"/>
        <v>150</v>
      </c>
      <c r="U64" s="32">
        <v>1</v>
      </c>
      <c r="V64" s="32">
        <f t="shared" si="1"/>
        <v>150</v>
      </c>
      <c r="W64" s="32">
        <f>'Tipus-de-Recurs-assignat'!B15</f>
        <v>60</v>
      </c>
      <c r="X64" s="32">
        <f t="shared" si="2"/>
        <v>2.5</v>
      </c>
      <c r="Y64" s="32"/>
      <c r="Z64" s="48"/>
    </row>
    <row r="65" spans="1:26" ht="19.899999999999999" customHeight="1" x14ac:dyDescent="0.25">
      <c r="A65" s="18" t="s">
        <v>38</v>
      </c>
      <c r="B65" s="30" t="s">
        <v>39</v>
      </c>
      <c r="C65" s="30" t="s">
        <v>40</v>
      </c>
      <c r="D65" s="30" t="s">
        <v>41</v>
      </c>
      <c r="E65" s="30" t="s">
        <v>103</v>
      </c>
      <c r="F65" s="30" t="s">
        <v>104</v>
      </c>
      <c r="G65" s="30" t="s">
        <v>101</v>
      </c>
      <c r="H65" s="30" t="s">
        <v>105</v>
      </c>
      <c r="I65" s="30" t="s">
        <v>78</v>
      </c>
      <c r="J65" s="30" t="s">
        <v>47</v>
      </c>
      <c r="K65" s="30"/>
      <c r="L65" s="30" t="s">
        <v>48</v>
      </c>
      <c r="M65" s="30" t="s">
        <v>49</v>
      </c>
      <c r="N65" s="30" t="s">
        <v>50</v>
      </c>
      <c r="O65" s="30" t="s">
        <v>51</v>
      </c>
      <c r="P65" s="30" t="s">
        <v>52</v>
      </c>
      <c r="Q65" s="32">
        <v>150</v>
      </c>
      <c r="R65" s="32">
        <f>Inventari!C7</f>
        <v>83</v>
      </c>
      <c r="S65" s="32"/>
      <c r="T65" s="32">
        <f t="shared" si="0"/>
        <v>12450</v>
      </c>
      <c r="U65" s="32">
        <v>1</v>
      </c>
      <c r="V65" s="32">
        <f t="shared" si="1"/>
        <v>12450</v>
      </c>
      <c r="W65" s="32">
        <f>'Tipus-de-Recurs-assignat'!B15</f>
        <v>60</v>
      </c>
      <c r="X65" s="32">
        <f t="shared" si="2"/>
        <v>207.5</v>
      </c>
      <c r="Y65" s="32"/>
      <c r="Z65" s="48"/>
    </row>
    <row r="66" spans="1:26" ht="19.899999999999999" customHeight="1" x14ac:dyDescent="0.25">
      <c r="A66" s="18" t="s">
        <v>38</v>
      </c>
      <c r="B66" s="30" t="s">
        <v>39</v>
      </c>
      <c r="C66" s="30" t="s">
        <v>40</v>
      </c>
      <c r="D66" s="30" t="s">
        <v>41</v>
      </c>
      <c r="E66" s="30" t="s">
        <v>99</v>
      </c>
      <c r="F66" s="30" t="s">
        <v>100</v>
      </c>
      <c r="G66" s="30" t="s">
        <v>101</v>
      </c>
      <c r="H66" s="30" t="s">
        <v>106</v>
      </c>
      <c r="I66" s="30" t="s">
        <v>80</v>
      </c>
      <c r="J66" s="30" t="s">
        <v>47</v>
      </c>
      <c r="K66" s="30"/>
      <c r="L66" s="30" t="s">
        <v>48</v>
      </c>
      <c r="M66" s="30" t="s">
        <v>49</v>
      </c>
      <c r="N66" s="30" t="s">
        <v>50</v>
      </c>
      <c r="O66" s="30" t="s">
        <v>51</v>
      </c>
      <c r="P66" s="30" t="s">
        <v>52</v>
      </c>
      <c r="Q66" s="32">
        <v>150</v>
      </c>
      <c r="R66" s="32">
        <f>Inventari!C62</f>
        <v>1</v>
      </c>
      <c r="S66" s="32"/>
      <c r="T66" s="32">
        <f t="shared" si="0"/>
        <v>150</v>
      </c>
      <c r="U66" s="32">
        <v>1</v>
      </c>
      <c r="V66" s="32">
        <f t="shared" si="1"/>
        <v>150</v>
      </c>
      <c r="W66" s="32">
        <f>'Tipus-de-Recurs-assignat'!B15</f>
        <v>60</v>
      </c>
      <c r="X66" s="32">
        <f t="shared" si="2"/>
        <v>2.5</v>
      </c>
      <c r="Y66" s="32"/>
      <c r="Z66" s="48"/>
    </row>
    <row r="67" spans="1:26" ht="19.899999999999999" customHeight="1" x14ac:dyDescent="0.25">
      <c r="A67" s="18" t="s">
        <v>38</v>
      </c>
      <c r="B67" s="30" t="s">
        <v>39</v>
      </c>
      <c r="C67" s="30" t="s">
        <v>40</v>
      </c>
      <c r="D67" s="30" t="s">
        <v>41</v>
      </c>
      <c r="E67" s="30" t="s">
        <v>103</v>
      </c>
      <c r="F67" s="30" t="s">
        <v>104</v>
      </c>
      <c r="G67" s="30" t="s">
        <v>101</v>
      </c>
      <c r="H67" s="30" t="s">
        <v>107</v>
      </c>
      <c r="I67" s="30" t="s">
        <v>80</v>
      </c>
      <c r="J67" s="30" t="s">
        <v>47</v>
      </c>
      <c r="K67" s="30"/>
      <c r="L67" s="30" t="s">
        <v>48</v>
      </c>
      <c r="M67" s="30" t="s">
        <v>49</v>
      </c>
      <c r="N67" s="30" t="s">
        <v>50</v>
      </c>
      <c r="O67" s="30" t="s">
        <v>51</v>
      </c>
      <c r="P67" s="30" t="s">
        <v>52</v>
      </c>
      <c r="Q67" s="32">
        <v>150</v>
      </c>
      <c r="R67" s="32">
        <f>Inventari!C7</f>
        <v>83</v>
      </c>
      <c r="S67" s="32"/>
      <c r="T67" s="32">
        <f t="shared" si="0"/>
        <v>12450</v>
      </c>
      <c r="U67" s="32">
        <v>1</v>
      </c>
      <c r="V67" s="32">
        <f t="shared" si="1"/>
        <v>12450</v>
      </c>
      <c r="W67" s="32">
        <f>'Tipus-de-Recurs-assignat'!B15</f>
        <v>60</v>
      </c>
      <c r="X67" s="32">
        <f t="shared" si="2"/>
        <v>207.5</v>
      </c>
      <c r="Y67" s="32"/>
      <c r="Z67" s="48"/>
    </row>
    <row r="68" spans="1:26" ht="19.899999999999999" customHeight="1" x14ac:dyDescent="0.25">
      <c r="A68" s="18" t="s">
        <v>38</v>
      </c>
      <c r="B68" s="30" t="s">
        <v>39</v>
      </c>
      <c r="C68" s="30" t="s">
        <v>40</v>
      </c>
      <c r="D68" s="30" t="s">
        <v>41</v>
      </c>
      <c r="E68" s="30" t="s">
        <v>99</v>
      </c>
      <c r="F68" s="30" t="s">
        <v>100</v>
      </c>
      <c r="G68" s="30" t="s">
        <v>101</v>
      </c>
      <c r="H68" s="30" t="s">
        <v>108</v>
      </c>
      <c r="I68" s="30" t="s">
        <v>82</v>
      </c>
      <c r="J68" s="30" t="s">
        <v>47</v>
      </c>
      <c r="K68" s="30"/>
      <c r="L68" s="30" t="s">
        <v>48</v>
      </c>
      <c r="M68" s="30" t="s">
        <v>49</v>
      </c>
      <c r="N68" s="30" t="s">
        <v>50</v>
      </c>
      <c r="O68" s="30" t="s">
        <v>51</v>
      </c>
      <c r="P68" s="30" t="s">
        <v>52</v>
      </c>
      <c r="Q68" s="32">
        <v>150</v>
      </c>
      <c r="R68" s="32">
        <f>Inventari!C62</f>
        <v>1</v>
      </c>
      <c r="S68" s="32"/>
      <c r="T68" s="32">
        <f t="shared" si="0"/>
        <v>150</v>
      </c>
      <c r="U68" s="32">
        <v>1</v>
      </c>
      <c r="V68" s="32">
        <f t="shared" si="1"/>
        <v>150</v>
      </c>
      <c r="W68" s="32">
        <f>'Tipus-de-Recurs-assignat'!B15</f>
        <v>60</v>
      </c>
      <c r="X68" s="32">
        <f t="shared" si="2"/>
        <v>2.5</v>
      </c>
      <c r="Y68" s="32"/>
      <c r="Z68" s="48"/>
    </row>
    <row r="69" spans="1:26" ht="19.899999999999999" customHeight="1" x14ac:dyDescent="0.25">
      <c r="A69" s="18" t="s">
        <v>38</v>
      </c>
      <c r="B69" s="30" t="s">
        <v>39</v>
      </c>
      <c r="C69" s="30" t="s">
        <v>40</v>
      </c>
      <c r="D69" s="30" t="s">
        <v>41</v>
      </c>
      <c r="E69" s="30" t="s">
        <v>103</v>
      </c>
      <c r="F69" s="30" t="s">
        <v>104</v>
      </c>
      <c r="G69" s="30" t="s">
        <v>101</v>
      </c>
      <c r="H69" s="30" t="s">
        <v>109</v>
      </c>
      <c r="I69" s="30" t="s">
        <v>82</v>
      </c>
      <c r="J69" s="30" t="s">
        <v>47</v>
      </c>
      <c r="K69" s="30"/>
      <c r="L69" s="30" t="s">
        <v>48</v>
      </c>
      <c r="M69" s="30" t="s">
        <v>49</v>
      </c>
      <c r="N69" s="30" t="s">
        <v>50</v>
      </c>
      <c r="O69" s="30" t="s">
        <v>51</v>
      </c>
      <c r="P69" s="30" t="s">
        <v>52</v>
      </c>
      <c r="Q69" s="32">
        <v>150</v>
      </c>
      <c r="R69" s="32">
        <f>Inventari!C7</f>
        <v>83</v>
      </c>
      <c r="S69" s="32"/>
      <c r="T69" s="32">
        <f t="shared" si="0"/>
        <v>12450</v>
      </c>
      <c r="U69" s="32">
        <v>1</v>
      </c>
      <c r="V69" s="32">
        <f t="shared" si="1"/>
        <v>12450</v>
      </c>
      <c r="W69" s="32">
        <f>'Tipus-de-Recurs-assignat'!B15</f>
        <v>60</v>
      </c>
      <c r="X69" s="32">
        <f t="shared" si="2"/>
        <v>207.5</v>
      </c>
      <c r="Y69" s="32"/>
      <c r="Z69" s="48"/>
    </row>
    <row r="70" spans="1:26" ht="19.899999999999999" customHeight="1" x14ac:dyDescent="0.25">
      <c r="A70" s="18" t="s">
        <v>38</v>
      </c>
      <c r="B70" s="30" t="s">
        <v>39</v>
      </c>
      <c r="C70" s="30" t="s">
        <v>40</v>
      </c>
      <c r="D70" s="30" t="s">
        <v>41</v>
      </c>
      <c r="E70" s="30" t="s">
        <v>99</v>
      </c>
      <c r="F70" s="30" t="s">
        <v>100</v>
      </c>
      <c r="G70" s="30" t="s">
        <v>101</v>
      </c>
      <c r="H70" s="30" t="s">
        <v>110</v>
      </c>
      <c r="I70" s="30" t="s">
        <v>84</v>
      </c>
      <c r="J70" s="30" t="s">
        <v>47</v>
      </c>
      <c r="K70" s="30"/>
      <c r="L70" s="30" t="s">
        <v>48</v>
      </c>
      <c r="M70" s="30" t="s">
        <v>49</v>
      </c>
      <c r="N70" s="30" t="s">
        <v>50</v>
      </c>
      <c r="O70" s="30" t="s">
        <v>51</v>
      </c>
      <c r="P70" s="30" t="s">
        <v>52</v>
      </c>
      <c r="Q70" s="32">
        <v>150</v>
      </c>
      <c r="R70" s="32">
        <f>Inventari!C62</f>
        <v>1</v>
      </c>
      <c r="S70" s="32"/>
      <c r="T70" s="32">
        <f t="shared" si="0"/>
        <v>150</v>
      </c>
      <c r="U70" s="32">
        <v>1</v>
      </c>
      <c r="V70" s="32">
        <f t="shared" si="1"/>
        <v>150</v>
      </c>
      <c r="W70" s="32">
        <f>'Tipus-de-Recurs-assignat'!B15</f>
        <v>60</v>
      </c>
      <c r="X70" s="32">
        <f t="shared" si="2"/>
        <v>2.5</v>
      </c>
      <c r="Y70" s="32"/>
      <c r="Z70" s="48"/>
    </row>
    <row r="71" spans="1:26" ht="19.899999999999999" customHeight="1" x14ac:dyDescent="0.25">
      <c r="A71" s="18" t="s">
        <v>38</v>
      </c>
      <c r="B71" s="30" t="s">
        <v>39</v>
      </c>
      <c r="C71" s="30" t="s">
        <v>40</v>
      </c>
      <c r="D71" s="30" t="s">
        <v>41</v>
      </c>
      <c r="E71" s="30" t="s">
        <v>103</v>
      </c>
      <c r="F71" s="30" t="s">
        <v>104</v>
      </c>
      <c r="G71" s="30" t="s">
        <v>101</v>
      </c>
      <c r="H71" s="30" t="s">
        <v>111</v>
      </c>
      <c r="I71" s="30" t="s">
        <v>84</v>
      </c>
      <c r="J71" s="30" t="s">
        <v>47</v>
      </c>
      <c r="K71" s="30"/>
      <c r="L71" s="30" t="s">
        <v>48</v>
      </c>
      <c r="M71" s="30" t="s">
        <v>49</v>
      </c>
      <c r="N71" s="30" t="s">
        <v>50</v>
      </c>
      <c r="O71" s="30" t="s">
        <v>51</v>
      </c>
      <c r="P71" s="30" t="s">
        <v>52</v>
      </c>
      <c r="Q71" s="32">
        <v>150</v>
      </c>
      <c r="R71" s="32">
        <f>Inventari!C7</f>
        <v>83</v>
      </c>
      <c r="S71" s="32"/>
      <c r="T71" s="32">
        <f t="shared" si="0"/>
        <v>12450</v>
      </c>
      <c r="U71" s="32">
        <v>1</v>
      </c>
      <c r="V71" s="32">
        <f t="shared" si="1"/>
        <v>12450</v>
      </c>
      <c r="W71" s="32">
        <f>'Tipus-de-Recurs-assignat'!B15</f>
        <v>60</v>
      </c>
      <c r="X71" s="32">
        <f t="shared" si="2"/>
        <v>207.5</v>
      </c>
      <c r="Y71" s="32"/>
      <c r="Z71" s="48"/>
    </row>
    <row r="72" spans="1:26" ht="19.899999999999999" customHeight="1" x14ac:dyDescent="0.25">
      <c r="A72" s="18" t="s">
        <v>38</v>
      </c>
      <c r="B72" s="30" t="s">
        <v>39</v>
      </c>
      <c r="C72" s="30" t="s">
        <v>40</v>
      </c>
      <c r="D72" s="30" t="s">
        <v>41</v>
      </c>
      <c r="E72" s="30" t="s">
        <v>99</v>
      </c>
      <c r="F72" s="30" t="s">
        <v>100</v>
      </c>
      <c r="G72" s="30" t="s">
        <v>101</v>
      </c>
      <c r="H72" s="30" t="s">
        <v>112</v>
      </c>
      <c r="I72" s="30" t="s">
        <v>86</v>
      </c>
      <c r="J72" s="30" t="s">
        <v>47</v>
      </c>
      <c r="K72" s="30"/>
      <c r="L72" s="30" t="s">
        <v>48</v>
      </c>
      <c r="M72" s="30" t="s">
        <v>49</v>
      </c>
      <c r="N72" s="30" t="s">
        <v>50</v>
      </c>
      <c r="O72" s="30" t="s">
        <v>51</v>
      </c>
      <c r="P72" s="30" t="s">
        <v>52</v>
      </c>
      <c r="Q72" s="32">
        <v>150</v>
      </c>
      <c r="R72" s="32">
        <f>Inventari!C62</f>
        <v>1</v>
      </c>
      <c r="S72" s="32"/>
      <c r="T72" s="32">
        <f t="shared" si="0"/>
        <v>150</v>
      </c>
      <c r="U72" s="32">
        <v>1</v>
      </c>
      <c r="V72" s="32">
        <f t="shared" si="1"/>
        <v>150</v>
      </c>
      <c r="W72" s="32">
        <f>'Tipus-de-Recurs-assignat'!B15</f>
        <v>60</v>
      </c>
      <c r="X72" s="32">
        <f t="shared" si="2"/>
        <v>2.5</v>
      </c>
      <c r="Y72" s="32"/>
      <c r="Z72" s="48"/>
    </row>
    <row r="73" spans="1:26" ht="19.899999999999999" customHeight="1" x14ac:dyDescent="0.25">
      <c r="A73" s="18" t="s">
        <v>38</v>
      </c>
      <c r="B73" s="30" t="s">
        <v>39</v>
      </c>
      <c r="C73" s="30" t="s">
        <v>40</v>
      </c>
      <c r="D73" s="30" t="s">
        <v>41</v>
      </c>
      <c r="E73" s="30" t="s">
        <v>103</v>
      </c>
      <c r="F73" s="30" t="s">
        <v>104</v>
      </c>
      <c r="G73" s="30" t="s">
        <v>101</v>
      </c>
      <c r="H73" s="30" t="s">
        <v>113</v>
      </c>
      <c r="I73" s="30" t="s">
        <v>86</v>
      </c>
      <c r="J73" s="30" t="s">
        <v>47</v>
      </c>
      <c r="K73" s="30"/>
      <c r="L73" s="30" t="s">
        <v>48</v>
      </c>
      <c r="M73" s="30" t="s">
        <v>49</v>
      </c>
      <c r="N73" s="30" t="s">
        <v>50</v>
      </c>
      <c r="O73" s="30" t="s">
        <v>51</v>
      </c>
      <c r="P73" s="30" t="s">
        <v>52</v>
      </c>
      <c r="Q73" s="32">
        <v>150</v>
      </c>
      <c r="R73" s="32">
        <f>Inventari!C7</f>
        <v>83</v>
      </c>
      <c r="S73" s="32"/>
      <c r="T73" s="32">
        <f t="shared" si="0"/>
        <v>12450</v>
      </c>
      <c r="U73" s="32">
        <v>1</v>
      </c>
      <c r="V73" s="32">
        <f t="shared" si="1"/>
        <v>12450</v>
      </c>
      <c r="W73" s="32">
        <f>'Tipus-de-Recurs-assignat'!B15</f>
        <v>60</v>
      </c>
      <c r="X73" s="32">
        <f t="shared" si="2"/>
        <v>207.5</v>
      </c>
      <c r="Y73" s="32"/>
      <c r="Z73" s="48"/>
    </row>
    <row r="74" spans="1:26" ht="19.899999999999999" customHeight="1" x14ac:dyDescent="0.25">
      <c r="A74" s="18" t="s">
        <v>38</v>
      </c>
      <c r="B74" s="30" t="s">
        <v>39</v>
      </c>
      <c r="C74" s="30" t="s">
        <v>40</v>
      </c>
      <c r="D74" s="30" t="s">
        <v>41</v>
      </c>
      <c r="E74" s="30" t="s">
        <v>99</v>
      </c>
      <c r="F74" s="30" t="s">
        <v>100</v>
      </c>
      <c r="G74" s="30" t="s">
        <v>101</v>
      </c>
      <c r="H74" s="30" t="s">
        <v>114</v>
      </c>
      <c r="I74" s="30" t="s">
        <v>88</v>
      </c>
      <c r="J74" s="30" t="s">
        <v>47</v>
      </c>
      <c r="K74" s="30"/>
      <c r="L74" s="30" t="s">
        <v>48</v>
      </c>
      <c r="M74" s="30" t="s">
        <v>49</v>
      </c>
      <c r="N74" s="30" t="s">
        <v>50</v>
      </c>
      <c r="O74" s="30" t="s">
        <v>51</v>
      </c>
      <c r="P74" s="30" t="s">
        <v>52</v>
      </c>
      <c r="Q74" s="32">
        <v>150</v>
      </c>
      <c r="R74" s="32">
        <f>Inventari!C62</f>
        <v>1</v>
      </c>
      <c r="S74" s="32"/>
      <c r="T74" s="32">
        <f t="shared" si="0"/>
        <v>150</v>
      </c>
      <c r="U74" s="32">
        <v>1</v>
      </c>
      <c r="V74" s="32">
        <f t="shared" si="1"/>
        <v>150</v>
      </c>
      <c r="W74" s="32">
        <f>'Tipus-de-Recurs-assignat'!B15</f>
        <v>60</v>
      </c>
      <c r="X74" s="32">
        <f t="shared" si="2"/>
        <v>2.5</v>
      </c>
      <c r="Y74" s="32"/>
      <c r="Z74" s="48"/>
    </row>
    <row r="75" spans="1:26" ht="19.899999999999999" customHeight="1" x14ac:dyDescent="0.25">
      <c r="A75" s="18" t="s">
        <v>38</v>
      </c>
      <c r="B75" s="30" t="s">
        <v>39</v>
      </c>
      <c r="C75" s="30" t="s">
        <v>40</v>
      </c>
      <c r="D75" s="30" t="s">
        <v>41</v>
      </c>
      <c r="E75" s="30" t="s">
        <v>103</v>
      </c>
      <c r="F75" s="30" t="s">
        <v>104</v>
      </c>
      <c r="G75" s="30" t="s">
        <v>101</v>
      </c>
      <c r="H75" s="30" t="s">
        <v>115</v>
      </c>
      <c r="I75" s="30" t="s">
        <v>88</v>
      </c>
      <c r="J75" s="30" t="s">
        <v>47</v>
      </c>
      <c r="K75" s="30"/>
      <c r="L75" s="30" t="s">
        <v>48</v>
      </c>
      <c r="M75" s="30" t="s">
        <v>49</v>
      </c>
      <c r="N75" s="30" t="s">
        <v>50</v>
      </c>
      <c r="O75" s="30" t="s">
        <v>51</v>
      </c>
      <c r="P75" s="30" t="s">
        <v>52</v>
      </c>
      <c r="Q75" s="32">
        <v>150</v>
      </c>
      <c r="R75" s="32">
        <f>Inventari!C7</f>
        <v>83</v>
      </c>
      <c r="S75" s="32"/>
      <c r="T75" s="32">
        <f t="shared" ref="T75:T138" si="3">Q75*R75</f>
        <v>12450</v>
      </c>
      <c r="U75" s="32">
        <v>1</v>
      </c>
      <c r="V75" s="32">
        <f t="shared" ref="V75:V138" si="4">T75*U75</f>
        <v>12450</v>
      </c>
      <c r="W75" s="32">
        <f>'Tipus-de-Recurs-assignat'!B15</f>
        <v>60</v>
      </c>
      <c r="X75" s="32">
        <f t="shared" ref="X75:X138" si="5">(V75/3600)*W75</f>
        <v>207.5</v>
      </c>
      <c r="Y75" s="32"/>
      <c r="Z75" s="48"/>
    </row>
    <row r="76" spans="1:26" ht="19.899999999999999" customHeight="1" x14ac:dyDescent="0.25">
      <c r="A76" s="18" t="s">
        <v>38</v>
      </c>
      <c r="B76" s="30" t="s">
        <v>39</v>
      </c>
      <c r="C76" s="30" t="s">
        <v>40</v>
      </c>
      <c r="D76" s="30" t="s">
        <v>41</v>
      </c>
      <c r="E76" s="30" t="s">
        <v>99</v>
      </c>
      <c r="F76" s="30" t="s">
        <v>100</v>
      </c>
      <c r="G76" s="30" t="s">
        <v>101</v>
      </c>
      <c r="H76" s="30" t="s">
        <v>116</v>
      </c>
      <c r="I76" s="30" t="s">
        <v>90</v>
      </c>
      <c r="J76" s="30" t="s">
        <v>47</v>
      </c>
      <c r="K76" s="30"/>
      <c r="L76" s="30" t="s">
        <v>48</v>
      </c>
      <c r="M76" s="30" t="s">
        <v>49</v>
      </c>
      <c r="N76" s="30" t="s">
        <v>50</v>
      </c>
      <c r="O76" s="30" t="s">
        <v>51</v>
      </c>
      <c r="P76" s="30" t="s">
        <v>52</v>
      </c>
      <c r="Q76" s="32">
        <v>150</v>
      </c>
      <c r="R76" s="32">
        <f>Inventari!C62</f>
        <v>1</v>
      </c>
      <c r="S76" s="32"/>
      <c r="T76" s="32">
        <f t="shared" si="3"/>
        <v>150</v>
      </c>
      <c r="U76" s="32">
        <v>1</v>
      </c>
      <c r="V76" s="32">
        <f t="shared" si="4"/>
        <v>150</v>
      </c>
      <c r="W76" s="32">
        <f>'Tipus-de-Recurs-assignat'!B15</f>
        <v>60</v>
      </c>
      <c r="X76" s="32">
        <f t="shared" si="5"/>
        <v>2.5</v>
      </c>
      <c r="Y76" s="32"/>
      <c r="Z76" s="48"/>
    </row>
    <row r="77" spans="1:26" ht="19.899999999999999" customHeight="1" x14ac:dyDescent="0.25">
      <c r="A77" s="18" t="s">
        <v>38</v>
      </c>
      <c r="B77" s="30" t="s">
        <v>39</v>
      </c>
      <c r="C77" s="30" t="s">
        <v>40</v>
      </c>
      <c r="D77" s="30" t="s">
        <v>41</v>
      </c>
      <c r="E77" s="30" t="s">
        <v>103</v>
      </c>
      <c r="F77" s="30" t="s">
        <v>104</v>
      </c>
      <c r="G77" s="30" t="s">
        <v>101</v>
      </c>
      <c r="H77" s="30" t="s">
        <v>117</v>
      </c>
      <c r="I77" s="30" t="s">
        <v>90</v>
      </c>
      <c r="J77" s="30" t="s">
        <v>47</v>
      </c>
      <c r="K77" s="30"/>
      <c r="L77" s="30" t="s">
        <v>48</v>
      </c>
      <c r="M77" s="30" t="s">
        <v>49</v>
      </c>
      <c r="N77" s="30" t="s">
        <v>50</v>
      </c>
      <c r="O77" s="30" t="s">
        <v>51</v>
      </c>
      <c r="P77" s="30" t="s">
        <v>52</v>
      </c>
      <c r="Q77" s="32">
        <v>150</v>
      </c>
      <c r="R77" s="32">
        <f>Inventari!C7</f>
        <v>83</v>
      </c>
      <c r="S77" s="32"/>
      <c r="T77" s="32">
        <f t="shared" si="3"/>
        <v>12450</v>
      </c>
      <c r="U77" s="32">
        <v>1</v>
      </c>
      <c r="V77" s="32">
        <f t="shared" si="4"/>
        <v>12450</v>
      </c>
      <c r="W77" s="32">
        <f>'Tipus-de-Recurs-assignat'!B15</f>
        <v>60</v>
      </c>
      <c r="X77" s="32">
        <f t="shared" si="5"/>
        <v>207.5</v>
      </c>
      <c r="Y77" s="32"/>
      <c r="Z77" s="48"/>
    </row>
    <row r="78" spans="1:26" ht="19.899999999999999" customHeight="1" x14ac:dyDescent="0.25">
      <c r="A78" s="18" t="s">
        <v>38</v>
      </c>
      <c r="B78" s="30" t="s">
        <v>39</v>
      </c>
      <c r="C78" s="30" t="s">
        <v>40</v>
      </c>
      <c r="D78" s="30" t="s">
        <v>41</v>
      </c>
      <c r="E78" s="30" t="s">
        <v>99</v>
      </c>
      <c r="F78" s="30" t="s">
        <v>100</v>
      </c>
      <c r="G78" s="30" t="s">
        <v>101</v>
      </c>
      <c r="H78" s="30" t="s">
        <v>118</v>
      </c>
      <c r="I78" s="30" t="s">
        <v>92</v>
      </c>
      <c r="J78" s="30" t="s">
        <v>47</v>
      </c>
      <c r="K78" s="30"/>
      <c r="L78" s="30" t="s">
        <v>48</v>
      </c>
      <c r="M78" s="30" t="s">
        <v>49</v>
      </c>
      <c r="N78" s="30" t="s">
        <v>50</v>
      </c>
      <c r="O78" s="30" t="s">
        <v>51</v>
      </c>
      <c r="P78" s="30" t="s">
        <v>52</v>
      </c>
      <c r="Q78" s="32">
        <v>150</v>
      </c>
      <c r="R78" s="32">
        <f>Inventari!C62</f>
        <v>1</v>
      </c>
      <c r="S78" s="32"/>
      <c r="T78" s="32">
        <f t="shared" si="3"/>
        <v>150</v>
      </c>
      <c r="U78" s="32">
        <v>1</v>
      </c>
      <c r="V78" s="32">
        <f t="shared" si="4"/>
        <v>150</v>
      </c>
      <c r="W78" s="32">
        <f>'Tipus-de-Recurs-assignat'!B15</f>
        <v>60</v>
      </c>
      <c r="X78" s="32">
        <f t="shared" si="5"/>
        <v>2.5</v>
      </c>
      <c r="Y78" s="32"/>
      <c r="Z78" s="48"/>
    </row>
    <row r="79" spans="1:26" ht="19.899999999999999" customHeight="1" x14ac:dyDescent="0.25">
      <c r="A79" s="18" t="s">
        <v>38</v>
      </c>
      <c r="B79" s="30" t="s">
        <v>39</v>
      </c>
      <c r="C79" s="30" t="s">
        <v>40</v>
      </c>
      <c r="D79" s="30" t="s">
        <v>41</v>
      </c>
      <c r="E79" s="30" t="s">
        <v>103</v>
      </c>
      <c r="F79" s="30" t="s">
        <v>104</v>
      </c>
      <c r="G79" s="30" t="s">
        <v>101</v>
      </c>
      <c r="H79" s="30" t="s">
        <v>119</v>
      </c>
      <c r="I79" s="30" t="s">
        <v>92</v>
      </c>
      <c r="J79" s="30" t="s">
        <v>47</v>
      </c>
      <c r="K79" s="30"/>
      <c r="L79" s="30" t="s">
        <v>48</v>
      </c>
      <c r="M79" s="30" t="s">
        <v>49</v>
      </c>
      <c r="N79" s="30" t="s">
        <v>50</v>
      </c>
      <c r="O79" s="30" t="s">
        <v>51</v>
      </c>
      <c r="P79" s="30" t="s">
        <v>52</v>
      </c>
      <c r="Q79" s="32">
        <v>150</v>
      </c>
      <c r="R79" s="32">
        <f>Inventari!C7</f>
        <v>83</v>
      </c>
      <c r="S79" s="32"/>
      <c r="T79" s="32">
        <f t="shared" si="3"/>
        <v>12450</v>
      </c>
      <c r="U79" s="32">
        <v>1</v>
      </c>
      <c r="V79" s="32">
        <f t="shared" si="4"/>
        <v>12450</v>
      </c>
      <c r="W79" s="32">
        <f>'Tipus-de-Recurs-assignat'!B15</f>
        <v>60</v>
      </c>
      <c r="X79" s="32">
        <f t="shared" si="5"/>
        <v>207.5</v>
      </c>
      <c r="Y79" s="32"/>
      <c r="Z79" s="48"/>
    </row>
    <row r="80" spans="1:26" ht="19.899999999999999" customHeight="1" x14ac:dyDescent="0.25">
      <c r="A80" s="18" t="s">
        <v>38</v>
      </c>
      <c r="B80" s="30" t="s">
        <v>39</v>
      </c>
      <c r="C80" s="30" t="s">
        <v>40</v>
      </c>
      <c r="D80" s="30" t="s">
        <v>41</v>
      </c>
      <c r="E80" s="30" t="s">
        <v>99</v>
      </c>
      <c r="F80" s="30" t="s">
        <v>100</v>
      </c>
      <c r="G80" s="30" t="s">
        <v>101</v>
      </c>
      <c r="H80" s="30" t="s">
        <v>120</v>
      </c>
      <c r="I80" s="30" t="s">
        <v>94</v>
      </c>
      <c r="J80" s="30" t="s">
        <v>47</v>
      </c>
      <c r="K80" s="30"/>
      <c r="L80" s="30" t="s">
        <v>48</v>
      </c>
      <c r="M80" s="30" t="s">
        <v>49</v>
      </c>
      <c r="N80" s="30" t="s">
        <v>50</v>
      </c>
      <c r="O80" s="30" t="s">
        <v>51</v>
      </c>
      <c r="P80" s="30" t="s">
        <v>52</v>
      </c>
      <c r="Q80" s="32">
        <v>150</v>
      </c>
      <c r="R80" s="32">
        <f>Inventari!C62</f>
        <v>1</v>
      </c>
      <c r="S80" s="32"/>
      <c r="T80" s="32">
        <f t="shared" si="3"/>
        <v>150</v>
      </c>
      <c r="U80" s="32">
        <v>1</v>
      </c>
      <c r="V80" s="32">
        <f t="shared" si="4"/>
        <v>150</v>
      </c>
      <c r="W80" s="32">
        <f>'Tipus-de-Recurs-assignat'!B15</f>
        <v>60</v>
      </c>
      <c r="X80" s="32">
        <f t="shared" si="5"/>
        <v>2.5</v>
      </c>
      <c r="Y80" s="32">
        <f>X64+X66+X68+X70+X72+X74+X76+X78+X80</f>
        <v>22.5</v>
      </c>
      <c r="Z80" s="48"/>
    </row>
    <row r="81" spans="1:26" ht="19.899999999999999" customHeight="1" x14ac:dyDescent="0.25">
      <c r="A81" s="18" t="s">
        <v>38</v>
      </c>
      <c r="B81" s="30" t="s">
        <v>39</v>
      </c>
      <c r="C81" s="30" t="s">
        <v>40</v>
      </c>
      <c r="D81" s="30" t="s">
        <v>41</v>
      </c>
      <c r="E81" s="30" t="s">
        <v>103</v>
      </c>
      <c r="F81" s="30" t="s">
        <v>104</v>
      </c>
      <c r="G81" s="30" t="s">
        <v>101</v>
      </c>
      <c r="H81" s="30" t="s">
        <v>121</v>
      </c>
      <c r="I81" s="30" t="s">
        <v>94</v>
      </c>
      <c r="J81" s="30" t="s">
        <v>47</v>
      </c>
      <c r="K81" s="30"/>
      <c r="L81" s="30" t="s">
        <v>48</v>
      </c>
      <c r="M81" s="30" t="s">
        <v>49</v>
      </c>
      <c r="N81" s="30" t="s">
        <v>50</v>
      </c>
      <c r="O81" s="30" t="s">
        <v>51</v>
      </c>
      <c r="P81" s="30" t="s">
        <v>52</v>
      </c>
      <c r="Q81" s="32">
        <v>150</v>
      </c>
      <c r="R81" s="32">
        <f>Inventari!C7</f>
        <v>83</v>
      </c>
      <c r="S81" s="32"/>
      <c r="T81" s="32">
        <f t="shared" si="3"/>
        <v>12450</v>
      </c>
      <c r="U81" s="32">
        <v>1</v>
      </c>
      <c r="V81" s="32">
        <f t="shared" si="4"/>
        <v>12450</v>
      </c>
      <c r="W81" s="32">
        <f>'Tipus-de-Recurs-assignat'!B15</f>
        <v>60</v>
      </c>
      <c r="X81" s="32">
        <f t="shared" si="5"/>
        <v>207.5</v>
      </c>
      <c r="Y81" s="32">
        <f>X65+X67+X69+X71+X73+X75+X77+X79+X81</f>
        <v>1867.5</v>
      </c>
      <c r="Z81" s="48"/>
    </row>
    <row r="82" spans="1:26" ht="19.899999999999999" customHeight="1" x14ac:dyDescent="0.25">
      <c r="A82" s="18" t="s">
        <v>38</v>
      </c>
      <c r="B82" s="30" t="s">
        <v>39</v>
      </c>
      <c r="C82" s="30" t="s">
        <v>40</v>
      </c>
      <c r="D82" s="30" t="s">
        <v>41</v>
      </c>
      <c r="E82" s="30" t="s">
        <v>122</v>
      </c>
      <c r="F82" s="30" t="s">
        <v>123</v>
      </c>
      <c r="G82" s="30" t="s">
        <v>124</v>
      </c>
      <c r="H82" s="30" t="s">
        <v>125</v>
      </c>
      <c r="I82" s="30" t="s">
        <v>126</v>
      </c>
      <c r="J82" s="30" t="s">
        <v>47</v>
      </c>
      <c r="K82" s="30"/>
      <c r="L82" s="30" t="s">
        <v>48</v>
      </c>
      <c r="M82" s="30" t="s">
        <v>49</v>
      </c>
      <c r="N82" s="30" t="s">
        <v>50</v>
      </c>
      <c r="O82" s="30" t="s">
        <v>51</v>
      </c>
      <c r="P82" s="30" t="s">
        <v>52</v>
      </c>
      <c r="Q82" s="32">
        <v>450</v>
      </c>
      <c r="R82" s="32">
        <f>Inventari!C8</f>
        <v>1</v>
      </c>
      <c r="S82" s="32"/>
      <c r="T82" s="32">
        <f t="shared" si="3"/>
        <v>450</v>
      </c>
      <c r="U82" s="32">
        <v>1</v>
      </c>
      <c r="V82" s="32">
        <f t="shared" si="4"/>
        <v>450</v>
      </c>
      <c r="W82" s="32">
        <f>'Tipus-de-Recurs-assignat'!B15</f>
        <v>60</v>
      </c>
      <c r="X82" s="32">
        <f t="shared" si="5"/>
        <v>7.5</v>
      </c>
      <c r="Y82" s="32"/>
      <c r="Z82" s="48"/>
    </row>
    <row r="83" spans="1:26" ht="19.899999999999999" customHeight="1" x14ac:dyDescent="0.25">
      <c r="A83" s="18" t="s">
        <v>38</v>
      </c>
      <c r="B83" s="30" t="s">
        <v>39</v>
      </c>
      <c r="C83" s="30" t="s">
        <v>40</v>
      </c>
      <c r="D83" s="30" t="s">
        <v>41</v>
      </c>
      <c r="E83" s="30" t="s">
        <v>122</v>
      </c>
      <c r="F83" s="30" t="s">
        <v>123</v>
      </c>
      <c r="G83" s="30" t="s">
        <v>124</v>
      </c>
      <c r="H83" s="30" t="s">
        <v>127</v>
      </c>
      <c r="I83" s="30" t="s">
        <v>128</v>
      </c>
      <c r="J83" s="30" t="s">
        <v>47</v>
      </c>
      <c r="K83" s="30"/>
      <c r="L83" s="30" t="s">
        <v>48</v>
      </c>
      <c r="M83" s="30" t="s">
        <v>49</v>
      </c>
      <c r="N83" s="30" t="s">
        <v>50</v>
      </c>
      <c r="O83" s="30" t="s">
        <v>51</v>
      </c>
      <c r="P83" s="30" t="s">
        <v>52</v>
      </c>
      <c r="Q83" s="32">
        <v>450</v>
      </c>
      <c r="R83" s="32">
        <f>Inventari!C8</f>
        <v>1</v>
      </c>
      <c r="S83" s="32"/>
      <c r="T83" s="32">
        <f t="shared" si="3"/>
        <v>450</v>
      </c>
      <c r="U83" s="32">
        <v>1</v>
      </c>
      <c r="V83" s="32">
        <f t="shared" si="4"/>
        <v>450</v>
      </c>
      <c r="W83" s="32">
        <f>'Tipus-de-Recurs-assignat'!B15</f>
        <v>60</v>
      </c>
      <c r="X83" s="32">
        <f t="shared" si="5"/>
        <v>7.5</v>
      </c>
      <c r="Y83" s="32"/>
      <c r="Z83" s="48"/>
    </row>
    <row r="84" spans="1:26" ht="19.899999999999999" customHeight="1" x14ac:dyDescent="0.25">
      <c r="A84" s="18" t="s">
        <v>38</v>
      </c>
      <c r="B84" s="30" t="s">
        <v>39</v>
      </c>
      <c r="C84" s="30" t="s">
        <v>40</v>
      </c>
      <c r="D84" s="30" t="s">
        <v>41</v>
      </c>
      <c r="E84" s="30" t="s">
        <v>122</v>
      </c>
      <c r="F84" s="30" t="s">
        <v>123</v>
      </c>
      <c r="G84" s="30" t="s">
        <v>124</v>
      </c>
      <c r="H84" s="30" t="s">
        <v>129</v>
      </c>
      <c r="I84" s="30" t="s">
        <v>130</v>
      </c>
      <c r="J84" s="30" t="s">
        <v>47</v>
      </c>
      <c r="K84" s="30"/>
      <c r="L84" s="30" t="s">
        <v>48</v>
      </c>
      <c r="M84" s="30" t="s">
        <v>49</v>
      </c>
      <c r="N84" s="30" t="s">
        <v>50</v>
      </c>
      <c r="O84" s="30" t="s">
        <v>51</v>
      </c>
      <c r="P84" s="30" t="s">
        <v>52</v>
      </c>
      <c r="Q84" s="32">
        <v>450</v>
      </c>
      <c r="R84" s="32">
        <f>Inventari!C8</f>
        <v>1</v>
      </c>
      <c r="S84" s="32"/>
      <c r="T84" s="32">
        <f t="shared" si="3"/>
        <v>450</v>
      </c>
      <c r="U84" s="32">
        <v>1</v>
      </c>
      <c r="V84" s="32">
        <f t="shared" si="4"/>
        <v>450</v>
      </c>
      <c r="W84" s="32">
        <f>'Tipus-de-Recurs-assignat'!B15</f>
        <v>60</v>
      </c>
      <c r="X84" s="32">
        <f t="shared" si="5"/>
        <v>7.5</v>
      </c>
      <c r="Y84" s="32"/>
      <c r="Z84" s="48"/>
    </row>
    <row r="85" spans="1:26" ht="19.899999999999999" customHeight="1" x14ac:dyDescent="0.25">
      <c r="A85" s="18" t="s">
        <v>38</v>
      </c>
      <c r="B85" s="30" t="s">
        <v>39</v>
      </c>
      <c r="C85" s="30" t="s">
        <v>40</v>
      </c>
      <c r="D85" s="30" t="s">
        <v>41</v>
      </c>
      <c r="E85" s="30" t="s">
        <v>122</v>
      </c>
      <c r="F85" s="30" t="s">
        <v>123</v>
      </c>
      <c r="G85" s="30" t="s">
        <v>124</v>
      </c>
      <c r="H85" s="30" t="s">
        <v>131</v>
      </c>
      <c r="I85" s="30" t="s">
        <v>132</v>
      </c>
      <c r="J85" s="30" t="s">
        <v>47</v>
      </c>
      <c r="K85" s="30"/>
      <c r="L85" s="30" t="s">
        <v>48</v>
      </c>
      <c r="M85" s="30" t="s">
        <v>49</v>
      </c>
      <c r="N85" s="30" t="s">
        <v>50</v>
      </c>
      <c r="O85" s="30" t="s">
        <v>51</v>
      </c>
      <c r="P85" s="30" t="s">
        <v>52</v>
      </c>
      <c r="Q85" s="32">
        <v>450</v>
      </c>
      <c r="R85" s="32">
        <f>Inventari!C8</f>
        <v>1</v>
      </c>
      <c r="S85" s="32"/>
      <c r="T85" s="32">
        <f t="shared" si="3"/>
        <v>450</v>
      </c>
      <c r="U85" s="32">
        <v>1</v>
      </c>
      <c r="V85" s="32">
        <f t="shared" si="4"/>
        <v>450</v>
      </c>
      <c r="W85" s="32">
        <f>'Tipus-de-Recurs-assignat'!B15</f>
        <v>60</v>
      </c>
      <c r="X85" s="32">
        <f t="shared" si="5"/>
        <v>7.5</v>
      </c>
      <c r="Y85" s="32"/>
      <c r="Z85" s="48"/>
    </row>
    <row r="86" spans="1:26" ht="19.899999999999999" customHeight="1" x14ac:dyDescent="0.25">
      <c r="A86" s="18" t="s">
        <v>38</v>
      </c>
      <c r="B86" s="30" t="s">
        <v>39</v>
      </c>
      <c r="C86" s="30" t="s">
        <v>40</v>
      </c>
      <c r="D86" s="30" t="s">
        <v>41</v>
      </c>
      <c r="E86" s="30" t="s">
        <v>122</v>
      </c>
      <c r="F86" s="30" t="s">
        <v>123</v>
      </c>
      <c r="G86" s="30" t="s">
        <v>124</v>
      </c>
      <c r="H86" s="30" t="s">
        <v>133</v>
      </c>
      <c r="I86" s="30" t="s">
        <v>134</v>
      </c>
      <c r="J86" s="30" t="s">
        <v>47</v>
      </c>
      <c r="K86" s="30"/>
      <c r="L86" s="30" t="s">
        <v>48</v>
      </c>
      <c r="M86" s="30" t="s">
        <v>49</v>
      </c>
      <c r="N86" s="30" t="s">
        <v>50</v>
      </c>
      <c r="O86" s="30" t="s">
        <v>51</v>
      </c>
      <c r="P86" s="30" t="s">
        <v>52</v>
      </c>
      <c r="Q86" s="32">
        <v>450</v>
      </c>
      <c r="R86" s="32">
        <f>Inventari!C8</f>
        <v>1</v>
      </c>
      <c r="S86" s="32"/>
      <c r="T86" s="32">
        <f t="shared" si="3"/>
        <v>450</v>
      </c>
      <c r="U86" s="32">
        <v>1</v>
      </c>
      <c r="V86" s="32">
        <f t="shared" si="4"/>
        <v>450</v>
      </c>
      <c r="W86" s="32">
        <f>'Tipus-de-Recurs-assignat'!B15</f>
        <v>60</v>
      </c>
      <c r="X86" s="32">
        <f t="shared" si="5"/>
        <v>7.5</v>
      </c>
      <c r="Y86" s="32"/>
      <c r="Z86" s="48"/>
    </row>
    <row r="87" spans="1:26" ht="19.899999999999999" customHeight="1" x14ac:dyDescent="0.25">
      <c r="A87" s="18" t="s">
        <v>38</v>
      </c>
      <c r="B87" s="30" t="s">
        <v>39</v>
      </c>
      <c r="C87" s="30" t="s">
        <v>40</v>
      </c>
      <c r="D87" s="30" t="s">
        <v>41</v>
      </c>
      <c r="E87" s="30" t="s">
        <v>122</v>
      </c>
      <c r="F87" s="30" t="s">
        <v>123</v>
      </c>
      <c r="G87" s="30" t="s">
        <v>124</v>
      </c>
      <c r="H87" s="30" t="s">
        <v>135</v>
      </c>
      <c r="I87" s="30" t="s">
        <v>136</v>
      </c>
      <c r="J87" s="30" t="s">
        <v>47</v>
      </c>
      <c r="K87" s="30"/>
      <c r="L87" s="30" t="s">
        <v>48</v>
      </c>
      <c r="M87" s="30" t="s">
        <v>49</v>
      </c>
      <c r="N87" s="30" t="s">
        <v>50</v>
      </c>
      <c r="O87" s="30" t="s">
        <v>51</v>
      </c>
      <c r="P87" s="30" t="s">
        <v>52</v>
      </c>
      <c r="Q87" s="32">
        <v>450</v>
      </c>
      <c r="R87" s="32">
        <f>Inventari!C8</f>
        <v>1</v>
      </c>
      <c r="S87" s="32"/>
      <c r="T87" s="32">
        <f t="shared" si="3"/>
        <v>450</v>
      </c>
      <c r="U87" s="32">
        <v>1</v>
      </c>
      <c r="V87" s="32">
        <f t="shared" si="4"/>
        <v>450</v>
      </c>
      <c r="W87" s="32">
        <f>'Tipus-de-Recurs-assignat'!B15</f>
        <v>60</v>
      </c>
      <c r="X87" s="32">
        <f t="shared" si="5"/>
        <v>7.5</v>
      </c>
      <c r="Y87" s="32"/>
      <c r="Z87" s="48"/>
    </row>
    <row r="88" spans="1:26" ht="19.899999999999999" customHeight="1" x14ac:dyDescent="0.25">
      <c r="A88" s="18" t="s">
        <v>38</v>
      </c>
      <c r="B88" s="30" t="s">
        <v>39</v>
      </c>
      <c r="C88" s="30" t="s">
        <v>40</v>
      </c>
      <c r="D88" s="30" t="s">
        <v>41</v>
      </c>
      <c r="E88" s="30" t="s">
        <v>122</v>
      </c>
      <c r="F88" s="30" t="s">
        <v>123</v>
      </c>
      <c r="G88" s="30" t="s">
        <v>124</v>
      </c>
      <c r="H88" s="30" t="s">
        <v>137</v>
      </c>
      <c r="I88" s="30" t="s">
        <v>138</v>
      </c>
      <c r="J88" s="30" t="s">
        <v>47</v>
      </c>
      <c r="K88" s="30"/>
      <c r="L88" s="30" t="s">
        <v>48</v>
      </c>
      <c r="M88" s="30" t="s">
        <v>49</v>
      </c>
      <c r="N88" s="30" t="s">
        <v>50</v>
      </c>
      <c r="O88" s="30" t="s">
        <v>51</v>
      </c>
      <c r="P88" s="30" t="s">
        <v>52</v>
      </c>
      <c r="Q88" s="32">
        <v>450</v>
      </c>
      <c r="R88" s="32">
        <f>Inventari!C8</f>
        <v>1</v>
      </c>
      <c r="S88" s="32"/>
      <c r="T88" s="32">
        <f t="shared" si="3"/>
        <v>450</v>
      </c>
      <c r="U88" s="32">
        <v>1</v>
      </c>
      <c r="V88" s="32">
        <f t="shared" si="4"/>
        <v>450</v>
      </c>
      <c r="W88" s="32">
        <f>'Tipus-de-Recurs-assignat'!B15</f>
        <v>60</v>
      </c>
      <c r="X88" s="32">
        <f t="shared" si="5"/>
        <v>7.5</v>
      </c>
      <c r="Y88" s="32"/>
      <c r="Z88" s="48"/>
    </row>
    <row r="89" spans="1:26" ht="19.899999999999999" customHeight="1" x14ac:dyDescent="0.25">
      <c r="A89" s="18" t="s">
        <v>38</v>
      </c>
      <c r="B89" s="30" t="s">
        <v>39</v>
      </c>
      <c r="C89" s="30" t="s">
        <v>40</v>
      </c>
      <c r="D89" s="30" t="s">
        <v>41</v>
      </c>
      <c r="E89" s="30" t="s">
        <v>122</v>
      </c>
      <c r="F89" s="30" t="s">
        <v>123</v>
      </c>
      <c r="G89" s="30" t="s">
        <v>124</v>
      </c>
      <c r="H89" s="30" t="s">
        <v>139</v>
      </c>
      <c r="I89" s="30" t="s">
        <v>140</v>
      </c>
      <c r="J89" s="30" t="s">
        <v>47</v>
      </c>
      <c r="K89" s="30"/>
      <c r="L89" s="30" t="s">
        <v>48</v>
      </c>
      <c r="M89" s="30" t="s">
        <v>49</v>
      </c>
      <c r="N89" s="30" t="s">
        <v>50</v>
      </c>
      <c r="O89" s="30" t="s">
        <v>51</v>
      </c>
      <c r="P89" s="30" t="s">
        <v>52</v>
      </c>
      <c r="Q89" s="32">
        <v>450</v>
      </c>
      <c r="R89" s="32">
        <f>Inventari!C8</f>
        <v>1</v>
      </c>
      <c r="S89" s="32"/>
      <c r="T89" s="32">
        <f t="shared" si="3"/>
        <v>450</v>
      </c>
      <c r="U89" s="32">
        <v>1</v>
      </c>
      <c r="V89" s="32">
        <f t="shared" si="4"/>
        <v>450</v>
      </c>
      <c r="W89" s="32">
        <f>'Tipus-de-Recurs-assignat'!B15</f>
        <v>60</v>
      </c>
      <c r="X89" s="32">
        <f t="shared" si="5"/>
        <v>7.5</v>
      </c>
      <c r="Y89" s="32">
        <f>X82+X83+X84+X85+X86+X87+X88+X89</f>
        <v>60</v>
      </c>
      <c r="Z89" s="48"/>
    </row>
    <row r="90" spans="1:26" ht="19.899999999999999" customHeight="1" x14ac:dyDescent="0.25">
      <c r="A90" s="18" t="s">
        <v>38</v>
      </c>
      <c r="B90" s="30" t="s">
        <v>39</v>
      </c>
      <c r="C90" s="30" t="s">
        <v>40</v>
      </c>
      <c r="D90" s="30" t="s">
        <v>41</v>
      </c>
      <c r="E90" s="30" t="s">
        <v>141</v>
      </c>
      <c r="F90" s="30" t="s">
        <v>142</v>
      </c>
      <c r="G90" s="30" t="s">
        <v>143</v>
      </c>
      <c r="H90" s="30" t="s">
        <v>144</v>
      </c>
      <c r="I90" s="30" t="s">
        <v>145</v>
      </c>
      <c r="J90" s="30" t="s">
        <v>47</v>
      </c>
      <c r="K90" s="30"/>
      <c r="L90" s="30" t="s">
        <v>48</v>
      </c>
      <c r="M90" s="30" t="s">
        <v>49</v>
      </c>
      <c r="N90" s="30" t="s">
        <v>50</v>
      </c>
      <c r="O90" s="30" t="s">
        <v>51</v>
      </c>
      <c r="P90" s="30" t="s">
        <v>52</v>
      </c>
      <c r="Q90" s="32">
        <v>0.5</v>
      </c>
      <c r="R90" s="32">
        <f>Inventari!C10</f>
        <v>2154</v>
      </c>
      <c r="S90" s="32"/>
      <c r="T90" s="32">
        <f t="shared" si="3"/>
        <v>1077</v>
      </c>
      <c r="U90" s="32">
        <v>1</v>
      </c>
      <c r="V90" s="32">
        <f t="shared" si="4"/>
        <v>1077</v>
      </c>
      <c r="W90" s="32">
        <f>'Tipus-de-Recurs-assignat'!B15</f>
        <v>60</v>
      </c>
      <c r="X90" s="32">
        <f t="shared" si="5"/>
        <v>17.950000000000003</v>
      </c>
      <c r="Y90" s="32"/>
      <c r="Z90" s="48"/>
    </row>
    <row r="91" spans="1:26" ht="19.899999999999999" customHeight="1" x14ac:dyDescent="0.25">
      <c r="A91" s="18" t="s">
        <v>38</v>
      </c>
      <c r="B91" s="30" t="s">
        <v>39</v>
      </c>
      <c r="C91" s="30" t="s">
        <v>40</v>
      </c>
      <c r="D91" s="30" t="s">
        <v>41</v>
      </c>
      <c r="E91" s="30" t="s">
        <v>141</v>
      </c>
      <c r="F91" s="30" t="s">
        <v>142</v>
      </c>
      <c r="G91" s="30" t="s">
        <v>143</v>
      </c>
      <c r="H91" s="30" t="s">
        <v>146</v>
      </c>
      <c r="I91" s="30" t="s">
        <v>147</v>
      </c>
      <c r="J91" s="30" t="s">
        <v>47</v>
      </c>
      <c r="K91" s="30"/>
      <c r="L91" s="30" t="s">
        <v>48</v>
      </c>
      <c r="M91" s="30" t="s">
        <v>49</v>
      </c>
      <c r="N91" s="30" t="s">
        <v>50</v>
      </c>
      <c r="O91" s="30" t="s">
        <v>51</v>
      </c>
      <c r="P91" s="30" t="s">
        <v>52</v>
      </c>
      <c r="Q91" s="32">
        <v>0.5</v>
      </c>
      <c r="R91" s="32">
        <f>Inventari!C10</f>
        <v>2154</v>
      </c>
      <c r="S91" s="32"/>
      <c r="T91" s="32">
        <f t="shared" si="3"/>
        <v>1077</v>
      </c>
      <c r="U91" s="32">
        <v>1</v>
      </c>
      <c r="V91" s="32">
        <f t="shared" si="4"/>
        <v>1077</v>
      </c>
      <c r="W91" s="32">
        <f>'Tipus-de-Recurs-assignat'!B15</f>
        <v>60</v>
      </c>
      <c r="X91" s="32">
        <f t="shared" si="5"/>
        <v>17.950000000000003</v>
      </c>
      <c r="Y91" s="32"/>
      <c r="Z91" s="48"/>
    </row>
    <row r="92" spans="1:26" ht="19.899999999999999" customHeight="1" x14ac:dyDescent="0.25">
      <c r="A92" s="18" t="s">
        <v>38</v>
      </c>
      <c r="B92" s="30" t="s">
        <v>39</v>
      </c>
      <c r="C92" s="30" t="s">
        <v>40</v>
      </c>
      <c r="D92" s="30" t="s">
        <v>41</v>
      </c>
      <c r="E92" s="30" t="s">
        <v>141</v>
      </c>
      <c r="F92" s="30" t="s">
        <v>142</v>
      </c>
      <c r="G92" s="30" t="s">
        <v>143</v>
      </c>
      <c r="H92" s="30" t="s">
        <v>148</v>
      </c>
      <c r="I92" s="30" t="s">
        <v>149</v>
      </c>
      <c r="J92" s="30" t="s">
        <v>47</v>
      </c>
      <c r="K92" s="30"/>
      <c r="L92" s="30" t="s">
        <v>48</v>
      </c>
      <c r="M92" s="30" t="s">
        <v>49</v>
      </c>
      <c r="N92" s="30" t="s">
        <v>50</v>
      </c>
      <c r="O92" s="30" t="s">
        <v>51</v>
      </c>
      <c r="P92" s="30" t="s">
        <v>52</v>
      </c>
      <c r="Q92" s="32">
        <v>0.5</v>
      </c>
      <c r="R92" s="32">
        <f>Inventari!C10</f>
        <v>2154</v>
      </c>
      <c r="S92" s="32"/>
      <c r="T92" s="32">
        <f t="shared" si="3"/>
        <v>1077</v>
      </c>
      <c r="U92" s="32">
        <v>1</v>
      </c>
      <c r="V92" s="32">
        <f t="shared" si="4"/>
        <v>1077</v>
      </c>
      <c r="W92" s="32">
        <f>'Tipus-de-Recurs-assignat'!B15</f>
        <v>60</v>
      </c>
      <c r="X92" s="32">
        <f t="shared" si="5"/>
        <v>17.950000000000003</v>
      </c>
      <c r="Y92" s="32"/>
      <c r="Z92" s="48"/>
    </row>
    <row r="93" spans="1:26" ht="19.899999999999999" customHeight="1" x14ac:dyDescent="0.25">
      <c r="A93" s="18" t="s">
        <v>38</v>
      </c>
      <c r="B93" s="30" t="s">
        <v>39</v>
      </c>
      <c r="C93" s="30" t="s">
        <v>40</v>
      </c>
      <c r="D93" s="30" t="s">
        <v>41</v>
      </c>
      <c r="E93" s="30" t="s">
        <v>141</v>
      </c>
      <c r="F93" s="30" t="s">
        <v>142</v>
      </c>
      <c r="G93" s="30" t="s">
        <v>143</v>
      </c>
      <c r="H93" s="30" t="s">
        <v>150</v>
      </c>
      <c r="I93" s="30" t="s">
        <v>151</v>
      </c>
      <c r="J93" s="30" t="s">
        <v>47</v>
      </c>
      <c r="K93" s="30"/>
      <c r="L93" s="30" t="s">
        <v>48</v>
      </c>
      <c r="M93" s="30" t="s">
        <v>49</v>
      </c>
      <c r="N93" s="30" t="s">
        <v>50</v>
      </c>
      <c r="O93" s="30" t="s">
        <v>51</v>
      </c>
      <c r="P93" s="30" t="s">
        <v>52</v>
      </c>
      <c r="Q93" s="32">
        <v>0.5</v>
      </c>
      <c r="R93" s="32">
        <f>Inventari!C10</f>
        <v>2154</v>
      </c>
      <c r="S93" s="32"/>
      <c r="T93" s="32">
        <f t="shared" si="3"/>
        <v>1077</v>
      </c>
      <c r="U93" s="32">
        <v>1</v>
      </c>
      <c r="V93" s="32">
        <f t="shared" si="4"/>
        <v>1077</v>
      </c>
      <c r="W93" s="32">
        <f>'Tipus-de-Recurs-assignat'!B15</f>
        <v>60</v>
      </c>
      <c r="X93" s="32">
        <f t="shared" si="5"/>
        <v>17.950000000000003</v>
      </c>
      <c r="Y93" s="32">
        <f>X90+X91+X92+X93</f>
        <v>71.800000000000011</v>
      </c>
      <c r="Z93" s="48"/>
    </row>
    <row r="94" spans="1:26" ht="19.899999999999999" customHeight="1" x14ac:dyDescent="0.25">
      <c r="A94" s="18" t="s">
        <v>38</v>
      </c>
      <c r="B94" s="30" t="s">
        <v>39</v>
      </c>
      <c r="C94" s="30" t="s">
        <v>40</v>
      </c>
      <c r="D94" s="30" t="s">
        <v>41</v>
      </c>
      <c r="E94" s="30" t="s">
        <v>152</v>
      </c>
      <c r="F94" s="30" t="s">
        <v>153</v>
      </c>
      <c r="G94" s="30" t="s">
        <v>154</v>
      </c>
      <c r="H94" s="30" t="s">
        <v>155</v>
      </c>
      <c r="I94" s="30" t="s">
        <v>156</v>
      </c>
      <c r="J94" s="30" t="s">
        <v>47</v>
      </c>
      <c r="K94" s="30"/>
      <c r="L94" s="30" t="s">
        <v>48</v>
      </c>
      <c r="M94" s="30" t="s">
        <v>49</v>
      </c>
      <c r="N94" s="30" t="s">
        <v>50</v>
      </c>
      <c r="O94" s="30" t="s">
        <v>51</v>
      </c>
      <c r="P94" s="30" t="s">
        <v>52</v>
      </c>
      <c r="Q94" s="32">
        <v>30</v>
      </c>
      <c r="R94" s="32">
        <f>Inventari!C11</f>
        <v>335</v>
      </c>
      <c r="S94" s="32"/>
      <c r="T94" s="32">
        <f t="shared" si="3"/>
        <v>10050</v>
      </c>
      <c r="U94" s="32">
        <v>1</v>
      </c>
      <c r="V94" s="32">
        <f t="shared" si="4"/>
        <v>10050</v>
      </c>
      <c r="W94" s="32">
        <f>'Tipus-de-Recurs-assignat'!B15</f>
        <v>60</v>
      </c>
      <c r="X94" s="32">
        <f t="shared" si="5"/>
        <v>167.5</v>
      </c>
      <c r="Y94" s="32"/>
      <c r="Z94" s="48"/>
    </row>
    <row r="95" spans="1:26" ht="19.899999999999999" customHeight="1" x14ac:dyDescent="0.25">
      <c r="A95" s="18" t="s">
        <v>38</v>
      </c>
      <c r="B95" s="30" t="s">
        <v>39</v>
      </c>
      <c r="C95" s="30" t="s">
        <v>40</v>
      </c>
      <c r="D95" s="30" t="s">
        <v>41</v>
      </c>
      <c r="E95" s="30" t="s">
        <v>152</v>
      </c>
      <c r="F95" s="30" t="s">
        <v>153</v>
      </c>
      <c r="G95" s="30" t="s">
        <v>154</v>
      </c>
      <c r="H95" s="30" t="s">
        <v>157</v>
      </c>
      <c r="I95" s="30" t="s">
        <v>158</v>
      </c>
      <c r="J95" s="30" t="s">
        <v>47</v>
      </c>
      <c r="K95" s="30"/>
      <c r="L95" s="30" t="s">
        <v>48</v>
      </c>
      <c r="M95" s="30" t="s">
        <v>49</v>
      </c>
      <c r="N95" s="30" t="s">
        <v>50</v>
      </c>
      <c r="O95" s="30" t="s">
        <v>51</v>
      </c>
      <c r="P95" s="30" t="s">
        <v>52</v>
      </c>
      <c r="Q95" s="32">
        <v>30</v>
      </c>
      <c r="R95" s="32">
        <f>Inventari!C11</f>
        <v>335</v>
      </c>
      <c r="S95" s="32"/>
      <c r="T95" s="32">
        <f t="shared" si="3"/>
        <v>10050</v>
      </c>
      <c r="U95" s="32">
        <v>1</v>
      </c>
      <c r="V95" s="32">
        <f t="shared" si="4"/>
        <v>10050</v>
      </c>
      <c r="W95" s="32">
        <f>'Tipus-de-Recurs-assignat'!B15</f>
        <v>60</v>
      </c>
      <c r="X95" s="32">
        <f t="shared" si="5"/>
        <v>167.5</v>
      </c>
      <c r="Y95" s="32"/>
      <c r="Z95" s="48"/>
    </row>
    <row r="96" spans="1:26" ht="19.899999999999999" customHeight="1" x14ac:dyDescent="0.25">
      <c r="A96" s="18" t="s">
        <v>38</v>
      </c>
      <c r="B96" s="30" t="s">
        <v>39</v>
      </c>
      <c r="C96" s="30" t="s">
        <v>40</v>
      </c>
      <c r="D96" s="30" t="s">
        <v>41</v>
      </c>
      <c r="E96" s="30" t="s">
        <v>152</v>
      </c>
      <c r="F96" s="30" t="s">
        <v>153</v>
      </c>
      <c r="G96" s="30" t="s">
        <v>154</v>
      </c>
      <c r="H96" s="30" t="s">
        <v>159</v>
      </c>
      <c r="I96" s="30" t="s">
        <v>160</v>
      </c>
      <c r="J96" s="30" t="s">
        <v>47</v>
      </c>
      <c r="K96" s="30"/>
      <c r="L96" s="30" t="s">
        <v>48</v>
      </c>
      <c r="M96" s="30" t="s">
        <v>49</v>
      </c>
      <c r="N96" s="30" t="s">
        <v>50</v>
      </c>
      <c r="O96" s="30" t="s">
        <v>51</v>
      </c>
      <c r="P96" s="30" t="s">
        <v>52</v>
      </c>
      <c r="Q96" s="32">
        <v>30</v>
      </c>
      <c r="R96" s="32">
        <f>Inventari!C11</f>
        <v>335</v>
      </c>
      <c r="S96" s="32"/>
      <c r="T96" s="32">
        <f t="shared" si="3"/>
        <v>10050</v>
      </c>
      <c r="U96" s="32">
        <v>1</v>
      </c>
      <c r="V96" s="32">
        <f t="shared" si="4"/>
        <v>10050</v>
      </c>
      <c r="W96" s="32">
        <f>'Tipus-de-Recurs-assignat'!B15</f>
        <v>60</v>
      </c>
      <c r="X96" s="32">
        <f t="shared" si="5"/>
        <v>167.5</v>
      </c>
      <c r="Y96" s="32">
        <f>X94+X95+X96</f>
        <v>502.5</v>
      </c>
      <c r="Z96" s="48"/>
    </row>
    <row r="97" spans="1:26" ht="19.899999999999999" customHeight="1" x14ac:dyDescent="0.25">
      <c r="A97" s="18" t="s">
        <v>38</v>
      </c>
      <c r="B97" s="30" t="s">
        <v>39</v>
      </c>
      <c r="C97" s="30" t="s">
        <v>40</v>
      </c>
      <c r="D97" s="30" t="s">
        <v>41</v>
      </c>
      <c r="E97" s="30" t="s">
        <v>161</v>
      </c>
      <c r="F97" s="30" t="s">
        <v>162</v>
      </c>
      <c r="G97" s="30" t="s">
        <v>163</v>
      </c>
      <c r="H97" s="30" t="s">
        <v>164</v>
      </c>
      <c r="I97" s="30" t="s">
        <v>165</v>
      </c>
      <c r="J97" s="30" t="s">
        <v>47</v>
      </c>
      <c r="K97" s="30"/>
      <c r="L97" s="30" t="s">
        <v>48</v>
      </c>
      <c r="M97" s="30" t="s">
        <v>49</v>
      </c>
      <c r="N97" s="30" t="s">
        <v>50</v>
      </c>
      <c r="O97" s="30" t="s">
        <v>51</v>
      </c>
      <c r="P97" s="30" t="s">
        <v>52</v>
      </c>
      <c r="Q97" s="32">
        <v>3600</v>
      </c>
      <c r="R97" s="32">
        <f>Inventari!C60</f>
        <v>1</v>
      </c>
      <c r="S97" s="32"/>
      <c r="T97" s="32">
        <f t="shared" si="3"/>
        <v>3600</v>
      </c>
      <c r="U97" s="32">
        <v>1</v>
      </c>
      <c r="V97" s="32">
        <f t="shared" si="4"/>
        <v>3600</v>
      </c>
      <c r="W97" s="32">
        <f>'Tipus-de-Recurs-assignat'!B15</f>
        <v>60</v>
      </c>
      <c r="X97" s="32">
        <f t="shared" si="5"/>
        <v>60</v>
      </c>
      <c r="Y97" s="32">
        <f>X97</f>
        <v>60</v>
      </c>
      <c r="Z97" s="48">
        <f>X44+X45+X46+X47+X48+X49+X50+X51+X52+X53+X54+X55+X56+X57+X58+X59+X60+X61+X62+X63+X64+X65+X66+X67+X68+X69+X70+X71+X72+X73+X74+X75+X76+X77+X78+X79+X80+X81+X82+X83+X84+X85+X86+X87+X88+X89+X90+X91+X92+X93+X94+X95+X96+X97</f>
        <v>2815.2999999999993</v>
      </c>
    </row>
    <row r="98" spans="1:26" ht="19.899999999999999" customHeight="1" x14ac:dyDescent="0.25">
      <c r="A98" s="18" t="s">
        <v>38</v>
      </c>
      <c r="B98" s="30" t="s">
        <v>1106</v>
      </c>
      <c r="C98" s="30" t="s">
        <v>1107</v>
      </c>
      <c r="D98" s="30" t="s">
        <v>1108</v>
      </c>
      <c r="E98" s="30" t="s">
        <v>1109</v>
      </c>
      <c r="F98" s="30" t="s">
        <v>1110</v>
      </c>
      <c r="G98" s="30" t="s">
        <v>1111</v>
      </c>
      <c r="H98" s="30" t="s">
        <v>1112</v>
      </c>
      <c r="I98" s="30" t="s">
        <v>1113</v>
      </c>
      <c r="J98" s="30" t="s">
        <v>47</v>
      </c>
      <c r="K98" s="30"/>
      <c r="L98" s="30" t="s">
        <v>48</v>
      </c>
      <c r="M98" s="30" t="s">
        <v>49</v>
      </c>
      <c r="N98" s="30" t="s">
        <v>50</v>
      </c>
      <c r="O98" s="30" t="s">
        <v>51</v>
      </c>
      <c r="P98" s="30" t="s">
        <v>1557</v>
      </c>
      <c r="Q98" s="32">
        <v>1200</v>
      </c>
      <c r="R98" s="32">
        <f>Inventari!C13</f>
        <v>2</v>
      </c>
      <c r="S98" s="32"/>
      <c r="T98" s="32">
        <f t="shared" si="3"/>
        <v>2400</v>
      </c>
      <c r="U98" s="32">
        <v>1</v>
      </c>
      <c r="V98" s="32">
        <f t="shared" si="4"/>
        <v>2400</v>
      </c>
      <c r="W98" s="32">
        <f>'Tipus-de-Recurs-assignat'!B42</f>
        <v>90</v>
      </c>
      <c r="X98" s="32">
        <f t="shared" si="5"/>
        <v>60</v>
      </c>
      <c r="Y98" s="32"/>
      <c r="Z98" s="48"/>
    </row>
    <row r="99" spans="1:26" ht="19.899999999999999" customHeight="1" x14ac:dyDescent="0.25">
      <c r="A99" s="18" t="s">
        <v>38</v>
      </c>
      <c r="B99" s="30" t="s">
        <v>1106</v>
      </c>
      <c r="C99" s="30" t="s">
        <v>1107</v>
      </c>
      <c r="D99" s="30" t="s">
        <v>1108</v>
      </c>
      <c r="E99" s="30" t="s">
        <v>1109</v>
      </c>
      <c r="F99" s="30" t="s">
        <v>1110</v>
      </c>
      <c r="G99" s="30" t="s">
        <v>1111</v>
      </c>
      <c r="H99" s="30" t="s">
        <v>1115</v>
      </c>
      <c r="I99" s="30" t="s">
        <v>1116</v>
      </c>
      <c r="J99" s="30" t="s">
        <v>47</v>
      </c>
      <c r="K99" s="30"/>
      <c r="L99" s="30" t="s">
        <v>48</v>
      </c>
      <c r="M99" s="30" t="s">
        <v>49</v>
      </c>
      <c r="N99" s="30" t="s">
        <v>50</v>
      </c>
      <c r="O99" s="30" t="s">
        <v>51</v>
      </c>
      <c r="P99" s="30" t="s">
        <v>1557</v>
      </c>
      <c r="Q99" s="32">
        <v>1200</v>
      </c>
      <c r="R99" s="32">
        <f>Inventari!C13</f>
        <v>2</v>
      </c>
      <c r="S99" s="32"/>
      <c r="T99" s="32">
        <f t="shared" si="3"/>
        <v>2400</v>
      </c>
      <c r="U99" s="32">
        <v>1</v>
      </c>
      <c r="V99" s="32">
        <f t="shared" si="4"/>
        <v>2400</v>
      </c>
      <c r="W99" s="32">
        <f>'Tipus-de-Recurs-assignat'!B42</f>
        <v>90</v>
      </c>
      <c r="X99" s="32">
        <f t="shared" si="5"/>
        <v>60</v>
      </c>
      <c r="Y99" s="32"/>
      <c r="Z99" s="48"/>
    </row>
    <row r="100" spans="1:26" ht="19.899999999999999" customHeight="1" x14ac:dyDescent="0.25">
      <c r="A100" s="18" t="s">
        <v>38</v>
      </c>
      <c r="B100" s="30" t="s">
        <v>1106</v>
      </c>
      <c r="C100" s="30" t="s">
        <v>1107</v>
      </c>
      <c r="D100" s="30" t="s">
        <v>1108</v>
      </c>
      <c r="E100" s="30" t="s">
        <v>1109</v>
      </c>
      <c r="F100" s="30" t="s">
        <v>1110</v>
      </c>
      <c r="G100" s="30" t="s">
        <v>1111</v>
      </c>
      <c r="H100" s="30" t="s">
        <v>1117</v>
      </c>
      <c r="I100" s="30" t="s">
        <v>1118</v>
      </c>
      <c r="J100" s="30" t="s">
        <v>47</v>
      </c>
      <c r="K100" s="30"/>
      <c r="L100" s="30" t="s">
        <v>48</v>
      </c>
      <c r="M100" s="30" t="s">
        <v>49</v>
      </c>
      <c r="N100" s="30" t="s">
        <v>50</v>
      </c>
      <c r="O100" s="30" t="s">
        <v>51</v>
      </c>
      <c r="P100" s="30" t="s">
        <v>1557</v>
      </c>
      <c r="Q100" s="32">
        <v>1200</v>
      </c>
      <c r="R100" s="32">
        <f>Inventari!C13</f>
        <v>2</v>
      </c>
      <c r="S100" s="32"/>
      <c r="T100" s="32">
        <f t="shared" si="3"/>
        <v>2400</v>
      </c>
      <c r="U100" s="32">
        <v>1</v>
      </c>
      <c r="V100" s="32">
        <f t="shared" si="4"/>
        <v>2400</v>
      </c>
      <c r="W100" s="32">
        <f>'Tipus-de-Recurs-assignat'!B42</f>
        <v>90</v>
      </c>
      <c r="X100" s="32">
        <f t="shared" si="5"/>
        <v>60</v>
      </c>
      <c r="Y100" s="32"/>
      <c r="Z100" s="48"/>
    </row>
    <row r="101" spans="1:26" ht="19.899999999999999" customHeight="1" x14ac:dyDescent="0.25">
      <c r="A101" s="18" t="s">
        <v>38</v>
      </c>
      <c r="B101" s="30" t="s">
        <v>1106</v>
      </c>
      <c r="C101" s="30" t="s">
        <v>1107</v>
      </c>
      <c r="D101" s="30" t="s">
        <v>1108</v>
      </c>
      <c r="E101" s="30" t="s">
        <v>1109</v>
      </c>
      <c r="F101" s="30" t="s">
        <v>1110</v>
      </c>
      <c r="G101" s="30" t="s">
        <v>1111</v>
      </c>
      <c r="H101" s="30" t="s">
        <v>1119</v>
      </c>
      <c r="I101" s="30" t="s">
        <v>1120</v>
      </c>
      <c r="J101" s="30" t="s">
        <v>47</v>
      </c>
      <c r="K101" s="30"/>
      <c r="L101" s="30" t="s">
        <v>48</v>
      </c>
      <c r="M101" s="30" t="s">
        <v>49</v>
      </c>
      <c r="N101" s="30" t="s">
        <v>50</v>
      </c>
      <c r="O101" s="30" t="s">
        <v>51</v>
      </c>
      <c r="P101" s="30" t="s">
        <v>1557</v>
      </c>
      <c r="Q101" s="32">
        <v>1200</v>
      </c>
      <c r="R101" s="32">
        <f>Inventari!C13</f>
        <v>2</v>
      </c>
      <c r="S101" s="32"/>
      <c r="T101" s="32">
        <f t="shared" si="3"/>
        <v>2400</v>
      </c>
      <c r="U101" s="32">
        <v>1</v>
      </c>
      <c r="V101" s="32">
        <f t="shared" si="4"/>
        <v>2400</v>
      </c>
      <c r="W101" s="32">
        <f>'Tipus-de-Recurs-assignat'!B42</f>
        <v>90</v>
      </c>
      <c r="X101" s="32">
        <f t="shared" si="5"/>
        <v>60</v>
      </c>
      <c r="Y101" s="32"/>
      <c r="Z101" s="48"/>
    </row>
    <row r="102" spans="1:26" ht="19.899999999999999" customHeight="1" x14ac:dyDescent="0.25">
      <c r="A102" s="18" t="s">
        <v>38</v>
      </c>
      <c r="B102" s="30" t="s">
        <v>1106</v>
      </c>
      <c r="C102" s="30" t="s">
        <v>1107</v>
      </c>
      <c r="D102" s="30" t="s">
        <v>1108</v>
      </c>
      <c r="E102" s="30" t="s">
        <v>1109</v>
      </c>
      <c r="F102" s="30" t="s">
        <v>1110</v>
      </c>
      <c r="G102" s="30" t="s">
        <v>1111</v>
      </c>
      <c r="H102" s="30" t="s">
        <v>1121</v>
      </c>
      <c r="I102" s="30" t="s">
        <v>1122</v>
      </c>
      <c r="J102" s="30" t="s">
        <v>47</v>
      </c>
      <c r="K102" s="30"/>
      <c r="L102" s="30" t="s">
        <v>48</v>
      </c>
      <c r="M102" s="30" t="s">
        <v>49</v>
      </c>
      <c r="N102" s="30" t="s">
        <v>50</v>
      </c>
      <c r="O102" s="30" t="s">
        <v>51</v>
      </c>
      <c r="P102" s="30" t="s">
        <v>1557</v>
      </c>
      <c r="Q102" s="32">
        <v>1200</v>
      </c>
      <c r="R102" s="32">
        <f>Inventari!C13</f>
        <v>2</v>
      </c>
      <c r="S102" s="32"/>
      <c r="T102" s="32">
        <f t="shared" si="3"/>
        <v>2400</v>
      </c>
      <c r="U102" s="32">
        <v>1</v>
      </c>
      <c r="V102" s="32">
        <f t="shared" si="4"/>
        <v>2400</v>
      </c>
      <c r="W102" s="32">
        <f>'Tipus-de-Recurs-assignat'!B42</f>
        <v>90</v>
      </c>
      <c r="X102" s="32">
        <f t="shared" si="5"/>
        <v>60</v>
      </c>
      <c r="Y102" s="32"/>
      <c r="Z102" s="48"/>
    </row>
    <row r="103" spans="1:26" ht="19.899999999999999" customHeight="1" x14ac:dyDescent="0.25">
      <c r="A103" s="18" t="s">
        <v>38</v>
      </c>
      <c r="B103" s="30" t="s">
        <v>1106</v>
      </c>
      <c r="C103" s="30" t="s">
        <v>1107</v>
      </c>
      <c r="D103" s="30" t="s">
        <v>1108</v>
      </c>
      <c r="E103" s="30" t="s">
        <v>1109</v>
      </c>
      <c r="F103" s="30" t="s">
        <v>1110</v>
      </c>
      <c r="G103" s="30" t="s">
        <v>1111</v>
      </c>
      <c r="H103" s="30" t="s">
        <v>1123</v>
      </c>
      <c r="I103" s="30" t="s">
        <v>1124</v>
      </c>
      <c r="J103" s="30" t="s">
        <v>47</v>
      </c>
      <c r="K103" s="30"/>
      <c r="L103" s="30" t="s">
        <v>48</v>
      </c>
      <c r="M103" s="30" t="s">
        <v>49</v>
      </c>
      <c r="N103" s="30" t="s">
        <v>50</v>
      </c>
      <c r="O103" s="30" t="s">
        <v>51</v>
      </c>
      <c r="P103" s="30" t="s">
        <v>1557</v>
      </c>
      <c r="Q103" s="32">
        <v>1200</v>
      </c>
      <c r="R103" s="32">
        <f>Inventari!C13</f>
        <v>2</v>
      </c>
      <c r="S103" s="32"/>
      <c r="T103" s="32">
        <f t="shared" si="3"/>
        <v>2400</v>
      </c>
      <c r="U103" s="32">
        <v>1</v>
      </c>
      <c r="V103" s="32">
        <f t="shared" si="4"/>
        <v>2400</v>
      </c>
      <c r="W103" s="32">
        <f>'Tipus-de-Recurs-assignat'!B42</f>
        <v>90</v>
      </c>
      <c r="X103" s="32">
        <f t="shared" si="5"/>
        <v>60</v>
      </c>
      <c r="Y103" s="32"/>
      <c r="Z103" s="48"/>
    </row>
    <row r="104" spans="1:26" ht="19.899999999999999" customHeight="1" x14ac:dyDescent="0.25">
      <c r="A104" s="18" t="s">
        <v>38</v>
      </c>
      <c r="B104" s="30" t="s">
        <v>1106</v>
      </c>
      <c r="C104" s="30" t="s">
        <v>1107</v>
      </c>
      <c r="D104" s="30" t="s">
        <v>1108</v>
      </c>
      <c r="E104" s="30" t="s">
        <v>1109</v>
      </c>
      <c r="F104" s="30" t="s">
        <v>1110</v>
      </c>
      <c r="G104" s="30" t="s">
        <v>1111</v>
      </c>
      <c r="H104" s="30" t="s">
        <v>1125</v>
      </c>
      <c r="I104" s="30" t="s">
        <v>1126</v>
      </c>
      <c r="J104" s="30" t="s">
        <v>47</v>
      </c>
      <c r="K104" s="30"/>
      <c r="L104" s="30" t="s">
        <v>48</v>
      </c>
      <c r="M104" s="30" t="s">
        <v>49</v>
      </c>
      <c r="N104" s="30" t="s">
        <v>50</v>
      </c>
      <c r="O104" s="30" t="s">
        <v>51</v>
      </c>
      <c r="P104" s="30" t="s">
        <v>1557</v>
      </c>
      <c r="Q104" s="32">
        <v>1200</v>
      </c>
      <c r="R104" s="32">
        <f>Inventari!C13</f>
        <v>2</v>
      </c>
      <c r="S104" s="32"/>
      <c r="T104" s="32">
        <f t="shared" si="3"/>
        <v>2400</v>
      </c>
      <c r="U104" s="32">
        <v>1</v>
      </c>
      <c r="V104" s="32">
        <f t="shared" si="4"/>
        <v>2400</v>
      </c>
      <c r="W104" s="32">
        <f>'Tipus-de-Recurs-assignat'!B42</f>
        <v>90</v>
      </c>
      <c r="X104" s="32">
        <f t="shared" si="5"/>
        <v>60</v>
      </c>
      <c r="Y104" s="32"/>
      <c r="Z104" s="48"/>
    </row>
    <row r="105" spans="1:26" ht="19.899999999999999" customHeight="1" x14ac:dyDescent="0.25">
      <c r="A105" s="18" t="s">
        <v>38</v>
      </c>
      <c r="B105" s="30" t="s">
        <v>1106</v>
      </c>
      <c r="C105" s="30" t="s">
        <v>1107</v>
      </c>
      <c r="D105" s="30" t="s">
        <v>1108</v>
      </c>
      <c r="E105" s="30" t="s">
        <v>1109</v>
      </c>
      <c r="F105" s="30" t="s">
        <v>1110</v>
      </c>
      <c r="G105" s="30" t="s">
        <v>1111</v>
      </c>
      <c r="H105" s="30" t="s">
        <v>1127</v>
      </c>
      <c r="I105" s="30" t="s">
        <v>1128</v>
      </c>
      <c r="J105" s="30" t="s">
        <v>47</v>
      </c>
      <c r="K105" s="30"/>
      <c r="L105" s="30" t="s">
        <v>48</v>
      </c>
      <c r="M105" s="30" t="s">
        <v>49</v>
      </c>
      <c r="N105" s="30" t="s">
        <v>50</v>
      </c>
      <c r="O105" s="30" t="s">
        <v>51</v>
      </c>
      <c r="P105" s="30" t="s">
        <v>1557</v>
      </c>
      <c r="Q105" s="32">
        <v>1200</v>
      </c>
      <c r="R105" s="32">
        <f>Inventari!C13</f>
        <v>2</v>
      </c>
      <c r="S105" s="32"/>
      <c r="T105" s="32">
        <f t="shared" si="3"/>
        <v>2400</v>
      </c>
      <c r="U105" s="32">
        <v>1</v>
      </c>
      <c r="V105" s="32">
        <f t="shared" si="4"/>
        <v>2400</v>
      </c>
      <c r="W105" s="32">
        <f>'Tipus-de-Recurs-assignat'!B42</f>
        <v>90</v>
      </c>
      <c r="X105" s="32">
        <f t="shared" si="5"/>
        <v>60</v>
      </c>
      <c r="Y105" s="32"/>
      <c r="Z105" s="48"/>
    </row>
    <row r="106" spans="1:26" ht="19.899999999999999" customHeight="1" x14ac:dyDescent="0.25">
      <c r="A106" s="18" t="s">
        <v>38</v>
      </c>
      <c r="B106" s="30" t="s">
        <v>1106</v>
      </c>
      <c r="C106" s="30" t="s">
        <v>1107</v>
      </c>
      <c r="D106" s="30" t="s">
        <v>1108</v>
      </c>
      <c r="E106" s="30" t="s">
        <v>1109</v>
      </c>
      <c r="F106" s="30" t="s">
        <v>1110</v>
      </c>
      <c r="G106" s="30" t="s">
        <v>1111</v>
      </c>
      <c r="H106" s="30" t="s">
        <v>1129</v>
      </c>
      <c r="I106" s="30" t="s">
        <v>1130</v>
      </c>
      <c r="J106" s="30" t="s">
        <v>47</v>
      </c>
      <c r="K106" s="30"/>
      <c r="L106" s="30" t="s">
        <v>48</v>
      </c>
      <c r="M106" s="30" t="s">
        <v>49</v>
      </c>
      <c r="N106" s="30" t="s">
        <v>50</v>
      </c>
      <c r="O106" s="30" t="s">
        <v>51</v>
      </c>
      <c r="P106" s="30" t="s">
        <v>1557</v>
      </c>
      <c r="Q106" s="32">
        <v>1200</v>
      </c>
      <c r="R106" s="32">
        <f>Inventari!C13</f>
        <v>2</v>
      </c>
      <c r="S106" s="32"/>
      <c r="T106" s="32">
        <f t="shared" si="3"/>
        <v>2400</v>
      </c>
      <c r="U106" s="32">
        <v>1</v>
      </c>
      <c r="V106" s="32">
        <f t="shared" si="4"/>
        <v>2400</v>
      </c>
      <c r="W106" s="32">
        <f>'Tipus-de-Recurs-assignat'!B42</f>
        <v>90</v>
      </c>
      <c r="X106" s="32">
        <f t="shared" si="5"/>
        <v>60</v>
      </c>
      <c r="Y106" s="32"/>
      <c r="Z106" s="48"/>
    </row>
    <row r="107" spans="1:26" ht="19.899999999999999" customHeight="1" x14ac:dyDescent="0.25">
      <c r="A107" s="18" t="s">
        <v>38</v>
      </c>
      <c r="B107" s="30" t="s">
        <v>1106</v>
      </c>
      <c r="C107" s="30" t="s">
        <v>1107</v>
      </c>
      <c r="D107" s="30" t="s">
        <v>1108</v>
      </c>
      <c r="E107" s="30" t="s">
        <v>1109</v>
      </c>
      <c r="F107" s="30" t="s">
        <v>1110</v>
      </c>
      <c r="G107" s="30" t="s">
        <v>1111</v>
      </c>
      <c r="H107" s="30" t="s">
        <v>1131</v>
      </c>
      <c r="I107" s="30" t="s">
        <v>1132</v>
      </c>
      <c r="J107" s="30" t="s">
        <v>47</v>
      </c>
      <c r="K107" s="30"/>
      <c r="L107" s="30" t="s">
        <v>48</v>
      </c>
      <c r="M107" s="30" t="s">
        <v>49</v>
      </c>
      <c r="N107" s="30" t="s">
        <v>50</v>
      </c>
      <c r="O107" s="30" t="s">
        <v>51</v>
      </c>
      <c r="P107" s="30" t="s">
        <v>1557</v>
      </c>
      <c r="Q107" s="32">
        <v>1200</v>
      </c>
      <c r="R107" s="32">
        <f>Inventari!C13</f>
        <v>2</v>
      </c>
      <c r="S107" s="32"/>
      <c r="T107" s="32">
        <f t="shared" si="3"/>
        <v>2400</v>
      </c>
      <c r="U107" s="32">
        <v>1</v>
      </c>
      <c r="V107" s="32">
        <f t="shared" si="4"/>
        <v>2400</v>
      </c>
      <c r="W107" s="32">
        <f>'Tipus-de-Recurs-assignat'!B42</f>
        <v>90</v>
      </c>
      <c r="X107" s="32">
        <f t="shared" si="5"/>
        <v>60</v>
      </c>
      <c r="Y107" s="32">
        <f>X98+X99+X100+X101+X102+X103+X104+X105+X106+X107</f>
        <v>600</v>
      </c>
      <c r="Z107" s="48">
        <f>X98+X99+X100+X101+X102+X103+X104+X105+X106+X107</f>
        <v>600</v>
      </c>
    </row>
    <row r="108" spans="1:26" ht="19.899999999999999" customHeight="1" x14ac:dyDescent="0.25">
      <c r="A108" s="24" t="s">
        <v>38</v>
      </c>
      <c r="B108" s="39" t="s">
        <v>1133</v>
      </c>
      <c r="C108" s="39" t="s">
        <v>1134</v>
      </c>
      <c r="D108" s="39" t="s">
        <v>1108</v>
      </c>
      <c r="E108" s="39" t="s">
        <v>1109</v>
      </c>
      <c r="F108" s="39" t="s">
        <v>1110</v>
      </c>
      <c r="G108" s="39" t="s">
        <v>1135</v>
      </c>
      <c r="H108" s="39" t="s">
        <v>1136</v>
      </c>
      <c r="I108" s="39" t="s">
        <v>1137</v>
      </c>
      <c r="J108" s="39" t="s">
        <v>47</v>
      </c>
      <c r="K108" s="39"/>
      <c r="L108" s="39" t="s">
        <v>557</v>
      </c>
      <c r="M108" s="39" t="s">
        <v>49</v>
      </c>
      <c r="N108" s="39" t="s">
        <v>50</v>
      </c>
      <c r="O108" s="39" t="s">
        <v>51</v>
      </c>
      <c r="P108" s="39" t="s">
        <v>611</v>
      </c>
      <c r="Q108" s="40">
        <v>180</v>
      </c>
      <c r="R108" s="40">
        <f>Inventari!C13</f>
        <v>2</v>
      </c>
      <c r="S108" s="40"/>
      <c r="T108" s="40">
        <f t="shared" si="3"/>
        <v>360</v>
      </c>
      <c r="U108" s="40">
        <v>12</v>
      </c>
      <c r="V108" s="40">
        <f t="shared" si="4"/>
        <v>4320</v>
      </c>
      <c r="W108" s="40">
        <f>'Tipus-de-Recurs-assignat'!B12</f>
        <v>35</v>
      </c>
      <c r="X108" s="40">
        <f t="shared" si="5"/>
        <v>42</v>
      </c>
      <c r="Y108" s="40"/>
      <c r="Z108" s="49"/>
    </row>
    <row r="109" spans="1:26" ht="19.899999999999999" customHeight="1" x14ac:dyDescent="0.25">
      <c r="A109" s="24" t="s">
        <v>38</v>
      </c>
      <c r="B109" s="39" t="s">
        <v>1133</v>
      </c>
      <c r="C109" s="39" t="s">
        <v>1134</v>
      </c>
      <c r="D109" s="39" t="s">
        <v>1108</v>
      </c>
      <c r="E109" s="39" t="s">
        <v>1109</v>
      </c>
      <c r="F109" s="39" t="s">
        <v>1110</v>
      </c>
      <c r="G109" s="39" t="s">
        <v>1135</v>
      </c>
      <c r="H109" s="39" t="s">
        <v>1138</v>
      </c>
      <c r="I109" s="39" t="s">
        <v>1139</v>
      </c>
      <c r="J109" s="39" t="s">
        <v>47</v>
      </c>
      <c r="K109" s="39"/>
      <c r="L109" s="39" t="s">
        <v>557</v>
      </c>
      <c r="M109" s="39" t="s">
        <v>49</v>
      </c>
      <c r="N109" s="39" t="s">
        <v>50</v>
      </c>
      <c r="O109" s="39" t="s">
        <v>51</v>
      </c>
      <c r="P109" s="39" t="s">
        <v>611</v>
      </c>
      <c r="Q109" s="40">
        <v>180</v>
      </c>
      <c r="R109" s="40">
        <f>Inventari!C13</f>
        <v>2</v>
      </c>
      <c r="S109" s="40"/>
      <c r="T109" s="40">
        <f t="shared" si="3"/>
        <v>360</v>
      </c>
      <c r="U109" s="40">
        <v>12</v>
      </c>
      <c r="V109" s="40">
        <f t="shared" si="4"/>
        <v>4320</v>
      </c>
      <c r="W109" s="40">
        <f>'Tipus-de-Recurs-assignat'!B12</f>
        <v>35</v>
      </c>
      <c r="X109" s="40">
        <f t="shared" si="5"/>
        <v>42</v>
      </c>
      <c r="Y109" s="40"/>
      <c r="Z109" s="49"/>
    </row>
    <row r="110" spans="1:26" ht="19.899999999999999" customHeight="1" x14ac:dyDescent="0.25">
      <c r="A110" s="24" t="s">
        <v>38</v>
      </c>
      <c r="B110" s="39" t="s">
        <v>1133</v>
      </c>
      <c r="C110" s="39" t="s">
        <v>1134</v>
      </c>
      <c r="D110" s="39" t="s">
        <v>1108</v>
      </c>
      <c r="E110" s="39" t="s">
        <v>1109</v>
      </c>
      <c r="F110" s="39" t="s">
        <v>1110</v>
      </c>
      <c r="G110" s="39" t="s">
        <v>1135</v>
      </c>
      <c r="H110" s="39" t="s">
        <v>1140</v>
      </c>
      <c r="I110" s="39" t="s">
        <v>126</v>
      </c>
      <c r="J110" s="39" t="s">
        <v>47</v>
      </c>
      <c r="K110" s="39"/>
      <c r="L110" s="39" t="s">
        <v>557</v>
      </c>
      <c r="M110" s="39" t="s">
        <v>49</v>
      </c>
      <c r="N110" s="39" t="s">
        <v>50</v>
      </c>
      <c r="O110" s="39" t="s">
        <v>51</v>
      </c>
      <c r="P110" s="39" t="s">
        <v>611</v>
      </c>
      <c r="Q110" s="40">
        <v>180</v>
      </c>
      <c r="R110" s="40">
        <f>Inventari!C13</f>
        <v>2</v>
      </c>
      <c r="S110" s="40"/>
      <c r="T110" s="40">
        <f t="shared" si="3"/>
        <v>360</v>
      </c>
      <c r="U110" s="40">
        <v>12</v>
      </c>
      <c r="V110" s="40">
        <f t="shared" si="4"/>
        <v>4320</v>
      </c>
      <c r="W110" s="40">
        <f>'Tipus-de-Recurs-assignat'!B12</f>
        <v>35</v>
      </c>
      <c r="X110" s="40">
        <f t="shared" si="5"/>
        <v>42</v>
      </c>
      <c r="Y110" s="40">
        <f>X108+X109+X110</f>
        <v>126</v>
      </c>
      <c r="Z110" s="49">
        <f>X108+X109+X110</f>
        <v>126</v>
      </c>
    </row>
    <row r="111" spans="1:26" ht="19.899999999999999" customHeight="1" x14ac:dyDescent="0.25">
      <c r="A111" s="18" t="s">
        <v>38</v>
      </c>
      <c r="B111" s="30" t="s">
        <v>903</v>
      </c>
      <c r="C111" s="30" t="s">
        <v>904</v>
      </c>
      <c r="D111" s="30" t="s">
        <v>838</v>
      </c>
      <c r="E111" s="30" t="s">
        <v>905</v>
      </c>
      <c r="F111" s="30" t="s">
        <v>906</v>
      </c>
      <c r="G111" s="30" t="s">
        <v>907</v>
      </c>
      <c r="H111" s="30" t="s">
        <v>908</v>
      </c>
      <c r="I111" s="30" t="s">
        <v>909</v>
      </c>
      <c r="J111" s="30" t="s">
        <v>47</v>
      </c>
      <c r="K111" s="30"/>
      <c r="L111" s="30" t="s">
        <v>48</v>
      </c>
      <c r="M111" s="30" t="s">
        <v>49</v>
      </c>
      <c r="N111" s="30" t="s">
        <v>50</v>
      </c>
      <c r="O111" s="30" t="s">
        <v>51</v>
      </c>
      <c r="P111" s="30" t="s">
        <v>910</v>
      </c>
      <c r="Q111" s="32">
        <v>7200</v>
      </c>
      <c r="R111" s="32">
        <f>Inventari!C45</f>
        <v>1</v>
      </c>
      <c r="S111" s="32"/>
      <c r="T111" s="32">
        <f t="shared" si="3"/>
        <v>7200</v>
      </c>
      <c r="U111" s="32">
        <v>1</v>
      </c>
      <c r="V111" s="32">
        <f t="shared" si="4"/>
        <v>7200</v>
      </c>
      <c r="W111" s="32">
        <f>'Tipus-de-Recurs-assignat'!B36</f>
        <v>70</v>
      </c>
      <c r="X111" s="32">
        <f t="shared" si="5"/>
        <v>140</v>
      </c>
      <c r="Y111" s="32"/>
      <c r="Z111" s="48"/>
    </row>
    <row r="112" spans="1:26" ht="19.899999999999999" customHeight="1" x14ac:dyDescent="0.25">
      <c r="A112" s="18" t="s">
        <v>38</v>
      </c>
      <c r="B112" s="30" t="s">
        <v>903</v>
      </c>
      <c r="C112" s="30" t="s">
        <v>904</v>
      </c>
      <c r="D112" s="30" t="s">
        <v>838</v>
      </c>
      <c r="E112" s="30" t="s">
        <v>905</v>
      </c>
      <c r="F112" s="30" t="s">
        <v>906</v>
      </c>
      <c r="G112" s="30" t="s">
        <v>907</v>
      </c>
      <c r="H112" s="30" t="s">
        <v>911</v>
      </c>
      <c r="I112" s="30" t="s">
        <v>912</v>
      </c>
      <c r="J112" s="30" t="s">
        <v>47</v>
      </c>
      <c r="K112" s="30"/>
      <c r="L112" s="30" t="s">
        <v>48</v>
      </c>
      <c r="M112" s="30" t="s">
        <v>49</v>
      </c>
      <c r="N112" s="30" t="s">
        <v>50</v>
      </c>
      <c r="O112" s="30" t="s">
        <v>51</v>
      </c>
      <c r="P112" s="30" t="s">
        <v>910</v>
      </c>
      <c r="Q112" s="32">
        <v>7200</v>
      </c>
      <c r="R112" s="32">
        <f>Inventari!C45</f>
        <v>1</v>
      </c>
      <c r="S112" s="32"/>
      <c r="T112" s="32">
        <f t="shared" si="3"/>
        <v>7200</v>
      </c>
      <c r="U112" s="32">
        <v>1</v>
      </c>
      <c r="V112" s="32">
        <f t="shared" si="4"/>
        <v>7200</v>
      </c>
      <c r="W112" s="32">
        <f>'Tipus-de-Recurs-assignat'!B36</f>
        <v>70</v>
      </c>
      <c r="X112" s="32">
        <f t="shared" si="5"/>
        <v>140</v>
      </c>
      <c r="Y112" s="32"/>
      <c r="Z112" s="48"/>
    </row>
    <row r="113" spans="1:26" ht="19.899999999999999" customHeight="1" x14ac:dyDescent="0.25">
      <c r="A113" s="18" t="s">
        <v>38</v>
      </c>
      <c r="B113" s="30" t="s">
        <v>903</v>
      </c>
      <c r="C113" s="30" t="s">
        <v>904</v>
      </c>
      <c r="D113" s="30" t="s">
        <v>838</v>
      </c>
      <c r="E113" s="30" t="s">
        <v>905</v>
      </c>
      <c r="F113" s="30" t="s">
        <v>906</v>
      </c>
      <c r="G113" s="30" t="s">
        <v>907</v>
      </c>
      <c r="H113" s="30" t="s">
        <v>913</v>
      </c>
      <c r="I113" s="30" t="s">
        <v>914</v>
      </c>
      <c r="J113" s="30" t="s">
        <v>47</v>
      </c>
      <c r="K113" s="30"/>
      <c r="L113" s="30" t="s">
        <v>48</v>
      </c>
      <c r="M113" s="30" t="s">
        <v>49</v>
      </c>
      <c r="N113" s="30" t="s">
        <v>50</v>
      </c>
      <c r="O113" s="30" t="s">
        <v>51</v>
      </c>
      <c r="P113" s="30" t="s">
        <v>910</v>
      </c>
      <c r="Q113" s="32">
        <v>7200</v>
      </c>
      <c r="R113" s="32">
        <f>Inventari!C45</f>
        <v>1</v>
      </c>
      <c r="S113" s="32"/>
      <c r="T113" s="32">
        <f t="shared" si="3"/>
        <v>7200</v>
      </c>
      <c r="U113" s="32">
        <v>1</v>
      </c>
      <c r="V113" s="32">
        <f t="shared" si="4"/>
        <v>7200</v>
      </c>
      <c r="W113" s="32">
        <f>'Tipus-de-Recurs-assignat'!B36</f>
        <v>70</v>
      </c>
      <c r="X113" s="32">
        <f t="shared" si="5"/>
        <v>140</v>
      </c>
      <c r="Y113" s="32">
        <f>X111+X112+X113</f>
        <v>420</v>
      </c>
      <c r="Z113" s="48">
        <f>X111+X112+X113</f>
        <v>420</v>
      </c>
    </row>
    <row r="114" spans="1:26" ht="19.899999999999999" customHeight="1" x14ac:dyDescent="0.25">
      <c r="A114" s="18" t="s">
        <v>38</v>
      </c>
      <c r="B114" s="30" t="s">
        <v>668</v>
      </c>
      <c r="C114" s="30" t="s">
        <v>669</v>
      </c>
      <c r="D114" s="30" t="s">
        <v>580</v>
      </c>
      <c r="E114" s="30" t="s">
        <v>670</v>
      </c>
      <c r="F114" s="30" t="s">
        <v>671</v>
      </c>
      <c r="G114" s="30" t="s">
        <v>672</v>
      </c>
      <c r="H114" s="30" t="s">
        <v>673</v>
      </c>
      <c r="I114" s="30" t="s">
        <v>674</v>
      </c>
      <c r="J114" s="30" t="s">
        <v>47</v>
      </c>
      <c r="K114" s="30"/>
      <c r="L114" s="30" t="s">
        <v>48</v>
      </c>
      <c r="M114" s="30" t="s">
        <v>26</v>
      </c>
      <c r="N114" s="30" t="s">
        <v>50</v>
      </c>
      <c r="O114" s="30" t="s">
        <v>675</v>
      </c>
      <c r="P114" s="30" t="s">
        <v>676</v>
      </c>
      <c r="Q114" s="32">
        <v>7200</v>
      </c>
      <c r="R114" s="32">
        <f>Inventari!C20</f>
        <v>1</v>
      </c>
      <c r="S114" s="32"/>
      <c r="T114" s="32">
        <f t="shared" si="3"/>
        <v>7200</v>
      </c>
      <c r="U114" s="32">
        <v>1</v>
      </c>
      <c r="V114" s="32">
        <f t="shared" si="4"/>
        <v>7200</v>
      </c>
      <c r="W114" s="32">
        <f>'Tipus-de-Recurs-assignat'!B21</f>
        <v>70</v>
      </c>
      <c r="X114" s="32">
        <f t="shared" si="5"/>
        <v>140</v>
      </c>
      <c r="Y114" s="32"/>
      <c r="Z114" s="48"/>
    </row>
    <row r="115" spans="1:26" ht="19.899999999999999" customHeight="1" x14ac:dyDescent="0.25">
      <c r="A115" s="18" t="s">
        <v>38</v>
      </c>
      <c r="B115" s="30" t="s">
        <v>668</v>
      </c>
      <c r="C115" s="30" t="s">
        <v>669</v>
      </c>
      <c r="D115" s="30" t="s">
        <v>580</v>
      </c>
      <c r="E115" s="30" t="s">
        <v>670</v>
      </c>
      <c r="F115" s="30" t="s">
        <v>671</v>
      </c>
      <c r="G115" s="30" t="s">
        <v>672</v>
      </c>
      <c r="H115" s="30" t="s">
        <v>677</v>
      </c>
      <c r="I115" s="30" t="s">
        <v>678</v>
      </c>
      <c r="J115" s="30" t="s">
        <v>47</v>
      </c>
      <c r="K115" s="30"/>
      <c r="L115" s="30" t="s">
        <v>48</v>
      </c>
      <c r="M115" s="30" t="s">
        <v>26</v>
      </c>
      <c r="N115" s="30" t="s">
        <v>50</v>
      </c>
      <c r="O115" s="30" t="s">
        <v>675</v>
      </c>
      <c r="P115" s="30" t="s">
        <v>676</v>
      </c>
      <c r="Q115" s="32">
        <v>7200</v>
      </c>
      <c r="R115" s="32">
        <f>Inventari!C20</f>
        <v>1</v>
      </c>
      <c r="S115" s="32"/>
      <c r="T115" s="32">
        <f t="shared" si="3"/>
        <v>7200</v>
      </c>
      <c r="U115" s="32">
        <v>1</v>
      </c>
      <c r="V115" s="32">
        <f t="shared" si="4"/>
        <v>7200</v>
      </c>
      <c r="W115" s="32">
        <f>'Tipus-de-Recurs-assignat'!B21</f>
        <v>70</v>
      </c>
      <c r="X115" s="32">
        <f t="shared" si="5"/>
        <v>140</v>
      </c>
      <c r="Y115" s="32"/>
      <c r="Z115" s="48"/>
    </row>
    <row r="116" spans="1:26" ht="19.899999999999999" customHeight="1" x14ac:dyDescent="0.25">
      <c r="A116" s="18" t="s">
        <v>38</v>
      </c>
      <c r="B116" s="30" t="s">
        <v>668</v>
      </c>
      <c r="C116" s="30" t="s">
        <v>669</v>
      </c>
      <c r="D116" s="30" t="s">
        <v>580</v>
      </c>
      <c r="E116" s="30" t="s">
        <v>670</v>
      </c>
      <c r="F116" s="30" t="s">
        <v>671</v>
      </c>
      <c r="G116" s="30" t="s">
        <v>672</v>
      </c>
      <c r="H116" s="30" t="s">
        <v>679</v>
      </c>
      <c r="I116" s="30" t="s">
        <v>680</v>
      </c>
      <c r="J116" s="30" t="s">
        <v>47</v>
      </c>
      <c r="K116" s="30"/>
      <c r="L116" s="30" t="s">
        <v>48</v>
      </c>
      <c r="M116" s="30" t="s">
        <v>26</v>
      </c>
      <c r="N116" s="30" t="s">
        <v>50</v>
      </c>
      <c r="O116" s="30" t="s">
        <v>675</v>
      </c>
      <c r="P116" s="30" t="s">
        <v>676</v>
      </c>
      <c r="Q116" s="32">
        <v>7200</v>
      </c>
      <c r="R116" s="32">
        <f>Inventari!C20</f>
        <v>1</v>
      </c>
      <c r="S116" s="32"/>
      <c r="T116" s="32">
        <f t="shared" si="3"/>
        <v>7200</v>
      </c>
      <c r="U116" s="32">
        <v>1</v>
      </c>
      <c r="V116" s="32">
        <f t="shared" si="4"/>
        <v>7200</v>
      </c>
      <c r="W116" s="32">
        <f>'Tipus-de-Recurs-assignat'!B21</f>
        <v>70</v>
      </c>
      <c r="X116" s="32">
        <f t="shared" si="5"/>
        <v>140</v>
      </c>
      <c r="Y116" s="32"/>
      <c r="Z116" s="48"/>
    </row>
    <row r="117" spans="1:26" ht="19.899999999999999" customHeight="1" x14ac:dyDescent="0.25">
      <c r="A117" s="18" t="s">
        <v>38</v>
      </c>
      <c r="B117" s="30" t="s">
        <v>668</v>
      </c>
      <c r="C117" s="30" t="s">
        <v>669</v>
      </c>
      <c r="D117" s="30" t="s">
        <v>580</v>
      </c>
      <c r="E117" s="30" t="s">
        <v>670</v>
      </c>
      <c r="F117" s="30" t="s">
        <v>671</v>
      </c>
      <c r="G117" s="30" t="s">
        <v>672</v>
      </c>
      <c r="H117" s="30" t="s">
        <v>681</v>
      </c>
      <c r="I117" s="30" t="s">
        <v>682</v>
      </c>
      <c r="J117" s="30" t="s">
        <v>47</v>
      </c>
      <c r="K117" s="30"/>
      <c r="L117" s="30" t="s">
        <v>48</v>
      </c>
      <c r="M117" s="30" t="s">
        <v>26</v>
      </c>
      <c r="N117" s="30" t="s">
        <v>50</v>
      </c>
      <c r="O117" s="30" t="s">
        <v>675</v>
      </c>
      <c r="P117" s="30" t="s">
        <v>676</v>
      </c>
      <c r="Q117" s="32">
        <v>7200</v>
      </c>
      <c r="R117" s="32">
        <f>Inventari!C20</f>
        <v>1</v>
      </c>
      <c r="S117" s="32"/>
      <c r="T117" s="32">
        <f t="shared" si="3"/>
        <v>7200</v>
      </c>
      <c r="U117" s="32">
        <v>1</v>
      </c>
      <c r="V117" s="32">
        <f t="shared" si="4"/>
        <v>7200</v>
      </c>
      <c r="W117" s="32">
        <f>'Tipus-de-Recurs-assignat'!B21</f>
        <v>70</v>
      </c>
      <c r="X117" s="32">
        <f t="shared" si="5"/>
        <v>140</v>
      </c>
      <c r="Y117" s="32"/>
      <c r="Z117" s="48"/>
    </row>
    <row r="118" spans="1:26" ht="19.899999999999999" customHeight="1" x14ac:dyDescent="0.25">
      <c r="A118" s="18" t="s">
        <v>38</v>
      </c>
      <c r="B118" s="30" t="s">
        <v>668</v>
      </c>
      <c r="C118" s="30" t="s">
        <v>669</v>
      </c>
      <c r="D118" s="30" t="s">
        <v>580</v>
      </c>
      <c r="E118" s="30" t="s">
        <v>670</v>
      </c>
      <c r="F118" s="30" t="s">
        <v>671</v>
      </c>
      <c r="G118" s="30" t="s">
        <v>683</v>
      </c>
      <c r="H118" s="30" t="s">
        <v>684</v>
      </c>
      <c r="I118" s="30" t="s">
        <v>685</v>
      </c>
      <c r="J118" s="30" t="s">
        <v>47</v>
      </c>
      <c r="K118" s="30"/>
      <c r="L118" s="30" t="s">
        <v>48</v>
      </c>
      <c r="M118" s="30" t="s">
        <v>26</v>
      </c>
      <c r="N118" s="30" t="s">
        <v>50</v>
      </c>
      <c r="O118" s="30" t="s">
        <v>675</v>
      </c>
      <c r="P118" s="30" t="s">
        <v>676</v>
      </c>
      <c r="Q118" s="32">
        <v>7200</v>
      </c>
      <c r="R118" s="32">
        <f>Inventari!C20</f>
        <v>1</v>
      </c>
      <c r="S118" s="32"/>
      <c r="T118" s="32">
        <f t="shared" si="3"/>
        <v>7200</v>
      </c>
      <c r="U118" s="32">
        <v>1</v>
      </c>
      <c r="V118" s="32">
        <f t="shared" si="4"/>
        <v>7200</v>
      </c>
      <c r="W118" s="32">
        <f>'Tipus-de-Recurs-assignat'!B21</f>
        <v>70</v>
      </c>
      <c r="X118" s="32">
        <f t="shared" si="5"/>
        <v>140</v>
      </c>
      <c r="Y118" s="32">
        <f>X114+X115+X116+X117+X118</f>
        <v>700</v>
      </c>
      <c r="Z118" s="48"/>
    </row>
    <row r="119" spans="1:26" ht="19.899999999999999" customHeight="1" x14ac:dyDescent="0.25">
      <c r="A119" s="18" t="s">
        <v>38</v>
      </c>
      <c r="B119" s="30" t="s">
        <v>668</v>
      </c>
      <c r="C119" s="30" t="s">
        <v>669</v>
      </c>
      <c r="D119" s="30" t="s">
        <v>580</v>
      </c>
      <c r="E119" s="30" t="s">
        <v>686</v>
      </c>
      <c r="F119" s="30" t="s">
        <v>687</v>
      </c>
      <c r="G119" s="30" t="s">
        <v>688</v>
      </c>
      <c r="H119" s="30" t="s">
        <v>689</v>
      </c>
      <c r="I119" s="30" t="s">
        <v>690</v>
      </c>
      <c r="J119" s="30" t="s">
        <v>47</v>
      </c>
      <c r="K119" s="30"/>
      <c r="L119" s="30" t="s">
        <v>48</v>
      </c>
      <c r="M119" s="30" t="s">
        <v>26</v>
      </c>
      <c r="N119" s="30" t="s">
        <v>50</v>
      </c>
      <c r="O119" s="30" t="s">
        <v>675</v>
      </c>
      <c r="P119" s="30" t="s">
        <v>676</v>
      </c>
      <c r="Q119" s="32">
        <v>0</v>
      </c>
      <c r="R119" s="32">
        <f>Inventari!C22</f>
        <v>27</v>
      </c>
      <c r="S119" s="32"/>
      <c r="T119" s="32">
        <f t="shared" si="3"/>
        <v>0</v>
      </c>
      <c r="U119" s="32">
        <v>1</v>
      </c>
      <c r="V119" s="32">
        <f t="shared" si="4"/>
        <v>0</v>
      </c>
      <c r="W119" s="32">
        <f>'Tipus-de-Recurs-assignat'!B21</f>
        <v>70</v>
      </c>
      <c r="X119" s="32">
        <f t="shared" si="5"/>
        <v>0</v>
      </c>
      <c r="Y119" s="32"/>
      <c r="Z119" s="48"/>
    </row>
    <row r="120" spans="1:26" ht="19.899999999999999" customHeight="1" x14ac:dyDescent="0.25">
      <c r="A120" s="18" t="s">
        <v>38</v>
      </c>
      <c r="B120" s="30" t="s">
        <v>668</v>
      </c>
      <c r="C120" s="30" t="s">
        <v>669</v>
      </c>
      <c r="D120" s="30" t="s">
        <v>580</v>
      </c>
      <c r="E120" s="30" t="s">
        <v>686</v>
      </c>
      <c r="F120" s="30" t="s">
        <v>687</v>
      </c>
      <c r="G120" s="30" t="s">
        <v>688</v>
      </c>
      <c r="H120" s="30" t="s">
        <v>691</v>
      </c>
      <c r="I120" s="30" t="s">
        <v>692</v>
      </c>
      <c r="J120" s="30" t="s">
        <v>47</v>
      </c>
      <c r="K120" s="30"/>
      <c r="L120" s="30" t="s">
        <v>48</v>
      </c>
      <c r="M120" s="30" t="s">
        <v>26</v>
      </c>
      <c r="N120" s="30" t="s">
        <v>50</v>
      </c>
      <c r="O120" s="30" t="s">
        <v>675</v>
      </c>
      <c r="P120" s="30" t="s">
        <v>676</v>
      </c>
      <c r="Q120" s="32">
        <v>0</v>
      </c>
      <c r="R120" s="32">
        <f>Inventari!C22</f>
        <v>27</v>
      </c>
      <c r="S120" s="32"/>
      <c r="T120" s="32">
        <f t="shared" si="3"/>
        <v>0</v>
      </c>
      <c r="U120" s="32">
        <v>1</v>
      </c>
      <c r="V120" s="32">
        <f t="shared" si="4"/>
        <v>0</v>
      </c>
      <c r="W120" s="32">
        <f>'Tipus-de-Recurs-assignat'!B21</f>
        <v>70</v>
      </c>
      <c r="X120" s="32">
        <f t="shared" si="5"/>
        <v>0</v>
      </c>
      <c r="Y120" s="32">
        <f>X119+X120</f>
        <v>0</v>
      </c>
      <c r="Z120" s="48"/>
    </row>
    <row r="121" spans="1:26" ht="19.899999999999999" customHeight="1" x14ac:dyDescent="0.25">
      <c r="A121" s="18" t="s">
        <v>38</v>
      </c>
      <c r="B121" s="30" t="s">
        <v>668</v>
      </c>
      <c r="C121" s="30" t="s">
        <v>669</v>
      </c>
      <c r="D121" s="30" t="s">
        <v>580</v>
      </c>
      <c r="E121" s="30" t="s">
        <v>693</v>
      </c>
      <c r="F121" s="30" t="s">
        <v>694</v>
      </c>
      <c r="G121" s="30" t="s">
        <v>695</v>
      </c>
      <c r="H121" s="30" t="s">
        <v>696</v>
      </c>
      <c r="I121" s="30" t="s">
        <v>690</v>
      </c>
      <c r="J121" s="30" t="s">
        <v>47</v>
      </c>
      <c r="K121" s="30"/>
      <c r="L121" s="30" t="s">
        <v>48</v>
      </c>
      <c r="M121" s="30" t="s">
        <v>26</v>
      </c>
      <c r="N121" s="30" t="s">
        <v>50</v>
      </c>
      <c r="O121" s="30" t="s">
        <v>675</v>
      </c>
      <c r="P121" s="30" t="s">
        <v>676</v>
      </c>
      <c r="Q121" s="32">
        <v>0</v>
      </c>
      <c r="R121" s="32">
        <f>Inventari!C23</f>
        <v>73</v>
      </c>
      <c r="S121" s="32"/>
      <c r="T121" s="32">
        <f t="shared" si="3"/>
        <v>0</v>
      </c>
      <c r="U121" s="32">
        <v>1</v>
      </c>
      <c r="V121" s="32">
        <f t="shared" si="4"/>
        <v>0</v>
      </c>
      <c r="W121" s="32">
        <f>'Tipus-de-Recurs-assignat'!B21</f>
        <v>70</v>
      </c>
      <c r="X121" s="32">
        <f t="shared" si="5"/>
        <v>0</v>
      </c>
      <c r="Y121" s="32"/>
      <c r="Z121" s="48"/>
    </row>
    <row r="122" spans="1:26" ht="19.899999999999999" customHeight="1" x14ac:dyDescent="0.25">
      <c r="A122" s="18" t="s">
        <v>38</v>
      </c>
      <c r="B122" s="30" t="s">
        <v>668</v>
      </c>
      <c r="C122" s="30" t="s">
        <v>669</v>
      </c>
      <c r="D122" s="30" t="s">
        <v>580</v>
      </c>
      <c r="E122" s="30" t="s">
        <v>693</v>
      </c>
      <c r="F122" s="30" t="s">
        <v>694</v>
      </c>
      <c r="G122" s="30" t="s">
        <v>695</v>
      </c>
      <c r="H122" s="30" t="s">
        <v>697</v>
      </c>
      <c r="I122" s="30" t="s">
        <v>692</v>
      </c>
      <c r="J122" s="30" t="s">
        <v>47</v>
      </c>
      <c r="K122" s="30"/>
      <c r="L122" s="30" t="s">
        <v>48</v>
      </c>
      <c r="M122" s="30" t="s">
        <v>26</v>
      </c>
      <c r="N122" s="30" t="s">
        <v>50</v>
      </c>
      <c r="O122" s="30" t="s">
        <v>675</v>
      </c>
      <c r="P122" s="30" t="s">
        <v>676</v>
      </c>
      <c r="Q122" s="32">
        <v>0</v>
      </c>
      <c r="R122" s="32">
        <f>Inventari!C23</f>
        <v>73</v>
      </c>
      <c r="S122" s="32"/>
      <c r="T122" s="32">
        <f t="shared" si="3"/>
        <v>0</v>
      </c>
      <c r="U122" s="32">
        <v>1</v>
      </c>
      <c r="V122" s="32">
        <f t="shared" si="4"/>
        <v>0</v>
      </c>
      <c r="W122" s="32">
        <f>'Tipus-de-Recurs-assignat'!B21</f>
        <v>70</v>
      </c>
      <c r="X122" s="32">
        <f t="shared" si="5"/>
        <v>0</v>
      </c>
      <c r="Y122" s="32">
        <f>X121+X122</f>
        <v>0</v>
      </c>
      <c r="Z122" s="48">
        <f>X114+X115+X116+X117+X118+X119+X120+X121+X122</f>
        <v>700</v>
      </c>
    </row>
    <row r="123" spans="1:26" ht="19.899999999999999" customHeight="1" x14ac:dyDescent="0.25">
      <c r="A123" s="18" t="s">
        <v>38</v>
      </c>
      <c r="B123" s="30" t="s">
        <v>844</v>
      </c>
      <c r="C123" s="30" t="s">
        <v>845</v>
      </c>
      <c r="D123" s="30" t="s">
        <v>580</v>
      </c>
      <c r="E123" s="30" t="s">
        <v>591</v>
      </c>
      <c r="F123" s="30" t="s">
        <v>592</v>
      </c>
      <c r="G123" s="30" t="s">
        <v>846</v>
      </c>
      <c r="H123" s="30" t="s">
        <v>847</v>
      </c>
      <c r="I123" s="30" t="s">
        <v>848</v>
      </c>
      <c r="J123" s="30" t="s">
        <v>72</v>
      </c>
      <c r="K123" s="30" t="s">
        <v>229</v>
      </c>
      <c r="L123" s="30" t="s">
        <v>849</v>
      </c>
      <c r="M123" s="30" t="s">
        <v>26</v>
      </c>
      <c r="N123" s="30" t="s">
        <v>50</v>
      </c>
      <c r="O123" s="30" t="s">
        <v>675</v>
      </c>
      <c r="P123" s="30" t="s">
        <v>1557</v>
      </c>
      <c r="Q123" s="32">
        <v>360</v>
      </c>
      <c r="R123" s="32">
        <f>Inventari!C25</f>
        <v>5</v>
      </c>
      <c r="S123" s="32"/>
      <c r="T123" s="32">
        <f t="shared" si="3"/>
        <v>1800</v>
      </c>
      <c r="U123" s="32">
        <v>4</v>
      </c>
      <c r="V123" s="32">
        <f t="shared" si="4"/>
        <v>7200</v>
      </c>
      <c r="W123" s="32">
        <v>120</v>
      </c>
      <c r="X123" s="32">
        <f t="shared" si="5"/>
        <v>240</v>
      </c>
      <c r="Y123" s="32"/>
      <c r="Z123" s="48"/>
    </row>
    <row r="124" spans="1:26" ht="19.899999999999999" customHeight="1" x14ac:dyDescent="0.25">
      <c r="A124" s="18" t="s">
        <v>38</v>
      </c>
      <c r="B124" s="30" t="s">
        <v>844</v>
      </c>
      <c r="C124" s="30" t="s">
        <v>845</v>
      </c>
      <c r="D124" s="30" t="s">
        <v>580</v>
      </c>
      <c r="E124" s="30" t="s">
        <v>591</v>
      </c>
      <c r="F124" s="30" t="s">
        <v>592</v>
      </c>
      <c r="G124" s="30" t="s">
        <v>846</v>
      </c>
      <c r="H124" s="30" t="s">
        <v>850</v>
      </c>
      <c r="I124" s="30" t="s">
        <v>851</v>
      </c>
      <c r="J124" s="30" t="s">
        <v>72</v>
      </c>
      <c r="K124" s="30" t="s">
        <v>229</v>
      </c>
      <c r="L124" s="30" t="s">
        <v>849</v>
      </c>
      <c r="M124" s="30" t="s">
        <v>26</v>
      </c>
      <c r="N124" s="30" t="s">
        <v>50</v>
      </c>
      <c r="O124" s="30" t="s">
        <v>675</v>
      </c>
      <c r="P124" s="30" t="s">
        <v>1557</v>
      </c>
      <c r="Q124" s="32">
        <v>360</v>
      </c>
      <c r="R124" s="32">
        <f>Inventari!C25</f>
        <v>5</v>
      </c>
      <c r="S124" s="32"/>
      <c r="T124" s="32">
        <f t="shared" si="3"/>
        <v>1800</v>
      </c>
      <c r="U124" s="32">
        <v>4</v>
      </c>
      <c r="V124" s="32">
        <f t="shared" si="4"/>
        <v>7200</v>
      </c>
      <c r="W124" s="32">
        <v>120</v>
      </c>
      <c r="X124" s="32">
        <f t="shared" si="5"/>
        <v>240</v>
      </c>
      <c r="Y124" s="32"/>
      <c r="Z124" s="48"/>
    </row>
    <row r="125" spans="1:26" ht="19.899999999999999" customHeight="1" x14ac:dyDescent="0.25">
      <c r="A125" s="18" t="s">
        <v>38</v>
      </c>
      <c r="B125" s="30" t="s">
        <v>844</v>
      </c>
      <c r="C125" s="30" t="s">
        <v>845</v>
      </c>
      <c r="D125" s="30" t="s">
        <v>580</v>
      </c>
      <c r="E125" s="30" t="s">
        <v>591</v>
      </c>
      <c r="F125" s="30" t="s">
        <v>592</v>
      </c>
      <c r="G125" s="30" t="s">
        <v>846</v>
      </c>
      <c r="H125" s="30" t="s">
        <v>852</v>
      </c>
      <c r="I125" s="30" t="s">
        <v>853</v>
      </c>
      <c r="J125" s="30" t="s">
        <v>72</v>
      </c>
      <c r="K125" s="30" t="s">
        <v>330</v>
      </c>
      <c r="L125" s="30" t="s">
        <v>849</v>
      </c>
      <c r="M125" s="30" t="s">
        <v>26</v>
      </c>
      <c r="N125" s="30" t="s">
        <v>50</v>
      </c>
      <c r="O125" s="30" t="s">
        <v>675</v>
      </c>
      <c r="P125" s="30" t="s">
        <v>1557</v>
      </c>
      <c r="Q125" s="32">
        <v>360</v>
      </c>
      <c r="R125" s="32">
        <f>Inventari!C25</f>
        <v>5</v>
      </c>
      <c r="S125" s="32"/>
      <c r="T125" s="32">
        <f t="shared" si="3"/>
        <v>1800</v>
      </c>
      <c r="U125" s="32">
        <v>4</v>
      </c>
      <c r="V125" s="32">
        <f t="shared" si="4"/>
        <v>7200</v>
      </c>
      <c r="W125" s="32">
        <v>120</v>
      </c>
      <c r="X125" s="32">
        <f t="shared" si="5"/>
        <v>240</v>
      </c>
      <c r="Y125" s="32"/>
      <c r="Z125" s="48"/>
    </row>
    <row r="126" spans="1:26" ht="19.899999999999999" customHeight="1" x14ac:dyDescent="0.25">
      <c r="A126" s="18" t="s">
        <v>38</v>
      </c>
      <c r="B126" s="30" t="s">
        <v>844</v>
      </c>
      <c r="C126" s="30" t="s">
        <v>845</v>
      </c>
      <c r="D126" s="30" t="s">
        <v>580</v>
      </c>
      <c r="E126" s="30" t="s">
        <v>591</v>
      </c>
      <c r="F126" s="30" t="s">
        <v>592</v>
      </c>
      <c r="G126" s="30" t="s">
        <v>846</v>
      </c>
      <c r="H126" s="30" t="s">
        <v>854</v>
      </c>
      <c r="I126" s="30" t="s">
        <v>855</v>
      </c>
      <c r="J126" s="30" t="s">
        <v>72</v>
      </c>
      <c r="K126" s="30" t="s">
        <v>330</v>
      </c>
      <c r="L126" s="30" t="s">
        <v>849</v>
      </c>
      <c r="M126" s="30" t="s">
        <v>26</v>
      </c>
      <c r="N126" s="30" t="s">
        <v>50</v>
      </c>
      <c r="O126" s="30" t="s">
        <v>675</v>
      </c>
      <c r="P126" s="30" t="s">
        <v>1557</v>
      </c>
      <c r="Q126" s="32">
        <v>360</v>
      </c>
      <c r="R126" s="32">
        <f>Inventari!C25</f>
        <v>5</v>
      </c>
      <c r="S126" s="32"/>
      <c r="T126" s="32">
        <f t="shared" si="3"/>
        <v>1800</v>
      </c>
      <c r="U126" s="32">
        <v>4</v>
      </c>
      <c r="V126" s="32">
        <f t="shared" si="4"/>
        <v>7200</v>
      </c>
      <c r="W126" s="32">
        <v>120</v>
      </c>
      <c r="X126" s="32">
        <f t="shared" si="5"/>
        <v>240</v>
      </c>
      <c r="Y126" s="32"/>
      <c r="Z126" s="48"/>
    </row>
    <row r="127" spans="1:26" ht="19.899999999999999" customHeight="1" x14ac:dyDescent="0.25">
      <c r="A127" s="18" t="s">
        <v>38</v>
      </c>
      <c r="B127" s="30" t="s">
        <v>844</v>
      </c>
      <c r="C127" s="30" t="s">
        <v>845</v>
      </c>
      <c r="D127" s="30" t="s">
        <v>580</v>
      </c>
      <c r="E127" s="30" t="s">
        <v>591</v>
      </c>
      <c r="F127" s="30" t="s">
        <v>592</v>
      </c>
      <c r="G127" s="30" t="s">
        <v>846</v>
      </c>
      <c r="H127" s="30" t="s">
        <v>856</v>
      </c>
      <c r="I127" s="30" t="s">
        <v>857</v>
      </c>
      <c r="J127" s="30" t="s">
        <v>72</v>
      </c>
      <c r="K127" s="30" t="s">
        <v>858</v>
      </c>
      <c r="L127" s="30" t="s">
        <v>849</v>
      </c>
      <c r="M127" s="30" t="s">
        <v>26</v>
      </c>
      <c r="N127" s="30" t="s">
        <v>50</v>
      </c>
      <c r="O127" s="30" t="s">
        <v>675</v>
      </c>
      <c r="P127" s="30" t="s">
        <v>1557</v>
      </c>
      <c r="Q127" s="32">
        <v>360</v>
      </c>
      <c r="R127" s="32">
        <f>Inventari!C25</f>
        <v>5</v>
      </c>
      <c r="S127" s="32"/>
      <c r="T127" s="32">
        <f t="shared" si="3"/>
        <v>1800</v>
      </c>
      <c r="U127" s="32">
        <v>4</v>
      </c>
      <c r="V127" s="32">
        <f t="shared" si="4"/>
        <v>7200</v>
      </c>
      <c r="W127" s="32">
        <v>120</v>
      </c>
      <c r="X127" s="32">
        <f t="shared" si="5"/>
        <v>240</v>
      </c>
      <c r="Y127" s="32"/>
      <c r="Z127" s="48"/>
    </row>
    <row r="128" spans="1:26" ht="19.899999999999999" customHeight="1" x14ac:dyDescent="0.25">
      <c r="A128" s="18" t="s">
        <v>38</v>
      </c>
      <c r="B128" s="30" t="s">
        <v>844</v>
      </c>
      <c r="C128" s="30" t="s">
        <v>845</v>
      </c>
      <c r="D128" s="30" t="s">
        <v>580</v>
      </c>
      <c r="E128" s="30" t="s">
        <v>591</v>
      </c>
      <c r="F128" s="30" t="s">
        <v>592</v>
      </c>
      <c r="G128" s="30" t="s">
        <v>846</v>
      </c>
      <c r="H128" s="30" t="s">
        <v>859</v>
      </c>
      <c r="I128" s="30" t="s">
        <v>860</v>
      </c>
      <c r="J128" s="30" t="s">
        <v>72</v>
      </c>
      <c r="K128" s="30" t="s">
        <v>73</v>
      </c>
      <c r="L128" s="30" t="s">
        <v>849</v>
      </c>
      <c r="M128" s="30" t="s">
        <v>26</v>
      </c>
      <c r="N128" s="30" t="s">
        <v>50</v>
      </c>
      <c r="O128" s="30" t="s">
        <v>675</v>
      </c>
      <c r="P128" s="30" t="s">
        <v>1557</v>
      </c>
      <c r="Q128" s="32">
        <v>360</v>
      </c>
      <c r="R128" s="32">
        <f>Inventari!C25</f>
        <v>5</v>
      </c>
      <c r="S128" s="32"/>
      <c r="T128" s="32">
        <f t="shared" si="3"/>
        <v>1800</v>
      </c>
      <c r="U128" s="32">
        <v>4</v>
      </c>
      <c r="V128" s="32">
        <f t="shared" si="4"/>
        <v>7200</v>
      </c>
      <c r="W128" s="32">
        <v>120</v>
      </c>
      <c r="X128" s="32">
        <f t="shared" si="5"/>
        <v>240</v>
      </c>
      <c r="Y128" s="32"/>
      <c r="Z128" s="48"/>
    </row>
    <row r="129" spans="1:26" ht="19.899999999999999" customHeight="1" x14ac:dyDescent="0.25">
      <c r="A129" s="18" t="s">
        <v>38</v>
      </c>
      <c r="B129" s="30" t="s">
        <v>844</v>
      </c>
      <c r="C129" s="30" t="s">
        <v>845</v>
      </c>
      <c r="D129" s="30" t="s">
        <v>580</v>
      </c>
      <c r="E129" s="30" t="s">
        <v>591</v>
      </c>
      <c r="F129" s="30" t="s">
        <v>592</v>
      </c>
      <c r="G129" s="30" t="s">
        <v>846</v>
      </c>
      <c r="H129" s="30" t="s">
        <v>861</v>
      </c>
      <c r="I129" s="30" t="s">
        <v>862</v>
      </c>
      <c r="J129" s="30" t="s">
        <v>72</v>
      </c>
      <c r="K129" s="30" t="s">
        <v>863</v>
      </c>
      <c r="L129" s="30" t="s">
        <v>849</v>
      </c>
      <c r="M129" s="30" t="s">
        <v>26</v>
      </c>
      <c r="N129" s="30" t="s">
        <v>50</v>
      </c>
      <c r="O129" s="30" t="s">
        <v>675</v>
      </c>
      <c r="P129" s="30" t="s">
        <v>1557</v>
      </c>
      <c r="Q129" s="32">
        <v>360</v>
      </c>
      <c r="R129" s="32">
        <f>Inventari!C25</f>
        <v>5</v>
      </c>
      <c r="S129" s="32"/>
      <c r="T129" s="32">
        <f t="shared" si="3"/>
        <v>1800</v>
      </c>
      <c r="U129" s="32">
        <v>4</v>
      </c>
      <c r="V129" s="32">
        <f t="shared" si="4"/>
        <v>7200</v>
      </c>
      <c r="W129" s="32">
        <v>120</v>
      </c>
      <c r="X129" s="32">
        <f t="shared" si="5"/>
        <v>240</v>
      </c>
      <c r="Y129" s="32"/>
      <c r="Z129" s="48"/>
    </row>
    <row r="130" spans="1:26" ht="19.899999999999999" customHeight="1" x14ac:dyDescent="0.25">
      <c r="A130" s="18" t="s">
        <v>38</v>
      </c>
      <c r="B130" s="30" t="s">
        <v>844</v>
      </c>
      <c r="C130" s="30" t="s">
        <v>845</v>
      </c>
      <c r="D130" s="30" t="s">
        <v>580</v>
      </c>
      <c r="E130" s="30" t="s">
        <v>591</v>
      </c>
      <c r="F130" s="30" t="s">
        <v>592</v>
      </c>
      <c r="G130" s="30" t="s">
        <v>846</v>
      </c>
      <c r="H130" s="30" t="s">
        <v>864</v>
      </c>
      <c r="I130" s="30" t="s">
        <v>865</v>
      </c>
      <c r="J130" s="30" t="s">
        <v>72</v>
      </c>
      <c r="K130" s="30" t="s">
        <v>863</v>
      </c>
      <c r="L130" s="30" t="s">
        <v>849</v>
      </c>
      <c r="M130" s="30" t="s">
        <v>26</v>
      </c>
      <c r="N130" s="30" t="s">
        <v>50</v>
      </c>
      <c r="O130" s="30" t="s">
        <v>675</v>
      </c>
      <c r="P130" s="30" t="s">
        <v>1557</v>
      </c>
      <c r="Q130" s="32">
        <v>360</v>
      </c>
      <c r="R130" s="32">
        <f>Inventari!C25</f>
        <v>5</v>
      </c>
      <c r="S130" s="32"/>
      <c r="T130" s="32">
        <f t="shared" si="3"/>
        <v>1800</v>
      </c>
      <c r="U130" s="32">
        <v>4</v>
      </c>
      <c r="V130" s="32">
        <f t="shared" si="4"/>
        <v>7200</v>
      </c>
      <c r="W130" s="32">
        <v>120</v>
      </c>
      <c r="X130" s="32">
        <f t="shared" si="5"/>
        <v>240</v>
      </c>
      <c r="Y130" s="32"/>
      <c r="Z130" s="48"/>
    </row>
    <row r="131" spans="1:26" ht="19.899999999999999" customHeight="1" x14ac:dyDescent="0.25">
      <c r="A131" s="18" t="s">
        <v>38</v>
      </c>
      <c r="B131" s="30" t="s">
        <v>844</v>
      </c>
      <c r="C131" s="30" t="s">
        <v>845</v>
      </c>
      <c r="D131" s="30" t="s">
        <v>580</v>
      </c>
      <c r="E131" s="30" t="s">
        <v>591</v>
      </c>
      <c r="F131" s="30" t="s">
        <v>592</v>
      </c>
      <c r="G131" s="30" t="s">
        <v>846</v>
      </c>
      <c r="H131" s="30" t="s">
        <v>866</v>
      </c>
      <c r="I131" s="30" t="s">
        <v>867</v>
      </c>
      <c r="J131" s="30" t="s">
        <v>72</v>
      </c>
      <c r="K131" s="30" t="s">
        <v>858</v>
      </c>
      <c r="L131" s="30" t="s">
        <v>849</v>
      </c>
      <c r="M131" s="30" t="s">
        <v>26</v>
      </c>
      <c r="N131" s="30" t="s">
        <v>50</v>
      </c>
      <c r="O131" s="30" t="s">
        <v>675</v>
      </c>
      <c r="P131" s="30" t="s">
        <v>1557</v>
      </c>
      <c r="Q131" s="32">
        <v>360</v>
      </c>
      <c r="R131" s="32">
        <f>Inventari!C25</f>
        <v>5</v>
      </c>
      <c r="S131" s="32"/>
      <c r="T131" s="32">
        <f t="shared" si="3"/>
        <v>1800</v>
      </c>
      <c r="U131" s="32">
        <v>4</v>
      </c>
      <c r="V131" s="32">
        <f t="shared" si="4"/>
        <v>7200</v>
      </c>
      <c r="W131" s="32">
        <v>120</v>
      </c>
      <c r="X131" s="32">
        <f t="shared" si="5"/>
        <v>240</v>
      </c>
      <c r="Y131" s="32"/>
      <c r="Z131" s="48"/>
    </row>
    <row r="132" spans="1:26" ht="19.899999999999999" customHeight="1" x14ac:dyDescent="0.25">
      <c r="A132" s="18" t="s">
        <v>38</v>
      </c>
      <c r="B132" s="30" t="s">
        <v>844</v>
      </c>
      <c r="C132" s="30" t="s">
        <v>845</v>
      </c>
      <c r="D132" s="30" t="s">
        <v>580</v>
      </c>
      <c r="E132" s="30" t="s">
        <v>591</v>
      </c>
      <c r="F132" s="30" t="s">
        <v>592</v>
      </c>
      <c r="G132" s="30" t="s">
        <v>846</v>
      </c>
      <c r="H132" s="30" t="s">
        <v>868</v>
      </c>
      <c r="I132" s="30" t="s">
        <v>869</v>
      </c>
      <c r="J132" s="30" t="s">
        <v>72</v>
      </c>
      <c r="K132" s="30" t="s">
        <v>229</v>
      </c>
      <c r="L132" s="30" t="s">
        <v>849</v>
      </c>
      <c r="M132" s="30" t="s">
        <v>26</v>
      </c>
      <c r="N132" s="30" t="s">
        <v>50</v>
      </c>
      <c r="O132" s="30" t="s">
        <v>675</v>
      </c>
      <c r="P132" s="30" t="s">
        <v>1557</v>
      </c>
      <c r="Q132" s="32">
        <v>360</v>
      </c>
      <c r="R132" s="32">
        <f>Inventari!C25</f>
        <v>5</v>
      </c>
      <c r="S132" s="32"/>
      <c r="T132" s="32">
        <f t="shared" si="3"/>
        <v>1800</v>
      </c>
      <c r="U132" s="32">
        <v>4</v>
      </c>
      <c r="V132" s="32">
        <f t="shared" si="4"/>
        <v>7200</v>
      </c>
      <c r="W132" s="32">
        <v>120</v>
      </c>
      <c r="X132" s="32">
        <f t="shared" si="5"/>
        <v>240</v>
      </c>
      <c r="Y132" s="32"/>
      <c r="Z132" s="48"/>
    </row>
    <row r="133" spans="1:26" ht="19.899999999999999" customHeight="1" x14ac:dyDescent="0.25">
      <c r="A133" s="18" t="s">
        <v>38</v>
      </c>
      <c r="B133" s="30" t="s">
        <v>844</v>
      </c>
      <c r="C133" s="30" t="s">
        <v>845</v>
      </c>
      <c r="D133" s="30" t="s">
        <v>580</v>
      </c>
      <c r="E133" s="30" t="s">
        <v>591</v>
      </c>
      <c r="F133" s="30" t="s">
        <v>592</v>
      </c>
      <c r="G133" s="30" t="s">
        <v>846</v>
      </c>
      <c r="H133" s="30" t="s">
        <v>870</v>
      </c>
      <c r="I133" s="30" t="s">
        <v>871</v>
      </c>
      <c r="J133" s="30" t="s">
        <v>72</v>
      </c>
      <c r="K133" s="30" t="s">
        <v>229</v>
      </c>
      <c r="L133" s="30" t="s">
        <v>849</v>
      </c>
      <c r="M133" s="30" t="s">
        <v>26</v>
      </c>
      <c r="N133" s="30" t="s">
        <v>50</v>
      </c>
      <c r="O133" s="30" t="s">
        <v>675</v>
      </c>
      <c r="P133" s="30" t="s">
        <v>1557</v>
      </c>
      <c r="Q133" s="32">
        <v>360</v>
      </c>
      <c r="R133" s="32">
        <f>Inventari!C25</f>
        <v>5</v>
      </c>
      <c r="S133" s="32"/>
      <c r="T133" s="32">
        <f t="shared" si="3"/>
        <v>1800</v>
      </c>
      <c r="U133" s="32">
        <v>4</v>
      </c>
      <c r="V133" s="32">
        <f t="shared" si="4"/>
        <v>7200</v>
      </c>
      <c r="W133" s="32">
        <v>120</v>
      </c>
      <c r="X133" s="32">
        <f t="shared" si="5"/>
        <v>240</v>
      </c>
      <c r="Y133" s="32"/>
      <c r="Z133" s="48"/>
    </row>
    <row r="134" spans="1:26" ht="19.899999999999999" customHeight="1" x14ac:dyDescent="0.25">
      <c r="A134" s="18" t="s">
        <v>38</v>
      </c>
      <c r="B134" s="30" t="s">
        <v>844</v>
      </c>
      <c r="C134" s="30" t="s">
        <v>845</v>
      </c>
      <c r="D134" s="30" t="s">
        <v>580</v>
      </c>
      <c r="E134" s="30" t="s">
        <v>591</v>
      </c>
      <c r="F134" s="30" t="s">
        <v>592</v>
      </c>
      <c r="G134" s="30" t="s">
        <v>846</v>
      </c>
      <c r="H134" s="30" t="s">
        <v>872</v>
      </c>
      <c r="I134" s="30" t="s">
        <v>873</v>
      </c>
      <c r="J134" s="30" t="s">
        <v>72</v>
      </c>
      <c r="K134" s="30" t="s">
        <v>229</v>
      </c>
      <c r="L134" s="30" t="s">
        <v>849</v>
      </c>
      <c r="M134" s="30" t="s">
        <v>26</v>
      </c>
      <c r="N134" s="30" t="s">
        <v>50</v>
      </c>
      <c r="O134" s="30" t="s">
        <v>675</v>
      </c>
      <c r="P134" s="30" t="s">
        <v>1557</v>
      </c>
      <c r="Q134" s="32">
        <v>360</v>
      </c>
      <c r="R134" s="32">
        <f>Inventari!C25</f>
        <v>5</v>
      </c>
      <c r="S134" s="32"/>
      <c r="T134" s="32">
        <f t="shared" si="3"/>
        <v>1800</v>
      </c>
      <c r="U134" s="32">
        <v>4</v>
      </c>
      <c r="V134" s="32">
        <f t="shared" si="4"/>
        <v>7200</v>
      </c>
      <c r="W134" s="32">
        <v>120</v>
      </c>
      <c r="X134" s="32">
        <f t="shared" si="5"/>
        <v>240</v>
      </c>
      <c r="Y134" s="32"/>
      <c r="Z134" s="48"/>
    </row>
    <row r="135" spans="1:26" ht="19.899999999999999" customHeight="1" x14ac:dyDescent="0.25">
      <c r="A135" s="18" t="s">
        <v>38</v>
      </c>
      <c r="B135" s="30" t="s">
        <v>844</v>
      </c>
      <c r="C135" s="30" t="s">
        <v>845</v>
      </c>
      <c r="D135" s="30" t="s">
        <v>580</v>
      </c>
      <c r="E135" s="30" t="s">
        <v>591</v>
      </c>
      <c r="F135" s="30" t="s">
        <v>592</v>
      </c>
      <c r="G135" s="30" t="s">
        <v>846</v>
      </c>
      <c r="H135" s="30" t="s">
        <v>874</v>
      </c>
      <c r="I135" s="30" t="s">
        <v>875</v>
      </c>
      <c r="J135" s="30" t="s">
        <v>72</v>
      </c>
      <c r="K135" s="30" t="s">
        <v>229</v>
      </c>
      <c r="L135" s="30" t="s">
        <v>849</v>
      </c>
      <c r="M135" s="30" t="s">
        <v>26</v>
      </c>
      <c r="N135" s="30" t="s">
        <v>50</v>
      </c>
      <c r="O135" s="30" t="s">
        <v>675</v>
      </c>
      <c r="P135" s="30" t="s">
        <v>1557</v>
      </c>
      <c r="Q135" s="32">
        <v>360</v>
      </c>
      <c r="R135" s="32">
        <f>Inventari!C25</f>
        <v>5</v>
      </c>
      <c r="S135" s="32"/>
      <c r="T135" s="32">
        <f t="shared" si="3"/>
        <v>1800</v>
      </c>
      <c r="U135" s="32">
        <v>4</v>
      </c>
      <c r="V135" s="32">
        <f t="shared" si="4"/>
        <v>7200</v>
      </c>
      <c r="W135" s="32">
        <v>120</v>
      </c>
      <c r="X135" s="32">
        <f t="shared" si="5"/>
        <v>240</v>
      </c>
      <c r="Y135" s="32">
        <f>X123+X124+X125+X126+X127+X128+X129+X130+X131+X132+X133+X134+X135</f>
        <v>3120</v>
      </c>
      <c r="Z135" s="48"/>
    </row>
    <row r="136" spans="1:26" ht="19.899999999999999" customHeight="1" x14ac:dyDescent="0.25">
      <c r="A136" s="18" t="s">
        <v>38</v>
      </c>
      <c r="B136" s="30" t="s">
        <v>844</v>
      </c>
      <c r="C136" s="30" t="s">
        <v>845</v>
      </c>
      <c r="D136" s="30" t="s">
        <v>580</v>
      </c>
      <c r="E136" s="30" t="s">
        <v>597</v>
      </c>
      <c r="F136" s="30" t="s">
        <v>598</v>
      </c>
      <c r="G136" s="30" t="s">
        <v>876</v>
      </c>
      <c r="H136" s="30" t="s">
        <v>877</v>
      </c>
      <c r="I136" s="30" t="s">
        <v>869</v>
      </c>
      <c r="J136" s="30" t="s">
        <v>72</v>
      </c>
      <c r="K136" s="30" t="s">
        <v>229</v>
      </c>
      <c r="L136" s="30" t="s">
        <v>849</v>
      </c>
      <c r="M136" s="30" t="s">
        <v>26</v>
      </c>
      <c r="N136" s="30" t="s">
        <v>50</v>
      </c>
      <c r="O136" s="30" t="s">
        <v>675</v>
      </c>
      <c r="P136" s="30" t="s">
        <v>1557</v>
      </c>
      <c r="Q136" s="32">
        <v>360</v>
      </c>
      <c r="R136" s="32">
        <f>Inventari!C26</f>
        <v>1</v>
      </c>
      <c r="S136" s="32"/>
      <c r="T136" s="32">
        <f t="shared" si="3"/>
        <v>360</v>
      </c>
      <c r="U136" s="32">
        <v>4</v>
      </c>
      <c r="V136" s="32">
        <f t="shared" si="4"/>
        <v>1440</v>
      </c>
      <c r="W136" s="32">
        <v>120</v>
      </c>
      <c r="X136" s="32">
        <f t="shared" si="5"/>
        <v>48</v>
      </c>
      <c r="Y136" s="32"/>
      <c r="Z136" s="48"/>
    </row>
    <row r="137" spans="1:26" ht="19.899999999999999" customHeight="1" x14ac:dyDescent="0.25">
      <c r="A137" s="18" t="s">
        <v>38</v>
      </c>
      <c r="B137" s="30" t="s">
        <v>844</v>
      </c>
      <c r="C137" s="30" t="s">
        <v>845</v>
      </c>
      <c r="D137" s="30" t="s">
        <v>580</v>
      </c>
      <c r="E137" s="30" t="s">
        <v>597</v>
      </c>
      <c r="F137" s="30" t="s">
        <v>598</v>
      </c>
      <c r="G137" s="30" t="s">
        <v>876</v>
      </c>
      <c r="H137" s="30" t="s">
        <v>878</v>
      </c>
      <c r="I137" s="30" t="s">
        <v>871</v>
      </c>
      <c r="J137" s="30" t="s">
        <v>72</v>
      </c>
      <c r="K137" s="30" t="s">
        <v>229</v>
      </c>
      <c r="L137" s="30" t="s">
        <v>849</v>
      </c>
      <c r="M137" s="30" t="s">
        <v>26</v>
      </c>
      <c r="N137" s="30" t="s">
        <v>50</v>
      </c>
      <c r="O137" s="30" t="s">
        <v>675</v>
      </c>
      <c r="P137" s="30" t="s">
        <v>1557</v>
      </c>
      <c r="Q137" s="32">
        <v>360</v>
      </c>
      <c r="R137" s="32">
        <f>Inventari!C26</f>
        <v>1</v>
      </c>
      <c r="S137" s="32"/>
      <c r="T137" s="32">
        <f t="shared" si="3"/>
        <v>360</v>
      </c>
      <c r="U137" s="32">
        <v>4</v>
      </c>
      <c r="V137" s="32">
        <f t="shared" si="4"/>
        <v>1440</v>
      </c>
      <c r="W137" s="32">
        <v>120</v>
      </c>
      <c r="X137" s="32">
        <f t="shared" si="5"/>
        <v>48</v>
      </c>
      <c r="Y137" s="32"/>
      <c r="Z137" s="48"/>
    </row>
    <row r="138" spans="1:26" ht="19.899999999999999" customHeight="1" x14ac:dyDescent="0.25">
      <c r="A138" s="18" t="s">
        <v>38</v>
      </c>
      <c r="B138" s="30" t="s">
        <v>844</v>
      </c>
      <c r="C138" s="30" t="s">
        <v>845</v>
      </c>
      <c r="D138" s="30" t="s">
        <v>580</v>
      </c>
      <c r="E138" s="30" t="s">
        <v>597</v>
      </c>
      <c r="F138" s="30" t="s">
        <v>598</v>
      </c>
      <c r="G138" s="30" t="s">
        <v>876</v>
      </c>
      <c r="H138" s="30" t="s">
        <v>879</v>
      </c>
      <c r="I138" s="30" t="s">
        <v>873</v>
      </c>
      <c r="J138" s="30" t="s">
        <v>72</v>
      </c>
      <c r="K138" s="30" t="s">
        <v>229</v>
      </c>
      <c r="L138" s="30" t="s">
        <v>849</v>
      </c>
      <c r="M138" s="30" t="s">
        <v>26</v>
      </c>
      <c r="N138" s="30" t="s">
        <v>50</v>
      </c>
      <c r="O138" s="30" t="s">
        <v>675</v>
      </c>
      <c r="P138" s="30" t="s">
        <v>1557</v>
      </c>
      <c r="Q138" s="32">
        <v>360</v>
      </c>
      <c r="R138" s="32">
        <f>Inventari!C26</f>
        <v>1</v>
      </c>
      <c r="S138" s="32"/>
      <c r="T138" s="32">
        <f t="shared" si="3"/>
        <v>360</v>
      </c>
      <c r="U138" s="32">
        <v>4</v>
      </c>
      <c r="V138" s="32">
        <f t="shared" si="4"/>
        <v>1440</v>
      </c>
      <c r="W138" s="32">
        <v>120</v>
      </c>
      <c r="X138" s="32">
        <f t="shared" si="5"/>
        <v>48</v>
      </c>
      <c r="Y138" s="32"/>
      <c r="Z138" s="48"/>
    </row>
    <row r="139" spans="1:26" ht="19.899999999999999" customHeight="1" x14ac:dyDescent="0.25">
      <c r="A139" s="18" t="s">
        <v>38</v>
      </c>
      <c r="B139" s="30" t="s">
        <v>844</v>
      </c>
      <c r="C139" s="30" t="s">
        <v>845</v>
      </c>
      <c r="D139" s="30" t="s">
        <v>580</v>
      </c>
      <c r="E139" s="30" t="s">
        <v>597</v>
      </c>
      <c r="F139" s="30" t="s">
        <v>598</v>
      </c>
      <c r="G139" s="30" t="s">
        <v>876</v>
      </c>
      <c r="H139" s="30" t="s">
        <v>880</v>
      </c>
      <c r="I139" s="30" t="s">
        <v>875</v>
      </c>
      <c r="J139" s="30" t="s">
        <v>72</v>
      </c>
      <c r="K139" s="30" t="s">
        <v>229</v>
      </c>
      <c r="L139" s="30" t="s">
        <v>849</v>
      </c>
      <c r="M139" s="30" t="s">
        <v>26</v>
      </c>
      <c r="N139" s="30" t="s">
        <v>50</v>
      </c>
      <c r="O139" s="30" t="s">
        <v>675</v>
      </c>
      <c r="P139" s="30" t="s">
        <v>1557</v>
      </c>
      <c r="Q139" s="32">
        <v>360</v>
      </c>
      <c r="R139" s="32">
        <f>Inventari!C26</f>
        <v>1</v>
      </c>
      <c r="S139" s="32"/>
      <c r="T139" s="32">
        <f t="shared" ref="T139:T202" si="6">Q139*R139</f>
        <v>360</v>
      </c>
      <c r="U139" s="32">
        <v>4</v>
      </c>
      <c r="V139" s="32">
        <f t="shared" ref="V139:V202" si="7">T139*U139</f>
        <v>1440</v>
      </c>
      <c r="W139" s="32">
        <v>120</v>
      </c>
      <c r="X139" s="32">
        <f t="shared" ref="X139:X202" si="8">(V139/3600)*W139</f>
        <v>48</v>
      </c>
      <c r="Y139" s="32"/>
      <c r="Z139" s="48"/>
    </row>
    <row r="140" spans="1:26" ht="19.899999999999999" customHeight="1" x14ac:dyDescent="0.25">
      <c r="A140" s="18" t="s">
        <v>38</v>
      </c>
      <c r="B140" s="30" t="s">
        <v>844</v>
      </c>
      <c r="C140" s="30" t="s">
        <v>845</v>
      </c>
      <c r="D140" s="30" t="s">
        <v>580</v>
      </c>
      <c r="E140" s="30" t="s">
        <v>597</v>
      </c>
      <c r="F140" s="30" t="s">
        <v>598</v>
      </c>
      <c r="G140" s="30" t="s">
        <v>876</v>
      </c>
      <c r="H140" s="30" t="s">
        <v>881</v>
      </c>
      <c r="I140" s="30" t="s">
        <v>882</v>
      </c>
      <c r="J140" s="30" t="s">
        <v>72</v>
      </c>
      <c r="K140" s="30" t="s">
        <v>858</v>
      </c>
      <c r="L140" s="30" t="s">
        <v>849</v>
      </c>
      <c r="M140" s="30" t="s">
        <v>26</v>
      </c>
      <c r="N140" s="30" t="s">
        <v>50</v>
      </c>
      <c r="O140" s="30" t="s">
        <v>675</v>
      </c>
      <c r="P140" s="30" t="s">
        <v>1557</v>
      </c>
      <c r="Q140" s="32">
        <v>360</v>
      </c>
      <c r="R140" s="32">
        <f>Inventari!C26</f>
        <v>1</v>
      </c>
      <c r="S140" s="32"/>
      <c r="T140" s="32">
        <f t="shared" si="6"/>
        <v>360</v>
      </c>
      <c r="U140" s="32">
        <v>4</v>
      </c>
      <c r="V140" s="32">
        <f t="shared" si="7"/>
        <v>1440</v>
      </c>
      <c r="W140" s="32">
        <v>120</v>
      </c>
      <c r="X140" s="32">
        <f t="shared" si="8"/>
        <v>48</v>
      </c>
      <c r="Y140" s="32"/>
      <c r="Z140" s="48"/>
    </row>
    <row r="141" spans="1:26" ht="19.899999999999999" customHeight="1" x14ac:dyDescent="0.25">
      <c r="A141" s="18" t="s">
        <v>38</v>
      </c>
      <c r="B141" s="30" t="s">
        <v>844</v>
      </c>
      <c r="C141" s="30" t="s">
        <v>845</v>
      </c>
      <c r="D141" s="30" t="s">
        <v>580</v>
      </c>
      <c r="E141" s="30" t="s">
        <v>597</v>
      </c>
      <c r="F141" s="30" t="s">
        <v>598</v>
      </c>
      <c r="G141" s="30" t="s">
        <v>876</v>
      </c>
      <c r="H141" s="30" t="s">
        <v>883</v>
      </c>
      <c r="I141" s="30" t="s">
        <v>884</v>
      </c>
      <c r="J141" s="30" t="s">
        <v>72</v>
      </c>
      <c r="K141" s="30" t="s">
        <v>229</v>
      </c>
      <c r="L141" s="30" t="s">
        <v>849</v>
      </c>
      <c r="M141" s="30" t="s">
        <v>26</v>
      </c>
      <c r="N141" s="30" t="s">
        <v>50</v>
      </c>
      <c r="O141" s="30" t="s">
        <v>675</v>
      </c>
      <c r="P141" s="30" t="s">
        <v>1557</v>
      </c>
      <c r="Q141" s="32">
        <v>360</v>
      </c>
      <c r="R141" s="32">
        <f>Inventari!C26</f>
        <v>1</v>
      </c>
      <c r="S141" s="32"/>
      <c r="T141" s="32">
        <f t="shared" si="6"/>
        <v>360</v>
      </c>
      <c r="U141" s="32">
        <v>4</v>
      </c>
      <c r="V141" s="32">
        <f t="shared" si="7"/>
        <v>1440</v>
      </c>
      <c r="W141" s="32">
        <v>120</v>
      </c>
      <c r="X141" s="32">
        <f t="shared" si="8"/>
        <v>48</v>
      </c>
      <c r="Y141" s="32"/>
      <c r="Z141" s="48"/>
    </row>
    <row r="142" spans="1:26" ht="19.899999999999999" customHeight="1" x14ac:dyDescent="0.25">
      <c r="A142" s="18" t="s">
        <v>38</v>
      </c>
      <c r="B142" s="30" t="s">
        <v>844</v>
      </c>
      <c r="C142" s="30" t="s">
        <v>845</v>
      </c>
      <c r="D142" s="30" t="s">
        <v>580</v>
      </c>
      <c r="E142" s="30" t="s">
        <v>597</v>
      </c>
      <c r="F142" s="30" t="s">
        <v>598</v>
      </c>
      <c r="G142" s="30" t="s">
        <v>876</v>
      </c>
      <c r="H142" s="30" t="s">
        <v>885</v>
      </c>
      <c r="I142" s="30" t="s">
        <v>886</v>
      </c>
      <c r="J142" s="30" t="s">
        <v>72</v>
      </c>
      <c r="K142" s="30" t="s">
        <v>229</v>
      </c>
      <c r="L142" s="30" t="s">
        <v>849</v>
      </c>
      <c r="M142" s="30" t="s">
        <v>26</v>
      </c>
      <c r="N142" s="30" t="s">
        <v>50</v>
      </c>
      <c r="O142" s="30" t="s">
        <v>675</v>
      </c>
      <c r="P142" s="30" t="s">
        <v>1557</v>
      </c>
      <c r="Q142" s="32">
        <v>360</v>
      </c>
      <c r="R142" s="32">
        <f>Inventari!C26</f>
        <v>1</v>
      </c>
      <c r="S142" s="32"/>
      <c r="T142" s="32">
        <f t="shared" si="6"/>
        <v>360</v>
      </c>
      <c r="U142" s="32">
        <v>4</v>
      </c>
      <c r="V142" s="32">
        <f t="shared" si="7"/>
        <v>1440</v>
      </c>
      <c r="W142" s="32">
        <v>120</v>
      </c>
      <c r="X142" s="32">
        <f t="shared" si="8"/>
        <v>48</v>
      </c>
      <c r="Y142" s="32"/>
      <c r="Z142" s="48"/>
    </row>
    <row r="143" spans="1:26" ht="19.899999999999999" customHeight="1" x14ac:dyDescent="0.25">
      <c r="A143" s="18" t="s">
        <v>38</v>
      </c>
      <c r="B143" s="30" t="s">
        <v>844</v>
      </c>
      <c r="C143" s="30" t="s">
        <v>845</v>
      </c>
      <c r="D143" s="30" t="s">
        <v>580</v>
      </c>
      <c r="E143" s="30" t="s">
        <v>597</v>
      </c>
      <c r="F143" s="30" t="s">
        <v>598</v>
      </c>
      <c r="G143" s="30" t="s">
        <v>876</v>
      </c>
      <c r="H143" s="30" t="s">
        <v>887</v>
      </c>
      <c r="I143" s="30" t="s">
        <v>853</v>
      </c>
      <c r="J143" s="30" t="s">
        <v>72</v>
      </c>
      <c r="K143" s="30" t="s">
        <v>330</v>
      </c>
      <c r="L143" s="30" t="s">
        <v>849</v>
      </c>
      <c r="M143" s="30" t="s">
        <v>26</v>
      </c>
      <c r="N143" s="30" t="s">
        <v>50</v>
      </c>
      <c r="O143" s="30" t="s">
        <v>675</v>
      </c>
      <c r="P143" s="30" t="s">
        <v>1557</v>
      </c>
      <c r="Q143" s="32">
        <v>360</v>
      </c>
      <c r="R143" s="32">
        <f>Inventari!C26</f>
        <v>1</v>
      </c>
      <c r="S143" s="32"/>
      <c r="T143" s="32">
        <f t="shared" si="6"/>
        <v>360</v>
      </c>
      <c r="U143" s="32">
        <v>4</v>
      </c>
      <c r="V143" s="32">
        <f t="shared" si="7"/>
        <v>1440</v>
      </c>
      <c r="W143" s="32">
        <v>120</v>
      </c>
      <c r="X143" s="32">
        <f t="shared" si="8"/>
        <v>48</v>
      </c>
      <c r="Y143" s="32"/>
      <c r="Z143" s="48"/>
    </row>
    <row r="144" spans="1:26" ht="19.899999999999999" customHeight="1" x14ac:dyDescent="0.25">
      <c r="A144" s="18" t="s">
        <v>38</v>
      </c>
      <c r="B144" s="30" t="s">
        <v>844</v>
      </c>
      <c r="C144" s="30" t="s">
        <v>845</v>
      </c>
      <c r="D144" s="30" t="s">
        <v>580</v>
      </c>
      <c r="E144" s="30" t="s">
        <v>597</v>
      </c>
      <c r="F144" s="30" t="s">
        <v>598</v>
      </c>
      <c r="G144" s="30" t="s">
        <v>876</v>
      </c>
      <c r="H144" s="30" t="s">
        <v>888</v>
      </c>
      <c r="I144" s="30" t="s">
        <v>889</v>
      </c>
      <c r="J144" s="30" t="s">
        <v>72</v>
      </c>
      <c r="K144" s="30" t="s">
        <v>330</v>
      </c>
      <c r="L144" s="30" t="s">
        <v>849</v>
      </c>
      <c r="M144" s="30" t="s">
        <v>26</v>
      </c>
      <c r="N144" s="30" t="s">
        <v>50</v>
      </c>
      <c r="O144" s="30" t="s">
        <v>675</v>
      </c>
      <c r="P144" s="30" t="s">
        <v>1557</v>
      </c>
      <c r="Q144" s="32">
        <v>360</v>
      </c>
      <c r="R144" s="32">
        <f>Inventari!C26</f>
        <v>1</v>
      </c>
      <c r="S144" s="32"/>
      <c r="T144" s="32">
        <f t="shared" si="6"/>
        <v>360</v>
      </c>
      <c r="U144" s="32">
        <v>4</v>
      </c>
      <c r="V144" s="32">
        <f t="shared" si="7"/>
        <v>1440</v>
      </c>
      <c r="W144" s="32">
        <v>120</v>
      </c>
      <c r="X144" s="32">
        <f t="shared" si="8"/>
        <v>48</v>
      </c>
      <c r="Y144" s="32"/>
      <c r="Z144" s="48"/>
    </row>
    <row r="145" spans="1:26" ht="19.899999999999999" customHeight="1" x14ac:dyDescent="0.25">
      <c r="A145" s="18" t="s">
        <v>38</v>
      </c>
      <c r="B145" s="30" t="s">
        <v>844</v>
      </c>
      <c r="C145" s="30" t="s">
        <v>845</v>
      </c>
      <c r="D145" s="30" t="s">
        <v>580</v>
      </c>
      <c r="E145" s="30" t="s">
        <v>597</v>
      </c>
      <c r="F145" s="30" t="s">
        <v>598</v>
      </c>
      <c r="G145" s="30" t="s">
        <v>876</v>
      </c>
      <c r="H145" s="30" t="s">
        <v>890</v>
      </c>
      <c r="I145" s="30" t="s">
        <v>891</v>
      </c>
      <c r="J145" s="30" t="s">
        <v>72</v>
      </c>
      <c r="K145" s="30" t="s">
        <v>73</v>
      </c>
      <c r="L145" s="30" t="s">
        <v>849</v>
      </c>
      <c r="M145" s="30" t="s">
        <v>26</v>
      </c>
      <c r="N145" s="30" t="s">
        <v>50</v>
      </c>
      <c r="O145" s="30" t="s">
        <v>675</v>
      </c>
      <c r="P145" s="30" t="s">
        <v>1557</v>
      </c>
      <c r="Q145" s="32">
        <v>360</v>
      </c>
      <c r="R145" s="32">
        <f>Inventari!C26</f>
        <v>1</v>
      </c>
      <c r="S145" s="32"/>
      <c r="T145" s="32">
        <f t="shared" si="6"/>
        <v>360</v>
      </c>
      <c r="U145" s="32">
        <v>4</v>
      </c>
      <c r="V145" s="32">
        <f t="shared" si="7"/>
        <v>1440</v>
      </c>
      <c r="W145" s="32">
        <v>120</v>
      </c>
      <c r="X145" s="32">
        <f t="shared" si="8"/>
        <v>48</v>
      </c>
      <c r="Y145" s="32"/>
      <c r="Z145" s="48"/>
    </row>
    <row r="146" spans="1:26" ht="19.899999999999999" customHeight="1" x14ac:dyDescent="0.25">
      <c r="A146" s="18" t="s">
        <v>38</v>
      </c>
      <c r="B146" s="30" t="s">
        <v>844</v>
      </c>
      <c r="C146" s="30" t="s">
        <v>845</v>
      </c>
      <c r="D146" s="30" t="s">
        <v>580</v>
      </c>
      <c r="E146" s="30" t="s">
        <v>597</v>
      </c>
      <c r="F146" s="30" t="s">
        <v>598</v>
      </c>
      <c r="G146" s="30" t="s">
        <v>876</v>
      </c>
      <c r="H146" s="30" t="s">
        <v>892</v>
      </c>
      <c r="I146" s="30" t="s">
        <v>893</v>
      </c>
      <c r="J146" s="30" t="s">
        <v>72</v>
      </c>
      <c r="K146" s="30" t="s">
        <v>863</v>
      </c>
      <c r="L146" s="30" t="s">
        <v>849</v>
      </c>
      <c r="M146" s="30" t="s">
        <v>26</v>
      </c>
      <c r="N146" s="30" t="s">
        <v>50</v>
      </c>
      <c r="O146" s="30" t="s">
        <v>675</v>
      </c>
      <c r="P146" s="30" t="s">
        <v>1557</v>
      </c>
      <c r="Q146" s="32">
        <v>360</v>
      </c>
      <c r="R146" s="32">
        <f>Inventari!C26</f>
        <v>1</v>
      </c>
      <c r="S146" s="32"/>
      <c r="T146" s="32">
        <f t="shared" si="6"/>
        <v>360</v>
      </c>
      <c r="U146" s="32">
        <v>4</v>
      </c>
      <c r="V146" s="32">
        <f t="shared" si="7"/>
        <v>1440</v>
      </c>
      <c r="W146" s="32">
        <v>120</v>
      </c>
      <c r="X146" s="32">
        <f t="shared" si="8"/>
        <v>48</v>
      </c>
      <c r="Y146" s="32"/>
      <c r="Z146" s="48"/>
    </row>
    <row r="147" spans="1:26" ht="19.899999999999999" customHeight="1" x14ac:dyDescent="0.25">
      <c r="A147" s="18" t="s">
        <v>38</v>
      </c>
      <c r="B147" s="30" t="s">
        <v>844</v>
      </c>
      <c r="C147" s="30" t="s">
        <v>845</v>
      </c>
      <c r="D147" s="30" t="s">
        <v>580</v>
      </c>
      <c r="E147" s="30" t="s">
        <v>597</v>
      </c>
      <c r="F147" s="30" t="s">
        <v>598</v>
      </c>
      <c r="G147" s="30" t="s">
        <v>876</v>
      </c>
      <c r="H147" s="30" t="s">
        <v>894</v>
      </c>
      <c r="I147" s="30" t="s">
        <v>895</v>
      </c>
      <c r="J147" s="30" t="s">
        <v>72</v>
      </c>
      <c r="K147" s="30" t="s">
        <v>863</v>
      </c>
      <c r="L147" s="30" t="s">
        <v>849</v>
      </c>
      <c r="M147" s="30" t="s">
        <v>26</v>
      </c>
      <c r="N147" s="30" t="s">
        <v>50</v>
      </c>
      <c r="O147" s="30" t="s">
        <v>675</v>
      </c>
      <c r="P147" s="30" t="s">
        <v>1557</v>
      </c>
      <c r="Q147" s="32">
        <v>360</v>
      </c>
      <c r="R147" s="32">
        <f>Inventari!C26</f>
        <v>1</v>
      </c>
      <c r="S147" s="32"/>
      <c r="T147" s="32">
        <f t="shared" si="6"/>
        <v>360</v>
      </c>
      <c r="U147" s="32">
        <v>4</v>
      </c>
      <c r="V147" s="32">
        <f t="shared" si="7"/>
        <v>1440</v>
      </c>
      <c r="W147" s="32">
        <v>120</v>
      </c>
      <c r="X147" s="32">
        <f t="shared" si="8"/>
        <v>48</v>
      </c>
      <c r="Y147" s="32"/>
      <c r="Z147" s="48"/>
    </row>
    <row r="148" spans="1:26" ht="19.899999999999999" customHeight="1" x14ac:dyDescent="0.25">
      <c r="A148" s="18" t="s">
        <v>38</v>
      </c>
      <c r="B148" s="30" t="s">
        <v>844</v>
      </c>
      <c r="C148" s="30" t="s">
        <v>845</v>
      </c>
      <c r="D148" s="30" t="s">
        <v>580</v>
      </c>
      <c r="E148" s="30" t="s">
        <v>597</v>
      </c>
      <c r="F148" s="30" t="s">
        <v>598</v>
      </c>
      <c r="G148" s="30" t="s">
        <v>876</v>
      </c>
      <c r="H148" s="30" t="s">
        <v>896</v>
      </c>
      <c r="I148" s="30" t="s">
        <v>897</v>
      </c>
      <c r="J148" s="30" t="s">
        <v>72</v>
      </c>
      <c r="K148" s="30" t="s">
        <v>858</v>
      </c>
      <c r="L148" s="30" t="s">
        <v>849</v>
      </c>
      <c r="M148" s="30" t="s">
        <v>26</v>
      </c>
      <c r="N148" s="30" t="s">
        <v>50</v>
      </c>
      <c r="O148" s="30" t="s">
        <v>675</v>
      </c>
      <c r="P148" s="30" t="s">
        <v>1557</v>
      </c>
      <c r="Q148" s="32">
        <v>360</v>
      </c>
      <c r="R148" s="32">
        <f>Inventari!C26</f>
        <v>1</v>
      </c>
      <c r="S148" s="32"/>
      <c r="T148" s="32">
        <f t="shared" si="6"/>
        <v>360</v>
      </c>
      <c r="U148" s="32">
        <v>4</v>
      </c>
      <c r="V148" s="32">
        <f t="shared" si="7"/>
        <v>1440</v>
      </c>
      <c r="W148" s="32">
        <v>120</v>
      </c>
      <c r="X148" s="32">
        <f t="shared" si="8"/>
        <v>48</v>
      </c>
      <c r="Y148" s="32">
        <f>X136+X137+X138+X139+X140+X141+X142+X143+X144+X145+X146+X147+X148</f>
        <v>624</v>
      </c>
      <c r="Z148" s="48">
        <f>X123+X124+X125+X126+X127+X128+X129+X130+X131+X132+X133+X134+X135+X136+X137+X138+X139+X140+X141+X142+X143+X144+X145+X146+X147+X148</f>
        <v>3744</v>
      </c>
    </row>
    <row r="149" spans="1:26" ht="19.899999999999999" customHeight="1" x14ac:dyDescent="0.25">
      <c r="A149" s="24" t="s">
        <v>38</v>
      </c>
      <c r="B149" s="39" t="s">
        <v>813</v>
      </c>
      <c r="C149" s="39" t="s">
        <v>814</v>
      </c>
      <c r="D149" s="39" t="s">
        <v>580</v>
      </c>
      <c r="E149" s="39" t="s">
        <v>815</v>
      </c>
      <c r="F149" s="39" t="s">
        <v>816</v>
      </c>
      <c r="G149" s="39" t="s">
        <v>817</v>
      </c>
      <c r="H149" s="39" t="s">
        <v>818</v>
      </c>
      <c r="I149" s="39" t="s">
        <v>819</v>
      </c>
      <c r="J149" s="39" t="s">
        <v>47</v>
      </c>
      <c r="K149" s="39"/>
      <c r="L149" s="39" t="s">
        <v>609</v>
      </c>
      <c r="M149" s="39" t="s">
        <v>26</v>
      </c>
      <c r="N149" s="39" t="s">
        <v>50</v>
      </c>
      <c r="O149" s="39" t="s">
        <v>675</v>
      </c>
      <c r="P149" s="39" t="s">
        <v>820</v>
      </c>
      <c r="Q149" s="40">
        <v>1800</v>
      </c>
      <c r="R149" s="40">
        <f>Inventari!C21</f>
        <v>2</v>
      </c>
      <c r="S149" s="40"/>
      <c r="T149" s="40">
        <f t="shared" si="6"/>
        <v>3600</v>
      </c>
      <c r="U149" s="40">
        <v>2</v>
      </c>
      <c r="V149" s="40">
        <f t="shared" si="7"/>
        <v>7200</v>
      </c>
      <c r="W149" s="40">
        <f>'Tipus-de-Recurs-assignat'!B31</f>
        <v>75</v>
      </c>
      <c r="X149" s="40">
        <f t="shared" si="8"/>
        <v>150</v>
      </c>
      <c r="Y149" s="40">
        <f t="shared" ref="Y149:Y158" si="9">X149</f>
        <v>150</v>
      </c>
      <c r="Z149" s="49"/>
    </row>
    <row r="150" spans="1:26" ht="19.899999999999999" customHeight="1" x14ac:dyDescent="0.25">
      <c r="A150" s="24" t="s">
        <v>38</v>
      </c>
      <c r="B150" s="39" t="s">
        <v>813</v>
      </c>
      <c r="C150" s="39" t="s">
        <v>814</v>
      </c>
      <c r="D150" s="39" t="s">
        <v>580</v>
      </c>
      <c r="E150" s="39" t="s">
        <v>686</v>
      </c>
      <c r="F150" s="39" t="s">
        <v>687</v>
      </c>
      <c r="G150" s="39" t="s">
        <v>821</v>
      </c>
      <c r="H150" s="39" t="s">
        <v>822</v>
      </c>
      <c r="I150" s="39" t="s">
        <v>823</v>
      </c>
      <c r="J150" s="39" t="s">
        <v>47</v>
      </c>
      <c r="K150" s="39"/>
      <c r="L150" s="39" t="s">
        <v>609</v>
      </c>
      <c r="M150" s="39" t="s">
        <v>26</v>
      </c>
      <c r="N150" s="39" t="s">
        <v>50</v>
      </c>
      <c r="O150" s="39" t="s">
        <v>675</v>
      </c>
      <c r="P150" s="39" t="s">
        <v>820</v>
      </c>
      <c r="Q150" s="40">
        <v>1200</v>
      </c>
      <c r="R150" s="40">
        <f>Inventari!C22</f>
        <v>27</v>
      </c>
      <c r="S150" s="40"/>
      <c r="T150" s="40">
        <f t="shared" si="6"/>
        <v>32400</v>
      </c>
      <c r="U150" s="40">
        <v>2</v>
      </c>
      <c r="V150" s="40">
        <f t="shared" si="7"/>
        <v>64800</v>
      </c>
      <c r="W150" s="40">
        <f>'Tipus-de-Recurs-assignat'!B31</f>
        <v>75</v>
      </c>
      <c r="X150" s="40">
        <f t="shared" si="8"/>
        <v>1350</v>
      </c>
      <c r="Y150" s="40">
        <f t="shared" si="9"/>
        <v>1350</v>
      </c>
      <c r="Z150" s="49"/>
    </row>
    <row r="151" spans="1:26" ht="19.899999999999999" customHeight="1" x14ac:dyDescent="0.25">
      <c r="A151" s="24" t="s">
        <v>38</v>
      </c>
      <c r="B151" s="39" t="s">
        <v>813</v>
      </c>
      <c r="C151" s="39" t="s">
        <v>814</v>
      </c>
      <c r="D151" s="39" t="s">
        <v>580</v>
      </c>
      <c r="E151" s="39" t="s">
        <v>693</v>
      </c>
      <c r="F151" s="39" t="s">
        <v>694</v>
      </c>
      <c r="G151" s="39" t="s">
        <v>824</v>
      </c>
      <c r="H151" s="39" t="s">
        <v>825</v>
      </c>
      <c r="I151" s="39" t="s">
        <v>826</v>
      </c>
      <c r="J151" s="39" t="s">
        <v>47</v>
      </c>
      <c r="K151" s="39"/>
      <c r="L151" s="39" t="s">
        <v>609</v>
      </c>
      <c r="M151" s="39" t="s">
        <v>26</v>
      </c>
      <c r="N151" s="39" t="s">
        <v>50</v>
      </c>
      <c r="O151" s="39" t="s">
        <v>675</v>
      </c>
      <c r="P151" s="39" t="s">
        <v>820</v>
      </c>
      <c r="Q151" s="40">
        <v>300</v>
      </c>
      <c r="R151" s="40">
        <f>Inventari!C23</f>
        <v>73</v>
      </c>
      <c r="S151" s="40"/>
      <c r="T151" s="40">
        <f t="shared" si="6"/>
        <v>21900</v>
      </c>
      <c r="U151" s="40">
        <v>2</v>
      </c>
      <c r="V151" s="40">
        <f t="shared" si="7"/>
        <v>43800</v>
      </c>
      <c r="W151" s="40">
        <f>'Tipus-de-Recurs-assignat'!B31</f>
        <v>75</v>
      </c>
      <c r="X151" s="40">
        <f t="shared" si="8"/>
        <v>912.5</v>
      </c>
      <c r="Y151" s="40">
        <f t="shared" si="9"/>
        <v>912.5</v>
      </c>
      <c r="Z151" s="49"/>
    </row>
    <row r="152" spans="1:26" ht="19.899999999999999" customHeight="1" x14ac:dyDescent="0.25">
      <c r="A152" s="24" t="s">
        <v>38</v>
      </c>
      <c r="B152" s="39" t="s">
        <v>813</v>
      </c>
      <c r="C152" s="39" t="s">
        <v>814</v>
      </c>
      <c r="D152" s="39" t="s">
        <v>580</v>
      </c>
      <c r="E152" s="39" t="s">
        <v>827</v>
      </c>
      <c r="F152" s="39" t="s">
        <v>828</v>
      </c>
      <c r="G152" s="39" t="s">
        <v>829</v>
      </c>
      <c r="H152" s="39" t="s">
        <v>830</v>
      </c>
      <c r="I152" s="39" t="s">
        <v>831</v>
      </c>
      <c r="J152" s="39" t="s">
        <v>47</v>
      </c>
      <c r="K152" s="39"/>
      <c r="L152" s="39" t="s">
        <v>609</v>
      </c>
      <c r="M152" s="39" t="s">
        <v>26</v>
      </c>
      <c r="N152" s="39" t="s">
        <v>50</v>
      </c>
      <c r="O152" s="39" t="s">
        <v>675</v>
      </c>
      <c r="P152" s="39" t="s">
        <v>820</v>
      </c>
      <c r="Q152" s="40">
        <v>1200</v>
      </c>
      <c r="R152" s="40">
        <f>Inventari!C24</f>
        <v>10</v>
      </c>
      <c r="S152" s="40"/>
      <c r="T152" s="40">
        <f t="shared" si="6"/>
        <v>12000</v>
      </c>
      <c r="U152" s="40">
        <v>2</v>
      </c>
      <c r="V152" s="40">
        <f t="shared" si="7"/>
        <v>24000</v>
      </c>
      <c r="W152" s="40">
        <f>'Tipus-de-Recurs-assignat'!B31</f>
        <v>75</v>
      </c>
      <c r="X152" s="40">
        <f t="shared" si="8"/>
        <v>500</v>
      </c>
      <c r="Y152" s="40">
        <f t="shared" si="9"/>
        <v>500</v>
      </c>
      <c r="Z152" s="49"/>
    </row>
    <row r="153" spans="1:26" ht="19.899999999999999" customHeight="1" x14ac:dyDescent="0.25">
      <c r="A153" s="24" t="s">
        <v>38</v>
      </c>
      <c r="B153" s="39" t="s">
        <v>813</v>
      </c>
      <c r="C153" s="39" t="s">
        <v>814</v>
      </c>
      <c r="D153" s="39" t="s">
        <v>580</v>
      </c>
      <c r="E153" s="39" t="s">
        <v>591</v>
      </c>
      <c r="F153" s="39" t="s">
        <v>592</v>
      </c>
      <c r="G153" s="39" t="s">
        <v>832</v>
      </c>
      <c r="H153" s="39" t="s">
        <v>833</v>
      </c>
      <c r="I153" s="39" t="s">
        <v>834</v>
      </c>
      <c r="J153" s="39" t="s">
        <v>47</v>
      </c>
      <c r="K153" s="39"/>
      <c r="L153" s="39" t="s">
        <v>609</v>
      </c>
      <c r="M153" s="39" t="s">
        <v>26</v>
      </c>
      <c r="N153" s="39" t="s">
        <v>50</v>
      </c>
      <c r="O153" s="39" t="s">
        <v>675</v>
      </c>
      <c r="P153" s="39" t="s">
        <v>820</v>
      </c>
      <c r="Q153" s="40">
        <v>720</v>
      </c>
      <c r="R153" s="40">
        <f>Inventari!C25</f>
        <v>5</v>
      </c>
      <c r="S153" s="40"/>
      <c r="T153" s="40">
        <f t="shared" si="6"/>
        <v>3600</v>
      </c>
      <c r="U153" s="40">
        <v>2</v>
      </c>
      <c r="V153" s="40">
        <f t="shared" si="7"/>
        <v>7200</v>
      </c>
      <c r="W153" s="40">
        <f>'Tipus-de-Recurs-assignat'!B31</f>
        <v>75</v>
      </c>
      <c r="X153" s="40">
        <f t="shared" si="8"/>
        <v>150</v>
      </c>
      <c r="Y153" s="40">
        <f t="shared" si="9"/>
        <v>150</v>
      </c>
      <c r="Z153" s="49"/>
    </row>
    <row r="154" spans="1:26" ht="19.899999999999999" customHeight="1" x14ac:dyDescent="0.25">
      <c r="A154" s="24" t="s">
        <v>38</v>
      </c>
      <c r="B154" s="39" t="s">
        <v>813</v>
      </c>
      <c r="C154" s="39" t="s">
        <v>814</v>
      </c>
      <c r="D154" s="39" t="s">
        <v>580</v>
      </c>
      <c r="E154" s="39" t="s">
        <v>597</v>
      </c>
      <c r="F154" s="39" t="s">
        <v>598</v>
      </c>
      <c r="G154" s="39" t="s">
        <v>835</v>
      </c>
      <c r="H154" s="39" t="s">
        <v>836</v>
      </c>
      <c r="I154" s="39" t="s">
        <v>837</v>
      </c>
      <c r="J154" s="39" t="s">
        <v>47</v>
      </c>
      <c r="K154" s="39"/>
      <c r="L154" s="39" t="s">
        <v>609</v>
      </c>
      <c r="M154" s="39" t="s">
        <v>26</v>
      </c>
      <c r="N154" s="39" t="s">
        <v>50</v>
      </c>
      <c r="O154" s="39" t="s">
        <v>675</v>
      </c>
      <c r="P154" s="39" t="s">
        <v>820</v>
      </c>
      <c r="Q154" s="40">
        <v>720</v>
      </c>
      <c r="R154" s="40">
        <f>Inventari!C26</f>
        <v>1</v>
      </c>
      <c r="S154" s="40"/>
      <c r="T154" s="40">
        <f t="shared" si="6"/>
        <v>720</v>
      </c>
      <c r="U154" s="40">
        <v>2</v>
      </c>
      <c r="V154" s="40">
        <f t="shared" si="7"/>
        <v>1440</v>
      </c>
      <c r="W154" s="40">
        <f>'Tipus-de-Recurs-assignat'!B31</f>
        <v>75</v>
      </c>
      <c r="X154" s="40">
        <f t="shared" si="8"/>
        <v>30</v>
      </c>
      <c r="Y154" s="40">
        <f t="shared" si="9"/>
        <v>30</v>
      </c>
      <c r="Z154" s="49"/>
    </row>
    <row r="155" spans="1:26" ht="19.899999999999999" customHeight="1" x14ac:dyDescent="0.25">
      <c r="A155" s="24" t="s">
        <v>38</v>
      </c>
      <c r="B155" s="39" t="s">
        <v>813</v>
      </c>
      <c r="C155" s="39" t="s">
        <v>814</v>
      </c>
      <c r="D155" s="39" t="s">
        <v>838</v>
      </c>
      <c r="E155" s="39" t="s">
        <v>839</v>
      </c>
      <c r="F155" s="39" t="s">
        <v>840</v>
      </c>
      <c r="G155" s="39" t="s">
        <v>841</v>
      </c>
      <c r="H155" s="39" t="s">
        <v>842</v>
      </c>
      <c r="I155" s="39" t="s">
        <v>843</v>
      </c>
      <c r="J155" s="39" t="s">
        <v>47</v>
      </c>
      <c r="K155" s="39"/>
      <c r="L155" s="39" t="s">
        <v>609</v>
      </c>
      <c r="M155" s="39" t="s">
        <v>26</v>
      </c>
      <c r="N155" s="39" t="s">
        <v>50</v>
      </c>
      <c r="O155" s="39" t="s">
        <v>675</v>
      </c>
      <c r="P155" s="39" t="s">
        <v>820</v>
      </c>
      <c r="Q155" s="40">
        <v>14400</v>
      </c>
      <c r="R155" s="40">
        <f>Inventari!C43</f>
        <v>1</v>
      </c>
      <c r="S155" s="40"/>
      <c r="T155" s="40">
        <f t="shared" si="6"/>
        <v>14400</v>
      </c>
      <c r="U155" s="40">
        <v>2</v>
      </c>
      <c r="V155" s="40">
        <f t="shared" si="7"/>
        <v>28800</v>
      </c>
      <c r="W155" s="40">
        <f>'Tipus-de-Recurs-assignat'!B31</f>
        <v>75</v>
      </c>
      <c r="X155" s="40">
        <f t="shared" si="8"/>
        <v>600</v>
      </c>
      <c r="Y155" s="40">
        <f t="shared" si="9"/>
        <v>600</v>
      </c>
      <c r="Z155" s="49">
        <f>X149+X150+X151+X152+X153+X154+X155</f>
        <v>3692.5</v>
      </c>
    </row>
    <row r="156" spans="1:26" ht="19.899999999999999" customHeight="1" x14ac:dyDescent="0.25">
      <c r="A156" s="24" t="s">
        <v>38</v>
      </c>
      <c r="B156" s="39" t="s">
        <v>589</v>
      </c>
      <c r="C156" s="39" t="s">
        <v>590</v>
      </c>
      <c r="D156" s="39" t="s">
        <v>580</v>
      </c>
      <c r="E156" s="39" t="s">
        <v>591</v>
      </c>
      <c r="F156" s="39" t="s">
        <v>592</v>
      </c>
      <c r="G156" s="39" t="s">
        <v>593</v>
      </c>
      <c r="H156" s="39" t="s">
        <v>594</v>
      </c>
      <c r="I156" s="39" t="s">
        <v>595</v>
      </c>
      <c r="J156" s="39" t="s">
        <v>47</v>
      </c>
      <c r="K156" s="39"/>
      <c r="L156" s="39" t="s">
        <v>48</v>
      </c>
      <c r="M156" s="39" t="s">
        <v>26</v>
      </c>
      <c r="N156" s="39" t="s">
        <v>50</v>
      </c>
      <c r="O156" s="39" t="s">
        <v>596</v>
      </c>
      <c r="P156" s="39" t="s">
        <v>588</v>
      </c>
      <c r="Q156" s="40">
        <v>1800</v>
      </c>
      <c r="R156" s="40">
        <f>Inventari!C25</f>
        <v>5</v>
      </c>
      <c r="S156" s="40"/>
      <c r="T156" s="40">
        <f t="shared" si="6"/>
        <v>9000</v>
      </c>
      <c r="U156" s="40">
        <v>1</v>
      </c>
      <c r="V156" s="40">
        <f t="shared" si="7"/>
        <v>9000</v>
      </c>
      <c r="W156" s="40">
        <f>'Tipus-de-Recurs-assignat'!B20</f>
        <v>75</v>
      </c>
      <c r="X156" s="40">
        <f t="shared" si="8"/>
        <v>187.5</v>
      </c>
      <c r="Y156" s="40">
        <f t="shared" si="9"/>
        <v>187.5</v>
      </c>
      <c r="Z156" s="49"/>
    </row>
    <row r="157" spans="1:26" ht="19.899999999999999" customHeight="1" x14ac:dyDescent="0.25">
      <c r="A157" s="24" t="s">
        <v>38</v>
      </c>
      <c r="B157" s="39" t="s">
        <v>589</v>
      </c>
      <c r="C157" s="39" t="s">
        <v>590</v>
      </c>
      <c r="D157" s="39" t="s">
        <v>580</v>
      </c>
      <c r="E157" s="39" t="s">
        <v>597</v>
      </c>
      <c r="F157" s="39" t="s">
        <v>598</v>
      </c>
      <c r="G157" s="39" t="s">
        <v>599</v>
      </c>
      <c r="H157" s="39" t="s">
        <v>600</v>
      </c>
      <c r="I157" s="39" t="s">
        <v>601</v>
      </c>
      <c r="J157" s="39" t="s">
        <v>47</v>
      </c>
      <c r="K157" s="39"/>
      <c r="L157" s="39" t="s">
        <v>48</v>
      </c>
      <c r="M157" s="39" t="s">
        <v>26</v>
      </c>
      <c r="N157" s="39" t="s">
        <v>50</v>
      </c>
      <c r="O157" s="39" t="s">
        <v>596</v>
      </c>
      <c r="P157" s="39" t="s">
        <v>588</v>
      </c>
      <c r="Q157" s="40">
        <v>1800</v>
      </c>
      <c r="R157" s="40">
        <f>Inventari!C26</f>
        <v>1</v>
      </c>
      <c r="S157" s="40"/>
      <c r="T157" s="40">
        <f t="shared" si="6"/>
        <v>1800</v>
      </c>
      <c r="U157" s="40">
        <v>1</v>
      </c>
      <c r="V157" s="40">
        <f t="shared" si="7"/>
        <v>1800</v>
      </c>
      <c r="W157" s="40">
        <f>'Tipus-de-Recurs-assignat'!B20</f>
        <v>75</v>
      </c>
      <c r="X157" s="40">
        <f t="shared" si="8"/>
        <v>37.5</v>
      </c>
      <c r="Y157" s="40">
        <f t="shared" si="9"/>
        <v>37.5</v>
      </c>
      <c r="Z157" s="49">
        <f>X156+X157</f>
        <v>225</v>
      </c>
    </row>
    <row r="158" spans="1:26" ht="19.899999999999999" customHeight="1" x14ac:dyDescent="0.25">
      <c r="A158" s="24" t="s">
        <v>38</v>
      </c>
      <c r="B158" s="39" t="s">
        <v>915</v>
      </c>
      <c r="C158" s="39" t="s">
        <v>916</v>
      </c>
      <c r="D158" s="39" t="s">
        <v>580</v>
      </c>
      <c r="E158" s="39" t="s">
        <v>917</v>
      </c>
      <c r="F158" s="39" t="s">
        <v>918</v>
      </c>
      <c r="G158" s="39" t="s">
        <v>919</v>
      </c>
      <c r="H158" s="39" t="s">
        <v>920</v>
      </c>
      <c r="I158" s="39" t="s">
        <v>921</v>
      </c>
      <c r="J158" s="39" t="s">
        <v>47</v>
      </c>
      <c r="K158" s="39"/>
      <c r="L158" s="39" t="s">
        <v>557</v>
      </c>
      <c r="M158" s="39" t="s">
        <v>26</v>
      </c>
      <c r="N158" s="39" t="s">
        <v>50</v>
      </c>
      <c r="O158" s="39" t="s">
        <v>675</v>
      </c>
      <c r="P158" s="39" t="s">
        <v>588</v>
      </c>
      <c r="Q158" s="40">
        <v>300</v>
      </c>
      <c r="R158" s="40">
        <f>Inventari!C15</f>
        <v>5</v>
      </c>
      <c r="S158" s="40"/>
      <c r="T158" s="40">
        <f t="shared" si="6"/>
        <v>1500</v>
      </c>
      <c r="U158" s="40">
        <v>12</v>
      </c>
      <c r="V158" s="40">
        <f t="shared" si="7"/>
        <v>18000</v>
      </c>
      <c r="W158" s="40">
        <f>'Tipus-de-Recurs-assignat'!B20</f>
        <v>75</v>
      </c>
      <c r="X158" s="40">
        <f t="shared" si="8"/>
        <v>375</v>
      </c>
      <c r="Y158" s="40">
        <f t="shared" si="9"/>
        <v>375</v>
      </c>
      <c r="Z158" s="49"/>
    </row>
    <row r="159" spans="1:26" ht="19.899999999999999" customHeight="1" x14ac:dyDescent="0.25">
      <c r="A159" s="24" t="s">
        <v>38</v>
      </c>
      <c r="B159" s="39" t="s">
        <v>915</v>
      </c>
      <c r="C159" s="39" t="s">
        <v>916</v>
      </c>
      <c r="D159" s="39" t="s">
        <v>580</v>
      </c>
      <c r="E159" s="39" t="s">
        <v>922</v>
      </c>
      <c r="F159" s="39" t="s">
        <v>923</v>
      </c>
      <c r="G159" s="39" t="s">
        <v>924</v>
      </c>
      <c r="H159" s="39" t="s">
        <v>925</v>
      </c>
      <c r="I159" s="39" t="s">
        <v>926</v>
      </c>
      <c r="J159" s="39" t="s">
        <v>72</v>
      </c>
      <c r="K159" s="39" t="s">
        <v>858</v>
      </c>
      <c r="L159" s="39" t="s">
        <v>557</v>
      </c>
      <c r="M159" s="39" t="s">
        <v>26</v>
      </c>
      <c r="N159" s="39" t="s">
        <v>50</v>
      </c>
      <c r="O159" s="39" t="s">
        <v>675</v>
      </c>
      <c r="P159" s="39" t="s">
        <v>588</v>
      </c>
      <c r="Q159" s="40">
        <v>120</v>
      </c>
      <c r="R159" s="40">
        <f>Inventari!C16</f>
        <v>1</v>
      </c>
      <c r="S159" s="40"/>
      <c r="T159" s="40">
        <f t="shared" si="6"/>
        <v>120</v>
      </c>
      <c r="U159" s="40">
        <v>12</v>
      </c>
      <c r="V159" s="40">
        <f t="shared" si="7"/>
        <v>1440</v>
      </c>
      <c r="W159" s="40">
        <f>'Tipus-de-Recurs-assignat'!B20</f>
        <v>75</v>
      </c>
      <c r="X159" s="40">
        <f t="shared" si="8"/>
        <v>30</v>
      </c>
      <c r="Y159" s="40"/>
      <c r="Z159" s="49"/>
    </row>
    <row r="160" spans="1:26" ht="19.899999999999999" customHeight="1" x14ac:dyDescent="0.25">
      <c r="A160" s="24" t="s">
        <v>38</v>
      </c>
      <c r="B160" s="39" t="s">
        <v>915</v>
      </c>
      <c r="C160" s="39" t="s">
        <v>916</v>
      </c>
      <c r="D160" s="39" t="s">
        <v>580</v>
      </c>
      <c r="E160" s="39" t="s">
        <v>922</v>
      </c>
      <c r="F160" s="39" t="s">
        <v>923</v>
      </c>
      <c r="G160" s="39" t="s">
        <v>924</v>
      </c>
      <c r="H160" s="39" t="s">
        <v>927</v>
      </c>
      <c r="I160" s="39" t="s">
        <v>928</v>
      </c>
      <c r="J160" s="39" t="s">
        <v>47</v>
      </c>
      <c r="K160" s="39"/>
      <c r="L160" s="39" t="s">
        <v>557</v>
      </c>
      <c r="M160" s="39" t="s">
        <v>26</v>
      </c>
      <c r="N160" s="39" t="s">
        <v>50</v>
      </c>
      <c r="O160" s="39" t="s">
        <v>675</v>
      </c>
      <c r="P160" s="39" t="s">
        <v>588</v>
      </c>
      <c r="Q160" s="40">
        <v>240</v>
      </c>
      <c r="R160" s="40">
        <f>Inventari!C16</f>
        <v>1</v>
      </c>
      <c r="S160" s="40"/>
      <c r="T160" s="40">
        <f t="shared" si="6"/>
        <v>240</v>
      </c>
      <c r="U160" s="40">
        <v>12</v>
      </c>
      <c r="V160" s="40">
        <f t="shared" si="7"/>
        <v>2880</v>
      </c>
      <c r="W160" s="40">
        <f>'Tipus-de-Recurs-assignat'!B20</f>
        <v>75</v>
      </c>
      <c r="X160" s="40">
        <f t="shared" si="8"/>
        <v>60</v>
      </c>
      <c r="Y160" s="40"/>
      <c r="Z160" s="49"/>
    </row>
    <row r="161" spans="1:26" ht="19.899999999999999" customHeight="1" x14ac:dyDescent="0.25">
      <c r="A161" s="24" t="s">
        <v>38</v>
      </c>
      <c r="B161" s="39" t="s">
        <v>915</v>
      </c>
      <c r="C161" s="39" t="s">
        <v>916</v>
      </c>
      <c r="D161" s="39" t="s">
        <v>580</v>
      </c>
      <c r="E161" s="39" t="s">
        <v>922</v>
      </c>
      <c r="F161" s="39" t="s">
        <v>923</v>
      </c>
      <c r="G161" s="39" t="s">
        <v>924</v>
      </c>
      <c r="H161" s="39" t="s">
        <v>929</v>
      </c>
      <c r="I161" s="39" t="s">
        <v>930</v>
      </c>
      <c r="J161" s="39" t="s">
        <v>47</v>
      </c>
      <c r="K161" s="39"/>
      <c r="L161" s="39" t="s">
        <v>557</v>
      </c>
      <c r="M161" s="39" t="s">
        <v>26</v>
      </c>
      <c r="N161" s="39" t="s">
        <v>50</v>
      </c>
      <c r="O161" s="39" t="s">
        <v>675</v>
      </c>
      <c r="P161" s="39" t="s">
        <v>588</v>
      </c>
      <c r="Q161" s="40">
        <v>300</v>
      </c>
      <c r="R161" s="40">
        <f>Inventari!C16</f>
        <v>1</v>
      </c>
      <c r="S161" s="40"/>
      <c r="T161" s="40">
        <f t="shared" si="6"/>
        <v>300</v>
      </c>
      <c r="U161" s="40">
        <v>12</v>
      </c>
      <c r="V161" s="40">
        <f t="shared" si="7"/>
        <v>3600</v>
      </c>
      <c r="W161" s="40">
        <f>'Tipus-de-Recurs-assignat'!B20</f>
        <v>75</v>
      </c>
      <c r="X161" s="40">
        <f t="shared" si="8"/>
        <v>75</v>
      </c>
      <c r="Y161" s="40"/>
      <c r="Z161" s="49"/>
    </row>
    <row r="162" spans="1:26" ht="19.899999999999999" customHeight="1" x14ac:dyDescent="0.25">
      <c r="A162" s="24" t="s">
        <v>38</v>
      </c>
      <c r="B162" s="39" t="s">
        <v>915</v>
      </c>
      <c r="C162" s="39" t="s">
        <v>916</v>
      </c>
      <c r="D162" s="39" t="s">
        <v>580</v>
      </c>
      <c r="E162" s="39" t="s">
        <v>922</v>
      </c>
      <c r="F162" s="39" t="s">
        <v>923</v>
      </c>
      <c r="G162" s="39" t="s">
        <v>924</v>
      </c>
      <c r="H162" s="39" t="s">
        <v>931</v>
      </c>
      <c r="I162" s="39" t="s">
        <v>932</v>
      </c>
      <c r="J162" s="39" t="s">
        <v>47</v>
      </c>
      <c r="K162" s="39"/>
      <c r="L162" s="39" t="s">
        <v>557</v>
      </c>
      <c r="M162" s="39" t="s">
        <v>26</v>
      </c>
      <c r="N162" s="39" t="s">
        <v>50</v>
      </c>
      <c r="O162" s="39" t="s">
        <v>675</v>
      </c>
      <c r="P162" s="39" t="s">
        <v>588</v>
      </c>
      <c r="Q162" s="40">
        <v>300</v>
      </c>
      <c r="R162" s="40">
        <f>Inventari!C16</f>
        <v>1</v>
      </c>
      <c r="S162" s="40"/>
      <c r="T162" s="40">
        <f t="shared" si="6"/>
        <v>300</v>
      </c>
      <c r="U162" s="40">
        <v>12</v>
      </c>
      <c r="V162" s="40">
        <f t="shared" si="7"/>
        <v>3600</v>
      </c>
      <c r="W162" s="40">
        <f>'Tipus-de-Recurs-assignat'!B20</f>
        <v>75</v>
      </c>
      <c r="X162" s="40">
        <f t="shared" si="8"/>
        <v>75</v>
      </c>
      <c r="Y162" s="40">
        <f>X159+X160+X161+X162</f>
        <v>240</v>
      </c>
      <c r="Z162" s="49"/>
    </row>
    <row r="163" spans="1:26" ht="19.899999999999999" customHeight="1" x14ac:dyDescent="0.25">
      <c r="A163" s="24" t="s">
        <v>38</v>
      </c>
      <c r="B163" s="39" t="s">
        <v>915</v>
      </c>
      <c r="C163" s="39" t="s">
        <v>916</v>
      </c>
      <c r="D163" s="39" t="s">
        <v>580</v>
      </c>
      <c r="E163" s="39" t="s">
        <v>933</v>
      </c>
      <c r="F163" s="39" t="s">
        <v>934</v>
      </c>
      <c r="G163" s="39" t="s">
        <v>935</v>
      </c>
      <c r="H163" s="39" t="s">
        <v>936</v>
      </c>
      <c r="I163" s="39" t="s">
        <v>937</v>
      </c>
      <c r="J163" s="39" t="s">
        <v>47</v>
      </c>
      <c r="K163" s="39"/>
      <c r="L163" s="39" t="s">
        <v>557</v>
      </c>
      <c r="M163" s="39" t="s">
        <v>26</v>
      </c>
      <c r="N163" s="39" t="s">
        <v>50</v>
      </c>
      <c r="O163" s="39" t="s">
        <v>675</v>
      </c>
      <c r="P163" s="39" t="s">
        <v>588</v>
      </c>
      <c r="Q163" s="40">
        <v>300</v>
      </c>
      <c r="R163" s="40">
        <f>Inventari!C17</f>
        <v>12</v>
      </c>
      <c r="S163" s="40"/>
      <c r="T163" s="40">
        <f t="shared" si="6"/>
        <v>3600</v>
      </c>
      <c r="U163" s="40">
        <v>12</v>
      </c>
      <c r="V163" s="40">
        <f t="shared" si="7"/>
        <v>43200</v>
      </c>
      <c r="W163" s="40">
        <f>'Tipus-de-Recurs-assignat'!B20</f>
        <v>75</v>
      </c>
      <c r="X163" s="40">
        <f t="shared" si="8"/>
        <v>900</v>
      </c>
      <c r="Y163" s="40">
        <f>X163</f>
        <v>900</v>
      </c>
      <c r="Z163" s="49"/>
    </row>
    <row r="164" spans="1:26" ht="19.899999999999999" customHeight="1" x14ac:dyDescent="0.25">
      <c r="A164" s="24" t="s">
        <v>38</v>
      </c>
      <c r="B164" s="39" t="s">
        <v>915</v>
      </c>
      <c r="C164" s="39" t="s">
        <v>916</v>
      </c>
      <c r="D164" s="39" t="s">
        <v>580</v>
      </c>
      <c r="E164" s="39" t="s">
        <v>938</v>
      </c>
      <c r="F164" s="39" t="s">
        <v>939</v>
      </c>
      <c r="G164" s="39" t="s">
        <v>940</v>
      </c>
      <c r="H164" s="39" t="s">
        <v>941</v>
      </c>
      <c r="I164" s="39" t="s">
        <v>942</v>
      </c>
      <c r="J164" s="39" t="s">
        <v>47</v>
      </c>
      <c r="K164" s="39"/>
      <c r="L164" s="39" t="s">
        <v>557</v>
      </c>
      <c r="M164" s="39" t="s">
        <v>26</v>
      </c>
      <c r="N164" s="39" t="s">
        <v>50</v>
      </c>
      <c r="O164" s="39" t="s">
        <v>675</v>
      </c>
      <c r="P164" s="39" t="s">
        <v>588</v>
      </c>
      <c r="Q164" s="40">
        <v>300</v>
      </c>
      <c r="R164" s="40">
        <f>Inventari!C18</f>
        <v>24</v>
      </c>
      <c r="S164" s="40"/>
      <c r="T164" s="40">
        <f t="shared" si="6"/>
        <v>7200</v>
      </c>
      <c r="U164" s="40">
        <v>12</v>
      </c>
      <c r="V164" s="40">
        <f t="shared" si="7"/>
        <v>86400</v>
      </c>
      <c r="W164" s="40">
        <f>'Tipus-de-Recurs-assignat'!B20</f>
        <v>75</v>
      </c>
      <c r="X164" s="40">
        <f t="shared" si="8"/>
        <v>1800</v>
      </c>
      <c r="Y164" s="40">
        <f>X164</f>
        <v>1800</v>
      </c>
      <c r="Z164" s="49"/>
    </row>
    <row r="165" spans="1:26" ht="19.899999999999999" customHeight="1" x14ac:dyDescent="0.25">
      <c r="A165" s="24" t="s">
        <v>38</v>
      </c>
      <c r="B165" s="39" t="s">
        <v>915</v>
      </c>
      <c r="C165" s="39" t="s">
        <v>916</v>
      </c>
      <c r="D165" s="39" t="s">
        <v>580</v>
      </c>
      <c r="E165" s="39" t="s">
        <v>815</v>
      </c>
      <c r="F165" s="39" t="s">
        <v>816</v>
      </c>
      <c r="G165" s="39" t="s">
        <v>943</v>
      </c>
      <c r="H165" s="39" t="s">
        <v>944</v>
      </c>
      <c r="I165" s="39" t="s">
        <v>945</v>
      </c>
      <c r="J165" s="39" t="s">
        <v>47</v>
      </c>
      <c r="K165" s="39"/>
      <c r="L165" s="39" t="s">
        <v>557</v>
      </c>
      <c r="M165" s="39" t="s">
        <v>26</v>
      </c>
      <c r="N165" s="39" t="s">
        <v>50</v>
      </c>
      <c r="O165" s="39" t="s">
        <v>675</v>
      </c>
      <c r="P165" s="39" t="s">
        <v>588</v>
      </c>
      <c r="Q165" s="40">
        <v>450</v>
      </c>
      <c r="R165" s="40">
        <f>Inventari!C21</f>
        <v>2</v>
      </c>
      <c r="S165" s="40"/>
      <c r="T165" s="40">
        <f t="shared" si="6"/>
        <v>900</v>
      </c>
      <c r="U165" s="40">
        <v>12</v>
      </c>
      <c r="V165" s="40">
        <f t="shared" si="7"/>
        <v>10800</v>
      </c>
      <c r="W165" s="40">
        <f>'Tipus-de-Recurs-assignat'!B20</f>
        <v>75</v>
      </c>
      <c r="X165" s="40">
        <f t="shared" si="8"/>
        <v>225</v>
      </c>
      <c r="Y165" s="40"/>
      <c r="Z165" s="49"/>
    </row>
    <row r="166" spans="1:26" ht="19.899999999999999" customHeight="1" x14ac:dyDescent="0.25">
      <c r="A166" s="24" t="s">
        <v>38</v>
      </c>
      <c r="B166" s="39" t="s">
        <v>915</v>
      </c>
      <c r="C166" s="39" t="s">
        <v>916</v>
      </c>
      <c r="D166" s="39" t="s">
        <v>580</v>
      </c>
      <c r="E166" s="39" t="s">
        <v>815</v>
      </c>
      <c r="F166" s="39" t="s">
        <v>816</v>
      </c>
      <c r="G166" s="39" t="s">
        <v>943</v>
      </c>
      <c r="H166" s="39" t="s">
        <v>946</v>
      </c>
      <c r="I166" s="39" t="s">
        <v>947</v>
      </c>
      <c r="J166" s="39" t="s">
        <v>47</v>
      </c>
      <c r="K166" s="39"/>
      <c r="L166" s="39" t="s">
        <v>557</v>
      </c>
      <c r="M166" s="39" t="s">
        <v>26</v>
      </c>
      <c r="N166" s="39" t="s">
        <v>50</v>
      </c>
      <c r="O166" s="39" t="s">
        <v>675</v>
      </c>
      <c r="P166" s="39" t="s">
        <v>588</v>
      </c>
      <c r="Q166" s="40">
        <v>450</v>
      </c>
      <c r="R166" s="40">
        <f>Inventari!C21</f>
        <v>2</v>
      </c>
      <c r="S166" s="40"/>
      <c r="T166" s="40">
        <f t="shared" si="6"/>
        <v>900</v>
      </c>
      <c r="U166" s="40">
        <v>12</v>
      </c>
      <c r="V166" s="40">
        <f t="shared" si="7"/>
        <v>10800</v>
      </c>
      <c r="W166" s="40">
        <f>'Tipus-de-Recurs-assignat'!B20</f>
        <v>75</v>
      </c>
      <c r="X166" s="40">
        <f t="shared" si="8"/>
        <v>225</v>
      </c>
      <c r="Y166" s="40"/>
      <c r="Z166" s="49"/>
    </row>
    <row r="167" spans="1:26" ht="19.899999999999999" customHeight="1" x14ac:dyDescent="0.25">
      <c r="A167" s="24" t="s">
        <v>38</v>
      </c>
      <c r="B167" s="39" t="s">
        <v>915</v>
      </c>
      <c r="C167" s="39" t="s">
        <v>916</v>
      </c>
      <c r="D167" s="39" t="s">
        <v>580</v>
      </c>
      <c r="E167" s="39" t="s">
        <v>815</v>
      </c>
      <c r="F167" s="39" t="s">
        <v>816</v>
      </c>
      <c r="G167" s="39" t="s">
        <v>943</v>
      </c>
      <c r="H167" s="39" t="s">
        <v>948</v>
      </c>
      <c r="I167" s="39" t="s">
        <v>949</v>
      </c>
      <c r="J167" s="39" t="s">
        <v>47</v>
      </c>
      <c r="K167" s="39"/>
      <c r="L167" s="39" t="s">
        <v>557</v>
      </c>
      <c r="M167" s="39" t="s">
        <v>26</v>
      </c>
      <c r="N167" s="39" t="s">
        <v>50</v>
      </c>
      <c r="O167" s="39" t="s">
        <v>675</v>
      </c>
      <c r="P167" s="39" t="s">
        <v>588</v>
      </c>
      <c r="Q167" s="40">
        <v>450</v>
      </c>
      <c r="R167" s="40">
        <f>Inventari!C21</f>
        <v>2</v>
      </c>
      <c r="S167" s="40"/>
      <c r="T167" s="40">
        <f t="shared" si="6"/>
        <v>900</v>
      </c>
      <c r="U167" s="40">
        <v>12</v>
      </c>
      <c r="V167" s="40">
        <f t="shared" si="7"/>
        <v>10800</v>
      </c>
      <c r="W167" s="40">
        <f>'Tipus-de-Recurs-assignat'!B20</f>
        <v>75</v>
      </c>
      <c r="X167" s="40">
        <f t="shared" si="8"/>
        <v>225</v>
      </c>
      <c r="Y167" s="40">
        <f>X165+X166+X167</f>
        <v>675</v>
      </c>
      <c r="Z167" s="49"/>
    </row>
    <row r="168" spans="1:26" ht="19.899999999999999" customHeight="1" x14ac:dyDescent="0.25">
      <c r="A168" s="24" t="s">
        <v>38</v>
      </c>
      <c r="B168" s="39" t="s">
        <v>915</v>
      </c>
      <c r="C168" s="39" t="s">
        <v>916</v>
      </c>
      <c r="D168" s="39" t="s">
        <v>580</v>
      </c>
      <c r="E168" s="39" t="s">
        <v>686</v>
      </c>
      <c r="F168" s="39" t="s">
        <v>687</v>
      </c>
      <c r="G168" s="39" t="s">
        <v>950</v>
      </c>
      <c r="H168" s="39" t="s">
        <v>951</v>
      </c>
      <c r="I168" s="39" t="s">
        <v>952</v>
      </c>
      <c r="J168" s="39" t="s">
        <v>47</v>
      </c>
      <c r="K168" s="39"/>
      <c r="L168" s="39" t="s">
        <v>557</v>
      </c>
      <c r="M168" s="39" t="s">
        <v>26</v>
      </c>
      <c r="N168" s="39" t="s">
        <v>50</v>
      </c>
      <c r="O168" s="39" t="s">
        <v>675</v>
      </c>
      <c r="P168" s="39" t="s">
        <v>588</v>
      </c>
      <c r="Q168" s="40">
        <v>300</v>
      </c>
      <c r="R168" s="40">
        <f>Inventari!C22</f>
        <v>27</v>
      </c>
      <c r="S168" s="40"/>
      <c r="T168" s="40">
        <f t="shared" si="6"/>
        <v>8100</v>
      </c>
      <c r="U168" s="40">
        <v>12</v>
      </c>
      <c r="V168" s="40">
        <f t="shared" si="7"/>
        <v>97200</v>
      </c>
      <c r="W168" s="40">
        <f>'Tipus-de-Recurs-assignat'!B20</f>
        <v>75</v>
      </c>
      <c r="X168" s="40">
        <f t="shared" si="8"/>
        <v>2025</v>
      </c>
      <c r="Y168" s="40"/>
      <c r="Z168" s="49"/>
    </row>
    <row r="169" spans="1:26" ht="19.899999999999999" customHeight="1" x14ac:dyDescent="0.25">
      <c r="A169" s="24" t="s">
        <v>38</v>
      </c>
      <c r="B169" s="39" t="s">
        <v>915</v>
      </c>
      <c r="C169" s="39" t="s">
        <v>916</v>
      </c>
      <c r="D169" s="39" t="s">
        <v>580</v>
      </c>
      <c r="E169" s="39" t="s">
        <v>686</v>
      </c>
      <c r="F169" s="39" t="s">
        <v>687</v>
      </c>
      <c r="G169" s="39" t="s">
        <v>950</v>
      </c>
      <c r="H169" s="39" t="s">
        <v>953</v>
      </c>
      <c r="I169" s="39" t="s">
        <v>954</v>
      </c>
      <c r="J169" s="39" t="s">
        <v>47</v>
      </c>
      <c r="K169" s="39"/>
      <c r="L169" s="39" t="s">
        <v>557</v>
      </c>
      <c r="M169" s="39" t="s">
        <v>26</v>
      </c>
      <c r="N169" s="39" t="s">
        <v>50</v>
      </c>
      <c r="O169" s="39" t="s">
        <v>675</v>
      </c>
      <c r="P169" s="39" t="s">
        <v>588</v>
      </c>
      <c r="Q169" s="40">
        <v>300</v>
      </c>
      <c r="R169" s="40">
        <f>Inventari!C22</f>
        <v>27</v>
      </c>
      <c r="S169" s="40"/>
      <c r="T169" s="40">
        <f t="shared" si="6"/>
        <v>8100</v>
      </c>
      <c r="U169" s="40">
        <v>12</v>
      </c>
      <c r="V169" s="40">
        <f t="shared" si="7"/>
        <v>97200</v>
      </c>
      <c r="W169" s="40">
        <f>'Tipus-de-Recurs-assignat'!B20</f>
        <v>75</v>
      </c>
      <c r="X169" s="40">
        <f t="shared" si="8"/>
        <v>2025</v>
      </c>
      <c r="Y169" s="40"/>
      <c r="Z169" s="49"/>
    </row>
    <row r="170" spans="1:26" ht="19.899999999999999" customHeight="1" x14ac:dyDescent="0.25">
      <c r="A170" s="24" t="s">
        <v>38</v>
      </c>
      <c r="B170" s="39" t="s">
        <v>915</v>
      </c>
      <c r="C170" s="39" t="s">
        <v>916</v>
      </c>
      <c r="D170" s="39" t="s">
        <v>580</v>
      </c>
      <c r="E170" s="39" t="s">
        <v>686</v>
      </c>
      <c r="F170" s="39" t="s">
        <v>687</v>
      </c>
      <c r="G170" s="39" t="s">
        <v>950</v>
      </c>
      <c r="H170" s="39" t="s">
        <v>955</v>
      </c>
      <c r="I170" s="39" t="s">
        <v>956</v>
      </c>
      <c r="J170" s="39" t="s">
        <v>47</v>
      </c>
      <c r="K170" s="39"/>
      <c r="L170" s="39" t="s">
        <v>557</v>
      </c>
      <c r="M170" s="39" t="s">
        <v>26</v>
      </c>
      <c r="N170" s="39" t="s">
        <v>50</v>
      </c>
      <c r="O170" s="39" t="s">
        <v>675</v>
      </c>
      <c r="P170" s="39" t="s">
        <v>588</v>
      </c>
      <c r="Q170" s="40">
        <v>300</v>
      </c>
      <c r="R170" s="40">
        <f>Inventari!C22</f>
        <v>27</v>
      </c>
      <c r="S170" s="40"/>
      <c r="T170" s="40">
        <f t="shared" si="6"/>
        <v>8100</v>
      </c>
      <c r="U170" s="40">
        <v>12</v>
      </c>
      <c r="V170" s="40">
        <f t="shared" si="7"/>
        <v>97200</v>
      </c>
      <c r="W170" s="40">
        <f>'Tipus-de-Recurs-assignat'!B20</f>
        <v>75</v>
      </c>
      <c r="X170" s="40">
        <f t="shared" si="8"/>
        <v>2025</v>
      </c>
      <c r="Y170" s="40">
        <f>X168+X169+X170</f>
        <v>6075</v>
      </c>
      <c r="Z170" s="49"/>
    </row>
    <row r="171" spans="1:26" ht="19.899999999999999" customHeight="1" x14ac:dyDescent="0.25">
      <c r="A171" s="24" t="s">
        <v>38</v>
      </c>
      <c r="B171" s="39" t="s">
        <v>915</v>
      </c>
      <c r="C171" s="39" t="s">
        <v>916</v>
      </c>
      <c r="D171" s="39" t="s">
        <v>580</v>
      </c>
      <c r="E171" s="39" t="s">
        <v>693</v>
      </c>
      <c r="F171" s="39" t="s">
        <v>694</v>
      </c>
      <c r="G171" s="39" t="s">
        <v>957</v>
      </c>
      <c r="H171" s="39" t="s">
        <v>958</v>
      </c>
      <c r="I171" s="39" t="s">
        <v>952</v>
      </c>
      <c r="J171" s="39" t="s">
        <v>47</v>
      </c>
      <c r="K171" s="39"/>
      <c r="L171" s="39" t="s">
        <v>557</v>
      </c>
      <c r="M171" s="39" t="s">
        <v>26</v>
      </c>
      <c r="N171" s="39" t="s">
        <v>50</v>
      </c>
      <c r="O171" s="39" t="s">
        <v>675</v>
      </c>
      <c r="P171" s="39" t="s">
        <v>588</v>
      </c>
      <c r="Q171" s="40">
        <v>180</v>
      </c>
      <c r="R171" s="40">
        <f>Inventari!C23</f>
        <v>73</v>
      </c>
      <c r="S171" s="40"/>
      <c r="T171" s="40">
        <f t="shared" si="6"/>
        <v>13140</v>
      </c>
      <c r="U171" s="40">
        <v>12</v>
      </c>
      <c r="V171" s="40">
        <f t="shared" si="7"/>
        <v>157680</v>
      </c>
      <c r="W171" s="40">
        <f>'Tipus-de-Recurs-assignat'!B20</f>
        <v>75</v>
      </c>
      <c r="X171" s="40">
        <f t="shared" si="8"/>
        <v>3285</v>
      </c>
      <c r="Y171" s="40"/>
      <c r="Z171" s="49"/>
    </row>
    <row r="172" spans="1:26" ht="19.899999999999999" customHeight="1" x14ac:dyDescent="0.25">
      <c r="A172" s="24" t="s">
        <v>38</v>
      </c>
      <c r="B172" s="39" t="s">
        <v>915</v>
      </c>
      <c r="C172" s="39" t="s">
        <v>916</v>
      </c>
      <c r="D172" s="39" t="s">
        <v>580</v>
      </c>
      <c r="E172" s="39" t="s">
        <v>693</v>
      </c>
      <c r="F172" s="39" t="s">
        <v>694</v>
      </c>
      <c r="G172" s="39" t="s">
        <v>957</v>
      </c>
      <c r="H172" s="39" t="s">
        <v>959</v>
      </c>
      <c r="I172" s="39" t="s">
        <v>960</v>
      </c>
      <c r="J172" s="39" t="s">
        <v>47</v>
      </c>
      <c r="K172" s="39"/>
      <c r="L172" s="39" t="s">
        <v>557</v>
      </c>
      <c r="M172" s="39" t="s">
        <v>26</v>
      </c>
      <c r="N172" s="39" t="s">
        <v>50</v>
      </c>
      <c r="O172" s="39" t="s">
        <v>675</v>
      </c>
      <c r="P172" s="39" t="s">
        <v>588</v>
      </c>
      <c r="Q172" s="40">
        <v>180</v>
      </c>
      <c r="R172" s="40">
        <f>Inventari!C23</f>
        <v>73</v>
      </c>
      <c r="S172" s="40"/>
      <c r="T172" s="40">
        <f t="shared" si="6"/>
        <v>13140</v>
      </c>
      <c r="U172" s="40">
        <v>12</v>
      </c>
      <c r="V172" s="40">
        <f t="shared" si="7"/>
        <v>157680</v>
      </c>
      <c r="W172" s="40">
        <f>'Tipus-de-Recurs-assignat'!B20</f>
        <v>75</v>
      </c>
      <c r="X172" s="40">
        <f t="shared" si="8"/>
        <v>3285</v>
      </c>
      <c r="Y172" s="40">
        <f>X171+X172</f>
        <v>6570</v>
      </c>
      <c r="Z172" s="49"/>
    </row>
    <row r="173" spans="1:26" ht="19.899999999999999" customHeight="1" x14ac:dyDescent="0.25">
      <c r="A173" s="24" t="s">
        <v>38</v>
      </c>
      <c r="B173" s="39" t="s">
        <v>915</v>
      </c>
      <c r="C173" s="39" t="s">
        <v>916</v>
      </c>
      <c r="D173" s="39" t="s">
        <v>580</v>
      </c>
      <c r="E173" s="39" t="s">
        <v>827</v>
      </c>
      <c r="F173" s="39" t="s">
        <v>828</v>
      </c>
      <c r="G173" s="39" t="s">
        <v>961</v>
      </c>
      <c r="H173" s="39" t="s">
        <v>962</v>
      </c>
      <c r="I173" s="39" t="s">
        <v>963</v>
      </c>
      <c r="J173" s="39" t="s">
        <v>47</v>
      </c>
      <c r="K173" s="39"/>
      <c r="L173" s="39" t="s">
        <v>557</v>
      </c>
      <c r="M173" s="39" t="s">
        <v>26</v>
      </c>
      <c r="N173" s="39" t="s">
        <v>50</v>
      </c>
      <c r="O173" s="39" t="s">
        <v>675</v>
      </c>
      <c r="P173" s="39" t="s">
        <v>588</v>
      </c>
      <c r="Q173" s="40">
        <v>0</v>
      </c>
      <c r="R173" s="40">
        <f>Inventari!C24</f>
        <v>10</v>
      </c>
      <c r="S173" s="40"/>
      <c r="T173" s="40">
        <f t="shared" si="6"/>
        <v>0</v>
      </c>
      <c r="U173" s="40">
        <v>12</v>
      </c>
      <c r="V173" s="40">
        <f t="shared" si="7"/>
        <v>0</v>
      </c>
      <c r="W173" s="40">
        <f>'Tipus-de-Recurs-assignat'!B20</f>
        <v>75</v>
      </c>
      <c r="X173" s="40">
        <f t="shared" si="8"/>
        <v>0</v>
      </c>
      <c r="Y173" s="40"/>
      <c r="Z173" s="49"/>
    </row>
    <row r="174" spans="1:26" ht="19.899999999999999" customHeight="1" x14ac:dyDescent="0.25">
      <c r="A174" s="24" t="s">
        <v>38</v>
      </c>
      <c r="B174" s="39" t="s">
        <v>915</v>
      </c>
      <c r="C174" s="39" t="s">
        <v>916</v>
      </c>
      <c r="D174" s="39" t="s">
        <v>580</v>
      </c>
      <c r="E174" s="39" t="s">
        <v>827</v>
      </c>
      <c r="F174" s="39" t="s">
        <v>828</v>
      </c>
      <c r="G174" s="39" t="s">
        <v>961</v>
      </c>
      <c r="H174" s="39" t="s">
        <v>964</v>
      </c>
      <c r="I174" s="39" t="s">
        <v>965</v>
      </c>
      <c r="J174" s="39" t="s">
        <v>47</v>
      </c>
      <c r="K174" s="39"/>
      <c r="L174" s="39" t="s">
        <v>557</v>
      </c>
      <c r="M174" s="39" t="s">
        <v>26</v>
      </c>
      <c r="N174" s="39" t="s">
        <v>50</v>
      </c>
      <c r="O174" s="39" t="s">
        <v>675</v>
      </c>
      <c r="P174" s="39" t="s">
        <v>588</v>
      </c>
      <c r="Q174" s="40">
        <v>0</v>
      </c>
      <c r="R174" s="40">
        <f>Inventari!C24</f>
        <v>10</v>
      </c>
      <c r="S174" s="40"/>
      <c r="T174" s="40">
        <f t="shared" si="6"/>
        <v>0</v>
      </c>
      <c r="U174" s="40">
        <v>12</v>
      </c>
      <c r="V174" s="40">
        <f t="shared" si="7"/>
        <v>0</v>
      </c>
      <c r="W174" s="40">
        <f>'Tipus-de-Recurs-assignat'!B20</f>
        <v>75</v>
      </c>
      <c r="X174" s="40">
        <f t="shared" si="8"/>
        <v>0</v>
      </c>
      <c r="Y174" s="40">
        <f>X173+X174</f>
        <v>0</v>
      </c>
      <c r="Z174" s="49"/>
    </row>
    <row r="175" spans="1:26" ht="19.899999999999999" customHeight="1" x14ac:dyDescent="0.25">
      <c r="A175" s="24" t="s">
        <v>38</v>
      </c>
      <c r="B175" s="39" t="s">
        <v>915</v>
      </c>
      <c r="C175" s="39" t="s">
        <v>916</v>
      </c>
      <c r="D175" s="39" t="s">
        <v>580</v>
      </c>
      <c r="E175" s="39" t="s">
        <v>966</v>
      </c>
      <c r="F175" s="39" t="s">
        <v>967</v>
      </c>
      <c r="G175" s="39" t="s">
        <v>968</v>
      </c>
      <c r="H175" s="39" t="s">
        <v>969</v>
      </c>
      <c r="I175" s="39" t="s">
        <v>970</v>
      </c>
      <c r="J175" s="39" t="s">
        <v>47</v>
      </c>
      <c r="K175" s="39"/>
      <c r="L175" s="39" t="s">
        <v>557</v>
      </c>
      <c r="M175" s="39" t="s">
        <v>26</v>
      </c>
      <c r="N175" s="39" t="s">
        <v>50</v>
      </c>
      <c r="O175" s="39" t="s">
        <v>675</v>
      </c>
      <c r="P175" s="39" t="s">
        <v>588</v>
      </c>
      <c r="Q175" s="40">
        <v>180</v>
      </c>
      <c r="R175" s="40">
        <f>Inventari!C57</f>
        <v>13</v>
      </c>
      <c r="S175" s="40"/>
      <c r="T175" s="40">
        <f t="shared" si="6"/>
        <v>2340</v>
      </c>
      <c r="U175" s="40">
        <v>12</v>
      </c>
      <c r="V175" s="40">
        <f t="shared" si="7"/>
        <v>28080</v>
      </c>
      <c r="W175" s="40">
        <f>'Tipus-de-Recurs-assignat'!B20</f>
        <v>75</v>
      </c>
      <c r="X175" s="40">
        <f t="shared" si="8"/>
        <v>585</v>
      </c>
      <c r="Y175" s="40"/>
      <c r="Z175" s="49"/>
    </row>
    <row r="176" spans="1:26" ht="19.899999999999999" customHeight="1" x14ac:dyDescent="0.25">
      <c r="A176" s="24" t="s">
        <v>38</v>
      </c>
      <c r="B176" s="39" t="s">
        <v>915</v>
      </c>
      <c r="C176" s="39" t="s">
        <v>916</v>
      </c>
      <c r="D176" s="39" t="s">
        <v>580</v>
      </c>
      <c r="E176" s="39" t="s">
        <v>966</v>
      </c>
      <c r="F176" s="39" t="s">
        <v>967</v>
      </c>
      <c r="G176" s="39" t="s">
        <v>968</v>
      </c>
      <c r="H176" s="39" t="s">
        <v>971</v>
      </c>
      <c r="I176" s="39" t="s">
        <v>952</v>
      </c>
      <c r="J176" s="39" t="s">
        <v>47</v>
      </c>
      <c r="K176" s="39"/>
      <c r="L176" s="39" t="s">
        <v>557</v>
      </c>
      <c r="M176" s="39" t="s">
        <v>26</v>
      </c>
      <c r="N176" s="39" t="s">
        <v>50</v>
      </c>
      <c r="O176" s="39" t="s">
        <v>675</v>
      </c>
      <c r="P176" s="39" t="s">
        <v>588</v>
      </c>
      <c r="Q176" s="40">
        <v>180</v>
      </c>
      <c r="R176" s="40">
        <f>Inventari!C57</f>
        <v>13</v>
      </c>
      <c r="S176" s="40"/>
      <c r="T176" s="40">
        <f t="shared" si="6"/>
        <v>2340</v>
      </c>
      <c r="U176" s="40">
        <v>12</v>
      </c>
      <c r="V176" s="40">
        <f t="shared" si="7"/>
        <v>28080</v>
      </c>
      <c r="W176" s="40">
        <f>'Tipus-de-Recurs-assignat'!B20</f>
        <v>75</v>
      </c>
      <c r="X176" s="40">
        <f t="shared" si="8"/>
        <v>585</v>
      </c>
      <c r="Y176" s="40">
        <f>X175+X176</f>
        <v>1170</v>
      </c>
      <c r="Z176" s="49"/>
    </row>
    <row r="177" spans="1:26" ht="19.899999999999999" customHeight="1" x14ac:dyDescent="0.25">
      <c r="A177" s="24" t="s">
        <v>38</v>
      </c>
      <c r="B177" s="39" t="s">
        <v>915</v>
      </c>
      <c r="C177" s="39" t="s">
        <v>916</v>
      </c>
      <c r="D177" s="39" t="s">
        <v>580</v>
      </c>
      <c r="E177" s="39" t="s">
        <v>972</v>
      </c>
      <c r="F177" s="39" t="s">
        <v>973</v>
      </c>
      <c r="G177" s="39" t="s">
        <v>968</v>
      </c>
      <c r="H177" s="39" t="s">
        <v>974</v>
      </c>
      <c r="I177" s="39" t="s">
        <v>970</v>
      </c>
      <c r="J177" s="39" t="s">
        <v>47</v>
      </c>
      <c r="K177" s="39"/>
      <c r="L177" s="39" t="s">
        <v>557</v>
      </c>
      <c r="M177" s="39" t="s">
        <v>26</v>
      </c>
      <c r="N177" s="39" t="s">
        <v>50</v>
      </c>
      <c r="O177" s="39" t="s">
        <v>675</v>
      </c>
      <c r="P177" s="39" t="s">
        <v>588</v>
      </c>
      <c r="Q177" s="40">
        <v>180</v>
      </c>
      <c r="R177" s="40">
        <f>Inventari!C69</f>
        <v>13</v>
      </c>
      <c r="S177" s="40"/>
      <c r="T177" s="40">
        <f t="shared" si="6"/>
        <v>2340</v>
      </c>
      <c r="U177" s="40">
        <v>12</v>
      </c>
      <c r="V177" s="40">
        <f t="shared" si="7"/>
        <v>28080</v>
      </c>
      <c r="W177" s="40">
        <f>'Tipus-de-Recurs-assignat'!B20</f>
        <v>75</v>
      </c>
      <c r="X177" s="40">
        <f t="shared" si="8"/>
        <v>585</v>
      </c>
      <c r="Y177" s="40"/>
      <c r="Z177" s="49"/>
    </row>
    <row r="178" spans="1:26" ht="19.899999999999999" customHeight="1" x14ac:dyDescent="0.25">
      <c r="A178" s="24" t="s">
        <v>38</v>
      </c>
      <c r="B178" s="39" t="s">
        <v>915</v>
      </c>
      <c r="C178" s="39" t="s">
        <v>916</v>
      </c>
      <c r="D178" s="39" t="s">
        <v>580</v>
      </c>
      <c r="E178" s="39" t="s">
        <v>972</v>
      </c>
      <c r="F178" s="39" t="s">
        <v>973</v>
      </c>
      <c r="G178" s="39" t="s">
        <v>968</v>
      </c>
      <c r="H178" s="39" t="s">
        <v>975</v>
      </c>
      <c r="I178" s="39" t="s">
        <v>952</v>
      </c>
      <c r="J178" s="39" t="s">
        <v>47</v>
      </c>
      <c r="K178" s="39"/>
      <c r="L178" s="39" t="s">
        <v>557</v>
      </c>
      <c r="M178" s="39" t="s">
        <v>26</v>
      </c>
      <c r="N178" s="39" t="s">
        <v>50</v>
      </c>
      <c r="O178" s="39" t="s">
        <v>675</v>
      </c>
      <c r="P178" s="39" t="s">
        <v>588</v>
      </c>
      <c r="Q178" s="40">
        <v>180</v>
      </c>
      <c r="R178" s="40">
        <f>Inventari!C69</f>
        <v>13</v>
      </c>
      <c r="S178" s="40"/>
      <c r="T178" s="40">
        <f t="shared" si="6"/>
        <v>2340</v>
      </c>
      <c r="U178" s="40">
        <v>12</v>
      </c>
      <c r="V178" s="40">
        <f t="shared" si="7"/>
        <v>28080</v>
      </c>
      <c r="W178" s="40">
        <f>'Tipus-de-Recurs-assignat'!B20</f>
        <v>75</v>
      </c>
      <c r="X178" s="40">
        <f t="shared" si="8"/>
        <v>585</v>
      </c>
      <c r="Y178" s="40">
        <f>X177+X178</f>
        <v>1170</v>
      </c>
      <c r="Z178" s="49"/>
    </row>
    <row r="179" spans="1:26" ht="19.899999999999999" customHeight="1" x14ac:dyDescent="0.25">
      <c r="A179" s="24" t="s">
        <v>38</v>
      </c>
      <c r="B179" s="39" t="s">
        <v>915</v>
      </c>
      <c r="C179" s="39" t="s">
        <v>916</v>
      </c>
      <c r="D179" s="39" t="s">
        <v>580</v>
      </c>
      <c r="E179" s="39" t="s">
        <v>591</v>
      </c>
      <c r="F179" s="39" t="s">
        <v>592</v>
      </c>
      <c r="G179" s="39" t="s">
        <v>976</v>
      </c>
      <c r="H179" s="39" t="s">
        <v>977</v>
      </c>
      <c r="I179" s="39" t="s">
        <v>978</v>
      </c>
      <c r="J179" s="39" t="s">
        <v>47</v>
      </c>
      <c r="K179" s="39"/>
      <c r="L179" s="39" t="s">
        <v>557</v>
      </c>
      <c r="M179" s="39" t="s">
        <v>26</v>
      </c>
      <c r="N179" s="39" t="s">
        <v>50</v>
      </c>
      <c r="O179" s="39" t="s">
        <v>675</v>
      </c>
      <c r="P179" s="39" t="s">
        <v>588</v>
      </c>
      <c r="Q179" s="40">
        <v>360</v>
      </c>
      <c r="R179" s="40">
        <f>Inventari!C25</f>
        <v>5</v>
      </c>
      <c r="S179" s="40"/>
      <c r="T179" s="40">
        <f t="shared" si="6"/>
        <v>1800</v>
      </c>
      <c r="U179" s="40">
        <v>12</v>
      </c>
      <c r="V179" s="40">
        <f t="shared" si="7"/>
        <v>21600</v>
      </c>
      <c r="W179" s="40">
        <f>'Tipus-de-Recurs-assignat'!B20</f>
        <v>75</v>
      </c>
      <c r="X179" s="40">
        <f t="shared" si="8"/>
        <v>450</v>
      </c>
      <c r="Y179" s="40"/>
      <c r="Z179" s="49"/>
    </row>
    <row r="180" spans="1:26" ht="19.899999999999999" customHeight="1" x14ac:dyDescent="0.25">
      <c r="A180" s="24" t="s">
        <v>38</v>
      </c>
      <c r="B180" s="39" t="s">
        <v>915</v>
      </c>
      <c r="C180" s="39" t="s">
        <v>916</v>
      </c>
      <c r="D180" s="39" t="s">
        <v>580</v>
      </c>
      <c r="E180" s="39" t="s">
        <v>591</v>
      </c>
      <c r="F180" s="39" t="s">
        <v>592</v>
      </c>
      <c r="G180" s="39" t="s">
        <v>976</v>
      </c>
      <c r="H180" s="39" t="s">
        <v>979</v>
      </c>
      <c r="I180" s="39" t="s">
        <v>960</v>
      </c>
      <c r="J180" s="39" t="s">
        <v>47</v>
      </c>
      <c r="K180" s="39"/>
      <c r="L180" s="39" t="s">
        <v>557</v>
      </c>
      <c r="M180" s="39" t="s">
        <v>26</v>
      </c>
      <c r="N180" s="39" t="s">
        <v>50</v>
      </c>
      <c r="O180" s="39" t="s">
        <v>675</v>
      </c>
      <c r="P180" s="39" t="s">
        <v>588</v>
      </c>
      <c r="Q180" s="40">
        <v>360</v>
      </c>
      <c r="R180" s="40">
        <f>Inventari!C25</f>
        <v>5</v>
      </c>
      <c r="S180" s="40"/>
      <c r="T180" s="40">
        <f t="shared" si="6"/>
        <v>1800</v>
      </c>
      <c r="U180" s="40">
        <v>12</v>
      </c>
      <c r="V180" s="40">
        <f t="shared" si="7"/>
        <v>21600</v>
      </c>
      <c r="W180" s="40">
        <f>'Tipus-de-Recurs-assignat'!B20</f>
        <v>75</v>
      </c>
      <c r="X180" s="40">
        <f t="shared" si="8"/>
        <v>450</v>
      </c>
      <c r="Y180" s="40">
        <f>X179+X180</f>
        <v>900</v>
      </c>
      <c r="Z180" s="49"/>
    </row>
    <row r="181" spans="1:26" ht="19.899999999999999" customHeight="1" x14ac:dyDescent="0.25">
      <c r="A181" s="24" t="s">
        <v>38</v>
      </c>
      <c r="B181" s="39" t="s">
        <v>915</v>
      </c>
      <c r="C181" s="39" t="s">
        <v>916</v>
      </c>
      <c r="D181" s="39" t="s">
        <v>580</v>
      </c>
      <c r="E181" s="39" t="s">
        <v>597</v>
      </c>
      <c r="F181" s="39" t="s">
        <v>598</v>
      </c>
      <c r="G181" s="39" t="s">
        <v>980</v>
      </c>
      <c r="H181" s="39" t="s">
        <v>981</v>
      </c>
      <c r="I181" s="39" t="s">
        <v>970</v>
      </c>
      <c r="J181" s="39" t="s">
        <v>47</v>
      </c>
      <c r="K181" s="39"/>
      <c r="L181" s="39" t="s">
        <v>557</v>
      </c>
      <c r="M181" s="39" t="s">
        <v>26</v>
      </c>
      <c r="N181" s="39" t="s">
        <v>50</v>
      </c>
      <c r="O181" s="39" t="s">
        <v>675</v>
      </c>
      <c r="P181" s="39" t="s">
        <v>588</v>
      </c>
      <c r="Q181" s="40">
        <v>180</v>
      </c>
      <c r="R181" s="40">
        <f>Inventari!C26</f>
        <v>1</v>
      </c>
      <c r="S181" s="40"/>
      <c r="T181" s="40">
        <f t="shared" si="6"/>
        <v>180</v>
      </c>
      <c r="U181" s="40">
        <v>12</v>
      </c>
      <c r="V181" s="40">
        <f t="shared" si="7"/>
        <v>2160</v>
      </c>
      <c r="W181" s="40">
        <f>'Tipus-de-Recurs-assignat'!B20</f>
        <v>75</v>
      </c>
      <c r="X181" s="40">
        <f t="shared" si="8"/>
        <v>45</v>
      </c>
      <c r="Y181" s="40">
        <f>X181</f>
        <v>45</v>
      </c>
      <c r="Z181" s="49">
        <f>X158+X159+X160+X161+X162+X163+X164+X165+X166+X167+X168+X169+X170+X171+X172+X173+X174+X175+X176+X177+X178+X179+X180+X181</f>
        <v>19920</v>
      </c>
    </row>
    <row r="182" spans="1:26" ht="19.899999999999999" customHeight="1" x14ac:dyDescent="0.25">
      <c r="A182" s="18" t="s">
        <v>38</v>
      </c>
      <c r="B182" s="30" t="s">
        <v>982</v>
      </c>
      <c r="C182" s="30" t="s">
        <v>983</v>
      </c>
      <c r="D182" s="30" t="s">
        <v>580</v>
      </c>
      <c r="E182" s="30" t="s">
        <v>984</v>
      </c>
      <c r="F182" s="30" t="s">
        <v>985</v>
      </c>
      <c r="G182" s="30" t="s">
        <v>986</v>
      </c>
      <c r="H182" s="30" t="s">
        <v>987</v>
      </c>
      <c r="I182" s="30" t="s">
        <v>988</v>
      </c>
      <c r="J182" s="30" t="s">
        <v>47</v>
      </c>
      <c r="K182" s="30"/>
      <c r="L182" s="30" t="s">
        <v>609</v>
      </c>
      <c r="M182" s="30" t="s">
        <v>26</v>
      </c>
      <c r="N182" s="30" t="s">
        <v>50</v>
      </c>
      <c r="O182" s="30" t="s">
        <v>675</v>
      </c>
      <c r="P182" s="30" t="s">
        <v>588</v>
      </c>
      <c r="Q182" s="32">
        <v>900</v>
      </c>
      <c r="R182" s="32">
        <f>Inventari!C19</f>
        <v>1</v>
      </c>
      <c r="S182" s="32"/>
      <c r="T182" s="32">
        <f t="shared" si="6"/>
        <v>900</v>
      </c>
      <c r="U182" s="32">
        <v>2</v>
      </c>
      <c r="V182" s="32">
        <f t="shared" si="7"/>
        <v>1800</v>
      </c>
      <c r="W182" s="32">
        <f>'Tipus-de-Recurs-assignat'!B20</f>
        <v>75</v>
      </c>
      <c r="X182" s="32">
        <f t="shared" si="8"/>
        <v>37.5</v>
      </c>
      <c r="Y182" s="32">
        <f>X182</f>
        <v>37.5</v>
      </c>
      <c r="Z182" s="48"/>
    </row>
    <row r="183" spans="1:26" ht="19.899999999999999" customHeight="1" x14ac:dyDescent="0.25">
      <c r="A183" s="18" t="s">
        <v>38</v>
      </c>
      <c r="B183" s="30" t="s">
        <v>982</v>
      </c>
      <c r="C183" s="30" t="s">
        <v>983</v>
      </c>
      <c r="D183" s="30" t="s">
        <v>580</v>
      </c>
      <c r="E183" s="30" t="s">
        <v>815</v>
      </c>
      <c r="F183" s="30" t="s">
        <v>816</v>
      </c>
      <c r="G183" s="30" t="s">
        <v>817</v>
      </c>
      <c r="H183" s="30" t="s">
        <v>818</v>
      </c>
      <c r="I183" s="30" t="s">
        <v>989</v>
      </c>
      <c r="J183" s="30" t="s">
        <v>47</v>
      </c>
      <c r="K183" s="30"/>
      <c r="L183" s="30" t="s">
        <v>609</v>
      </c>
      <c r="M183" s="30" t="s">
        <v>26</v>
      </c>
      <c r="N183" s="30" t="s">
        <v>50</v>
      </c>
      <c r="O183" s="30" t="s">
        <v>675</v>
      </c>
      <c r="P183" s="30" t="s">
        <v>588</v>
      </c>
      <c r="Q183" s="32">
        <v>600</v>
      </c>
      <c r="R183" s="32">
        <f>Inventari!C21</f>
        <v>2</v>
      </c>
      <c r="S183" s="32"/>
      <c r="T183" s="32">
        <f t="shared" si="6"/>
        <v>1200</v>
      </c>
      <c r="U183" s="32">
        <v>2</v>
      </c>
      <c r="V183" s="32">
        <f t="shared" si="7"/>
        <v>2400</v>
      </c>
      <c r="W183" s="32">
        <f>'Tipus-de-Recurs-assignat'!B20</f>
        <v>75</v>
      </c>
      <c r="X183" s="32">
        <f t="shared" si="8"/>
        <v>50</v>
      </c>
      <c r="Y183" s="32"/>
      <c r="Z183" s="48"/>
    </row>
    <row r="184" spans="1:26" ht="19.899999999999999" customHeight="1" x14ac:dyDescent="0.25">
      <c r="A184" s="18" t="s">
        <v>38</v>
      </c>
      <c r="B184" s="30" t="s">
        <v>982</v>
      </c>
      <c r="C184" s="30" t="s">
        <v>983</v>
      </c>
      <c r="D184" s="30" t="s">
        <v>580</v>
      </c>
      <c r="E184" s="30" t="s">
        <v>815</v>
      </c>
      <c r="F184" s="30" t="s">
        <v>816</v>
      </c>
      <c r="G184" s="30" t="s">
        <v>817</v>
      </c>
      <c r="H184" s="30" t="s">
        <v>990</v>
      </c>
      <c r="I184" s="30" t="s">
        <v>991</v>
      </c>
      <c r="J184" s="30" t="s">
        <v>47</v>
      </c>
      <c r="K184" s="30"/>
      <c r="L184" s="30" t="s">
        <v>609</v>
      </c>
      <c r="M184" s="30" t="s">
        <v>26</v>
      </c>
      <c r="N184" s="30" t="s">
        <v>50</v>
      </c>
      <c r="O184" s="30" t="s">
        <v>675</v>
      </c>
      <c r="P184" s="30" t="s">
        <v>588</v>
      </c>
      <c r="Q184" s="32">
        <v>600</v>
      </c>
      <c r="R184" s="32">
        <f>Inventari!C21</f>
        <v>2</v>
      </c>
      <c r="S184" s="32"/>
      <c r="T184" s="32">
        <f t="shared" si="6"/>
        <v>1200</v>
      </c>
      <c r="U184" s="32">
        <v>2</v>
      </c>
      <c r="V184" s="32">
        <f t="shared" si="7"/>
        <v>2400</v>
      </c>
      <c r="W184" s="32">
        <f>'Tipus-de-Recurs-assignat'!B20</f>
        <v>75</v>
      </c>
      <c r="X184" s="32">
        <f t="shared" si="8"/>
        <v>50</v>
      </c>
      <c r="Y184" s="32"/>
      <c r="Z184" s="48"/>
    </row>
    <row r="185" spans="1:26" ht="19.899999999999999" customHeight="1" x14ac:dyDescent="0.25">
      <c r="A185" s="18" t="s">
        <v>38</v>
      </c>
      <c r="B185" s="30" t="s">
        <v>982</v>
      </c>
      <c r="C185" s="30" t="s">
        <v>983</v>
      </c>
      <c r="D185" s="30" t="s">
        <v>580</v>
      </c>
      <c r="E185" s="30" t="s">
        <v>815</v>
      </c>
      <c r="F185" s="30" t="s">
        <v>816</v>
      </c>
      <c r="G185" s="30" t="s">
        <v>817</v>
      </c>
      <c r="H185" s="30" t="s">
        <v>992</v>
      </c>
      <c r="I185" s="30" t="s">
        <v>993</v>
      </c>
      <c r="J185" s="30" t="s">
        <v>47</v>
      </c>
      <c r="K185" s="30"/>
      <c r="L185" s="30" t="s">
        <v>609</v>
      </c>
      <c r="M185" s="30" t="s">
        <v>26</v>
      </c>
      <c r="N185" s="30" t="s">
        <v>50</v>
      </c>
      <c r="O185" s="30" t="s">
        <v>675</v>
      </c>
      <c r="P185" s="30" t="s">
        <v>588</v>
      </c>
      <c r="Q185" s="32">
        <v>600</v>
      </c>
      <c r="R185" s="32">
        <f>Inventari!C21</f>
        <v>2</v>
      </c>
      <c r="S185" s="32"/>
      <c r="T185" s="32">
        <f t="shared" si="6"/>
        <v>1200</v>
      </c>
      <c r="U185" s="32">
        <v>2</v>
      </c>
      <c r="V185" s="32">
        <f t="shared" si="7"/>
        <v>2400</v>
      </c>
      <c r="W185" s="32">
        <f>'Tipus-de-Recurs-assignat'!B20</f>
        <v>75</v>
      </c>
      <c r="X185" s="32">
        <f t="shared" si="8"/>
        <v>50</v>
      </c>
      <c r="Y185" s="32">
        <f>X183+X184+X185</f>
        <v>150</v>
      </c>
      <c r="Z185" s="48"/>
    </row>
    <row r="186" spans="1:26" ht="19.899999999999999" customHeight="1" x14ac:dyDescent="0.25">
      <c r="A186" s="18" t="s">
        <v>38</v>
      </c>
      <c r="B186" s="30" t="s">
        <v>982</v>
      </c>
      <c r="C186" s="30" t="s">
        <v>983</v>
      </c>
      <c r="D186" s="30" t="s">
        <v>580</v>
      </c>
      <c r="E186" s="30" t="s">
        <v>686</v>
      </c>
      <c r="F186" s="30" t="s">
        <v>687</v>
      </c>
      <c r="G186" s="30" t="s">
        <v>821</v>
      </c>
      <c r="H186" s="30" t="s">
        <v>822</v>
      </c>
      <c r="I186" s="30" t="s">
        <v>994</v>
      </c>
      <c r="J186" s="30" t="s">
        <v>47</v>
      </c>
      <c r="K186" s="30"/>
      <c r="L186" s="30" t="s">
        <v>609</v>
      </c>
      <c r="M186" s="30" t="s">
        <v>26</v>
      </c>
      <c r="N186" s="30" t="s">
        <v>50</v>
      </c>
      <c r="O186" s="30" t="s">
        <v>675</v>
      </c>
      <c r="P186" s="30" t="s">
        <v>588</v>
      </c>
      <c r="Q186" s="32">
        <v>600</v>
      </c>
      <c r="R186" s="32">
        <f>Inventari!C22</f>
        <v>27</v>
      </c>
      <c r="S186" s="32"/>
      <c r="T186" s="32">
        <f t="shared" si="6"/>
        <v>16200</v>
      </c>
      <c r="U186" s="32">
        <v>2</v>
      </c>
      <c r="V186" s="32">
        <f t="shared" si="7"/>
        <v>32400</v>
      </c>
      <c r="W186" s="32">
        <f>'Tipus-de-Recurs-assignat'!B20</f>
        <v>75</v>
      </c>
      <c r="X186" s="32">
        <f t="shared" si="8"/>
        <v>675</v>
      </c>
      <c r="Y186" s="32"/>
      <c r="Z186" s="48"/>
    </row>
    <row r="187" spans="1:26" ht="19.899999999999999" customHeight="1" x14ac:dyDescent="0.25">
      <c r="A187" s="18" t="s">
        <v>38</v>
      </c>
      <c r="B187" s="30" t="s">
        <v>982</v>
      </c>
      <c r="C187" s="30" t="s">
        <v>983</v>
      </c>
      <c r="D187" s="30" t="s">
        <v>580</v>
      </c>
      <c r="E187" s="30" t="s">
        <v>686</v>
      </c>
      <c r="F187" s="30" t="s">
        <v>687</v>
      </c>
      <c r="G187" s="30" t="s">
        <v>821</v>
      </c>
      <c r="H187" s="30" t="s">
        <v>995</v>
      </c>
      <c r="I187" s="30" t="s">
        <v>996</v>
      </c>
      <c r="J187" s="30" t="s">
        <v>47</v>
      </c>
      <c r="K187" s="30"/>
      <c r="L187" s="30" t="s">
        <v>609</v>
      </c>
      <c r="M187" s="30" t="s">
        <v>26</v>
      </c>
      <c r="N187" s="30" t="s">
        <v>50</v>
      </c>
      <c r="O187" s="30" t="s">
        <v>675</v>
      </c>
      <c r="P187" s="30" t="s">
        <v>588</v>
      </c>
      <c r="Q187" s="32">
        <v>600</v>
      </c>
      <c r="R187" s="32">
        <f>Inventari!C22</f>
        <v>27</v>
      </c>
      <c r="S187" s="32"/>
      <c r="T187" s="32">
        <f t="shared" si="6"/>
        <v>16200</v>
      </c>
      <c r="U187" s="32">
        <v>2</v>
      </c>
      <c r="V187" s="32">
        <f t="shared" si="7"/>
        <v>32400</v>
      </c>
      <c r="W187" s="32">
        <f>'Tipus-de-Recurs-assignat'!B20</f>
        <v>75</v>
      </c>
      <c r="X187" s="32">
        <f t="shared" si="8"/>
        <v>675</v>
      </c>
      <c r="Y187" s="32">
        <f>X186+X187</f>
        <v>1350</v>
      </c>
      <c r="Z187" s="48"/>
    </row>
    <row r="188" spans="1:26" ht="19.899999999999999" customHeight="1" x14ac:dyDescent="0.25">
      <c r="A188" s="18" t="s">
        <v>38</v>
      </c>
      <c r="B188" s="30" t="s">
        <v>982</v>
      </c>
      <c r="C188" s="30" t="s">
        <v>983</v>
      </c>
      <c r="D188" s="30" t="s">
        <v>580</v>
      </c>
      <c r="E188" s="30" t="s">
        <v>693</v>
      </c>
      <c r="F188" s="30" t="s">
        <v>694</v>
      </c>
      <c r="G188" s="30" t="s">
        <v>824</v>
      </c>
      <c r="H188" s="30" t="s">
        <v>825</v>
      </c>
      <c r="I188" s="30" t="s">
        <v>997</v>
      </c>
      <c r="J188" s="30" t="s">
        <v>47</v>
      </c>
      <c r="K188" s="30"/>
      <c r="L188" s="30" t="s">
        <v>609</v>
      </c>
      <c r="M188" s="30" t="s">
        <v>26</v>
      </c>
      <c r="N188" s="30" t="s">
        <v>50</v>
      </c>
      <c r="O188" s="30" t="s">
        <v>675</v>
      </c>
      <c r="P188" s="30" t="s">
        <v>588</v>
      </c>
      <c r="Q188" s="32">
        <v>180</v>
      </c>
      <c r="R188" s="32">
        <f>Inventari!C23</f>
        <v>73</v>
      </c>
      <c r="S188" s="32"/>
      <c r="T188" s="32">
        <f t="shared" si="6"/>
        <v>13140</v>
      </c>
      <c r="U188" s="32">
        <v>2</v>
      </c>
      <c r="V188" s="32">
        <f t="shared" si="7"/>
        <v>26280</v>
      </c>
      <c r="W188" s="32">
        <f>'Tipus-de-Recurs-assignat'!B20</f>
        <v>75</v>
      </c>
      <c r="X188" s="32">
        <f t="shared" si="8"/>
        <v>547.5</v>
      </c>
      <c r="Y188" s="32">
        <f>X188</f>
        <v>547.5</v>
      </c>
      <c r="Z188" s="48"/>
    </row>
    <row r="189" spans="1:26" ht="19.899999999999999" customHeight="1" x14ac:dyDescent="0.25">
      <c r="A189" s="18" t="s">
        <v>38</v>
      </c>
      <c r="B189" s="30" t="s">
        <v>982</v>
      </c>
      <c r="C189" s="30" t="s">
        <v>983</v>
      </c>
      <c r="D189" s="30" t="s">
        <v>580</v>
      </c>
      <c r="E189" s="30" t="s">
        <v>827</v>
      </c>
      <c r="F189" s="30" t="s">
        <v>828</v>
      </c>
      <c r="G189" s="30" t="s">
        <v>829</v>
      </c>
      <c r="H189" s="30" t="s">
        <v>830</v>
      </c>
      <c r="I189" s="30" t="s">
        <v>998</v>
      </c>
      <c r="J189" s="30" t="s">
        <v>47</v>
      </c>
      <c r="K189" s="30"/>
      <c r="L189" s="30" t="s">
        <v>609</v>
      </c>
      <c r="M189" s="30" t="s">
        <v>26</v>
      </c>
      <c r="N189" s="30" t="s">
        <v>50</v>
      </c>
      <c r="O189" s="30" t="s">
        <v>675</v>
      </c>
      <c r="P189" s="30" t="s">
        <v>588</v>
      </c>
      <c r="Q189" s="32">
        <v>0</v>
      </c>
      <c r="R189" s="32">
        <f>Inventari!C24</f>
        <v>10</v>
      </c>
      <c r="S189" s="32"/>
      <c r="T189" s="32">
        <f t="shared" si="6"/>
        <v>0</v>
      </c>
      <c r="U189" s="32">
        <v>2</v>
      </c>
      <c r="V189" s="32">
        <f t="shared" si="7"/>
        <v>0</v>
      </c>
      <c r="W189" s="32">
        <f>'Tipus-de-Recurs-assignat'!B20</f>
        <v>75</v>
      </c>
      <c r="X189" s="32">
        <f t="shared" si="8"/>
        <v>0</v>
      </c>
      <c r="Y189" s="32"/>
      <c r="Z189" s="48"/>
    </row>
    <row r="190" spans="1:26" ht="19.899999999999999" customHeight="1" x14ac:dyDescent="0.25">
      <c r="A190" s="18" t="s">
        <v>38</v>
      </c>
      <c r="B190" s="30" t="s">
        <v>982</v>
      </c>
      <c r="C190" s="30" t="s">
        <v>983</v>
      </c>
      <c r="D190" s="30" t="s">
        <v>580</v>
      </c>
      <c r="E190" s="30" t="s">
        <v>827</v>
      </c>
      <c r="F190" s="30" t="s">
        <v>828</v>
      </c>
      <c r="G190" s="30" t="s">
        <v>829</v>
      </c>
      <c r="H190" s="30" t="s">
        <v>999</v>
      </c>
      <c r="I190" s="30" t="s">
        <v>991</v>
      </c>
      <c r="J190" s="30" t="s">
        <v>47</v>
      </c>
      <c r="K190" s="30"/>
      <c r="L190" s="30" t="s">
        <v>609</v>
      </c>
      <c r="M190" s="30" t="s">
        <v>26</v>
      </c>
      <c r="N190" s="30" t="s">
        <v>50</v>
      </c>
      <c r="O190" s="30" t="s">
        <v>675</v>
      </c>
      <c r="P190" s="30" t="s">
        <v>588</v>
      </c>
      <c r="Q190" s="32">
        <v>0</v>
      </c>
      <c r="R190" s="32">
        <f>Inventari!C24</f>
        <v>10</v>
      </c>
      <c r="S190" s="32"/>
      <c r="T190" s="32">
        <f t="shared" si="6"/>
        <v>0</v>
      </c>
      <c r="U190" s="32">
        <v>2</v>
      </c>
      <c r="V190" s="32">
        <f t="shared" si="7"/>
        <v>0</v>
      </c>
      <c r="W190" s="32">
        <f>'Tipus-de-Recurs-assignat'!B20</f>
        <v>75</v>
      </c>
      <c r="X190" s="32">
        <f t="shared" si="8"/>
        <v>0</v>
      </c>
      <c r="Y190" s="32">
        <f>X189+X190</f>
        <v>0</v>
      </c>
      <c r="Z190" s="48"/>
    </row>
    <row r="191" spans="1:26" ht="19.899999999999999" customHeight="1" x14ac:dyDescent="0.25">
      <c r="A191" s="18" t="s">
        <v>38</v>
      </c>
      <c r="B191" s="30" t="s">
        <v>982</v>
      </c>
      <c r="C191" s="30" t="s">
        <v>983</v>
      </c>
      <c r="D191" s="30" t="s">
        <v>580</v>
      </c>
      <c r="E191" s="30" t="s">
        <v>966</v>
      </c>
      <c r="F191" s="30" t="s">
        <v>967</v>
      </c>
      <c r="G191" s="30" t="s">
        <v>1000</v>
      </c>
      <c r="H191" s="30" t="s">
        <v>1001</v>
      </c>
      <c r="I191" s="30" t="s">
        <v>1002</v>
      </c>
      <c r="J191" s="30" t="s">
        <v>47</v>
      </c>
      <c r="K191" s="30"/>
      <c r="L191" s="30" t="s">
        <v>609</v>
      </c>
      <c r="M191" s="30" t="s">
        <v>26</v>
      </c>
      <c r="N191" s="30" t="s">
        <v>50</v>
      </c>
      <c r="O191" s="30" t="s">
        <v>675</v>
      </c>
      <c r="P191" s="30" t="s">
        <v>588</v>
      </c>
      <c r="Q191" s="32">
        <v>600</v>
      </c>
      <c r="R191" s="32">
        <f>Inventari!C57</f>
        <v>13</v>
      </c>
      <c r="S191" s="32"/>
      <c r="T191" s="32">
        <f t="shared" si="6"/>
        <v>7800</v>
      </c>
      <c r="U191" s="32">
        <v>2</v>
      </c>
      <c r="V191" s="32">
        <f t="shared" si="7"/>
        <v>15600</v>
      </c>
      <c r="W191" s="32">
        <f>'Tipus-de-Recurs-assignat'!B20</f>
        <v>75</v>
      </c>
      <c r="X191" s="32">
        <f t="shared" si="8"/>
        <v>325</v>
      </c>
      <c r="Y191" s="32"/>
      <c r="Z191" s="48"/>
    </row>
    <row r="192" spans="1:26" ht="19.899999999999999" customHeight="1" x14ac:dyDescent="0.25">
      <c r="A192" s="18" t="s">
        <v>38</v>
      </c>
      <c r="B192" s="30" t="s">
        <v>982</v>
      </c>
      <c r="C192" s="30" t="s">
        <v>983</v>
      </c>
      <c r="D192" s="30" t="s">
        <v>580</v>
      </c>
      <c r="E192" s="30" t="s">
        <v>966</v>
      </c>
      <c r="F192" s="30" t="s">
        <v>967</v>
      </c>
      <c r="G192" s="30" t="s">
        <v>1000</v>
      </c>
      <c r="H192" s="30" t="s">
        <v>1003</v>
      </c>
      <c r="I192" s="30" t="s">
        <v>1004</v>
      </c>
      <c r="J192" s="30" t="s">
        <v>47</v>
      </c>
      <c r="K192" s="30"/>
      <c r="L192" s="30" t="s">
        <v>609</v>
      </c>
      <c r="M192" s="30" t="s">
        <v>26</v>
      </c>
      <c r="N192" s="30" t="s">
        <v>50</v>
      </c>
      <c r="O192" s="30" t="s">
        <v>675</v>
      </c>
      <c r="P192" s="30" t="s">
        <v>588</v>
      </c>
      <c r="Q192" s="32">
        <v>600</v>
      </c>
      <c r="R192" s="32">
        <f>Inventari!C57</f>
        <v>13</v>
      </c>
      <c r="S192" s="32"/>
      <c r="T192" s="32">
        <f t="shared" si="6"/>
        <v>7800</v>
      </c>
      <c r="U192" s="32">
        <v>2</v>
      </c>
      <c r="V192" s="32">
        <f t="shared" si="7"/>
        <v>15600</v>
      </c>
      <c r="W192" s="32">
        <f>'Tipus-de-Recurs-assignat'!B20</f>
        <v>75</v>
      </c>
      <c r="X192" s="32">
        <f t="shared" si="8"/>
        <v>325</v>
      </c>
      <c r="Y192" s="32"/>
      <c r="Z192" s="48"/>
    </row>
    <row r="193" spans="1:26" ht="19.899999999999999" customHeight="1" x14ac:dyDescent="0.25">
      <c r="A193" s="18" t="s">
        <v>38</v>
      </c>
      <c r="B193" s="30" t="s">
        <v>982</v>
      </c>
      <c r="C193" s="30" t="s">
        <v>983</v>
      </c>
      <c r="D193" s="30" t="s">
        <v>580</v>
      </c>
      <c r="E193" s="30" t="s">
        <v>972</v>
      </c>
      <c r="F193" s="30" t="s">
        <v>973</v>
      </c>
      <c r="G193" s="30" t="s">
        <v>1000</v>
      </c>
      <c r="H193" s="30" t="s">
        <v>1005</v>
      </c>
      <c r="I193" s="30" t="s">
        <v>1006</v>
      </c>
      <c r="J193" s="30" t="s">
        <v>47</v>
      </c>
      <c r="K193" s="30"/>
      <c r="L193" s="30" t="s">
        <v>609</v>
      </c>
      <c r="M193" s="30" t="s">
        <v>26</v>
      </c>
      <c r="N193" s="30" t="s">
        <v>50</v>
      </c>
      <c r="O193" s="30" t="s">
        <v>675</v>
      </c>
      <c r="P193" s="30" t="s">
        <v>588</v>
      </c>
      <c r="Q193" s="32">
        <v>600</v>
      </c>
      <c r="R193" s="32">
        <f>Inventari!C69</f>
        <v>13</v>
      </c>
      <c r="S193" s="32"/>
      <c r="T193" s="32">
        <f t="shared" si="6"/>
        <v>7800</v>
      </c>
      <c r="U193" s="32">
        <v>2</v>
      </c>
      <c r="V193" s="32">
        <f t="shared" si="7"/>
        <v>15600</v>
      </c>
      <c r="W193" s="32">
        <f>'Tipus-de-Recurs-assignat'!B20</f>
        <v>75</v>
      </c>
      <c r="X193" s="32">
        <f t="shared" si="8"/>
        <v>325</v>
      </c>
      <c r="Y193" s="32"/>
      <c r="Z193" s="48"/>
    </row>
    <row r="194" spans="1:26" ht="19.899999999999999" customHeight="1" x14ac:dyDescent="0.25">
      <c r="A194" s="18" t="s">
        <v>38</v>
      </c>
      <c r="B194" s="30" t="s">
        <v>982</v>
      </c>
      <c r="C194" s="30" t="s">
        <v>983</v>
      </c>
      <c r="D194" s="30" t="s">
        <v>580</v>
      </c>
      <c r="E194" s="30" t="s">
        <v>972</v>
      </c>
      <c r="F194" s="30" t="s">
        <v>973</v>
      </c>
      <c r="G194" s="30" t="s">
        <v>1000</v>
      </c>
      <c r="H194" s="30" t="s">
        <v>1007</v>
      </c>
      <c r="I194" s="30" t="s">
        <v>1002</v>
      </c>
      <c r="J194" s="30" t="s">
        <v>47</v>
      </c>
      <c r="K194" s="30"/>
      <c r="L194" s="30" t="s">
        <v>609</v>
      </c>
      <c r="M194" s="30" t="s">
        <v>26</v>
      </c>
      <c r="N194" s="30" t="s">
        <v>50</v>
      </c>
      <c r="O194" s="30" t="s">
        <v>675</v>
      </c>
      <c r="P194" s="30" t="s">
        <v>588</v>
      </c>
      <c r="Q194" s="32">
        <v>600</v>
      </c>
      <c r="R194" s="32">
        <f>Inventari!C69</f>
        <v>13</v>
      </c>
      <c r="S194" s="32"/>
      <c r="T194" s="32">
        <f t="shared" si="6"/>
        <v>7800</v>
      </c>
      <c r="U194" s="32">
        <v>2</v>
      </c>
      <c r="V194" s="32">
        <f t="shared" si="7"/>
        <v>15600</v>
      </c>
      <c r="W194" s="32">
        <f>'Tipus-de-Recurs-assignat'!B20</f>
        <v>75</v>
      </c>
      <c r="X194" s="32">
        <f t="shared" si="8"/>
        <v>325</v>
      </c>
      <c r="Y194" s="32"/>
      <c r="Z194" s="48"/>
    </row>
    <row r="195" spans="1:26" ht="19.899999999999999" customHeight="1" x14ac:dyDescent="0.25">
      <c r="A195" s="18" t="s">
        <v>38</v>
      </c>
      <c r="B195" s="30" t="s">
        <v>982</v>
      </c>
      <c r="C195" s="30" t="s">
        <v>983</v>
      </c>
      <c r="D195" s="30" t="s">
        <v>580</v>
      </c>
      <c r="E195" s="30" t="s">
        <v>972</v>
      </c>
      <c r="F195" s="30" t="s">
        <v>973</v>
      </c>
      <c r="G195" s="30" t="s">
        <v>1000</v>
      </c>
      <c r="H195" s="30" t="s">
        <v>1008</v>
      </c>
      <c r="I195" s="30" t="s">
        <v>1004</v>
      </c>
      <c r="J195" s="30" t="s">
        <v>47</v>
      </c>
      <c r="K195" s="30"/>
      <c r="L195" s="30" t="s">
        <v>609</v>
      </c>
      <c r="M195" s="30" t="s">
        <v>26</v>
      </c>
      <c r="N195" s="30" t="s">
        <v>50</v>
      </c>
      <c r="O195" s="30" t="s">
        <v>675</v>
      </c>
      <c r="P195" s="30" t="s">
        <v>588</v>
      </c>
      <c r="Q195" s="32">
        <v>600</v>
      </c>
      <c r="R195" s="32">
        <f>Inventari!C69</f>
        <v>13</v>
      </c>
      <c r="S195" s="32"/>
      <c r="T195" s="32">
        <f t="shared" si="6"/>
        <v>7800</v>
      </c>
      <c r="U195" s="32">
        <v>2</v>
      </c>
      <c r="V195" s="32">
        <f t="shared" si="7"/>
        <v>15600</v>
      </c>
      <c r="W195" s="32">
        <f>'Tipus-de-Recurs-assignat'!B20</f>
        <v>75</v>
      </c>
      <c r="X195" s="32">
        <f t="shared" si="8"/>
        <v>325</v>
      </c>
      <c r="Y195" s="32">
        <f>X193+X194+X195</f>
        <v>975</v>
      </c>
      <c r="Z195" s="48"/>
    </row>
    <row r="196" spans="1:26" ht="19.899999999999999" customHeight="1" x14ac:dyDescent="0.25">
      <c r="A196" s="18" t="s">
        <v>38</v>
      </c>
      <c r="B196" s="30" t="s">
        <v>982</v>
      </c>
      <c r="C196" s="30" t="s">
        <v>983</v>
      </c>
      <c r="D196" s="30" t="s">
        <v>580</v>
      </c>
      <c r="E196" s="30" t="s">
        <v>966</v>
      </c>
      <c r="F196" s="30" t="s">
        <v>967</v>
      </c>
      <c r="G196" s="30" t="s">
        <v>1000</v>
      </c>
      <c r="H196" s="30" t="s">
        <v>1009</v>
      </c>
      <c r="I196" s="30" t="s">
        <v>1010</v>
      </c>
      <c r="J196" s="30" t="s">
        <v>47</v>
      </c>
      <c r="K196" s="30"/>
      <c r="L196" s="30" t="s">
        <v>609</v>
      </c>
      <c r="M196" s="30" t="s">
        <v>26</v>
      </c>
      <c r="N196" s="30" t="s">
        <v>50</v>
      </c>
      <c r="O196" s="30" t="s">
        <v>675</v>
      </c>
      <c r="P196" s="30" t="s">
        <v>588</v>
      </c>
      <c r="Q196" s="32">
        <v>600</v>
      </c>
      <c r="R196" s="32">
        <f>Inventari!C57</f>
        <v>13</v>
      </c>
      <c r="S196" s="32"/>
      <c r="T196" s="32">
        <f t="shared" si="6"/>
        <v>7800</v>
      </c>
      <c r="U196" s="32">
        <v>2</v>
      </c>
      <c r="V196" s="32">
        <f t="shared" si="7"/>
        <v>15600</v>
      </c>
      <c r="W196" s="32">
        <f>'Tipus-de-Recurs-assignat'!B20</f>
        <v>75</v>
      </c>
      <c r="X196" s="32">
        <f t="shared" si="8"/>
        <v>325</v>
      </c>
      <c r="Y196" s="32">
        <f>X191+X192+X196</f>
        <v>975</v>
      </c>
      <c r="Z196" s="48"/>
    </row>
    <row r="197" spans="1:26" ht="19.899999999999999" customHeight="1" x14ac:dyDescent="0.25">
      <c r="A197" s="18" t="s">
        <v>38</v>
      </c>
      <c r="B197" s="30" t="s">
        <v>982</v>
      </c>
      <c r="C197" s="30" t="s">
        <v>983</v>
      </c>
      <c r="D197" s="30" t="s">
        <v>580</v>
      </c>
      <c r="E197" s="30" t="s">
        <v>591</v>
      </c>
      <c r="F197" s="30" t="s">
        <v>592</v>
      </c>
      <c r="G197" s="30" t="s">
        <v>832</v>
      </c>
      <c r="H197" s="30" t="s">
        <v>833</v>
      </c>
      <c r="I197" s="30" t="s">
        <v>1011</v>
      </c>
      <c r="J197" s="30" t="s">
        <v>47</v>
      </c>
      <c r="K197" s="30"/>
      <c r="L197" s="30" t="s">
        <v>609</v>
      </c>
      <c r="M197" s="30" t="s">
        <v>26</v>
      </c>
      <c r="N197" s="30" t="s">
        <v>50</v>
      </c>
      <c r="O197" s="30" t="s">
        <v>675</v>
      </c>
      <c r="P197" s="30" t="s">
        <v>588</v>
      </c>
      <c r="Q197" s="32">
        <v>720</v>
      </c>
      <c r="R197" s="32">
        <f>Inventari!C25</f>
        <v>5</v>
      </c>
      <c r="S197" s="32"/>
      <c r="T197" s="32">
        <f t="shared" si="6"/>
        <v>3600</v>
      </c>
      <c r="U197" s="32">
        <v>2</v>
      </c>
      <c r="V197" s="32">
        <f t="shared" si="7"/>
        <v>7200</v>
      </c>
      <c r="W197" s="32">
        <f>'Tipus-de-Recurs-assignat'!B20</f>
        <v>75</v>
      </c>
      <c r="X197" s="32">
        <f t="shared" si="8"/>
        <v>150</v>
      </c>
      <c r="Y197" s="32">
        <f>X197</f>
        <v>150</v>
      </c>
      <c r="Z197" s="48"/>
    </row>
    <row r="198" spans="1:26" ht="19.899999999999999" customHeight="1" x14ac:dyDescent="0.25">
      <c r="A198" s="18" t="s">
        <v>38</v>
      </c>
      <c r="B198" s="30" t="s">
        <v>982</v>
      </c>
      <c r="C198" s="30" t="s">
        <v>983</v>
      </c>
      <c r="D198" s="30" t="s">
        <v>580</v>
      </c>
      <c r="E198" s="30" t="s">
        <v>597</v>
      </c>
      <c r="F198" s="30" t="s">
        <v>598</v>
      </c>
      <c r="G198" s="30" t="s">
        <v>835</v>
      </c>
      <c r="H198" s="30" t="s">
        <v>1012</v>
      </c>
      <c r="I198" s="30" t="s">
        <v>1011</v>
      </c>
      <c r="J198" s="30" t="s">
        <v>47</v>
      </c>
      <c r="K198" s="30"/>
      <c r="L198" s="30" t="s">
        <v>609</v>
      </c>
      <c r="M198" s="30" t="s">
        <v>26</v>
      </c>
      <c r="N198" s="30" t="s">
        <v>50</v>
      </c>
      <c r="O198" s="30" t="s">
        <v>675</v>
      </c>
      <c r="P198" s="30" t="s">
        <v>588</v>
      </c>
      <c r="Q198" s="32">
        <v>720</v>
      </c>
      <c r="R198" s="32">
        <f>Inventari!C26</f>
        <v>1</v>
      </c>
      <c r="S198" s="32"/>
      <c r="T198" s="32">
        <f t="shared" si="6"/>
        <v>720</v>
      </c>
      <c r="U198" s="32">
        <v>2</v>
      </c>
      <c r="V198" s="32">
        <f t="shared" si="7"/>
        <v>1440</v>
      </c>
      <c r="W198" s="32">
        <f>'Tipus-de-Recurs-assignat'!B20</f>
        <v>75</v>
      </c>
      <c r="X198" s="32">
        <f t="shared" si="8"/>
        <v>30</v>
      </c>
      <c r="Y198" s="32">
        <f>X198</f>
        <v>30</v>
      </c>
      <c r="Z198" s="48">
        <f>X182+X183+X184+X185+X186+X187+X188+X189+X190+X191+X192+X193+X194+X195+X196+X197+X198</f>
        <v>4215</v>
      </c>
    </row>
    <row r="199" spans="1:26" ht="19.899999999999999" customHeight="1" x14ac:dyDescent="0.25">
      <c r="A199" s="24" t="s">
        <v>38</v>
      </c>
      <c r="B199" s="39" t="s">
        <v>1013</v>
      </c>
      <c r="C199" s="39" t="s">
        <v>1014</v>
      </c>
      <c r="D199" s="39" t="s">
        <v>580</v>
      </c>
      <c r="E199" s="39" t="s">
        <v>1015</v>
      </c>
      <c r="F199" s="39" t="s">
        <v>1016</v>
      </c>
      <c r="G199" s="39" t="s">
        <v>1017</v>
      </c>
      <c r="H199" s="39" t="s">
        <v>1018</v>
      </c>
      <c r="I199" s="39" t="s">
        <v>1019</v>
      </c>
      <c r="J199" s="39" t="s">
        <v>47</v>
      </c>
      <c r="K199" s="39"/>
      <c r="L199" s="39" t="s">
        <v>48</v>
      </c>
      <c r="M199" s="39" t="s">
        <v>26</v>
      </c>
      <c r="N199" s="39" t="s">
        <v>50</v>
      </c>
      <c r="O199" s="39" t="s">
        <v>675</v>
      </c>
      <c r="P199" s="39" t="s">
        <v>588</v>
      </c>
      <c r="Q199" s="40">
        <v>7200</v>
      </c>
      <c r="R199" s="40">
        <f>Inventari!C14</f>
        <v>1</v>
      </c>
      <c r="S199" s="40"/>
      <c r="T199" s="40">
        <f t="shared" si="6"/>
        <v>7200</v>
      </c>
      <c r="U199" s="40">
        <v>1</v>
      </c>
      <c r="V199" s="40">
        <f t="shared" si="7"/>
        <v>7200</v>
      </c>
      <c r="W199" s="40">
        <f>'Tipus-de-Recurs-assignat'!B20</f>
        <v>75</v>
      </c>
      <c r="X199" s="40">
        <f t="shared" si="8"/>
        <v>150</v>
      </c>
      <c r="Y199" s="40">
        <f>X199</f>
        <v>150</v>
      </c>
      <c r="Z199" s="49"/>
    </row>
    <row r="200" spans="1:26" ht="19.899999999999999" customHeight="1" x14ac:dyDescent="0.25">
      <c r="A200" s="24" t="s">
        <v>38</v>
      </c>
      <c r="B200" s="39" t="s">
        <v>1013</v>
      </c>
      <c r="C200" s="39" t="s">
        <v>1014</v>
      </c>
      <c r="D200" s="39" t="s">
        <v>580</v>
      </c>
      <c r="E200" s="39" t="s">
        <v>815</v>
      </c>
      <c r="F200" s="39" t="s">
        <v>816</v>
      </c>
      <c r="G200" s="39" t="s">
        <v>1020</v>
      </c>
      <c r="H200" s="39" t="s">
        <v>1021</v>
      </c>
      <c r="I200" s="39" t="s">
        <v>1022</v>
      </c>
      <c r="J200" s="39" t="s">
        <v>47</v>
      </c>
      <c r="K200" s="39"/>
      <c r="L200" s="39" t="s">
        <v>48</v>
      </c>
      <c r="M200" s="39" t="s">
        <v>26</v>
      </c>
      <c r="N200" s="39" t="s">
        <v>50</v>
      </c>
      <c r="O200" s="39" t="s">
        <v>675</v>
      </c>
      <c r="P200" s="39" t="s">
        <v>588</v>
      </c>
      <c r="Q200" s="40">
        <v>1800</v>
      </c>
      <c r="R200" s="40">
        <f>Inventari!C21</f>
        <v>2</v>
      </c>
      <c r="S200" s="40"/>
      <c r="T200" s="40">
        <f t="shared" si="6"/>
        <v>3600</v>
      </c>
      <c r="U200" s="40">
        <v>1</v>
      </c>
      <c r="V200" s="40">
        <f t="shared" si="7"/>
        <v>3600</v>
      </c>
      <c r="W200" s="40">
        <f>'Tipus-de-Recurs-assignat'!B20</f>
        <v>75</v>
      </c>
      <c r="X200" s="40">
        <f t="shared" si="8"/>
        <v>75</v>
      </c>
      <c r="Y200" s="40">
        <f>X200</f>
        <v>75</v>
      </c>
      <c r="Z200" s="49"/>
    </row>
    <row r="201" spans="1:26" ht="19.899999999999999" customHeight="1" x14ac:dyDescent="0.25">
      <c r="A201" s="24" t="s">
        <v>38</v>
      </c>
      <c r="B201" s="39" t="s">
        <v>1013</v>
      </c>
      <c r="C201" s="39" t="s">
        <v>1014</v>
      </c>
      <c r="D201" s="39" t="s">
        <v>580</v>
      </c>
      <c r="E201" s="39" t="s">
        <v>686</v>
      </c>
      <c r="F201" s="39" t="s">
        <v>687</v>
      </c>
      <c r="G201" s="39" t="s">
        <v>688</v>
      </c>
      <c r="H201" s="39" t="s">
        <v>689</v>
      </c>
      <c r="I201" s="39" t="s">
        <v>1023</v>
      </c>
      <c r="J201" s="39" t="s">
        <v>47</v>
      </c>
      <c r="K201" s="39"/>
      <c r="L201" s="39" t="s">
        <v>48</v>
      </c>
      <c r="M201" s="39" t="s">
        <v>26</v>
      </c>
      <c r="N201" s="39" t="s">
        <v>50</v>
      </c>
      <c r="O201" s="39" t="s">
        <v>675</v>
      </c>
      <c r="P201" s="39" t="s">
        <v>588</v>
      </c>
      <c r="Q201" s="40">
        <v>1200</v>
      </c>
      <c r="R201" s="40">
        <f>Inventari!C22</f>
        <v>27</v>
      </c>
      <c r="S201" s="40"/>
      <c r="T201" s="40">
        <f t="shared" si="6"/>
        <v>32400</v>
      </c>
      <c r="U201" s="40">
        <v>1</v>
      </c>
      <c r="V201" s="40">
        <f t="shared" si="7"/>
        <v>32400</v>
      </c>
      <c r="W201" s="40">
        <f>'Tipus-de-Recurs-assignat'!B20</f>
        <v>75</v>
      </c>
      <c r="X201" s="40">
        <f t="shared" si="8"/>
        <v>675</v>
      </c>
      <c r="Y201" s="40"/>
      <c r="Z201" s="49"/>
    </row>
    <row r="202" spans="1:26" ht="19.899999999999999" customHeight="1" x14ac:dyDescent="0.25">
      <c r="A202" s="24" t="s">
        <v>38</v>
      </c>
      <c r="B202" s="39" t="s">
        <v>1013</v>
      </c>
      <c r="C202" s="39" t="s">
        <v>1014</v>
      </c>
      <c r="D202" s="39" t="s">
        <v>580</v>
      </c>
      <c r="E202" s="39" t="s">
        <v>686</v>
      </c>
      <c r="F202" s="39" t="s">
        <v>687</v>
      </c>
      <c r="G202" s="39" t="s">
        <v>688</v>
      </c>
      <c r="H202" s="39" t="s">
        <v>691</v>
      </c>
      <c r="I202" s="39" t="s">
        <v>1024</v>
      </c>
      <c r="J202" s="39" t="s">
        <v>47</v>
      </c>
      <c r="K202" s="39"/>
      <c r="L202" s="39" t="s">
        <v>48</v>
      </c>
      <c r="M202" s="39" t="s">
        <v>26</v>
      </c>
      <c r="N202" s="39" t="s">
        <v>50</v>
      </c>
      <c r="O202" s="39" t="s">
        <v>675</v>
      </c>
      <c r="P202" s="39" t="s">
        <v>588</v>
      </c>
      <c r="Q202" s="40">
        <v>1200</v>
      </c>
      <c r="R202" s="40">
        <f>Inventari!C22</f>
        <v>27</v>
      </c>
      <c r="S202" s="40"/>
      <c r="T202" s="40">
        <f t="shared" si="6"/>
        <v>32400</v>
      </c>
      <c r="U202" s="40">
        <v>1</v>
      </c>
      <c r="V202" s="40">
        <f t="shared" si="7"/>
        <v>32400</v>
      </c>
      <c r="W202" s="40">
        <f>'Tipus-de-Recurs-assignat'!B20</f>
        <v>75</v>
      </c>
      <c r="X202" s="40">
        <f t="shared" si="8"/>
        <v>675</v>
      </c>
      <c r="Y202" s="40"/>
      <c r="Z202" s="49"/>
    </row>
    <row r="203" spans="1:26" ht="19.899999999999999" customHeight="1" x14ac:dyDescent="0.25">
      <c r="A203" s="24" t="s">
        <v>38</v>
      </c>
      <c r="B203" s="39" t="s">
        <v>1013</v>
      </c>
      <c r="C203" s="39" t="s">
        <v>1014</v>
      </c>
      <c r="D203" s="39" t="s">
        <v>580</v>
      </c>
      <c r="E203" s="39" t="s">
        <v>686</v>
      </c>
      <c r="F203" s="39" t="s">
        <v>687</v>
      </c>
      <c r="G203" s="39" t="s">
        <v>688</v>
      </c>
      <c r="H203" s="39" t="s">
        <v>1025</v>
      </c>
      <c r="I203" s="39" t="s">
        <v>1026</v>
      </c>
      <c r="J203" s="39" t="s">
        <v>47</v>
      </c>
      <c r="K203" s="39"/>
      <c r="L203" s="39" t="s">
        <v>48</v>
      </c>
      <c r="M203" s="39" t="s">
        <v>26</v>
      </c>
      <c r="N203" s="39" t="s">
        <v>50</v>
      </c>
      <c r="O203" s="39" t="s">
        <v>675</v>
      </c>
      <c r="P203" s="39" t="s">
        <v>588</v>
      </c>
      <c r="Q203" s="40">
        <v>1200</v>
      </c>
      <c r="R203" s="40">
        <f>Inventari!C22</f>
        <v>27</v>
      </c>
      <c r="S203" s="40"/>
      <c r="T203" s="40">
        <f t="shared" ref="T203:T266" si="10">Q203*R203</f>
        <v>32400</v>
      </c>
      <c r="U203" s="40">
        <v>1</v>
      </c>
      <c r="V203" s="40">
        <f t="shared" ref="V203:V266" si="11">T203*U203</f>
        <v>32400</v>
      </c>
      <c r="W203" s="40">
        <f>'Tipus-de-Recurs-assignat'!B20</f>
        <v>75</v>
      </c>
      <c r="X203" s="40">
        <f t="shared" ref="X203:X266" si="12">(V203/3600)*W203</f>
        <v>675</v>
      </c>
      <c r="Y203" s="40">
        <f>X201+X202+X203</f>
        <v>2025</v>
      </c>
      <c r="Z203" s="49"/>
    </row>
    <row r="204" spans="1:26" ht="19.899999999999999" customHeight="1" x14ac:dyDescent="0.25">
      <c r="A204" s="24" t="s">
        <v>38</v>
      </c>
      <c r="B204" s="39" t="s">
        <v>1013</v>
      </c>
      <c r="C204" s="39" t="s">
        <v>1014</v>
      </c>
      <c r="D204" s="39" t="s">
        <v>580</v>
      </c>
      <c r="E204" s="39" t="s">
        <v>693</v>
      </c>
      <c r="F204" s="39" t="s">
        <v>694</v>
      </c>
      <c r="G204" s="39" t="s">
        <v>695</v>
      </c>
      <c r="H204" s="39" t="s">
        <v>696</v>
      </c>
      <c r="I204" s="39" t="s">
        <v>1027</v>
      </c>
      <c r="J204" s="39" t="s">
        <v>47</v>
      </c>
      <c r="K204" s="39"/>
      <c r="L204" s="39" t="s">
        <v>48</v>
      </c>
      <c r="M204" s="39" t="s">
        <v>26</v>
      </c>
      <c r="N204" s="39" t="s">
        <v>50</v>
      </c>
      <c r="O204" s="39" t="s">
        <v>675</v>
      </c>
      <c r="P204" s="39" t="s">
        <v>588</v>
      </c>
      <c r="Q204" s="40">
        <v>360</v>
      </c>
      <c r="R204" s="40">
        <f>Inventari!C23</f>
        <v>73</v>
      </c>
      <c r="S204" s="40"/>
      <c r="T204" s="40">
        <f t="shared" si="10"/>
        <v>26280</v>
      </c>
      <c r="U204" s="40">
        <v>1</v>
      </c>
      <c r="V204" s="40">
        <f t="shared" si="11"/>
        <v>26280</v>
      </c>
      <c r="W204" s="40">
        <f>'Tipus-de-Recurs-assignat'!B20</f>
        <v>75</v>
      </c>
      <c r="X204" s="40">
        <f t="shared" si="12"/>
        <v>547.5</v>
      </c>
      <c r="Y204" s="40"/>
      <c r="Z204" s="49"/>
    </row>
    <row r="205" spans="1:26" ht="19.899999999999999" customHeight="1" x14ac:dyDescent="0.25">
      <c r="A205" s="24" t="s">
        <v>38</v>
      </c>
      <c r="B205" s="39" t="s">
        <v>1013</v>
      </c>
      <c r="C205" s="39" t="s">
        <v>1014</v>
      </c>
      <c r="D205" s="39" t="s">
        <v>580</v>
      </c>
      <c r="E205" s="39" t="s">
        <v>693</v>
      </c>
      <c r="F205" s="39" t="s">
        <v>694</v>
      </c>
      <c r="G205" s="39" t="s">
        <v>695</v>
      </c>
      <c r="H205" s="39" t="s">
        <v>697</v>
      </c>
      <c r="I205" s="39" t="s">
        <v>1019</v>
      </c>
      <c r="J205" s="39" t="s">
        <v>47</v>
      </c>
      <c r="K205" s="39"/>
      <c r="L205" s="39" t="s">
        <v>48</v>
      </c>
      <c r="M205" s="39" t="s">
        <v>26</v>
      </c>
      <c r="N205" s="39" t="s">
        <v>50</v>
      </c>
      <c r="O205" s="39" t="s">
        <v>675</v>
      </c>
      <c r="P205" s="39" t="s">
        <v>588</v>
      </c>
      <c r="Q205" s="40">
        <v>360</v>
      </c>
      <c r="R205" s="40">
        <f>Inventari!C23</f>
        <v>73</v>
      </c>
      <c r="S205" s="40"/>
      <c r="T205" s="40">
        <f t="shared" si="10"/>
        <v>26280</v>
      </c>
      <c r="U205" s="40">
        <v>1</v>
      </c>
      <c r="V205" s="40">
        <f t="shared" si="11"/>
        <v>26280</v>
      </c>
      <c r="W205" s="40">
        <f>'Tipus-de-Recurs-assignat'!B20</f>
        <v>75</v>
      </c>
      <c r="X205" s="40">
        <f t="shared" si="12"/>
        <v>547.5</v>
      </c>
      <c r="Y205" s="40">
        <f>X204+X205</f>
        <v>1095</v>
      </c>
      <c r="Z205" s="49"/>
    </row>
    <row r="206" spans="1:26" ht="19.899999999999999" customHeight="1" x14ac:dyDescent="0.25">
      <c r="A206" s="24" t="s">
        <v>38</v>
      </c>
      <c r="B206" s="39" t="s">
        <v>1013</v>
      </c>
      <c r="C206" s="39" t="s">
        <v>1014</v>
      </c>
      <c r="D206" s="39" t="s">
        <v>580</v>
      </c>
      <c r="E206" s="39" t="s">
        <v>827</v>
      </c>
      <c r="F206" s="39" t="s">
        <v>828</v>
      </c>
      <c r="G206" s="39" t="s">
        <v>1028</v>
      </c>
      <c r="H206" s="39" t="s">
        <v>1029</v>
      </c>
      <c r="I206" s="39" t="s">
        <v>1030</v>
      </c>
      <c r="J206" s="39" t="s">
        <v>47</v>
      </c>
      <c r="K206" s="39"/>
      <c r="L206" s="39" t="s">
        <v>48</v>
      </c>
      <c r="M206" s="39" t="s">
        <v>26</v>
      </c>
      <c r="N206" s="39" t="s">
        <v>50</v>
      </c>
      <c r="O206" s="39" t="s">
        <v>675</v>
      </c>
      <c r="P206" s="39" t="s">
        <v>588</v>
      </c>
      <c r="Q206" s="40">
        <v>0</v>
      </c>
      <c r="R206" s="40">
        <f>Inventari!C24</f>
        <v>10</v>
      </c>
      <c r="S206" s="40"/>
      <c r="T206" s="40">
        <f t="shared" si="10"/>
        <v>0</v>
      </c>
      <c r="U206" s="40">
        <v>1</v>
      </c>
      <c r="V206" s="40">
        <f t="shared" si="11"/>
        <v>0</v>
      </c>
      <c r="W206" s="40">
        <f>'Tipus-de-Recurs-assignat'!B20</f>
        <v>75</v>
      </c>
      <c r="X206" s="40">
        <f t="shared" si="12"/>
        <v>0</v>
      </c>
      <c r="Y206" s="40"/>
      <c r="Z206" s="49"/>
    </row>
    <row r="207" spans="1:26" ht="19.899999999999999" customHeight="1" x14ac:dyDescent="0.25">
      <c r="A207" s="24" t="s">
        <v>38</v>
      </c>
      <c r="B207" s="39" t="s">
        <v>1013</v>
      </c>
      <c r="C207" s="39" t="s">
        <v>1014</v>
      </c>
      <c r="D207" s="39" t="s">
        <v>580</v>
      </c>
      <c r="E207" s="39" t="s">
        <v>827</v>
      </c>
      <c r="F207" s="39" t="s">
        <v>828</v>
      </c>
      <c r="G207" s="39" t="s">
        <v>1028</v>
      </c>
      <c r="H207" s="39" t="s">
        <v>1031</v>
      </c>
      <c r="I207" s="39" t="s">
        <v>1032</v>
      </c>
      <c r="J207" s="39" t="s">
        <v>47</v>
      </c>
      <c r="K207" s="39"/>
      <c r="L207" s="39" t="s">
        <v>48</v>
      </c>
      <c r="M207" s="39" t="s">
        <v>26</v>
      </c>
      <c r="N207" s="39" t="s">
        <v>50</v>
      </c>
      <c r="O207" s="39" t="s">
        <v>675</v>
      </c>
      <c r="P207" s="39" t="s">
        <v>588</v>
      </c>
      <c r="Q207" s="40">
        <v>0</v>
      </c>
      <c r="R207" s="40">
        <f>Inventari!C24</f>
        <v>10</v>
      </c>
      <c r="S207" s="40"/>
      <c r="T207" s="40">
        <f t="shared" si="10"/>
        <v>0</v>
      </c>
      <c r="U207" s="40">
        <v>1</v>
      </c>
      <c r="V207" s="40">
        <f t="shared" si="11"/>
        <v>0</v>
      </c>
      <c r="W207" s="40">
        <f>'Tipus-de-Recurs-assignat'!B20</f>
        <v>75</v>
      </c>
      <c r="X207" s="40">
        <f t="shared" si="12"/>
        <v>0</v>
      </c>
      <c r="Y207" s="40">
        <f>X206+X207</f>
        <v>0</v>
      </c>
      <c r="Z207" s="49"/>
    </row>
    <row r="208" spans="1:26" ht="19.899999999999999" customHeight="1" x14ac:dyDescent="0.25">
      <c r="A208" s="24" t="s">
        <v>38</v>
      </c>
      <c r="B208" s="39" t="s">
        <v>1013</v>
      </c>
      <c r="C208" s="39" t="s">
        <v>1014</v>
      </c>
      <c r="D208" s="39" t="s">
        <v>580</v>
      </c>
      <c r="E208" s="39" t="s">
        <v>966</v>
      </c>
      <c r="F208" s="39" t="s">
        <v>967</v>
      </c>
      <c r="G208" s="39" t="s">
        <v>1033</v>
      </c>
      <c r="H208" s="39" t="s">
        <v>1034</v>
      </c>
      <c r="I208" s="39" t="s">
        <v>1026</v>
      </c>
      <c r="J208" s="39" t="s">
        <v>47</v>
      </c>
      <c r="K208" s="39"/>
      <c r="L208" s="39" t="s">
        <v>48</v>
      </c>
      <c r="M208" s="39" t="s">
        <v>26</v>
      </c>
      <c r="N208" s="39" t="s">
        <v>50</v>
      </c>
      <c r="O208" s="39" t="s">
        <v>675</v>
      </c>
      <c r="P208" s="39" t="s">
        <v>588</v>
      </c>
      <c r="Q208" s="40">
        <v>720</v>
      </c>
      <c r="R208" s="40">
        <f>Inventari!C57</f>
        <v>13</v>
      </c>
      <c r="S208" s="40"/>
      <c r="T208" s="40">
        <f t="shared" si="10"/>
        <v>9360</v>
      </c>
      <c r="U208" s="40">
        <v>1</v>
      </c>
      <c r="V208" s="40">
        <f t="shared" si="11"/>
        <v>9360</v>
      </c>
      <c r="W208" s="40">
        <f>'Tipus-de-Recurs-assignat'!B20</f>
        <v>75</v>
      </c>
      <c r="X208" s="40">
        <f t="shared" si="12"/>
        <v>195</v>
      </c>
      <c r="Y208" s="40">
        <f>X208</f>
        <v>195</v>
      </c>
      <c r="Z208" s="49"/>
    </row>
    <row r="209" spans="1:26" ht="19.899999999999999" customHeight="1" x14ac:dyDescent="0.25">
      <c r="A209" s="24" t="s">
        <v>38</v>
      </c>
      <c r="B209" s="39" t="s">
        <v>1013</v>
      </c>
      <c r="C209" s="39" t="s">
        <v>1014</v>
      </c>
      <c r="D209" s="39" t="s">
        <v>580</v>
      </c>
      <c r="E209" s="39" t="s">
        <v>972</v>
      </c>
      <c r="F209" s="39" t="s">
        <v>973</v>
      </c>
      <c r="G209" s="39" t="s">
        <v>1033</v>
      </c>
      <c r="H209" s="39" t="s">
        <v>1035</v>
      </c>
      <c r="I209" s="39" t="s">
        <v>1026</v>
      </c>
      <c r="J209" s="39" t="s">
        <v>47</v>
      </c>
      <c r="K209" s="39"/>
      <c r="L209" s="39" t="s">
        <v>48</v>
      </c>
      <c r="M209" s="39" t="s">
        <v>26</v>
      </c>
      <c r="N209" s="39" t="s">
        <v>50</v>
      </c>
      <c r="O209" s="39" t="s">
        <v>675</v>
      </c>
      <c r="P209" s="39" t="s">
        <v>588</v>
      </c>
      <c r="Q209" s="40">
        <v>720</v>
      </c>
      <c r="R209" s="40">
        <f>Inventari!C69</f>
        <v>13</v>
      </c>
      <c r="S209" s="40"/>
      <c r="T209" s="40">
        <f t="shared" si="10"/>
        <v>9360</v>
      </c>
      <c r="U209" s="40">
        <v>1</v>
      </c>
      <c r="V209" s="40">
        <f t="shared" si="11"/>
        <v>9360</v>
      </c>
      <c r="W209" s="40">
        <f>'Tipus-de-Recurs-assignat'!B20</f>
        <v>75</v>
      </c>
      <c r="X209" s="40">
        <f t="shared" si="12"/>
        <v>195</v>
      </c>
      <c r="Y209" s="40">
        <f>X209</f>
        <v>195</v>
      </c>
      <c r="Z209" s="49"/>
    </row>
    <row r="210" spans="1:26" ht="19.899999999999999" customHeight="1" x14ac:dyDescent="0.25">
      <c r="A210" s="24" t="s">
        <v>38</v>
      </c>
      <c r="B210" s="39" t="s">
        <v>1013</v>
      </c>
      <c r="C210" s="39" t="s">
        <v>1014</v>
      </c>
      <c r="D210" s="39" t="s">
        <v>580</v>
      </c>
      <c r="E210" s="39" t="s">
        <v>591</v>
      </c>
      <c r="F210" s="39" t="s">
        <v>592</v>
      </c>
      <c r="G210" s="39" t="s">
        <v>1036</v>
      </c>
      <c r="H210" s="39" t="s">
        <v>1037</v>
      </c>
      <c r="I210" s="39" t="s">
        <v>1026</v>
      </c>
      <c r="J210" s="39" t="s">
        <v>47</v>
      </c>
      <c r="K210" s="39"/>
      <c r="L210" s="39" t="s">
        <v>48</v>
      </c>
      <c r="M210" s="39" t="s">
        <v>26</v>
      </c>
      <c r="N210" s="39" t="s">
        <v>50</v>
      </c>
      <c r="O210" s="39" t="s">
        <v>675</v>
      </c>
      <c r="P210" s="39" t="s">
        <v>588</v>
      </c>
      <c r="Q210" s="40">
        <v>1200</v>
      </c>
      <c r="R210" s="40">
        <f>Inventari!C25</f>
        <v>5</v>
      </c>
      <c r="S210" s="40"/>
      <c r="T210" s="40">
        <f t="shared" si="10"/>
        <v>6000</v>
      </c>
      <c r="U210" s="40">
        <v>1</v>
      </c>
      <c r="V210" s="40">
        <f t="shared" si="11"/>
        <v>6000</v>
      </c>
      <c r="W210" s="40">
        <f>'Tipus-de-Recurs-assignat'!B20</f>
        <v>75</v>
      </c>
      <c r="X210" s="40">
        <f t="shared" si="12"/>
        <v>125</v>
      </c>
      <c r="Y210" s="40"/>
      <c r="Z210" s="49"/>
    </row>
    <row r="211" spans="1:26" ht="19.899999999999999" customHeight="1" x14ac:dyDescent="0.25">
      <c r="A211" s="24" t="s">
        <v>38</v>
      </c>
      <c r="B211" s="39" t="s">
        <v>1013</v>
      </c>
      <c r="C211" s="39" t="s">
        <v>1014</v>
      </c>
      <c r="D211" s="39" t="s">
        <v>580</v>
      </c>
      <c r="E211" s="39" t="s">
        <v>591</v>
      </c>
      <c r="F211" s="39" t="s">
        <v>592</v>
      </c>
      <c r="G211" s="39" t="s">
        <v>1036</v>
      </c>
      <c r="H211" s="39" t="s">
        <v>1038</v>
      </c>
      <c r="I211" s="39" t="s">
        <v>1039</v>
      </c>
      <c r="J211" s="39" t="s">
        <v>47</v>
      </c>
      <c r="K211" s="39"/>
      <c r="L211" s="39" t="s">
        <v>48</v>
      </c>
      <c r="M211" s="39" t="s">
        <v>26</v>
      </c>
      <c r="N211" s="39" t="s">
        <v>50</v>
      </c>
      <c r="O211" s="39" t="s">
        <v>675</v>
      </c>
      <c r="P211" s="39" t="s">
        <v>588</v>
      </c>
      <c r="Q211" s="40">
        <v>1200</v>
      </c>
      <c r="R211" s="40">
        <f>Inventari!C25</f>
        <v>5</v>
      </c>
      <c r="S211" s="40"/>
      <c r="T211" s="40">
        <f t="shared" si="10"/>
        <v>6000</v>
      </c>
      <c r="U211" s="40">
        <v>1</v>
      </c>
      <c r="V211" s="40">
        <f t="shared" si="11"/>
        <v>6000</v>
      </c>
      <c r="W211" s="40">
        <f>'Tipus-de-Recurs-assignat'!B20</f>
        <v>75</v>
      </c>
      <c r="X211" s="40">
        <f t="shared" si="12"/>
        <v>125</v>
      </c>
      <c r="Y211" s="40"/>
      <c r="Z211" s="49"/>
    </row>
    <row r="212" spans="1:26" ht="19.899999999999999" customHeight="1" x14ac:dyDescent="0.25">
      <c r="A212" s="24" t="s">
        <v>38</v>
      </c>
      <c r="B212" s="39" t="s">
        <v>1013</v>
      </c>
      <c r="C212" s="39" t="s">
        <v>1014</v>
      </c>
      <c r="D212" s="39" t="s">
        <v>580</v>
      </c>
      <c r="E212" s="39" t="s">
        <v>591</v>
      </c>
      <c r="F212" s="39" t="s">
        <v>592</v>
      </c>
      <c r="G212" s="39" t="s">
        <v>1036</v>
      </c>
      <c r="H212" s="39" t="s">
        <v>1040</v>
      </c>
      <c r="I212" s="39" t="s">
        <v>1041</v>
      </c>
      <c r="J212" s="39" t="s">
        <v>47</v>
      </c>
      <c r="K212" s="39"/>
      <c r="L212" s="39" t="s">
        <v>48</v>
      </c>
      <c r="M212" s="39" t="s">
        <v>26</v>
      </c>
      <c r="N212" s="39" t="s">
        <v>50</v>
      </c>
      <c r="O212" s="39" t="s">
        <v>675</v>
      </c>
      <c r="P212" s="39" t="s">
        <v>588</v>
      </c>
      <c r="Q212" s="40">
        <v>1200</v>
      </c>
      <c r="R212" s="40">
        <f>Inventari!C25</f>
        <v>5</v>
      </c>
      <c r="S212" s="40"/>
      <c r="T212" s="40">
        <f t="shared" si="10"/>
        <v>6000</v>
      </c>
      <c r="U212" s="40">
        <v>1</v>
      </c>
      <c r="V212" s="40">
        <f t="shared" si="11"/>
        <v>6000</v>
      </c>
      <c r="W212" s="40">
        <f>'Tipus-de-Recurs-assignat'!B20</f>
        <v>75</v>
      </c>
      <c r="X212" s="40">
        <f t="shared" si="12"/>
        <v>125</v>
      </c>
      <c r="Y212" s="40">
        <f>X210+X211+X212</f>
        <v>375</v>
      </c>
      <c r="Z212" s="49"/>
    </row>
    <row r="213" spans="1:26" ht="19.899999999999999" customHeight="1" x14ac:dyDescent="0.25">
      <c r="A213" s="24" t="s">
        <v>38</v>
      </c>
      <c r="B213" s="39" t="s">
        <v>1013</v>
      </c>
      <c r="C213" s="39" t="s">
        <v>1014</v>
      </c>
      <c r="D213" s="39" t="s">
        <v>580</v>
      </c>
      <c r="E213" s="39" t="s">
        <v>597</v>
      </c>
      <c r="F213" s="39" t="s">
        <v>598</v>
      </c>
      <c r="G213" s="39" t="s">
        <v>1042</v>
      </c>
      <c r="H213" s="39" t="s">
        <v>1043</v>
      </c>
      <c r="I213" s="39" t="s">
        <v>1044</v>
      </c>
      <c r="J213" s="39" t="s">
        <v>47</v>
      </c>
      <c r="K213" s="39"/>
      <c r="L213" s="39" t="s">
        <v>48</v>
      </c>
      <c r="M213" s="39" t="s">
        <v>26</v>
      </c>
      <c r="N213" s="39" t="s">
        <v>50</v>
      </c>
      <c r="O213" s="39" t="s">
        <v>675</v>
      </c>
      <c r="P213" s="39" t="s">
        <v>588</v>
      </c>
      <c r="Q213" s="40">
        <v>1200</v>
      </c>
      <c r="R213" s="40">
        <f>Inventari!C26</f>
        <v>1</v>
      </c>
      <c r="S213" s="40"/>
      <c r="T213" s="40">
        <f t="shared" si="10"/>
        <v>1200</v>
      </c>
      <c r="U213" s="40">
        <v>1</v>
      </c>
      <c r="V213" s="40">
        <f t="shared" si="11"/>
        <v>1200</v>
      </c>
      <c r="W213" s="40">
        <f>'Tipus-de-Recurs-assignat'!B20</f>
        <v>75</v>
      </c>
      <c r="X213" s="40">
        <f t="shared" si="12"/>
        <v>25</v>
      </c>
      <c r="Y213" s="40"/>
      <c r="Z213" s="49"/>
    </row>
    <row r="214" spans="1:26" ht="19.899999999999999" customHeight="1" x14ac:dyDescent="0.25">
      <c r="A214" s="24" t="s">
        <v>38</v>
      </c>
      <c r="B214" s="39" t="s">
        <v>1013</v>
      </c>
      <c r="C214" s="39" t="s">
        <v>1014</v>
      </c>
      <c r="D214" s="39" t="s">
        <v>580</v>
      </c>
      <c r="E214" s="39" t="s">
        <v>597</v>
      </c>
      <c r="F214" s="39" t="s">
        <v>598</v>
      </c>
      <c r="G214" s="39" t="s">
        <v>1042</v>
      </c>
      <c r="H214" s="39" t="s">
        <v>1045</v>
      </c>
      <c r="I214" s="39" t="s">
        <v>1046</v>
      </c>
      <c r="J214" s="39" t="s">
        <v>47</v>
      </c>
      <c r="K214" s="39"/>
      <c r="L214" s="39" t="s">
        <v>48</v>
      </c>
      <c r="M214" s="39" t="s">
        <v>26</v>
      </c>
      <c r="N214" s="39" t="s">
        <v>50</v>
      </c>
      <c r="O214" s="39" t="s">
        <v>675</v>
      </c>
      <c r="P214" s="39" t="s">
        <v>588</v>
      </c>
      <c r="Q214" s="40">
        <v>1200</v>
      </c>
      <c r="R214" s="40">
        <f>Inventari!C26</f>
        <v>1</v>
      </c>
      <c r="S214" s="40"/>
      <c r="T214" s="40">
        <f t="shared" si="10"/>
        <v>1200</v>
      </c>
      <c r="U214" s="40">
        <v>1</v>
      </c>
      <c r="V214" s="40">
        <f t="shared" si="11"/>
        <v>1200</v>
      </c>
      <c r="W214" s="40">
        <f>'Tipus-de-Recurs-assignat'!B20</f>
        <v>75</v>
      </c>
      <c r="X214" s="40">
        <f t="shared" si="12"/>
        <v>25</v>
      </c>
      <c r="Y214" s="40"/>
      <c r="Z214" s="49"/>
    </row>
    <row r="215" spans="1:26" ht="19.899999999999999" customHeight="1" x14ac:dyDescent="0.25">
      <c r="A215" s="24" t="s">
        <v>38</v>
      </c>
      <c r="B215" s="39" t="s">
        <v>1013</v>
      </c>
      <c r="C215" s="39" t="s">
        <v>1014</v>
      </c>
      <c r="D215" s="39" t="s">
        <v>580</v>
      </c>
      <c r="E215" s="39" t="s">
        <v>597</v>
      </c>
      <c r="F215" s="39" t="s">
        <v>598</v>
      </c>
      <c r="G215" s="39" t="s">
        <v>1042</v>
      </c>
      <c r="H215" s="39" t="s">
        <v>1047</v>
      </c>
      <c r="I215" s="39" t="s">
        <v>1026</v>
      </c>
      <c r="J215" s="39" t="s">
        <v>47</v>
      </c>
      <c r="K215" s="39"/>
      <c r="L215" s="39" t="s">
        <v>48</v>
      </c>
      <c r="M215" s="39" t="s">
        <v>26</v>
      </c>
      <c r="N215" s="39" t="s">
        <v>50</v>
      </c>
      <c r="O215" s="39" t="s">
        <v>675</v>
      </c>
      <c r="P215" s="39" t="s">
        <v>588</v>
      </c>
      <c r="Q215" s="40">
        <v>1200</v>
      </c>
      <c r="R215" s="40">
        <f>Inventari!C26</f>
        <v>1</v>
      </c>
      <c r="S215" s="40"/>
      <c r="T215" s="40">
        <f t="shared" si="10"/>
        <v>1200</v>
      </c>
      <c r="U215" s="40">
        <v>1</v>
      </c>
      <c r="V215" s="40">
        <f t="shared" si="11"/>
        <v>1200</v>
      </c>
      <c r="W215" s="40">
        <f>'Tipus-de-Recurs-assignat'!B20</f>
        <v>75</v>
      </c>
      <c r="X215" s="40">
        <f t="shared" si="12"/>
        <v>25</v>
      </c>
      <c r="Y215" s="40">
        <f>X213+X214+X215</f>
        <v>75</v>
      </c>
      <c r="Z215" s="49"/>
    </row>
    <row r="216" spans="1:26" ht="19.899999999999999" customHeight="1" x14ac:dyDescent="0.25">
      <c r="A216" s="24" t="s">
        <v>38</v>
      </c>
      <c r="B216" s="39" t="s">
        <v>1013</v>
      </c>
      <c r="C216" s="39" t="s">
        <v>1014</v>
      </c>
      <c r="D216" s="39" t="s">
        <v>580</v>
      </c>
      <c r="E216" s="39" t="s">
        <v>1048</v>
      </c>
      <c r="F216" s="39" t="s">
        <v>1049</v>
      </c>
      <c r="G216" s="39" t="s">
        <v>1050</v>
      </c>
      <c r="H216" s="39" t="s">
        <v>1051</v>
      </c>
      <c r="I216" s="39" t="s">
        <v>1052</v>
      </c>
      <c r="J216" s="39" t="s">
        <v>47</v>
      </c>
      <c r="K216" s="39"/>
      <c r="L216" s="39" t="s">
        <v>48</v>
      </c>
      <c r="M216" s="39" t="s">
        <v>26</v>
      </c>
      <c r="N216" s="39" t="s">
        <v>50</v>
      </c>
      <c r="O216" s="39" t="s">
        <v>675</v>
      </c>
      <c r="P216" s="39" t="s">
        <v>588</v>
      </c>
      <c r="Q216" s="40">
        <v>60</v>
      </c>
      <c r="R216" s="40">
        <f>Inventari!C56</f>
        <v>184</v>
      </c>
      <c r="S216" s="40"/>
      <c r="T216" s="40">
        <f t="shared" si="10"/>
        <v>11040</v>
      </c>
      <c r="U216" s="40">
        <v>1</v>
      </c>
      <c r="V216" s="40">
        <f t="shared" si="11"/>
        <v>11040</v>
      </c>
      <c r="W216" s="40">
        <f>'Tipus-de-Recurs-assignat'!B20</f>
        <v>75</v>
      </c>
      <c r="X216" s="40">
        <f t="shared" si="12"/>
        <v>230.00000000000003</v>
      </c>
      <c r="Y216" s="40">
        <f>X216</f>
        <v>230.00000000000003</v>
      </c>
      <c r="Z216" s="49">
        <f>X199+X200+X201+X202+X203+X204+X205+X206+X207+X208+X209+X210+X211+X212+X213+X214+X215+X216</f>
        <v>4415</v>
      </c>
    </row>
    <row r="217" spans="1:26" ht="19.899999999999999" customHeight="1" x14ac:dyDescent="0.25">
      <c r="A217" s="18" t="s">
        <v>38</v>
      </c>
      <c r="B217" s="30" t="s">
        <v>578</v>
      </c>
      <c r="C217" s="30" t="s">
        <v>579</v>
      </c>
      <c r="D217" s="30" t="s">
        <v>580</v>
      </c>
      <c r="E217" s="30" t="s">
        <v>581</v>
      </c>
      <c r="F217" s="30" t="s">
        <v>582</v>
      </c>
      <c r="G217" s="30" t="s">
        <v>583</v>
      </c>
      <c r="H217" s="30" t="s">
        <v>584</v>
      </c>
      <c r="I217" s="30" t="s">
        <v>585</v>
      </c>
      <c r="J217" s="30" t="s">
        <v>47</v>
      </c>
      <c r="K217" s="30"/>
      <c r="L217" s="30" t="s">
        <v>48</v>
      </c>
      <c r="M217" s="30" t="s">
        <v>26</v>
      </c>
      <c r="N217" s="30" t="s">
        <v>586</v>
      </c>
      <c r="O217" s="30" t="s">
        <v>587</v>
      </c>
      <c r="P217" s="30" t="s">
        <v>588</v>
      </c>
      <c r="Q217" s="32">
        <v>3600</v>
      </c>
      <c r="R217" s="32">
        <f>Inventari!C67</f>
        <v>1</v>
      </c>
      <c r="S217" s="32"/>
      <c r="T217" s="32">
        <f t="shared" si="10"/>
        <v>3600</v>
      </c>
      <c r="U217" s="32">
        <v>1</v>
      </c>
      <c r="V217" s="32">
        <f t="shared" si="11"/>
        <v>3600</v>
      </c>
      <c r="W217" s="32">
        <f>'Tipus-de-Recurs-assignat'!B20</f>
        <v>75</v>
      </c>
      <c r="X217" s="32">
        <f t="shared" si="12"/>
        <v>75</v>
      </c>
      <c r="Y217" s="32">
        <f>X217</f>
        <v>75</v>
      </c>
      <c r="Z217" s="48">
        <f>X217</f>
        <v>75</v>
      </c>
    </row>
    <row r="218" spans="1:26" ht="19.899999999999999" customHeight="1" x14ac:dyDescent="0.25">
      <c r="A218" s="24" t="s">
        <v>38</v>
      </c>
      <c r="B218" s="39" t="s">
        <v>898</v>
      </c>
      <c r="C218" s="39" t="s">
        <v>899</v>
      </c>
      <c r="D218" s="39" t="s">
        <v>580</v>
      </c>
      <c r="E218" s="39" t="s">
        <v>581</v>
      </c>
      <c r="F218" s="39" t="s">
        <v>582</v>
      </c>
      <c r="G218" s="39" t="s">
        <v>900</v>
      </c>
      <c r="H218" s="39" t="s">
        <v>901</v>
      </c>
      <c r="I218" s="39" t="s">
        <v>902</v>
      </c>
      <c r="J218" s="39" t="s">
        <v>47</v>
      </c>
      <c r="K218" s="39"/>
      <c r="L218" s="39" t="s">
        <v>609</v>
      </c>
      <c r="M218" s="39" t="s">
        <v>26</v>
      </c>
      <c r="N218" s="39" t="s">
        <v>50</v>
      </c>
      <c r="O218" s="39" t="s">
        <v>675</v>
      </c>
      <c r="P218" s="39" t="s">
        <v>588</v>
      </c>
      <c r="Q218" s="40">
        <v>3600</v>
      </c>
      <c r="R218" s="40">
        <f>Inventari!C67</f>
        <v>1</v>
      </c>
      <c r="S218" s="40"/>
      <c r="T218" s="40">
        <f t="shared" si="10"/>
        <v>3600</v>
      </c>
      <c r="U218" s="40">
        <v>2</v>
      </c>
      <c r="V218" s="40">
        <f t="shared" si="11"/>
        <v>7200</v>
      </c>
      <c r="W218" s="40">
        <f>'Tipus-de-Recurs-assignat'!B20</f>
        <v>75</v>
      </c>
      <c r="X218" s="40">
        <f t="shared" si="12"/>
        <v>150</v>
      </c>
      <c r="Y218" s="40">
        <f>X218</f>
        <v>150</v>
      </c>
      <c r="Z218" s="49">
        <f>X218</f>
        <v>150</v>
      </c>
    </row>
    <row r="219" spans="1:26" ht="19.899999999999999" customHeight="1" x14ac:dyDescent="0.25">
      <c r="A219" s="18" t="s">
        <v>38</v>
      </c>
      <c r="B219" s="30" t="s">
        <v>1305</v>
      </c>
      <c r="C219" s="30" t="s">
        <v>1306</v>
      </c>
      <c r="D219" s="30" t="s">
        <v>1307</v>
      </c>
      <c r="E219" s="30" t="s">
        <v>1308</v>
      </c>
      <c r="F219" s="30" t="s">
        <v>1309</v>
      </c>
      <c r="G219" s="30" t="s">
        <v>1310</v>
      </c>
      <c r="H219" s="30" t="s">
        <v>1311</v>
      </c>
      <c r="I219" s="30" t="s">
        <v>1312</v>
      </c>
      <c r="J219" s="30" t="s">
        <v>47</v>
      </c>
      <c r="K219" s="30"/>
      <c r="L219" s="30" t="s">
        <v>849</v>
      </c>
      <c r="M219" s="30" t="s">
        <v>49</v>
      </c>
      <c r="N219" s="30" t="s">
        <v>50</v>
      </c>
      <c r="O219" s="30" t="s">
        <v>51</v>
      </c>
      <c r="P219" s="30" t="s">
        <v>611</v>
      </c>
      <c r="Q219" s="32">
        <v>120</v>
      </c>
      <c r="R219" s="32">
        <f>Inventari!C68</f>
        <v>25</v>
      </c>
      <c r="S219" s="32"/>
      <c r="T219" s="32">
        <f t="shared" si="10"/>
        <v>3000</v>
      </c>
      <c r="U219" s="32">
        <v>4</v>
      </c>
      <c r="V219" s="32">
        <f t="shared" si="11"/>
        <v>12000</v>
      </c>
      <c r="W219" s="32">
        <f>'Tipus-de-Recurs-assignat'!B12</f>
        <v>35</v>
      </c>
      <c r="X219" s="32">
        <f t="shared" si="12"/>
        <v>116.66666666666667</v>
      </c>
      <c r="Y219" s="32"/>
      <c r="Z219" s="48"/>
    </row>
    <row r="220" spans="1:26" ht="19.899999999999999" customHeight="1" x14ac:dyDescent="0.25">
      <c r="A220" s="18" t="s">
        <v>38</v>
      </c>
      <c r="B220" s="30" t="s">
        <v>1305</v>
      </c>
      <c r="C220" s="30" t="s">
        <v>1306</v>
      </c>
      <c r="D220" s="30" t="s">
        <v>1307</v>
      </c>
      <c r="E220" s="30" t="s">
        <v>1308</v>
      </c>
      <c r="F220" s="30" t="s">
        <v>1309</v>
      </c>
      <c r="G220" s="30" t="s">
        <v>1310</v>
      </c>
      <c r="H220" s="30" t="s">
        <v>1313</v>
      </c>
      <c r="I220" s="30" t="s">
        <v>1314</v>
      </c>
      <c r="J220" s="30" t="s">
        <v>47</v>
      </c>
      <c r="K220" s="30"/>
      <c r="L220" s="30" t="s">
        <v>849</v>
      </c>
      <c r="M220" s="30" t="s">
        <v>49</v>
      </c>
      <c r="N220" s="30" t="s">
        <v>50</v>
      </c>
      <c r="O220" s="30" t="s">
        <v>51</v>
      </c>
      <c r="P220" s="30" t="s">
        <v>611</v>
      </c>
      <c r="Q220" s="32">
        <v>300</v>
      </c>
      <c r="R220" s="32">
        <f>Inventari!C68</f>
        <v>25</v>
      </c>
      <c r="S220" s="32"/>
      <c r="T220" s="32">
        <f t="shared" si="10"/>
        <v>7500</v>
      </c>
      <c r="U220" s="32">
        <v>4</v>
      </c>
      <c r="V220" s="32">
        <f t="shared" si="11"/>
        <v>30000</v>
      </c>
      <c r="W220" s="32">
        <f>'Tipus-de-Recurs-assignat'!B12</f>
        <v>35</v>
      </c>
      <c r="X220" s="32">
        <f t="shared" si="12"/>
        <v>291.66666666666669</v>
      </c>
      <c r="Y220" s="32"/>
      <c r="Z220" s="48"/>
    </row>
    <row r="221" spans="1:26" ht="19.899999999999999" customHeight="1" x14ac:dyDescent="0.25">
      <c r="A221" s="18" t="s">
        <v>38</v>
      </c>
      <c r="B221" s="30" t="s">
        <v>1305</v>
      </c>
      <c r="C221" s="30" t="s">
        <v>1306</v>
      </c>
      <c r="D221" s="30" t="s">
        <v>1307</v>
      </c>
      <c r="E221" s="30" t="s">
        <v>1308</v>
      </c>
      <c r="F221" s="30" t="s">
        <v>1309</v>
      </c>
      <c r="G221" s="30" t="s">
        <v>1310</v>
      </c>
      <c r="H221" s="30" t="s">
        <v>1315</v>
      </c>
      <c r="I221" s="30" t="s">
        <v>1316</v>
      </c>
      <c r="J221" s="30" t="s">
        <v>47</v>
      </c>
      <c r="K221" s="30"/>
      <c r="L221" s="30" t="s">
        <v>849</v>
      </c>
      <c r="M221" s="30" t="s">
        <v>49</v>
      </c>
      <c r="N221" s="30" t="s">
        <v>50</v>
      </c>
      <c r="O221" s="30" t="s">
        <v>51</v>
      </c>
      <c r="P221" s="30" t="s">
        <v>611</v>
      </c>
      <c r="Q221" s="32">
        <v>120</v>
      </c>
      <c r="R221" s="32">
        <f>Inventari!C68</f>
        <v>25</v>
      </c>
      <c r="S221" s="32"/>
      <c r="T221" s="32">
        <f t="shared" si="10"/>
        <v>3000</v>
      </c>
      <c r="U221" s="32">
        <v>4</v>
      </c>
      <c r="V221" s="32">
        <f t="shared" si="11"/>
        <v>12000</v>
      </c>
      <c r="W221" s="32">
        <f>'Tipus-de-Recurs-assignat'!B12</f>
        <v>35</v>
      </c>
      <c r="X221" s="32">
        <f t="shared" si="12"/>
        <v>116.66666666666667</v>
      </c>
      <c r="Y221" s="32"/>
      <c r="Z221" s="48"/>
    </row>
    <row r="222" spans="1:26" ht="19.899999999999999" customHeight="1" x14ac:dyDescent="0.25">
      <c r="A222" s="18" t="s">
        <v>38</v>
      </c>
      <c r="B222" s="30" t="s">
        <v>1305</v>
      </c>
      <c r="C222" s="30" t="s">
        <v>1306</v>
      </c>
      <c r="D222" s="30" t="s">
        <v>1307</v>
      </c>
      <c r="E222" s="30" t="s">
        <v>1308</v>
      </c>
      <c r="F222" s="30" t="s">
        <v>1309</v>
      </c>
      <c r="G222" s="30" t="s">
        <v>1310</v>
      </c>
      <c r="H222" s="30" t="s">
        <v>1317</v>
      </c>
      <c r="I222" s="30" t="s">
        <v>1318</v>
      </c>
      <c r="J222" s="30" t="s">
        <v>47</v>
      </c>
      <c r="K222" s="30"/>
      <c r="L222" s="30" t="s">
        <v>849</v>
      </c>
      <c r="M222" s="30" t="s">
        <v>49</v>
      </c>
      <c r="N222" s="30" t="s">
        <v>50</v>
      </c>
      <c r="O222" s="30" t="s">
        <v>51</v>
      </c>
      <c r="P222" s="30" t="s">
        <v>611</v>
      </c>
      <c r="Q222" s="32">
        <v>120</v>
      </c>
      <c r="R222" s="32">
        <f>Inventari!C68</f>
        <v>25</v>
      </c>
      <c r="S222" s="32"/>
      <c r="T222" s="32">
        <f t="shared" si="10"/>
        <v>3000</v>
      </c>
      <c r="U222" s="32">
        <v>4</v>
      </c>
      <c r="V222" s="32">
        <f t="shared" si="11"/>
        <v>12000</v>
      </c>
      <c r="W222" s="32">
        <f>'Tipus-de-Recurs-assignat'!B12</f>
        <v>35</v>
      </c>
      <c r="X222" s="32">
        <f t="shared" si="12"/>
        <v>116.66666666666667</v>
      </c>
      <c r="Y222" s="32"/>
      <c r="Z222" s="48"/>
    </row>
    <row r="223" spans="1:26" ht="19.899999999999999" customHeight="1" x14ac:dyDescent="0.25">
      <c r="A223" s="18" t="s">
        <v>38</v>
      </c>
      <c r="B223" s="30" t="s">
        <v>1305</v>
      </c>
      <c r="C223" s="30" t="s">
        <v>1306</v>
      </c>
      <c r="D223" s="30" t="s">
        <v>1307</v>
      </c>
      <c r="E223" s="30" t="s">
        <v>1308</v>
      </c>
      <c r="F223" s="30" t="s">
        <v>1309</v>
      </c>
      <c r="G223" s="30" t="s">
        <v>1310</v>
      </c>
      <c r="H223" s="30" t="s">
        <v>1319</v>
      </c>
      <c r="I223" s="30" t="s">
        <v>1320</v>
      </c>
      <c r="J223" s="30" t="s">
        <v>47</v>
      </c>
      <c r="K223" s="30"/>
      <c r="L223" s="30" t="s">
        <v>849</v>
      </c>
      <c r="M223" s="30" t="s">
        <v>49</v>
      </c>
      <c r="N223" s="30" t="s">
        <v>50</v>
      </c>
      <c r="O223" s="30" t="s">
        <v>51</v>
      </c>
      <c r="P223" s="30" t="s">
        <v>611</v>
      </c>
      <c r="Q223" s="32">
        <v>600</v>
      </c>
      <c r="R223" s="32">
        <f>Inventari!C68</f>
        <v>25</v>
      </c>
      <c r="S223" s="32"/>
      <c r="T223" s="32">
        <f t="shared" si="10"/>
        <v>15000</v>
      </c>
      <c r="U223" s="32">
        <v>4</v>
      </c>
      <c r="V223" s="32">
        <f t="shared" si="11"/>
        <v>60000</v>
      </c>
      <c r="W223" s="32">
        <f>'Tipus-de-Recurs-assignat'!B12</f>
        <v>35</v>
      </c>
      <c r="X223" s="32">
        <f t="shared" si="12"/>
        <v>583.33333333333337</v>
      </c>
      <c r="Y223" s="32"/>
      <c r="Z223" s="48"/>
    </row>
    <row r="224" spans="1:26" ht="19.899999999999999" customHeight="1" x14ac:dyDescent="0.25">
      <c r="A224" s="18" t="s">
        <v>38</v>
      </c>
      <c r="B224" s="30" t="s">
        <v>1305</v>
      </c>
      <c r="C224" s="30" t="s">
        <v>1306</v>
      </c>
      <c r="D224" s="30" t="s">
        <v>1307</v>
      </c>
      <c r="E224" s="30" t="s">
        <v>1308</v>
      </c>
      <c r="F224" s="30" t="s">
        <v>1309</v>
      </c>
      <c r="G224" s="30" t="s">
        <v>1310</v>
      </c>
      <c r="H224" s="30" t="s">
        <v>1321</v>
      </c>
      <c r="I224" s="30" t="s">
        <v>1322</v>
      </c>
      <c r="J224" s="30" t="s">
        <v>47</v>
      </c>
      <c r="K224" s="30"/>
      <c r="L224" s="30" t="s">
        <v>849</v>
      </c>
      <c r="M224" s="30" t="s">
        <v>49</v>
      </c>
      <c r="N224" s="30" t="s">
        <v>50</v>
      </c>
      <c r="O224" s="30" t="s">
        <v>51</v>
      </c>
      <c r="P224" s="30" t="s">
        <v>611</v>
      </c>
      <c r="Q224" s="32">
        <v>300</v>
      </c>
      <c r="R224" s="32">
        <f>Inventari!C68</f>
        <v>25</v>
      </c>
      <c r="S224" s="32"/>
      <c r="T224" s="32">
        <f t="shared" si="10"/>
        <v>7500</v>
      </c>
      <c r="U224" s="32">
        <v>4</v>
      </c>
      <c r="V224" s="32">
        <f t="shared" si="11"/>
        <v>30000</v>
      </c>
      <c r="W224" s="32">
        <f>'Tipus-de-Recurs-assignat'!B12</f>
        <v>35</v>
      </c>
      <c r="X224" s="32">
        <f t="shared" si="12"/>
        <v>291.66666666666669</v>
      </c>
      <c r="Y224" s="32"/>
      <c r="Z224" s="48"/>
    </row>
    <row r="225" spans="1:26" ht="19.899999999999999" customHeight="1" x14ac:dyDescent="0.25">
      <c r="A225" s="18" t="s">
        <v>38</v>
      </c>
      <c r="B225" s="30" t="s">
        <v>1305</v>
      </c>
      <c r="C225" s="30" t="s">
        <v>1306</v>
      </c>
      <c r="D225" s="30" t="s">
        <v>1307</v>
      </c>
      <c r="E225" s="30" t="s">
        <v>1308</v>
      </c>
      <c r="F225" s="30" t="s">
        <v>1309</v>
      </c>
      <c r="G225" s="30" t="s">
        <v>1310</v>
      </c>
      <c r="H225" s="30" t="s">
        <v>1323</v>
      </c>
      <c r="I225" s="30" t="s">
        <v>1324</v>
      </c>
      <c r="J225" s="30" t="s">
        <v>47</v>
      </c>
      <c r="K225" s="30"/>
      <c r="L225" s="30" t="s">
        <v>849</v>
      </c>
      <c r="M225" s="30" t="s">
        <v>49</v>
      </c>
      <c r="N225" s="30" t="s">
        <v>50</v>
      </c>
      <c r="O225" s="30" t="s">
        <v>51</v>
      </c>
      <c r="P225" s="30" t="s">
        <v>611</v>
      </c>
      <c r="Q225" s="32">
        <v>300</v>
      </c>
      <c r="R225" s="32">
        <f>Inventari!C68</f>
        <v>25</v>
      </c>
      <c r="S225" s="32"/>
      <c r="T225" s="32">
        <f t="shared" si="10"/>
        <v>7500</v>
      </c>
      <c r="U225" s="32">
        <v>4</v>
      </c>
      <c r="V225" s="32">
        <f t="shared" si="11"/>
        <v>30000</v>
      </c>
      <c r="W225" s="32">
        <f>'Tipus-de-Recurs-assignat'!B12</f>
        <v>35</v>
      </c>
      <c r="X225" s="32">
        <f t="shared" si="12"/>
        <v>291.66666666666669</v>
      </c>
      <c r="Y225" s="32"/>
      <c r="Z225" s="48"/>
    </row>
    <row r="226" spans="1:26" ht="19.899999999999999" customHeight="1" x14ac:dyDescent="0.25">
      <c r="A226" s="18" t="s">
        <v>38</v>
      </c>
      <c r="B226" s="30" t="s">
        <v>1305</v>
      </c>
      <c r="C226" s="30" t="s">
        <v>1306</v>
      </c>
      <c r="D226" s="30" t="s">
        <v>1307</v>
      </c>
      <c r="E226" s="30" t="s">
        <v>1308</v>
      </c>
      <c r="F226" s="30" t="s">
        <v>1309</v>
      </c>
      <c r="G226" s="30" t="s">
        <v>1310</v>
      </c>
      <c r="H226" s="30" t="s">
        <v>1325</v>
      </c>
      <c r="I226" s="30" t="s">
        <v>1326</v>
      </c>
      <c r="J226" s="30" t="s">
        <v>47</v>
      </c>
      <c r="K226" s="30"/>
      <c r="L226" s="30" t="s">
        <v>849</v>
      </c>
      <c r="M226" s="30" t="s">
        <v>49</v>
      </c>
      <c r="N226" s="30" t="s">
        <v>50</v>
      </c>
      <c r="O226" s="30" t="s">
        <v>51</v>
      </c>
      <c r="P226" s="30" t="s">
        <v>611</v>
      </c>
      <c r="Q226" s="32">
        <v>120</v>
      </c>
      <c r="R226" s="32">
        <f>Inventari!C68</f>
        <v>25</v>
      </c>
      <c r="S226" s="32"/>
      <c r="T226" s="32">
        <f t="shared" si="10"/>
        <v>3000</v>
      </c>
      <c r="U226" s="32">
        <v>4</v>
      </c>
      <c r="V226" s="32">
        <f t="shared" si="11"/>
        <v>12000</v>
      </c>
      <c r="W226" s="32">
        <f>'Tipus-de-Recurs-assignat'!B12</f>
        <v>35</v>
      </c>
      <c r="X226" s="32">
        <f t="shared" si="12"/>
        <v>116.66666666666667</v>
      </c>
      <c r="Y226" s="32"/>
      <c r="Z226" s="48"/>
    </row>
    <row r="227" spans="1:26" ht="19.899999999999999" customHeight="1" x14ac:dyDescent="0.25">
      <c r="A227" s="18" t="s">
        <v>38</v>
      </c>
      <c r="B227" s="30" t="s">
        <v>1305</v>
      </c>
      <c r="C227" s="30" t="s">
        <v>1306</v>
      </c>
      <c r="D227" s="30" t="s">
        <v>1307</v>
      </c>
      <c r="E227" s="30" t="s">
        <v>1308</v>
      </c>
      <c r="F227" s="30" t="s">
        <v>1309</v>
      </c>
      <c r="G227" s="30" t="s">
        <v>1310</v>
      </c>
      <c r="H227" s="30" t="s">
        <v>1327</v>
      </c>
      <c r="I227" s="30" t="s">
        <v>1328</v>
      </c>
      <c r="J227" s="30" t="s">
        <v>47</v>
      </c>
      <c r="K227" s="30"/>
      <c r="L227" s="30" t="s">
        <v>849</v>
      </c>
      <c r="M227" s="30" t="s">
        <v>49</v>
      </c>
      <c r="N227" s="30" t="s">
        <v>50</v>
      </c>
      <c r="O227" s="30" t="s">
        <v>51</v>
      </c>
      <c r="P227" s="30" t="s">
        <v>611</v>
      </c>
      <c r="Q227" s="32">
        <v>120</v>
      </c>
      <c r="R227" s="32">
        <f>Inventari!C68</f>
        <v>25</v>
      </c>
      <c r="S227" s="32"/>
      <c r="T227" s="32">
        <f t="shared" si="10"/>
        <v>3000</v>
      </c>
      <c r="U227" s="32">
        <v>4</v>
      </c>
      <c r="V227" s="32">
        <f t="shared" si="11"/>
        <v>12000</v>
      </c>
      <c r="W227" s="32">
        <f>'Tipus-de-Recurs-assignat'!B12</f>
        <v>35</v>
      </c>
      <c r="X227" s="32">
        <f t="shared" si="12"/>
        <v>116.66666666666667</v>
      </c>
      <c r="Y227" s="32">
        <f>X219+X220+X221+X222+X223+X224+X225+X226+X227</f>
        <v>2041.666666666667</v>
      </c>
      <c r="Z227" s="48"/>
    </row>
    <row r="228" spans="1:26" ht="19.899999999999999" customHeight="1" x14ac:dyDescent="0.25">
      <c r="A228" s="18" t="s">
        <v>38</v>
      </c>
      <c r="B228" s="30" t="s">
        <v>1305</v>
      </c>
      <c r="C228" s="30" t="s">
        <v>1306</v>
      </c>
      <c r="D228" s="30" t="s">
        <v>580</v>
      </c>
      <c r="E228" s="30" t="s">
        <v>1329</v>
      </c>
      <c r="F228" s="30" t="s">
        <v>1330</v>
      </c>
      <c r="G228" s="30" t="s">
        <v>1331</v>
      </c>
      <c r="H228" s="30" t="s">
        <v>1332</v>
      </c>
      <c r="I228" s="30" t="s">
        <v>1333</v>
      </c>
      <c r="J228" s="30" t="s">
        <v>47</v>
      </c>
      <c r="K228" s="30"/>
      <c r="L228" s="30" t="s">
        <v>849</v>
      </c>
      <c r="M228" s="30" t="s">
        <v>49</v>
      </c>
      <c r="N228" s="30" t="s">
        <v>50</v>
      </c>
      <c r="O228" s="30" t="s">
        <v>51</v>
      </c>
      <c r="P228" s="30" t="s">
        <v>611</v>
      </c>
      <c r="Q228" s="32">
        <v>60</v>
      </c>
      <c r="R228" s="32">
        <f>Inventari!C55</f>
        <v>39</v>
      </c>
      <c r="S228" s="32"/>
      <c r="T228" s="32">
        <f t="shared" si="10"/>
        <v>2340</v>
      </c>
      <c r="U228" s="32">
        <v>4</v>
      </c>
      <c r="V228" s="32">
        <f t="shared" si="11"/>
        <v>9360</v>
      </c>
      <c r="W228" s="32">
        <f>'Tipus-de-Recurs-assignat'!B12</f>
        <v>35</v>
      </c>
      <c r="X228" s="32">
        <f t="shared" si="12"/>
        <v>91</v>
      </c>
      <c r="Y228" s="32"/>
      <c r="Z228" s="48"/>
    </row>
    <row r="229" spans="1:26" ht="19.899999999999999" customHeight="1" x14ac:dyDescent="0.25">
      <c r="A229" s="18" t="s">
        <v>38</v>
      </c>
      <c r="B229" s="30" t="s">
        <v>1305</v>
      </c>
      <c r="C229" s="30" t="s">
        <v>1306</v>
      </c>
      <c r="D229" s="30" t="s">
        <v>580</v>
      </c>
      <c r="E229" s="30" t="s">
        <v>1329</v>
      </c>
      <c r="F229" s="30" t="s">
        <v>1330</v>
      </c>
      <c r="G229" s="30" t="s">
        <v>1331</v>
      </c>
      <c r="H229" s="30" t="s">
        <v>1334</v>
      </c>
      <c r="I229" s="30" t="s">
        <v>1335</v>
      </c>
      <c r="J229" s="30" t="s">
        <v>47</v>
      </c>
      <c r="K229" s="30"/>
      <c r="L229" s="30" t="s">
        <v>849</v>
      </c>
      <c r="M229" s="30" t="s">
        <v>49</v>
      </c>
      <c r="N229" s="30" t="s">
        <v>50</v>
      </c>
      <c r="O229" s="30" t="s">
        <v>51</v>
      </c>
      <c r="P229" s="30" t="s">
        <v>611</v>
      </c>
      <c r="Q229" s="32">
        <v>60</v>
      </c>
      <c r="R229" s="32">
        <f>Inventari!C55</f>
        <v>39</v>
      </c>
      <c r="S229" s="32"/>
      <c r="T229" s="32">
        <f t="shared" si="10"/>
        <v>2340</v>
      </c>
      <c r="U229" s="32">
        <v>4</v>
      </c>
      <c r="V229" s="32">
        <f t="shared" si="11"/>
        <v>9360</v>
      </c>
      <c r="W229" s="32">
        <f>'Tipus-de-Recurs-assignat'!B12</f>
        <v>35</v>
      </c>
      <c r="X229" s="32">
        <f t="shared" si="12"/>
        <v>91</v>
      </c>
      <c r="Y229" s="32">
        <f>X228+X229</f>
        <v>182</v>
      </c>
      <c r="Z229" s="48">
        <f>X219+X220+X221+X222+X223+X224+X225+X226+X227+X228+X229</f>
        <v>2223.666666666667</v>
      </c>
    </row>
    <row r="230" spans="1:26" ht="19.899999999999999" customHeight="1" x14ac:dyDescent="0.25">
      <c r="A230" s="18" t="s">
        <v>38</v>
      </c>
      <c r="B230" s="30" t="s">
        <v>1346</v>
      </c>
      <c r="C230" s="30" t="s">
        <v>1347</v>
      </c>
      <c r="D230" s="30" t="s">
        <v>41</v>
      </c>
      <c r="E230" s="30" t="s">
        <v>74</v>
      </c>
      <c r="F230" s="30" t="s">
        <v>75</v>
      </c>
      <c r="G230" s="30" t="s">
        <v>1348</v>
      </c>
      <c r="H230" s="30" t="s">
        <v>1349</v>
      </c>
      <c r="I230" s="30" t="s">
        <v>1350</v>
      </c>
      <c r="J230" s="30" t="s">
        <v>72</v>
      </c>
      <c r="K230" s="30" t="s">
        <v>240</v>
      </c>
      <c r="L230" s="30" t="s">
        <v>849</v>
      </c>
      <c r="M230" s="30" t="s">
        <v>49</v>
      </c>
      <c r="N230" s="30" t="s">
        <v>50</v>
      </c>
      <c r="O230" s="30" t="s">
        <v>51</v>
      </c>
      <c r="P230" s="30" t="s">
        <v>1301</v>
      </c>
      <c r="Q230" s="32">
        <v>1200</v>
      </c>
      <c r="R230" s="32">
        <f>Inventari!C6</f>
        <v>1</v>
      </c>
      <c r="S230" s="32"/>
      <c r="T230" s="32">
        <f t="shared" si="10"/>
        <v>1200</v>
      </c>
      <c r="U230" s="32">
        <v>4</v>
      </c>
      <c r="V230" s="32">
        <f t="shared" si="11"/>
        <v>4800</v>
      </c>
      <c r="W230" s="32">
        <f>'Tipus-de-Recurs-assignat'!B46</f>
        <v>35</v>
      </c>
      <c r="X230" s="32">
        <f t="shared" si="12"/>
        <v>46.666666666666664</v>
      </c>
      <c r="Y230" s="32"/>
      <c r="Z230" s="48"/>
    </row>
    <row r="231" spans="1:26" ht="19.899999999999999" customHeight="1" x14ac:dyDescent="0.25">
      <c r="A231" s="18" t="s">
        <v>38</v>
      </c>
      <c r="B231" s="30" t="s">
        <v>1346</v>
      </c>
      <c r="C231" s="30" t="s">
        <v>1347</v>
      </c>
      <c r="D231" s="30" t="s">
        <v>41</v>
      </c>
      <c r="E231" s="30" t="s">
        <v>74</v>
      </c>
      <c r="F231" s="30" t="s">
        <v>75</v>
      </c>
      <c r="G231" s="30" t="s">
        <v>1348</v>
      </c>
      <c r="H231" s="30" t="s">
        <v>1351</v>
      </c>
      <c r="I231" s="30" t="s">
        <v>1352</v>
      </c>
      <c r="J231" s="30" t="s">
        <v>47</v>
      </c>
      <c r="K231" s="30"/>
      <c r="L231" s="30" t="s">
        <v>849</v>
      </c>
      <c r="M231" s="30" t="s">
        <v>49</v>
      </c>
      <c r="N231" s="30" t="s">
        <v>50</v>
      </c>
      <c r="O231" s="30" t="s">
        <v>51</v>
      </c>
      <c r="P231" s="30" t="s">
        <v>1301</v>
      </c>
      <c r="Q231" s="32">
        <v>1200</v>
      </c>
      <c r="R231" s="32">
        <f>Inventari!C6</f>
        <v>1</v>
      </c>
      <c r="S231" s="32"/>
      <c r="T231" s="32">
        <f t="shared" si="10"/>
        <v>1200</v>
      </c>
      <c r="U231" s="32">
        <v>4</v>
      </c>
      <c r="V231" s="32">
        <f t="shared" si="11"/>
        <v>4800</v>
      </c>
      <c r="W231" s="32">
        <f>'Tipus-de-Recurs-assignat'!B46</f>
        <v>35</v>
      </c>
      <c r="X231" s="32">
        <f t="shared" si="12"/>
        <v>46.666666666666664</v>
      </c>
      <c r="Y231" s="32"/>
      <c r="Z231" s="48"/>
    </row>
    <row r="232" spans="1:26" ht="19.899999999999999" customHeight="1" x14ac:dyDescent="0.25">
      <c r="A232" s="18" t="s">
        <v>38</v>
      </c>
      <c r="B232" s="30" t="s">
        <v>1346</v>
      </c>
      <c r="C232" s="30" t="s">
        <v>1347</v>
      </c>
      <c r="D232" s="30" t="s">
        <v>41</v>
      </c>
      <c r="E232" s="30" t="s">
        <v>74</v>
      </c>
      <c r="F232" s="30" t="s">
        <v>75</v>
      </c>
      <c r="G232" s="30" t="s">
        <v>1348</v>
      </c>
      <c r="H232" s="30" t="s">
        <v>1353</v>
      </c>
      <c r="I232" s="30" t="s">
        <v>1354</v>
      </c>
      <c r="J232" s="30" t="s">
        <v>47</v>
      </c>
      <c r="K232" s="30"/>
      <c r="L232" s="30" t="s">
        <v>849</v>
      </c>
      <c r="M232" s="30" t="s">
        <v>49</v>
      </c>
      <c r="N232" s="30" t="s">
        <v>50</v>
      </c>
      <c r="O232" s="30" t="s">
        <v>51</v>
      </c>
      <c r="P232" s="30" t="s">
        <v>1301</v>
      </c>
      <c r="Q232" s="32">
        <v>1200</v>
      </c>
      <c r="R232" s="32">
        <f>Inventari!C6</f>
        <v>1</v>
      </c>
      <c r="S232" s="32"/>
      <c r="T232" s="32">
        <f t="shared" si="10"/>
        <v>1200</v>
      </c>
      <c r="U232" s="32">
        <v>4</v>
      </c>
      <c r="V232" s="32">
        <f t="shared" si="11"/>
        <v>4800</v>
      </c>
      <c r="W232" s="32">
        <f>'Tipus-de-Recurs-assignat'!B46</f>
        <v>35</v>
      </c>
      <c r="X232" s="32">
        <f t="shared" si="12"/>
        <v>46.666666666666664</v>
      </c>
      <c r="Y232" s="32"/>
      <c r="Z232" s="48"/>
    </row>
    <row r="233" spans="1:26" ht="19.899999999999999" customHeight="1" x14ac:dyDescent="0.25">
      <c r="A233" s="18" t="s">
        <v>38</v>
      </c>
      <c r="B233" s="30" t="s">
        <v>1346</v>
      </c>
      <c r="C233" s="30" t="s">
        <v>1347</v>
      </c>
      <c r="D233" s="30" t="s">
        <v>41</v>
      </c>
      <c r="E233" s="30" t="s">
        <v>74</v>
      </c>
      <c r="F233" s="30" t="s">
        <v>75</v>
      </c>
      <c r="G233" s="30" t="s">
        <v>1348</v>
      </c>
      <c r="H233" s="30" t="s">
        <v>1355</v>
      </c>
      <c r="I233" s="30" t="s">
        <v>1356</v>
      </c>
      <c r="J233" s="30" t="s">
        <v>47</v>
      </c>
      <c r="K233" s="30"/>
      <c r="L233" s="30" t="s">
        <v>849</v>
      </c>
      <c r="M233" s="30" t="s">
        <v>49</v>
      </c>
      <c r="N233" s="30" t="s">
        <v>50</v>
      </c>
      <c r="O233" s="30" t="s">
        <v>51</v>
      </c>
      <c r="P233" s="30" t="s">
        <v>1301</v>
      </c>
      <c r="Q233" s="32">
        <v>1200</v>
      </c>
      <c r="R233" s="32">
        <f>Inventari!C6</f>
        <v>1</v>
      </c>
      <c r="S233" s="32"/>
      <c r="T233" s="32">
        <f t="shared" si="10"/>
        <v>1200</v>
      </c>
      <c r="U233" s="32">
        <v>4</v>
      </c>
      <c r="V233" s="32">
        <f t="shared" si="11"/>
        <v>4800</v>
      </c>
      <c r="W233" s="32">
        <f>'Tipus-de-Recurs-assignat'!B46</f>
        <v>35</v>
      </c>
      <c r="X233" s="32">
        <f t="shared" si="12"/>
        <v>46.666666666666664</v>
      </c>
      <c r="Y233" s="32"/>
      <c r="Z233" s="48"/>
    </row>
    <row r="234" spans="1:26" ht="19.899999999999999" customHeight="1" x14ac:dyDescent="0.25">
      <c r="A234" s="18" t="s">
        <v>38</v>
      </c>
      <c r="B234" s="30" t="s">
        <v>1346</v>
      </c>
      <c r="C234" s="30" t="s">
        <v>1347</v>
      </c>
      <c r="D234" s="30" t="s">
        <v>41</v>
      </c>
      <c r="E234" s="30" t="s">
        <v>74</v>
      </c>
      <c r="F234" s="30" t="s">
        <v>75</v>
      </c>
      <c r="G234" s="30" t="s">
        <v>1348</v>
      </c>
      <c r="H234" s="30" t="s">
        <v>1357</v>
      </c>
      <c r="I234" s="30" t="s">
        <v>1358</v>
      </c>
      <c r="J234" s="30" t="s">
        <v>72</v>
      </c>
      <c r="K234" s="30" t="s">
        <v>1359</v>
      </c>
      <c r="L234" s="30" t="s">
        <v>849</v>
      </c>
      <c r="M234" s="30" t="s">
        <v>49</v>
      </c>
      <c r="N234" s="30" t="s">
        <v>50</v>
      </c>
      <c r="O234" s="30" t="s">
        <v>51</v>
      </c>
      <c r="P234" s="30" t="s">
        <v>1301</v>
      </c>
      <c r="Q234" s="32">
        <v>1200</v>
      </c>
      <c r="R234" s="32">
        <f>Inventari!C6</f>
        <v>1</v>
      </c>
      <c r="S234" s="32"/>
      <c r="T234" s="32">
        <f t="shared" si="10"/>
        <v>1200</v>
      </c>
      <c r="U234" s="32">
        <v>4</v>
      </c>
      <c r="V234" s="32">
        <f t="shared" si="11"/>
        <v>4800</v>
      </c>
      <c r="W234" s="32">
        <f>'Tipus-de-Recurs-assignat'!B46</f>
        <v>35</v>
      </c>
      <c r="X234" s="32">
        <f t="shared" si="12"/>
        <v>46.666666666666664</v>
      </c>
      <c r="Y234" s="32">
        <f>X230+X231+X232+X233+X234</f>
        <v>233.33333333333331</v>
      </c>
      <c r="Z234" s="48"/>
    </row>
    <row r="235" spans="1:26" ht="19.899999999999999" customHeight="1" x14ac:dyDescent="0.25">
      <c r="A235" s="18" t="s">
        <v>38</v>
      </c>
      <c r="B235" s="30" t="s">
        <v>1346</v>
      </c>
      <c r="C235" s="30" t="s">
        <v>1347</v>
      </c>
      <c r="D235" s="30" t="s">
        <v>765</v>
      </c>
      <c r="E235" s="30" t="s">
        <v>766</v>
      </c>
      <c r="F235" s="30" t="s">
        <v>767</v>
      </c>
      <c r="G235" s="30" t="s">
        <v>1360</v>
      </c>
      <c r="H235" s="30" t="s">
        <v>1361</v>
      </c>
      <c r="I235" s="30" t="s">
        <v>1362</v>
      </c>
      <c r="J235" s="30" t="s">
        <v>47</v>
      </c>
      <c r="K235" s="30"/>
      <c r="L235" s="30" t="s">
        <v>849</v>
      </c>
      <c r="M235" s="30" t="s">
        <v>49</v>
      </c>
      <c r="N235" s="30" t="s">
        <v>50</v>
      </c>
      <c r="O235" s="30" t="s">
        <v>51</v>
      </c>
      <c r="P235" s="30" t="s">
        <v>1301</v>
      </c>
      <c r="Q235" s="32">
        <v>900</v>
      </c>
      <c r="R235" s="32">
        <f>Inventari!C9</f>
        <v>2</v>
      </c>
      <c r="S235" s="32"/>
      <c r="T235" s="32">
        <f t="shared" si="10"/>
        <v>1800</v>
      </c>
      <c r="U235" s="32">
        <v>4</v>
      </c>
      <c r="V235" s="32">
        <f t="shared" si="11"/>
        <v>7200</v>
      </c>
      <c r="W235" s="32">
        <f>'Tipus-de-Recurs-assignat'!B46</f>
        <v>35</v>
      </c>
      <c r="X235" s="32">
        <f t="shared" si="12"/>
        <v>70</v>
      </c>
      <c r="Y235" s="32"/>
      <c r="Z235" s="48"/>
    </row>
    <row r="236" spans="1:26" ht="19.899999999999999" customHeight="1" x14ac:dyDescent="0.25">
      <c r="A236" s="18" t="s">
        <v>38</v>
      </c>
      <c r="B236" s="30" t="s">
        <v>1346</v>
      </c>
      <c r="C236" s="30" t="s">
        <v>1347</v>
      </c>
      <c r="D236" s="30" t="s">
        <v>765</v>
      </c>
      <c r="E236" s="30" t="s">
        <v>766</v>
      </c>
      <c r="F236" s="30" t="s">
        <v>767</v>
      </c>
      <c r="G236" s="30" t="s">
        <v>1360</v>
      </c>
      <c r="H236" s="30" t="s">
        <v>1363</v>
      </c>
      <c r="I236" s="30" t="s">
        <v>1364</v>
      </c>
      <c r="J236" s="30" t="s">
        <v>47</v>
      </c>
      <c r="K236" s="30"/>
      <c r="L236" s="30" t="s">
        <v>849</v>
      </c>
      <c r="M236" s="30" t="s">
        <v>49</v>
      </c>
      <c r="N236" s="30" t="s">
        <v>50</v>
      </c>
      <c r="O236" s="30" t="s">
        <v>51</v>
      </c>
      <c r="P236" s="30" t="s">
        <v>1301</v>
      </c>
      <c r="Q236" s="32">
        <v>900</v>
      </c>
      <c r="R236" s="32">
        <f>Inventari!C9</f>
        <v>2</v>
      </c>
      <c r="S236" s="32"/>
      <c r="T236" s="32">
        <f t="shared" si="10"/>
        <v>1800</v>
      </c>
      <c r="U236" s="32">
        <v>4</v>
      </c>
      <c r="V236" s="32">
        <f t="shared" si="11"/>
        <v>7200</v>
      </c>
      <c r="W236" s="32">
        <f>'Tipus-de-Recurs-assignat'!B46</f>
        <v>35</v>
      </c>
      <c r="X236" s="32">
        <f t="shared" si="12"/>
        <v>70</v>
      </c>
      <c r="Y236" s="32"/>
      <c r="Z236" s="48"/>
    </row>
    <row r="237" spans="1:26" ht="19.899999999999999" customHeight="1" x14ac:dyDescent="0.25">
      <c r="A237" s="18" t="s">
        <v>38</v>
      </c>
      <c r="B237" s="30" t="s">
        <v>1346</v>
      </c>
      <c r="C237" s="30" t="s">
        <v>1347</v>
      </c>
      <c r="D237" s="30" t="s">
        <v>765</v>
      </c>
      <c r="E237" s="30" t="s">
        <v>766</v>
      </c>
      <c r="F237" s="30" t="s">
        <v>767</v>
      </c>
      <c r="G237" s="30" t="s">
        <v>1360</v>
      </c>
      <c r="H237" s="30" t="s">
        <v>1365</v>
      </c>
      <c r="I237" s="30" t="s">
        <v>1366</v>
      </c>
      <c r="J237" s="30" t="s">
        <v>47</v>
      </c>
      <c r="K237" s="30"/>
      <c r="L237" s="30" t="s">
        <v>849</v>
      </c>
      <c r="M237" s="30" t="s">
        <v>49</v>
      </c>
      <c r="N237" s="30" t="s">
        <v>50</v>
      </c>
      <c r="O237" s="30" t="s">
        <v>51</v>
      </c>
      <c r="P237" s="30" t="s">
        <v>1301</v>
      </c>
      <c r="Q237" s="32">
        <v>900</v>
      </c>
      <c r="R237" s="32">
        <f>Inventari!C9</f>
        <v>2</v>
      </c>
      <c r="S237" s="32"/>
      <c r="T237" s="32">
        <f t="shared" si="10"/>
        <v>1800</v>
      </c>
      <c r="U237" s="32">
        <v>4</v>
      </c>
      <c r="V237" s="32">
        <f t="shared" si="11"/>
        <v>7200</v>
      </c>
      <c r="W237" s="32">
        <f>'Tipus-de-Recurs-assignat'!B46</f>
        <v>35</v>
      </c>
      <c r="X237" s="32">
        <f t="shared" si="12"/>
        <v>70</v>
      </c>
      <c r="Y237" s="32"/>
      <c r="Z237" s="48"/>
    </row>
    <row r="238" spans="1:26" ht="19.899999999999999" customHeight="1" x14ac:dyDescent="0.25">
      <c r="A238" s="18" t="s">
        <v>38</v>
      </c>
      <c r="B238" s="30" t="s">
        <v>1346</v>
      </c>
      <c r="C238" s="30" t="s">
        <v>1347</v>
      </c>
      <c r="D238" s="30" t="s">
        <v>765</v>
      </c>
      <c r="E238" s="30" t="s">
        <v>766</v>
      </c>
      <c r="F238" s="30" t="s">
        <v>767</v>
      </c>
      <c r="G238" s="30" t="s">
        <v>1360</v>
      </c>
      <c r="H238" s="30" t="s">
        <v>1367</v>
      </c>
      <c r="I238" s="30" t="s">
        <v>1368</v>
      </c>
      <c r="J238" s="30" t="s">
        <v>47</v>
      </c>
      <c r="K238" s="30"/>
      <c r="L238" s="30" t="s">
        <v>849</v>
      </c>
      <c r="M238" s="30" t="s">
        <v>49</v>
      </c>
      <c r="N238" s="30" t="s">
        <v>50</v>
      </c>
      <c r="O238" s="30" t="s">
        <v>51</v>
      </c>
      <c r="P238" s="30" t="s">
        <v>1301</v>
      </c>
      <c r="Q238" s="32">
        <v>900</v>
      </c>
      <c r="R238" s="32">
        <f>Inventari!C9</f>
        <v>2</v>
      </c>
      <c r="S238" s="32"/>
      <c r="T238" s="32">
        <f t="shared" si="10"/>
        <v>1800</v>
      </c>
      <c r="U238" s="32">
        <v>4</v>
      </c>
      <c r="V238" s="32">
        <f t="shared" si="11"/>
        <v>7200</v>
      </c>
      <c r="W238" s="32">
        <f>'Tipus-de-Recurs-assignat'!B46</f>
        <v>35</v>
      </c>
      <c r="X238" s="32">
        <f t="shared" si="12"/>
        <v>70</v>
      </c>
      <c r="Y238" s="32"/>
      <c r="Z238" s="48"/>
    </row>
    <row r="239" spans="1:26" ht="19.899999999999999" customHeight="1" x14ac:dyDescent="0.25">
      <c r="A239" s="18" t="s">
        <v>38</v>
      </c>
      <c r="B239" s="30" t="s">
        <v>1346</v>
      </c>
      <c r="C239" s="30" t="s">
        <v>1347</v>
      </c>
      <c r="D239" s="30" t="s">
        <v>765</v>
      </c>
      <c r="E239" s="30" t="s">
        <v>766</v>
      </c>
      <c r="F239" s="30" t="s">
        <v>767</v>
      </c>
      <c r="G239" s="30" t="s">
        <v>1360</v>
      </c>
      <c r="H239" s="30" t="s">
        <v>1369</v>
      </c>
      <c r="I239" s="30" t="s">
        <v>1370</v>
      </c>
      <c r="J239" s="30" t="s">
        <v>47</v>
      </c>
      <c r="K239" s="30"/>
      <c r="L239" s="30" t="s">
        <v>849</v>
      </c>
      <c r="M239" s="30" t="s">
        <v>49</v>
      </c>
      <c r="N239" s="30" t="s">
        <v>50</v>
      </c>
      <c r="O239" s="30" t="s">
        <v>51</v>
      </c>
      <c r="P239" s="30" t="s">
        <v>1301</v>
      </c>
      <c r="Q239" s="32">
        <v>900</v>
      </c>
      <c r="R239" s="32">
        <f>Inventari!C9</f>
        <v>2</v>
      </c>
      <c r="S239" s="32"/>
      <c r="T239" s="32">
        <f t="shared" si="10"/>
        <v>1800</v>
      </c>
      <c r="U239" s="32">
        <v>4</v>
      </c>
      <c r="V239" s="32">
        <f t="shared" si="11"/>
        <v>7200</v>
      </c>
      <c r="W239" s="32">
        <f>'Tipus-de-Recurs-assignat'!B46</f>
        <v>35</v>
      </c>
      <c r="X239" s="32">
        <f t="shared" si="12"/>
        <v>70</v>
      </c>
      <c r="Y239" s="32"/>
      <c r="Z239" s="48"/>
    </row>
    <row r="240" spans="1:26" ht="19.899999999999999" customHeight="1" x14ac:dyDescent="0.25">
      <c r="A240" s="18" t="s">
        <v>38</v>
      </c>
      <c r="B240" s="30" t="s">
        <v>1346</v>
      </c>
      <c r="C240" s="30" t="s">
        <v>1347</v>
      </c>
      <c r="D240" s="30" t="s">
        <v>765</v>
      </c>
      <c r="E240" s="30" t="s">
        <v>766</v>
      </c>
      <c r="F240" s="30" t="s">
        <v>767</v>
      </c>
      <c r="G240" s="30" t="s">
        <v>1360</v>
      </c>
      <c r="H240" s="30" t="s">
        <v>1371</v>
      </c>
      <c r="I240" s="30" t="s">
        <v>1372</v>
      </c>
      <c r="J240" s="30" t="s">
        <v>47</v>
      </c>
      <c r="K240" s="30"/>
      <c r="L240" s="30" t="s">
        <v>849</v>
      </c>
      <c r="M240" s="30" t="s">
        <v>49</v>
      </c>
      <c r="N240" s="30" t="s">
        <v>50</v>
      </c>
      <c r="O240" s="30" t="s">
        <v>51</v>
      </c>
      <c r="P240" s="30" t="s">
        <v>1301</v>
      </c>
      <c r="Q240" s="32">
        <v>900</v>
      </c>
      <c r="R240" s="32">
        <f>Inventari!C9</f>
        <v>2</v>
      </c>
      <c r="S240" s="32"/>
      <c r="T240" s="32">
        <f t="shared" si="10"/>
        <v>1800</v>
      </c>
      <c r="U240" s="32">
        <v>4</v>
      </c>
      <c r="V240" s="32">
        <f t="shared" si="11"/>
        <v>7200</v>
      </c>
      <c r="W240" s="32">
        <f>'Tipus-de-Recurs-assignat'!B46</f>
        <v>35</v>
      </c>
      <c r="X240" s="32">
        <f t="shared" si="12"/>
        <v>70</v>
      </c>
      <c r="Y240" s="32">
        <f>X235+X236+X237+X238+X239+X240</f>
        <v>420</v>
      </c>
      <c r="Z240" s="48">
        <f>X230+X231+X232+X233+X234+X235+X236+X237+X238+X239+X240</f>
        <v>653.33333333333326</v>
      </c>
    </row>
    <row r="241" spans="1:26" ht="19.899999999999999" customHeight="1" x14ac:dyDescent="0.25">
      <c r="A241" s="24" t="s">
        <v>38</v>
      </c>
      <c r="B241" s="39" t="s">
        <v>1374</v>
      </c>
      <c r="C241" s="39" t="s">
        <v>1375</v>
      </c>
      <c r="D241" s="39" t="s">
        <v>551</v>
      </c>
      <c r="E241" s="39" t="s">
        <v>1376</v>
      </c>
      <c r="F241" s="39" t="s">
        <v>1377</v>
      </c>
      <c r="G241" s="39" t="s">
        <v>1378</v>
      </c>
      <c r="H241" s="39" t="s">
        <v>1379</v>
      </c>
      <c r="I241" s="39" t="s">
        <v>1380</v>
      </c>
      <c r="J241" s="39" t="s">
        <v>47</v>
      </c>
      <c r="K241" s="39"/>
      <c r="L241" s="39" t="s">
        <v>557</v>
      </c>
      <c r="M241" s="39" t="s">
        <v>49</v>
      </c>
      <c r="N241" s="39" t="s">
        <v>50</v>
      </c>
      <c r="O241" s="39" t="s">
        <v>51</v>
      </c>
      <c r="P241" s="39" t="s">
        <v>611</v>
      </c>
      <c r="Q241" s="40">
        <v>300</v>
      </c>
      <c r="R241" s="40">
        <f>Inventari!C37</f>
        <v>1</v>
      </c>
      <c r="S241" s="40"/>
      <c r="T241" s="40">
        <f t="shared" si="10"/>
        <v>300</v>
      </c>
      <c r="U241" s="40">
        <v>12</v>
      </c>
      <c r="V241" s="40">
        <f t="shared" si="11"/>
        <v>3600</v>
      </c>
      <c r="W241" s="40">
        <f>'Tipus-de-Recurs-assignat'!B12</f>
        <v>35</v>
      </c>
      <c r="X241" s="40">
        <f t="shared" si="12"/>
        <v>35</v>
      </c>
      <c r="Y241" s="40"/>
      <c r="Z241" s="49"/>
    </row>
    <row r="242" spans="1:26" ht="19.899999999999999" customHeight="1" x14ac:dyDescent="0.25">
      <c r="A242" s="24" t="s">
        <v>38</v>
      </c>
      <c r="B242" s="39" t="s">
        <v>1374</v>
      </c>
      <c r="C242" s="39" t="s">
        <v>1375</v>
      </c>
      <c r="D242" s="39" t="s">
        <v>551</v>
      </c>
      <c r="E242" s="39" t="s">
        <v>1376</v>
      </c>
      <c r="F242" s="39" t="s">
        <v>1377</v>
      </c>
      <c r="G242" s="39" t="s">
        <v>1381</v>
      </c>
      <c r="H242" s="39" t="s">
        <v>1382</v>
      </c>
      <c r="I242" s="39" t="s">
        <v>1383</v>
      </c>
      <c r="J242" s="39" t="s">
        <v>47</v>
      </c>
      <c r="K242" s="39"/>
      <c r="L242" s="39" t="s">
        <v>557</v>
      </c>
      <c r="M242" s="39" t="s">
        <v>49</v>
      </c>
      <c r="N242" s="39" t="s">
        <v>50</v>
      </c>
      <c r="O242" s="39" t="s">
        <v>51</v>
      </c>
      <c r="P242" s="39" t="s">
        <v>611</v>
      </c>
      <c r="Q242" s="40">
        <v>360</v>
      </c>
      <c r="R242" s="40">
        <f>Inventari!C37</f>
        <v>1</v>
      </c>
      <c r="S242" s="40"/>
      <c r="T242" s="40">
        <f t="shared" si="10"/>
        <v>360</v>
      </c>
      <c r="U242" s="40">
        <v>12</v>
      </c>
      <c r="V242" s="40">
        <f t="shared" si="11"/>
        <v>4320</v>
      </c>
      <c r="W242" s="40">
        <f>'Tipus-de-Recurs-assignat'!B12</f>
        <v>35</v>
      </c>
      <c r="X242" s="40">
        <f t="shared" si="12"/>
        <v>42</v>
      </c>
      <c r="Y242" s="40">
        <f>+X241+X242</f>
        <v>77</v>
      </c>
      <c r="Z242" s="49"/>
    </row>
    <row r="243" spans="1:26" ht="19.899999999999999" customHeight="1" x14ac:dyDescent="0.25">
      <c r="A243" s="24" t="s">
        <v>38</v>
      </c>
      <c r="B243" s="39" t="s">
        <v>1374</v>
      </c>
      <c r="C243" s="39" t="s">
        <v>1375</v>
      </c>
      <c r="D243" s="39" t="s">
        <v>580</v>
      </c>
      <c r="E243" s="39" t="s">
        <v>1384</v>
      </c>
      <c r="F243" s="39" t="s">
        <v>1385</v>
      </c>
      <c r="G243" s="39" t="s">
        <v>1386</v>
      </c>
      <c r="H243" s="39" t="s">
        <v>1387</v>
      </c>
      <c r="I243" s="39" t="s">
        <v>1388</v>
      </c>
      <c r="J243" s="39" t="s">
        <v>47</v>
      </c>
      <c r="K243" s="39"/>
      <c r="L243" s="39" t="s">
        <v>557</v>
      </c>
      <c r="M243" s="39" t="s">
        <v>49</v>
      </c>
      <c r="N243" s="39" t="s">
        <v>50</v>
      </c>
      <c r="O243" s="39" t="s">
        <v>51</v>
      </c>
      <c r="P243" s="39" t="s">
        <v>611</v>
      </c>
      <c r="Q243" s="40">
        <v>1440</v>
      </c>
      <c r="R243" s="40">
        <f>Inventari!C38</f>
        <v>1</v>
      </c>
      <c r="S243" s="40"/>
      <c r="T243" s="40">
        <f t="shared" si="10"/>
        <v>1440</v>
      </c>
      <c r="U243" s="40">
        <v>12</v>
      </c>
      <c r="V243" s="40">
        <f t="shared" si="11"/>
        <v>17280</v>
      </c>
      <c r="W243" s="40">
        <f>'Tipus-de-Recurs-assignat'!B12</f>
        <v>35</v>
      </c>
      <c r="X243" s="40">
        <f t="shared" si="12"/>
        <v>168</v>
      </c>
      <c r="Y243" s="40">
        <f>X243</f>
        <v>168</v>
      </c>
      <c r="Z243" s="49"/>
    </row>
    <row r="244" spans="1:26" ht="19.899999999999999" customHeight="1" x14ac:dyDescent="0.25">
      <c r="A244" s="24" t="s">
        <v>38</v>
      </c>
      <c r="B244" s="39" t="s">
        <v>1374</v>
      </c>
      <c r="C244" s="39" t="s">
        <v>1375</v>
      </c>
      <c r="D244" s="39" t="s">
        <v>551</v>
      </c>
      <c r="E244" s="39" t="s">
        <v>1338</v>
      </c>
      <c r="F244" s="39" t="s">
        <v>1339</v>
      </c>
      <c r="G244" s="39" t="s">
        <v>1389</v>
      </c>
      <c r="H244" s="39" t="s">
        <v>1390</v>
      </c>
      <c r="I244" s="39" t="s">
        <v>1391</v>
      </c>
      <c r="J244" s="39" t="s">
        <v>47</v>
      </c>
      <c r="K244" s="39"/>
      <c r="L244" s="39" t="s">
        <v>557</v>
      </c>
      <c r="M244" s="39" t="s">
        <v>49</v>
      </c>
      <c r="N244" s="39" t="s">
        <v>50</v>
      </c>
      <c r="O244" s="39" t="s">
        <v>51</v>
      </c>
      <c r="P244" s="39" t="s">
        <v>611</v>
      </c>
      <c r="Q244" s="40">
        <v>300</v>
      </c>
      <c r="R244" s="40">
        <f>Inventari!C39</f>
        <v>1</v>
      </c>
      <c r="S244" s="40"/>
      <c r="T244" s="40">
        <f t="shared" si="10"/>
        <v>300</v>
      </c>
      <c r="U244" s="40">
        <v>12</v>
      </c>
      <c r="V244" s="40">
        <f t="shared" si="11"/>
        <v>3600</v>
      </c>
      <c r="W244" s="40">
        <f>'Tipus-de-Recurs-assignat'!B12</f>
        <v>35</v>
      </c>
      <c r="X244" s="40">
        <f t="shared" si="12"/>
        <v>35</v>
      </c>
      <c r="Y244" s="40"/>
      <c r="Z244" s="49"/>
    </row>
    <row r="245" spans="1:26" ht="19.899999999999999" customHeight="1" x14ac:dyDescent="0.25">
      <c r="A245" s="24" t="s">
        <v>38</v>
      </c>
      <c r="B245" s="39" t="s">
        <v>1374</v>
      </c>
      <c r="C245" s="39" t="s">
        <v>1375</v>
      </c>
      <c r="D245" s="39" t="s">
        <v>551</v>
      </c>
      <c r="E245" s="39" t="s">
        <v>1338</v>
      </c>
      <c r="F245" s="39" t="s">
        <v>1339</v>
      </c>
      <c r="G245" s="39" t="s">
        <v>1389</v>
      </c>
      <c r="H245" s="39" t="s">
        <v>1392</v>
      </c>
      <c r="I245" s="39" t="s">
        <v>1393</v>
      </c>
      <c r="J245" s="39" t="s">
        <v>47</v>
      </c>
      <c r="K245" s="39"/>
      <c r="L245" s="39" t="s">
        <v>557</v>
      </c>
      <c r="M245" s="39" t="s">
        <v>49</v>
      </c>
      <c r="N245" s="39" t="s">
        <v>50</v>
      </c>
      <c r="O245" s="39" t="s">
        <v>51</v>
      </c>
      <c r="P245" s="39" t="s">
        <v>611</v>
      </c>
      <c r="Q245" s="40">
        <v>300</v>
      </c>
      <c r="R245" s="40">
        <f>Inventari!C39</f>
        <v>1</v>
      </c>
      <c r="S245" s="40"/>
      <c r="T245" s="40">
        <f t="shared" si="10"/>
        <v>300</v>
      </c>
      <c r="U245" s="40">
        <v>12</v>
      </c>
      <c r="V245" s="40">
        <f t="shared" si="11"/>
        <v>3600</v>
      </c>
      <c r="W245" s="40">
        <f>'Tipus-de-Recurs-assignat'!B12</f>
        <v>35</v>
      </c>
      <c r="X245" s="40">
        <f t="shared" si="12"/>
        <v>35</v>
      </c>
      <c r="Y245" s="40"/>
      <c r="Z245" s="49"/>
    </row>
    <row r="246" spans="1:26" ht="19.899999999999999" customHeight="1" x14ac:dyDescent="0.25">
      <c r="A246" s="24" t="s">
        <v>38</v>
      </c>
      <c r="B246" s="39" t="s">
        <v>1374</v>
      </c>
      <c r="C246" s="39" t="s">
        <v>1375</v>
      </c>
      <c r="D246" s="39" t="s">
        <v>551</v>
      </c>
      <c r="E246" s="39" t="s">
        <v>1338</v>
      </c>
      <c r="F246" s="39" t="s">
        <v>1339</v>
      </c>
      <c r="G246" s="39" t="s">
        <v>1389</v>
      </c>
      <c r="H246" s="39" t="s">
        <v>1394</v>
      </c>
      <c r="I246" s="39" t="s">
        <v>1395</v>
      </c>
      <c r="J246" s="39" t="s">
        <v>47</v>
      </c>
      <c r="K246" s="39"/>
      <c r="L246" s="39" t="s">
        <v>557</v>
      </c>
      <c r="M246" s="39" t="s">
        <v>49</v>
      </c>
      <c r="N246" s="39" t="s">
        <v>50</v>
      </c>
      <c r="O246" s="39" t="s">
        <v>51</v>
      </c>
      <c r="P246" s="39" t="s">
        <v>611</v>
      </c>
      <c r="Q246" s="40">
        <v>300</v>
      </c>
      <c r="R246" s="40">
        <f>Inventari!C39</f>
        <v>1</v>
      </c>
      <c r="S246" s="40"/>
      <c r="T246" s="40">
        <f t="shared" si="10"/>
        <v>300</v>
      </c>
      <c r="U246" s="40">
        <v>12</v>
      </c>
      <c r="V246" s="40">
        <f t="shared" si="11"/>
        <v>3600</v>
      </c>
      <c r="W246" s="40">
        <f>'Tipus-de-Recurs-assignat'!B12</f>
        <v>35</v>
      </c>
      <c r="X246" s="40">
        <f t="shared" si="12"/>
        <v>35</v>
      </c>
      <c r="Y246" s="40"/>
      <c r="Z246" s="49"/>
    </row>
    <row r="247" spans="1:26" ht="19.899999999999999" customHeight="1" x14ac:dyDescent="0.25">
      <c r="A247" s="24" t="s">
        <v>38</v>
      </c>
      <c r="B247" s="39" t="s">
        <v>1374</v>
      </c>
      <c r="C247" s="39" t="s">
        <v>1375</v>
      </c>
      <c r="D247" s="39" t="s">
        <v>551</v>
      </c>
      <c r="E247" s="39" t="s">
        <v>1338</v>
      </c>
      <c r="F247" s="39" t="s">
        <v>1339</v>
      </c>
      <c r="G247" s="39" t="s">
        <v>1389</v>
      </c>
      <c r="H247" s="39" t="s">
        <v>1396</v>
      </c>
      <c r="I247" s="39" t="s">
        <v>1397</v>
      </c>
      <c r="J247" s="39" t="s">
        <v>47</v>
      </c>
      <c r="K247" s="39"/>
      <c r="L247" s="39" t="s">
        <v>557</v>
      </c>
      <c r="M247" s="39" t="s">
        <v>49</v>
      </c>
      <c r="N247" s="39" t="s">
        <v>50</v>
      </c>
      <c r="O247" s="39" t="s">
        <v>51</v>
      </c>
      <c r="P247" s="39" t="s">
        <v>611</v>
      </c>
      <c r="Q247" s="40">
        <v>300</v>
      </c>
      <c r="R247" s="40">
        <f>Inventari!C39</f>
        <v>1</v>
      </c>
      <c r="S247" s="40"/>
      <c r="T247" s="40">
        <f t="shared" si="10"/>
        <v>300</v>
      </c>
      <c r="U247" s="40">
        <v>12</v>
      </c>
      <c r="V247" s="40">
        <f t="shared" si="11"/>
        <v>3600</v>
      </c>
      <c r="W247" s="40">
        <f>'Tipus-de-Recurs-assignat'!B12</f>
        <v>35</v>
      </c>
      <c r="X247" s="40">
        <f t="shared" si="12"/>
        <v>35</v>
      </c>
      <c r="Y247" s="40"/>
      <c r="Z247" s="49"/>
    </row>
    <row r="248" spans="1:26" ht="19.899999999999999" customHeight="1" x14ac:dyDescent="0.25">
      <c r="A248" s="24" t="s">
        <v>38</v>
      </c>
      <c r="B248" s="39" t="s">
        <v>1374</v>
      </c>
      <c r="C248" s="39" t="s">
        <v>1375</v>
      </c>
      <c r="D248" s="39" t="s">
        <v>551</v>
      </c>
      <c r="E248" s="39" t="s">
        <v>1338</v>
      </c>
      <c r="F248" s="39" t="s">
        <v>1339</v>
      </c>
      <c r="G248" s="39" t="s">
        <v>1389</v>
      </c>
      <c r="H248" s="39" t="s">
        <v>1398</v>
      </c>
      <c r="I248" s="39" t="s">
        <v>1399</v>
      </c>
      <c r="J248" s="39" t="s">
        <v>47</v>
      </c>
      <c r="K248" s="39"/>
      <c r="L248" s="39" t="s">
        <v>557</v>
      </c>
      <c r="M248" s="39" t="s">
        <v>49</v>
      </c>
      <c r="N248" s="39" t="s">
        <v>50</v>
      </c>
      <c r="O248" s="39" t="s">
        <v>51</v>
      </c>
      <c r="P248" s="39" t="s">
        <v>611</v>
      </c>
      <c r="Q248" s="40">
        <v>300</v>
      </c>
      <c r="R248" s="40">
        <f>Inventari!C39</f>
        <v>1</v>
      </c>
      <c r="S248" s="40"/>
      <c r="T248" s="40">
        <f t="shared" si="10"/>
        <v>300</v>
      </c>
      <c r="U248" s="40">
        <v>12</v>
      </c>
      <c r="V248" s="40">
        <f t="shared" si="11"/>
        <v>3600</v>
      </c>
      <c r="W248" s="40">
        <f>'Tipus-de-Recurs-assignat'!B12</f>
        <v>35</v>
      </c>
      <c r="X248" s="40">
        <f t="shared" si="12"/>
        <v>35</v>
      </c>
      <c r="Y248" s="40"/>
      <c r="Z248" s="49"/>
    </row>
    <row r="249" spans="1:26" ht="19.899999999999999" customHeight="1" x14ac:dyDescent="0.25">
      <c r="A249" s="24" t="s">
        <v>38</v>
      </c>
      <c r="B249" s="39" t="s">
        <v>1374</v>
      </c>
      <c r="C249" s="39" t="s">
        <v>1375</v>
      </c>
      <c r="D249" s="39" t="s">
        <v>551</v>
      </c>
      <c r="E249" s="39" t="s">
        <v>1338</v>
      </c>
      <c r="F249" s="39" t="s">
        <v>1339</v>
      </c>
      <c r="G249" s="39" t="s">
        <v>1389</v>
      </c>
      <c r="H249" s="39" t="s">
        <v>1400</v>
      </c>
      <c r="I249" s="39" t="s">
        <v>1401</v>
      </c>
      <c r="J249" s="39" t="s">
        <v>47</v>
      </c>
      <c r="K249" s="39"/>
      <c r="L249" s="39" t="s">
        <v>557</v>
      </c>
      <c r="M249" s="39" t="s">
        <v>49</v>
      </c>
      <c r="N249" s="39" t="s">
        <v>50</v>
      </c>
      <c r="O249" s="39" t="s">
        <v>51</v>
      </c>
      <c r="P249" s="39" t="s">
        <v>611</v>
      </c>
      <c r="Q249" s="40">
        <v>300</v>
      </c>
      <c r="R249" s="40">
        <f>Inventari!C39</f>
        <v>1</v>
      </c>
      <c r="S249" s="40"/>
      <c r="T249" s="40">
        <f t="shared" si="10"/>
        <v>300</v>
      </c>
      <c r="U249" s="40">
        <v>12</v>
      </c>
      <c r="V249" s="40">
        <f t="shared" si="11"/>
        <v>3600</v>
      </c>
      <c r="W249" s="40">
        <f>'Tipus-de-Recurs-assignat'!B12</f>
        <v>35</v>
      </c>
      <c r="X249" s="40">
        <f t="shared" si="12"/>
        <v>35</v>
      </c>
      <c r="Y249" s="40"/>
      <c r="Z249" s="49"/>
    </row>
    <row r="250" spans="1:26" ht="19.899999999999999" customHeight="1" x14ac:dyDescent="0.25">
      <c r="A250" s="24" t="s">
        <v>38</v>
      </c>
      <c r="B250" s="39" t="s">
        <v>1374</v>
      </c>
      <c r="C250" s="39" t="s">
        <v>1375</v>
      </c>
      <c r="D250" s="39" t="s">
        <v>551</v>
      </c>
      <c r="E250" s="39" t="s">
        <v>1338</v>
      </c>
      <c r="F250" s="39" t="s">
        <v>1339</v>
      </c>
      <c r="G250" s="39" t="s">
        <v>1389</v>
      </c>
      <c r="H250" s="39" t="s">
        <v>1402</v>
      </c>
      <c r="I250" s="39" t="s">
        <v>1403</v>
      </c>
      <c r="J250" s="39" t="s">
        <v>47</v>
      </c>
      <c r="K250" s="39"/>
      <c r="L250" s="39" t="s">
        <v>557</v>
      </c>
      <c r="M250" s="39" t="s">
        <v>49</v>
      </c>
      <c r="N250" s="39" t="s">
        <v>50</v>
      </c>
      <c r="O250" s="39" t="s">
        <v>51</v>
      </c>
      <c r="P250" s="39" t="s">
        <v>611</v>
      </c>
      <c r="Q250" s="40">
        <v>300</v>
      </c>
      <c r="R250" s="40">
        <f>Inventari!C39</f>
        <v>1</v>
      </c>
      <c r="S250" s="40"/>
      <c r="T250" s="40">
        <f t="shared" si="10"/>
        <v>300</v>
      </c>
      <c r="U250" s="40">
        <v>12</v>
      </c>
      <c r="V250" s="40">
        <f t="shared" si="11"/>
        <v>3600</v>
      </c>
      <c r="W250" s="40">
        <f>'Tipus-de-Recurs-assignat'!B12</f>
        <v>35</v>
      </c>
      <c r="X250" s="40">
        <f t="shared" si="12"/>
        <v>35</v>
      </c>
      <c r="Y250" s="40"/>
      <c r="Z250" s="49"/>
    </row>
    <row r="251" spans="1:26" ht="19.899999999999999" customHeight="1" x14ac:dyDescent="0.25">
      <c r="A251" s="24" t="s">
        <v>38</v>
      </c>
      <c r="B251" s="39" t="s">
        <v>1374</v>
      </c>
      <c r="C251" s="39" t="s">
        <v>1375</v>
      </c>
      <c r="D251" s="39" t="s">
        <v>551</v>
      </c>
      <c r="E251" s="39" t="s">
        <v>1338</v>
      </c>
      <c r="F251" s="39" t="s">
        <v>1339</v>
      </c>
      <c r="G251" s="39" t="s">
        <v>1389</v>
      </c>
      <c r="H251" s="39" t="s">
        <v>1404</v>
      </c>
      <c r="I251" s="39" t="s">
        <v>1405</v>
      </c>
      <c r="J251" s="39" t="s">
        <v>47</v>
      </c>
      <c r="K251" s="39"/>
      <c r="L251" s="39" t="s">
        <v>557</v>
      </c>
      <c r="M251" s="39" t="s">
        <v>49</v>
      </c>
      <c r="N251" s="39" t="s">
        <v>50</v>
      </c>
      <c r="O251" s="39" t="s">
        <v>51</v>
      </c>
      <c r="P251" s="39" t="s">
        <v>611</v>
      </c>
      <c r="Q251" s="40">
        <v>300</v>
      </c>
      <c r="R251" s="40">
        <f>Inventari!C39</f>
        <v>1</v>
      </c>
      <c r="S251" s="40"/>
      <c r="T251" s="40">
        <f t="shared" si="10"/>
        <v>300</v>
      </c>
      <c r="U251" s="40">
        <v>12</v>
      </c>
      <c r="V251" s="40">
        <f t="shared" si="11"/>
        <v>3600</v>
      </c>
      <c r="W251" s="40">
        <f>'Tipus-de-Recurs-assignat'!B12</f>
        <v>35</v>
      </c>
      <c r="X251" s="40">
        <f t="shared" si="12"/>
        <v>35</v>
      </c>
      <c r="Y251" s="40"/>
      <c r="Z251" s="49"/>
    </row>
    <row r="252" spans="1:26" ht="19.899999999999999" customHeight="1" x14ac:dyDescent="0.25">
      <c r="A252" s="24" t="s">
        <v>38</v>
      </c>
      <c r="B252" s="39" t="s">
        <v>1374</v>
      </c>
      <c r="C252" s="39" t="s">
        <v>1375</v>
      </c>
      <c r="D252" s="39" t="s">
        <v>551</v>
      </c>
      <c r="E252" s="39" t="s">
        <v>1338</v>
      </c>
      <c r="F252" s="39" t="s">
        <v>1339</v>
      </c>
      <c r="G252" s="39" t="s">
        <v>1389</v>
      </c>
      <c r="H252" s="39" t="s">
        <v>1406</v>
      </c>
      <c r="I252" s="39" t="s">
        <v>1407</v>
      </c>
      <c r="J252" s="39" t="s">
        <v>47</v>
      </c>
      <c r="K252" s="39"/>
      <c r="L252" s="39" t="s">
        <v>557</v>
      </c>
      <c r="M252" s="39" t="s">
        <v>49</v>
      </c>
      <c r="N252" s="39" t="s">
        <v>50</v>
      </c>
      <c r="O252" s="39" t="s">
        <v>51</v>
      </c>
      <c r="P252" s="39" t="s">
        <v>611</v>
      </c>
      <c r="Q252" s="40">
        <v>300</v>
      </c>
      <c r="R252" s="40">
        <f>Inventari!C39</f>
        <v>1</v>
      </c>
      <c r="S252" s="40"/>
      <c r="T252" s="40">
        <f t="shared" si="10"/>
        <v>300</v>
      </c>
      <c r="U252" s="40">
        <v>12</v>
      </c>
      <c r="V252" s="40">
        <f t="shared" si="11"/>
        <v>3600</v>
      </c>
      <c r="W252" s="40">
        <f>'Tipus-de-Recurs-assignat'!B12</f>
        <v>35</v>
      </c>
      <c r="X252" s="40">
        <f t="shared" si="12"/>
        <v>35</v>
      </c>
      <c r="Y252" s="40">
        <f>X244+X245+X246+X247+X248+X249+X250+X251+X252</f>
        <v>315</v>
      </c>
      <c r="Z252" s="49">
        <f>X241+X242+X243+X244+X245+X246+X247+X248+X249+X250+X251+X252</f>
        <v>560</v>
      </c>
    </row>
    <row r="253" spans="1:26" ht="19.899999999999999" customHeight="1" x14ac:dyDescent="0.25">
      <c r="A253" s="18" t="s">
        <v>38</v>
      </c>
      <c r="B253" s="30" t="s">
        <v>1532</v>
      </c>
      <c r="C253" s="30" t="s">
        <v>1531</v>
      </c>
      <c r="D253" s="30" t="s">
        <v>1489</v>
      </c>
      <c r="E253" s="30" t="s">
        <v>1519</v>
      </c>
      <c r="F253" s="30" t="s">
        <v>1520</v>
      </c>
      <c r="G253" s="30" t="s">
        <v>1521</v>
      </c>
      <c r="H253" s="30" t="s">
        <v>1522</v>
      </c>
      <c r="I253" s="30" t="s">
        <v>1523</v>
      </c>
      <c r="J253" s="30" t="s">
        <v>72</v>
      </c>
      <c r="K253" s="30"/>
      <c r="L253" s="30" t="s">
        <v>609</v>
      </c>
      <c r="M253" s="30" t="s">
        <v>49</v>
      </c>
      <c r="N253" s="30" t="s">
        <v>50</v>
      </c>
      <c r="O253" s="30" t="s">
        <v>51</v>
      </c>
      <c r="P253" s="30" t="s">
        <v>1557</v>
      </c>
      <c r="Q253" s="32">
        <v>1200</v>
      </c>
      <c r="R253" s="32">
        <f>Inventari!C42</f>
        <v>5</v>
      </c>
      <c r="S253" s="32"/>
      <c r="T253" s="32">
        <f t="shared" si="10"/>
        <v>6000</v>
      </c>
      <c r="U253" s="32">
        <v>2</v>
      </c>
      <c r="V253" s="32">
        <f t="shared" si="11"/>
        <v>12000</v>
      </c>
      <c r="W253" s="32">
        <v>40</v>
      </c>
      <c r="X253" s="32">
        <f t="shared" si="12"/>
        <v>133.33333333333334</v>
      </c>
      <c r="Y253" s="32"/>
      <c r="Z253" s="48"/>
    </row>
    <row r="254" spans="1:26" ht="19.899999999999999" customHeight="1" x14ac:dyDescent="0.25">
      <c r="A254" s="18" t="s">
        <v>38</v>
      </c>
      <c r="B254" s="30" t="s">
        <v>1532</v>
      </c>
      <c r="C254" s="30" t="s">
        <v>1531</v>
      </c>
      <c r="D254" s="30" t="s">
        <v>1489</v>
      </c>
      <c r="E254" s="30" t="s">
        <v>1519</v>
      </c>
      <c r="F254" s="30" t="s">
        <v>1520</v>
      </c>
      <c r="G254" s="30" t="s">
        <v>1521</v>
      </c>
      <c r="H254" s="30" t="s">
        <v>1524</v>
      </c>
      <c r="I254" s="30" t="s">
        <v>1525</v>
      </c>
      <c r="J254" s="30" t="s">
        <v>47</v>
      </c>
      <c r="K254" s="30"/>
      <c r="L254" s="30" t="s">
        <v>609</v>
      </c>
      <c r="M254" s="30" t="s">
        <v>49</v>
      </c>
      <c r="N254" s="30" t="s">
        <v>50</v>
      </c>
      <c r="O254" s="30" t="s">
        <v>51</v>
      </c>
      <c r="P254" s="30" t="s">
        <v>1557</v>
      </c>
      <c r="Q254" s="32">
        <v>1200</v>
      </c>
      <c r="R254" s="32">
        <f>Inventari!C42</f>
        <v>5</v>
      </c>
      <c r="S254" s="32"/>
      <c r="T254" s="32">
        <f t="shared" si="10"/>
        <v>6000</v>
      </c>
      <c r="U254" s="32">
        <v>2</v>
      </c>
      <c r="V254" s="32">
        <f t="shared" si="11"/>
        <v>12000</v>
      </c>
      <c r="W254" s="32">
        <v>40</v>
      </c>
      <c r="X254" s="32">
        <f t="shared" si="12"/>
        <v>133.33333333333334</v>
      </c>
      <c r="Y254" s="32"/>
      <c r="Z254" s="48"/>
    </row>
    <row r="255" spans="1:26" ht="19.899999999999999" customHeight="1" x14ac:dyDescent="0.25">
      <c r="A255" s="18" t="s">
        <v>38</v>
      </c>
      <c r="B255" s="30" t="s">
        <v>1532</v>
      </c>
      <c r="C255" s="30" t="s">
        <v>1531</v>
      </c>
      <c r="D255" s="30" t="s">
        <v>1489</v>
      </c>
      <c r="E255" s="30" t="s">
        <v>1519</v>
      </c>
      <c r="F255" s="30" t="s">
        <v>1520</v>
      </c>
      <c r="G255" s="30" t="s">
        <v>1521</v>
      </c>
      <c r="H255" s="30" t="s">
        <v>1526</v>
      </c>
      <c r="I255" s="30" t="s">
        <v>1527</v>
      </c>
      <c r="J255" s="30" t="s">
        <v>47</v>
      </c>
      <c r="K255" s="30"/>
      <c r="L255" s="30" t="s">
        <v>609</v>
      </c>
      <c r="M255" s="30" t="s">
        <v>49</v>
      </c>
      <c r="N255" s="30" t="s">
        <v>50</v>
      </c>
      <c r="O255" s="30" t="s">
        <v>51</v>
      </c>
      <c r="P255" s="30" t="s">
        <v>1557</v>
      </c>
      <c r="Q255" s="32">
        <v>1200</v>
      </c>
      <c r="R255" s="32">
        <f>Inventari!C42</f>
        <v>5</v>
      </c>
      <c r="S255" s="32"/>
      <c r="T255" s="32">
        <f t="shared" si="10"/>
        <v>6000</v>
      </c>
      <c r="U255" s="32">
        <v>2</v>
      </c>
      <c r="V255" s="32">
        <f t="shared" si="11"/>
        <v>12000</v>
      </c>
      <c r="W255" s="32">
        <v>40</v>
      </c>
      <c r="X255" s="32">
        <f t="shared" si="12"/>
        <v>133.33333333333334</v>
      </c>
      <c r="Y255" s="32"/>
      <c r="Z255" s="48"/>
    </row>
    <row r="256" spans="1:26" ht="19.899999999999999" customHeight="1" x14ac:dyDescent="0.25">
      <c r="A256" s="18" t="s">
        <v>38</v>
      </c>
      <c r="B256" s="30" t="s">
        <v>1532</v>
      </c>
      <c r="C256" s="30" t="s">
        <v>1531</v>
      </c>
      <c r="D256" s="30" t="s">
        <v>1489</v>
      </c>
      <c r="E256" s="30" t="s">
        <v>1519</v>
      </c>
      <c r="F256" s="30" t="s">
        <v>1520</v>
      </c>
      <c r="G256" s="30" t="s">
        <v>1528</v>
      </c>
      <c r="H256" s="30" t="s">
        <v>1529</v>
      </c>
      <c r="I256" s="30" t="s">
        <v>1530</v>
      </c>
      <c r="J256" s="30" t="s">
        <v>47</v>
      </c>
      <c r="K256" s="30"/>
      <c r="L256" s="30" t="s">
        <v>609</v>
      </c>
      <c r="M256" s="30" t="s">
        <v>49</v>
      </c>
      <c r="N256" s="30" t="s">
        <v>50</v>
      </c>
      <c r="O256" s="30" t="s">
        <v>51</v>
      </c>
      <c r="P256" s="30" t="s">
        <v>1557</v>
      </c>
      <c r="Q256" s="32">
        <v>600</v>
      </c>
      <c r="R256" s="32">
        <f>Inventari!C42</f>
        <v>5</v>
      </c>
      <c r="S256" s="32"/>
      <c r="T256" s="32">
        <f t="shared" si="10"/>
        <v>3000</v>
      </c>
      <c r="U256" s="32">
        <v>2</v>
      </c>
      <c r="V256" s="32">
        <f t="shared" si="11"/>
        <v>6000</v>
      </c>
      <c r="W256" s="32">
        <v>40</v>
      </c>
      <c r="X256" s="32">
        <f t="shared" si="12"/>
        <v>66.666666666666671</v>
      </c>
      <c r="Y256" s="32">
        <f>X253+X254+X255+X256</f>
        <v>466.66666666666669</v>
      </c>
      <c r="Z256" s="48">
        <f>X253+X254+X255+X256</f>
        <v>466.66666666666669</v>
      </c>
    </row>
    <row r="257" spans="1:26" ht="19.899999999999999" customHeight="1" x14ac:dyDescent="0.25">
      <c r="A257" s="18" t="s">
        <v>38</v>
      </c>
      <c r="B257" s="30" t="s">
        <v>1408</v>
      </c>
      <c r="C257" s="30" t="s">
        <v>1409</v>
      </c>
      <c r="D257" s="30" t="s">
        <v>1489</v>
      </c>
      <c r="E257" s="30" t="s">
        <v>1587</v>
      </c>
      <c r="F257" s="30" t="s">
        <v>1588</v>
      </c>
      <c r="G257" s="30" t="s">
        <v>1589</v>
      </c>
      <c r="H257" s="30" t="s">
        <v>1590</v>
      </c>
      <c r="I257" s="30" t="s">
        <v>1591</v>
      </c>
      <c r="J257" s="30" t="s">
        <v>47</v>
      </c>
      <c r="K257" s="30"/>
      <c r="L257" s="30" t="s">
        <v>609</v>
      </c>
      <c r="M257" s="30" t="s">
        <v>49</v>
      </c>
      <c r="N257" s="30" t="s">
        <v>50</v>
      </c>
      <c r="O257" s="30" t="s">
        <v>51</v>
      </c>
      <c r="P257" s="30" t="s">
        <v>611</v>
      </c>
      <c r="Q257" s="32">
        <v>600</v>
      </c>
      <c r="R257" s="32">
        <f>Inventari!C52</f>
        <v>7</v>
      </c>
      <c r="S257" s="32"/>
      <c r="T257" s="32">
        <f t="shared" si="10"/>
        <v>4200</v>
      </c>
      <c r="U257" s="32">
        <v>2</v>
      </c>
      <c r="V257" s="32">
        <f t="shared" si="11"/>
        <v>8400</v>
      </c>
      <c r="W257" s="32">
        <f>'Tipus-de-Recurs-assignat'!B12</f>
        <v>35</v>
      </c>
      <c r="X257" s="32">
        <f t="shared" si="12"/>
        <v>81.666666666666671</v>
      </c>
      <c r="Y257" s="32"/>
      <c r="Z257" s="48"/>
    </row>
    <row r="258" spans="1:26" ht="19.899999999999999" customHeight="1" x14ac:dyDescent="0.25">
      <c r="A258" s="18" t="s">
        <v>38</v>
      </c>
      <c r="B258" s="30" t="s">
        <v>1408</v>
      </c>
      <c r="C258" s="30" t="s">
        <v>1409</v>
      </c>
      <c r="D258" s="30" t="s">
        <v>1489</v>
      </c>
      <c r="E258" s="30" t="s">
        <v>1587</v>
      </c>
      <c r="F258" s="30" t="s">
        <v>1588</v>
      </c>
      <c r="G258" s="30" t="s">
        <v>1589</v>
      </c>
      <c r="H258" s="30" t="s">
        <v>1592</v>
      </c>
      <c r="I258" s="30" t="s">
        <v>1593</v>
      </c>
      <c r="J258" s="30" t="s">
        <v>47</v>
      </c>
      <c r="K258" s="30"/>
      <c r="L258" s="30" t="s">
        <v>609</v>
      </c>
      <c r="M258" s="30" t="s">
        <v>49</v>
      </c>
      <c r="N258" s="30" t="s">
        <v>50</v>
      </c>
      <c r="O258" s="30" t="s">
        <v>51</v>
      </c>
      <c r="P258" s="30" t="s">
        <v>611</v>
      </c>
      <c r="Q258" s="32">
        <v>300</v>
      </c>
      <c r="R258" s="32">
        <f>Inventari!C52</f>
        <v>7</v>
      </c>
      <c r="S258" s="32"/>
      <c r="T258" s="32">
        <f t="shared" si="10"/>
        <v>2100</v>
      </c>
      <c r="U258" s="32">
        <v>2</v>
      </c>
      <c r="V258" s="32">
        <f t="shared" si="11"/>
        <v>4200</v>
      </c>
      <c r="W258" s="32">
        <f>'Tipus-de-Recurs-assignat'!B12</f>
        <v>35</v>
      </c>
      <c r="X258" s="32">
        <f t="shared" si="12"/>
        <v>40.833333333333336</v>
      </c>
      <c r="Y258" s="32"/>
      <c r="Z258" s="48"/>
    </row>
    <row r="259" spans="1:26" ht="19.899999999999999" customHeight="1" x14ac:dyDescent="0.25">
      <c r="A259" s="18" t="s">
        <v>38</v>
      </c>
      <c r="B259" s="30" t="s">
        <v>1408</v>
      </c>
      <c r="C259" s="30" t="s">
        <v>1409</v>
      </c>
      <c r="D259" s="30" t="s">
        <v>1489</v>
      </c>
      <c r="E259" s="30" t="s">
        <v>1587</v>
      </c>
      <c r="F259" s="30" t="s">
        <v>1588</v>
      </c>
      <c r="G259" s="30" t="s">
        <v>1589</v>
      </c>
      <c r="H259" s="30" t="s">
        <v>1594</v>
      </c>
      <c r="I259" s="30" t="s">
        <v>1595</v>
      </c>
      <c r="J259" s="30" t="s">
        <v>47</v>
      </c>
      <c r="K259" s="30"/>
      <c r="L259" s="30" t="s">
        <v>609</v>
      </c>
      <c r="M259" s="30" t="s">
        <v>49</v>
      </c>
      <c r="N259" s="30" t="s">
        <v>50</v>
      </c>
      <c r="O259" s="30" t="s">
        <v>51</v>
      </c>
      <c r="P259" s="30" t="s">
        <v>611</v>
      </c>
      <c r="Q259" s="32">
        <v>600</v>
      </c>
      <c r="R259" s="32">
        <f>Inventari!C52</f>
        <v>7</v>
      </c>
      <c r="S259" s="32"/>
      <c r="T259" s="32">
        <f t="shared" si="10"/>
        <v>4200</v>
      </c>
      <c r="U259" s="32">
        <v>2</v>
      </c>
      <c r="V259" s="32">
        <f t="shared" si="11"/>
        <v>8400</v>
      </c>
      <c r="W259" s="32">
        <f>'Tipus-de-Recurs-assignat'!B12</f>
        <v>35</v>
      </c>
      <c r="X259" s="32">
        <f t="shared" si="12"/>
        <v>81.666666666666671</v>
      </c>
      <c r="Y259" s="32"/>
      <c r="Z259" s="48"/>
    </row>
    <row r="260" spans="1:26" ht="19.899999999999999" customHeight="1" x14ac:dyDescent="0.25">
      <c r="A260" s="18" t="s">
        <v>38</v>
      </c>
      <c r="B260" s="30" t="s">
        <v>1408</v>
      </c>
      <c r="C260" s="30" t="s">
        <v>1409</v>
      </c>
      <c r="D260" s="30" t="s">
        <v>1489</v>
      </c>
      <c r="E260" s="30" t="s">
        <v>1587</v>
      </c>
      <c r="F260" s="30" t="s">
        <v>1588</v>
      </c>
      <c r="G260" s="30" t="s">
        <v>1589</v>
      </c>
      <c r="H260" s="30" t="s">
        <v>1596</v>
      </c>
      <c r="I260" s="30" t="s">
        <v>1597</v>
      </c>
      <c r="J260" s="30" t="s">
        <v>47</v>
      </c>
      <c r="K260" s="30"/>
      <c r="L260" s="30" t="s">
        <v>609</v>
      </c>
      <c r="M260" s="30" t="s">
        <v>49</v>
      </c>
      <c r="N260" s="30" t="s">
        <v>50</v>
      </c>
      <c r="O260" s="30" t="s">
        <v>51</v>
      </c>
      <c r="P260" s="30" t="s">
        <v>611</v>
      </c>
      <c r="Q260" s="32">
        <v>300</v>
      </c>
      <c r="R260" s="32">
        <f>Inventari!C52</f>
        <v>7</v>
      </c>
      <c r="S260" s="32"/>
      <c r="T260" s="32">
        <f t="shared" si="10"/>
        <v>2100</v>
      </c>
      <c r="U260" s="32">
        <v>2</v>
      </c>
      <c r="V260" s="32">
        <f t="shared" si="11"/>
        <v>4200</v>
      </c>
      <c r="W260" s="32">
        <f>'Tipus-de-Recurs-assignat'!B12</f>
        <v>35</v>
      </c>
      <c r="X260" s="32">
        <f t="shared" si="12"/>
        <v>40.833333333333336</v>
      </c>
      <c r="Y260" s="32"/>
      <c r="Z260" s="48"/>
    </row>
    <row r="261" spans="1:26" ht="19.899999999999999" customHeight="1" x14ac:dyDescent="0.25">
      <c r="A261" s="18" t="s">
        <v>38</v>
      </c>
      <c r="B261" s="30" t="s">
        <v>1408</v>
      </c>
      <c r="C261" s="30" t="s">
        <v>1409</v>
      </c>
      <c r="D261" s="30" t="s">
        <v>1489</v>
      </c>
      <c r="E261" s="30" t="s">
        <v>1587</v>
      </c>
      <c r="F261" s="30" t="s">
        <v>1588</v>
      </c>
      <c r="G261" s="30" t="s">
        <v>1589</v>
      </c>
      <c r="H261" s="30" t="s">
        <v>1598</v>
      </c>
      <c r="I261" s="30" t="s">
        <v>1599</v>
      </c>
      <c r="J261" s="30" t="s">
        <v>47</v>
      </c>
      <c r="K261" s="30"/>
      <c r="L261" s="30" t="s">
        <v>609</v>
      </c>
      <c r="M261" s="30" t="s">
        <v>49</v>
      </c>
      <c r="N261" s="30" t="s">
        <v>50</v>
      </c>
      <c r="O261" s="30" t="s">
        <v>51</v>
      </c>
      <c r="P261" s="30" t="s">
        <v>611</v>
      </c>
      <c r="Q261" s="32">
        <v>300</v>
      </c>
      <c r="R261" s="32">
        <f>Inventari!C52</f>
        <v>7</v>
      </c>
      <c r="S261" s="32"/>
      <c r="T261" s="32">
        <f t="shared" si="10"/>
        <v>2100</v>
      </c>
      <c r="U261" s="32">
        <v>2</v>
      </c>
      <c r="V261" s="32">
        <f t="shared" si="11"/>
        <v>4200</v>
      </c>
      <c r="W261" s="32">
        <f>'Tipus-de-Recurs-assignat'!B12</f>
        <v>35</v>
      </c>
      <c r="X261" s="32">
        <f t="shared" si="12"/>
        <v>40.833333333333336</v>
      </c>
      <c r="Y261" s="32"/>
      <c r="Z261" s="48"/>
    </row>
    <row r="262" spans="1:26" ht="19.899999999999999" customHeight="1" x14ac:dyDescent="0.25">
      <c r="A262" s="18" t="s">
        <v>38</v>
      </c>
      <c r="B262" s="30" t="s">
        <v>1408</v>
      </c>
      <c r="C262" s="30" t="s">
        <v>1409</v>
      </c>
      <c r="D262" s="30" t="s">
        <v>1489</v>
      </c>
      <c r="E262" s="30" t="s">
        <v>1587</v>
      </c>
      <c r="F262" s="30" t="s">
        <v>1588</v>
      </c>
      <c r="G262" s="30" t="s">
        <v>1589</v>
      </c>
      <c r="H262" s="30" t="s">
        <v>1600</v>
      </c>
      <c r="I262" s="30" t="s">
        <v>1601</v>
      </c>
      <c r="J262" s="30" t="s">
        <v>47</v>
      </c>
      <c r="K262" s="30"/>
      <c r="L262" s="30" t="s">
        <v>609</v>
      </c>
      <c r="M262" s="30" t="s">
        <v>49</v>
      </c>
      <c r="N262" s="30" t="s">
        <v>50</v>
      </c>
      <c r="O262" s="30" t="s">
        <v>51</v>
      </c>
      <c r="P262" s="30" t="s">
        <v>611</v>
      </c>
      <c r="Q262" s="32">
        <v>300</v>
      </c>
      <c r="R262" s="32">
        <f>Inventari!C52</f>
        <v>7</v>
      </c>
      <c r="S262" s="32"/>
      <c r="T262" s="32">
        <f t="shared" si="10"/>
        <v>2100</v>
      </c>
      <c r="U262" s="32">
        <v>2</v>
      </c>
      <c r="V262" s="32">
        <f t="shared" si="11"/>
        <v>4200</v>
      </c>
      <c r="W262" s="32">
        <f>'Tipus-de-Recurs-assignat'!B12</f>
        <v>35</v>
      </c>
      <c r="X262" s="32">
        <f t="shared" si="12"/>
        <v>40.833333333333336</v>
      </c>
      <c r="Y262" s="32">
        <f>X257+X258+X259+X260+X261+X262</f>
        <v>326.66666666666669</v>
      </c>
      <c r="Z262" s="48">
        <f>+X257+X258+X259+X260+X261+X262</f>
        <v>326.66666666666669</v>
      </c>
    </row>
    <row r="263" spans="1:26" ht="19.899999999999999" customHeight="1" x14ac:dyDescent="0.25">
      <c r="A263" s="18" t="s">
        <v>38</v>
      </c>
      <c r="B263" s="30" t="s">
        <v>1572</v>
      </c>
      <c r="C263" s="30" t="s">
        <v>1573</v>
      </c>
      <c r="D263" s="30" t="s">
        <v>1489</v>
      </c>
      <c r="E263" s="30" t="s">
        <v>1574</v>
      </c>
      <c r="F263" s="30" t="s">
        <v>1575</v>
      </c>
      <c r="G263" s="30" t="s">
        <v>1576</v>
      </c>
      <c r="H263" s="30" t="s">
        <v>1577</v>
      </c>
      <c r="I263" s="30" t="s">
        <v>1578</v>
      </c>
      <c r="J263" s="30" t="s">
        <v>47</v>
      </c>
      <c r="K263" s="30"/>
      <c r="L263" s="30" t="s">
        <v>609</v>
      </c>
      <c r="M263" s="30" t="s">
        <v>49</v>
      </c>
      <c r="N263" s="30" t="s">
        <v>50</v>
      </c>
      <c r="O263" s="30" t="s">
        <v>51</v>
      </c>
      <c r="P263" s="30" t="s">
        <v>647</v>
      </c>
      <c r="Q263" s="32">
        <v>257</v>
      </c>
      <c r="R263" s="32">
        <f>Inventari!C32</f>
        <v>15</v>
      </c>
      <c r="S263" s="32"/>
      <c r="T263" s="32">
        <f t="shared" si="10"/>
        <v>3855</v>
      </c>
      <c r="U263" s="32">
        <v>2</v>
      </c>
      <c r="V263" s="32">
        <f t="shared" si="11"/>
        <v>7710</v>
      </c>
      <c r="W263" s="32">
        <f>'Tipus-de-Recurs-assignat'!B8</f>
        <v>35</v>
      </c>
      <c r="X263" s="32">
        <f t="shared" si="12"/>
        <v>74.958333333333329</v>
      </c>
      <c r="Y263" s="32"/>
      <c r="Z263" s="48"/>
    </row>
    <row r="264" spans="1:26" ht="19.899999999999999" customHeight="1" x14ac:dyDescent="0.25">
      <c r="A264" s="55" t="s">
        <v>38</v>
      </c>
      <c r="B264" s="56" t="s">
        <v>1572</v>
      </c>
      <c r="C264" s="56" t="s">
        <v>1573</v>
      </c>
      <c r="D264" s="56" t="s">
        <v>1489</v>
      </c>
      <c r="E264" s="56" t="s">
        <v>1574</v>
      </c>
      <c r="F264" s="56" t="s">
        <v>1575</v>
      </c>
      <c r="G264" s="56" t="s">
        <v>1576</v>
      </c>
      <c r="H264" s="56" t="s">
        <v>1579</v>
      </c>
      <c r="I264" s="56" t="s">
        <v>1059</v>
      </c>
      <c r="J264" s="56" t="s">
        <v>47</v>
      </c>
      <c r="K264" s="56"/>
      <c r="L264" s="56" t="s">
        <v>609</v>
      </c>
      <c r="M264" s="56" t="s">
        <v>49</v>
      </c>
      <c r="N264" s="56" t="s">
        <v>50</v>
      </c>
      <c r="O264" s="56" t="s">
        <v>51</v>
      </c>
      <c r="P264" s="56" t="s">
        <v>647</v>
      </c>
      <c r="Q264" s="57">
        <v>257</v>
      </c>
      <c r="R264" s="57">
        <f>Inventari!C32</f>
        <v>15</v>
      </c>
      <c r="S264" s="57"/>
      <c r="T264" s="57">
        <f t="shared" si="10"/>
        <v>3855</v>
      </c>
      <c r="U264" s="57">
        <v>2</v>
      </c>
      <c r="V264" s="57">
        <f t="shared" si="11"/>
        <v>7710</v>
      </c>
      <c r="W264" s="57">
        <f>'Tipus-de-Recurs-assignat'!B8</f>
        <v>35</v>
      </c>
      <c r="X264" s="57">
        <f t="shared" si="12"/>
        <v>74.958333333333329</v>
      </c>
      <c r="Y264" s="57"/>
      <c r="Z264" s="58"/>
    </row>
    <row r="265" spans="1:26" ht="19.899999999999999" customHeight="1" x14ac:dyDescent="0.25">
      <c r="A265" s="55" t="s">
        <v>38</v>
      </c>
      <c r="B265" s="56" t="s">
        <v>1572</v>
      </c>
      <c r="C265" s="56" t="s">
        <v>1573</v>
      </c>
      <c r="D265" s="56" t="s">
        <v>1489</v>
      </c>
      <c r="E265" s="56" t="s">
        <v>1574</v>
      </c>
      <c r="F265" s="56" t="s">
        <v>1575</v>
      </c>
      <c r="G265" s="56" t="s">
        <v>1576</v>
      </c>
      <c r="H265" s="56" t="s">
        <v>1580</v>
      </c>
      <c r="I265" s="56" t="s">
        <v>1061</v>
      </c>
      <c r="J265" s="56" t="s">
        <v>47</v>
      </c>
      <c r="K265" s="56"/>
      <c r="L265" s="56" t="s">
        <v>609</v>
      </c>
      <c r="M265" s="56" t="s">
        <v>49</v>
      </c>
      <c r="N265" s="56" t="s">
        <v>50</v>
      </c>
      <c r="O265" s="56" t="s">
        <v>51</v>
      </c>
      <c r="P265" s="56" t="s">
        <v>647</v>
      </c>
      <c r="Q265" s="57">
        <v>257</v>
      </c>
      <c r="R265" s="57">
        <f>Inventari!C32</f>
        <v>15</v>
      </c>
      <c r="S265" s="57"/>
      <c r="T265" s="57">
        <f t="shared" si="10"/>
        <v>3855</v>
      </c>
      <c r="U265" s="57">
        <v>2</v>
      </c>
      <c r="V265" s="57">
        <f t="shared" si="11"/>
        <v>7710</v>
      </c>
      <c r="W265" s="57">
        <f>'Tipus-de-Recurs-assignat'!B8</f>
        <v>35</v>
      </c>
      <c r="X265" s="57">
        <f t="shared" si="12"/>
        <v>74.958333333333329</v>
      </c>
      <c r="Y265" s="57"/>
      <c r="Z265" s="58"/>
    </row>
    <row r="266" spans="1:26" ht="19.899999999999999" customHeight="1" x14ac:dyDescent="0.25">
      <c r="A266" s="55" t="s">
        <v>38</v>
      </c>
      <c r="B266" s="56" t="s">
        <v>1572</v>
      </c>
      <c r="C266" s="56" t="s">
        <v>1573</v>
      </c>
      <c r="D266" s="56" t="s">
        <v>1489</v>
      </c>
      <c r="E266" s="56" t="s">
        <v>1574</v>
      </c>
      <c r="F266" s="56" t="s">
        <v>1575</v>
      </c>
      <c r="G266" s="56" t="s">
        <v>1576</v>
      </c>
      <c r="H266" s="56" t="s">
        <v>1581</v>
      </c>
      <c r="I266" s="56" t="s">
        <v>1582</v>
      </c>
      <c r="J266" s="56" t="s">
        <v>47</v>
      </c>
      <c r="K266" s="56"/>
      <c r="L266" s="56" t="s">
        <v>609</v>
      </c>
      <c r="M266" s="56" t="s">
        <v>49</v>
      </c>
      <c r="N266" s="56" t="s">
        <v>50</v>
      </c>
      <c r="O266" s="56" t="s">
        <v>51</v>
      </c>
      <c r="P266" s="56" t="s">
        <v>647</v>
      </c>
      <c r="Q266" s="57">
        <v>257</v>
      </c>
      <c r="R266" s="57">
        <f>Inventari!C32</f>
        <v>15</v>
      </c>
      <c r="S266" s="57"/>
      <c r="T266" s="57">
        <f t="shared" si="10"/>
        <v>3855</v>
      </c>
      <c r="U266" s="57">
        <v>2</v>
      </c>
      <c r="V266" s="57">
        <f t="shared" si="11"/>
        <v>7710</v>
      </c>
      <c r="W266" s="57">
        <f>'Tipus-de-Recurs-assignat'!B8</f>
        <v>35</v>
      </c>
      <c r="X266" s="57">
        <f t="shared" si="12"/>
        <v>74.958333333333329</v>
      </c>
      <c r="Y266" s="57"/>
      <c r="Z266" s="58"/>
    </row>
    <row r="267" spans="1:26" ht="19.899999999999999" customHeight="1" x14ac:dyDescent="0.25">
      <c r="A267" s="59" t="s">
        <v>38</v>
      </c>
      <c r="B267" s="60" t="s">
        <v>1572</v>
      </c>
      <c r="C267" s="60" t="s">
        <v>1573</v>
      </c>
      <c r="D267" s="60" t="s">
        <v>1489</v>
      </c>
      <c r="E267" s="60" t="s">
        <v>1574</v>
      </c>
      <c r="F267" s="60" t="s">
        <v>1575</v>
      </c>
      <c r="G267" s="60" t="s">
        <v>1576</v>
      </c>
      <c r="H267" s="60" t="s">
        <v>1583</v>
      </c>
      <c r="I267" s="60" t="s">
        <v>1065</v>
      </c>
      <c r="J267" s="60" t="s">
        <v>47</v>
      </c>
      <c r="K267" s="60"/>
      <c r="L267" s="60" t="s">
        <v>609</v>
      </c>
      <c r="M267" s="60" t="s">
        <v>49</v>
      </c>
      <c r="N267" s="60" t="s">
        <v>50</v>
      </c>
      <c r="O267" s="60" t="s">
        <v>51</v>
      </c>
      <c r="P267" s="60" t="s">
        <v>647</v>
      </c>
      <c r="Q267" s="61">
        <v>257</v>
      </c>
      <c r="R267" s="61">
        <f>Inventari!C32</f>
        <v>15</v>
      </c>
      <c r="S267" s="61"/>
      <c r="T267" s="61">
        <f t="shared" ref="T267:T330" si="13">Q267*R267</f>
        <v>3855</v>
      </c>
      <c r="U267" s="61">
        <v>2</v>
      </c>
      <c r="V267" s="61">
        <f t="shared" ref="V267:V330" si="14">T267*U267</f>
        <v>7710</v>
      </c>
      <c r="W267" s="61">
        <f>'Tipus-de-Recurs-assignat'!B8</f>
        <v>35</v>
      </c>
      <c r="X267" s="61">
        <f t="shared" ref="X267:X330" si="15">(V267/3600)*W267</f>
        <v>74.958333333333329</v>
      </c>
      <c r="Y267" s="61"/>
      <c r="Z267" s="62"/>
    </row>
    <row r="268" spans="1:26" ht="19.899999999999999" customHeight="1" x14ac:dyDescent="0.25">
      <c r="A268" s="59" t="s">
        <v>38</v>
      </c>
      <c r="B268" s="60" t="s">
        <v>1572</v>
      </c>
      <c r="C268" s="60" t="s">
        <v>1573</v>
      </c>
      <c r="D268" s="60" t="s">
        <v>1489</v>
      </c>
      <c r="E268" s="60" t="s">
        <v>1574</v>
      </c>
      <c r="F268" s="60" t="s">
        <v>1575</v>
      </c>
      <c r="G268" s="60" t="s">
        <v>1576</v>
      </c>
      <c r="H268" s="60" t="s">
        <v>1584</v>
      </c>
      <c r="I268" s="60" t="s">
        <v>1067</v>
      </c>
      <c r="J268" s="60" t="s">
        <v>47</v>
      </c>
      <c r="K268" s="60"/>
      <c r="L268" s="60" t="s">
        <v>609</v>
      </c>
      <c r="M268" s="60" t="s">
        <v>49</v>
      </c>
      <c r="N268" s="60" t="s">
        <v>50</v>
      </c>
      <c r="O268" s="60" t="s">
        <v>51</v>
      </c>
      <c r="P268" s="60" t="s">
        <v>647</v>
      </c>
      <c r="Q268" s="61">
        <v>257</v>
      </c>
      <c r="R268" s="61">
        <f>Inventari!C32</f>
        <v>15</v>
      </c>
      <c r="S268" s="61"/>
      <c r="T268" s="61">
        <f t="shared" si="13"/>
        <v>3855</v>
      </c>
      <c r="U268" s="61">
        <v>2</v>
      </c>
      <c r="V268" s="61">
        <f t="shared" si="14"/>
        <v>7710</v>
      </c>
      <c r="W268" s="61">
        <f>'Tipus-de-Recurs-assignat'!B8</f>
        <v>35</v>
      </c>
      <c r="X268" s="61">
        <f t="shared" si="15"/>
        <v>74.958333333333329</v>
      </c>
      <c r="Y268" s="61"/>
      <c r="Z268" s="62"/>
    </row>
    <row r="269" spans="1:26" ht="19.899999999999999" customHeight="1" x14ac:dyDescent="0.25">
      <c r="A269" s="59" t="s">
        <v>38</v>
      </c>
      <c r="B269" s="60" t="s">
        <v>1572</v>
      </c>
      <c r="C269" s="60" t="s">
        <v>1573</v>
      </c>
      <c r="D269" s="60" t="s">
        <v>1489</v>
      </c>
      <c r="E269" s="60" t="s">
        <v>1574</v>
      </c>
      <c r="F269" s="60" t="s">
        <v>1575</v>
      </c>
      <c r="G269" s="60" t="s">
        <v>1576</v>
      </c>
      <c r="H269" s="60" t="s">
        <v>1585</v>
      </c>
      <c r="I269" s="60" t="s">
        <v>1586</v>
      </c>
      <c r="J269" s="60" t="s">
        <v>47</v>
      </c>
      <c r="K269" s="60"/>
      <c r="L269" s="60" t="s">
        <v>609</v>
      </c>
      <c r="M269" s="60" t="s">
        <v>49</v>
      </c>
      <c r="N269" s="60" t="s">
        <v>50</v>
      </c>
      <c r="O269" s="60" t="s">
        <v>51</v>
      </c>
      <c r="P269" s="60" t="s">
        <v>647</v>
      </c>
      <c r="Q269" s="61">
        <v>257</v>
      </c>
      <c r="R269" s="61">
        <f>Inventari!C32</f>
        <v>15</v>
      </c>
      <c r="S269" s="61"/>
      <c r="T269" s="61">
        <f t="shared" si="13"/>
        <v>3855</v>
      </c>
      <c r="U269" s="61">
        <v>2</v>
      </c>
      <c r="V269" s="61">
        <f t="shared" si="14"/>
        <v>7710</v>
      </c>
      <c r="W269" s="61">
        <f>'Tipus-de-Recurs-assignat'!B8</f>
        <v>35</v>
      </c>
      <c r="X269" s="61">
        <f t="shared" si="15"/>
        <v>74.958333333333329</v>
      </c>
      <c r="Y269" s="61">
        <f>X263+X264+X265+X266+X267+X268+X269</f>
        <v>524.70833333333326</v>
      </c>
      <c r="Z269" s="48">
        <f>X263+X264+X265+X266+X267+X268+X269</f>
        <v>524.70833333333326</v>
      </c>
    </row>
    <row r="270" spans="1:26" ht="19.899999999999999" customHeight="1" x14ac:dyDescent="0.25">
      <c r="A270" s="18" t="s">
        <v>38</v>
      </c>
      <c r="B270" s="30" t="s">
        <v>804</v>
      </c>
      <c r="C270" s="30" t="s">
        <v>805</v>
      </c>
      <c r="D270" s="30" t="s">
        <v>806</v>
      </c>
      <c r="E270" s="30" t="s">
        <v>807</v>
      </c>
      <c r="F270" s="30" t="s">
        <v>808</v>
      </c>
      <c r="G270" s="30" t="s">
        <v>809</v>
      </c>
      <c r="H270" s="30" t="s">
        <v>810</v>
      </c>
      <c r="I270" s="30" t="s">
        <v>1622</v>
      </c>
      <c r="J270" s="30" t="s">
        <v>47</v>
      </c>
      <c r="K270" s="30"/>
      <c r="L270" s="30" t="s">
        <v>557</v>
      </c>
      <c r="M270" s="30" t="s">
        <v>49</v>
      </c>
      <c r="N270" s="30" t="s">
        <v>50</v>
      </c>
      <c r="O270" s="30" t="s">
        <v>811</v>
      </c>
      <c r="P270" s="30" t="s">
        <v>812</v>
      </c>
      <c r="Q270" s="32">
        <v>7200</v>
      </c>
      <c r="R270" s="32">
        <f>Inventari!C66</f>
        <v>1</v>
      </c>
      <c r="S270" s="32"/>
      <c r="T270" s="32">
        <f t="shared" si="13"/>
        <v>7200</v>
      </c>
      <c r="U270" s="32">
        <v>12</v>
      </c>
      <c r="V270" s="32">
        <f t="shared" si="14"/>
        <v>86400</v>
      </c>
      <c r="W270" s="32">
        <f>'Tipus-de-Recurs-assignat'!B27</f>
        <v>80</v>
      </c>
      <c r="X270" s="32">
        <f t="shared" si="15"/>
        <v>1920</v>
      </c>
      <c r="Y270" s="32">
        <f>X270</f>
        <v>1920</v>
      </c>
      <c r="Z270" s="48">
        <f>X270</f>
        <v>1920</v>
      </c>
    </row>
    <row r="271" spans="1:26" ht="19.899999999999999" customHeight="1" x14ac:dyDescent="0.25">
      <c r="A271" s="18" t="s">
        <v>38</v>
      </c>
      <c r="B271" s="30" t="s">
        <v>529</v>
      </c>
      <c r="C271" s="30" t="s">
        <v>530</v>
      </c>
      <c r="D271" s="30" t="s">
        <v>512</v>
      </c>
      <c r="E271" s="30" t="s">
        <v>531</v>
      </c>
      <c r="F271" s="30" t="s">
        <v>532</v>
      </c>
      <c r="G271" s="30" t="s">
        <v>533</v>
      </c>
      <c r="H271" s="30" t="s">
        <v>534</v>
      </c>
      <c r="I271" s="30" t="s">
        <v>535</v>
      </c>
      <c r="J271" s="30" t="s">
        <v>47</v>
      </c>
      <c r="K271" s="30"/>
      <c r="L271" s="30" t="s">
        <v>518</v>
      </c>
      <c r="M271" s="30" t="s">
        <v>26</v>
      </c>
      <c r="N271" s="30" t="s">
        <v>50</v>
      </c>
      <c r="O271" s="30" t="s">
        <v>519</v>
      </c>
      <c r="P271" s="30" t="s">
        <v>520</v>
      </c>
      <c r="Q271" s="32">
        <v>0</v>
      </c>
      <c r="R271" s="32">
        <f>Inventari!C27</f>
        <v>38</v>
      </c>
      <c r="S271" s="32"/>
      <c r="T271" s="32">
        <f t="shared" si="13"/>
        <v>0</v>
      </c>
      <c r="U271" s="32">
        <v>1</v>
      </c>
      <c r="V271" s="32">
        <f t="shared" si="14"/>
        <v>0</v>
      </c>
      <c r="W271" s="32">
        <f>'Tipus-de-Recurs-assignat'!B13</f>
        <v>45</v>
      </c>
      <c r="X271" s="32">
        <f t="shared" si="15"/>
        <v>0</v>
      </c>
      <c r="Y271" s="32">
        <f>X271</f>
        <v>0</v>
      </c>
      <c r="Z271" s="48">
        <f>X271</f>
        <v>0</v>
      </c>
    </row>
    <row r="272" spans="1:26" ht="19.899999999999999" customHeight="1" x14ac:dyDescent="0.25">
      <c r="A272" s="24" t="s">
        <v>38</v>
      </c>
      <c r="B272" s="39" t="s">
        <v>731</v>
      </c>
      <c r="C272" s="39" t="s">
        <v>732</v>
      </c>
      <c r="D272" s="39" t="s">
        <v>512</v>
      </c>
      <c r="E272" s="39" t="s">
        <v>531</v>
      </c>
      <c r="F272" s="39" t="s">
        <v>532</v>
      </c>
      <c r="G272" s="39" t="s">
        <v>733</v>
      </c>
      <c r="H272" s="39" t="s">
        <v>734</v>
      </c>
      <c r="I272" s="39" t="s">
        <v>735</v>
      </c>
      <c r="J272" s="39" t="s">
        <v>47</v>
      </c>
      <c r="K272" s="39"/>
      <c r="L272" s="39" t="s">
        <v>726</v>
      </c>
      <c r="M272" s="39" t="s">
        <v>26</v>
      </c>
      <c r="N272" s="39" t="s">
        <v>50</v>
      </c>
      <c r="O272" s="39" t="s">
        <v>519</v>
      </c>
      <c r="P272" s="39" t="s">
        <v>520</v>
      </c>
      <c r="Q272" s="40">
        <v>0</v>
      </c>
      <c r="R272" s="40">
        <f>Inventari!C27</f>
        <v>38</v>
      </c>
      <c r="S272" s="40"/>
      <c r="T272" s="40">
        <f t="shared" si="13"/>
        <v>0</v>
      </c>
      <c r="U272" s="40">
        <v>1</v>
      </c>
      <c r="V272" s="40">
        <f t="shared" si="14"/>
        <v>0</v>
      </c>
      <c r="W272" s="40">
        <f>'Tipus-de-Recurs-assignat'!B13</f>
        <v>45</v>
      </c>
      <c r="X272" s="40">
        <f t="shared" si="15"/>
        <v>0</v>
      </c>
      <c r="Y272" s="40">
        <f>X272</f>
        <v>0</v>
      </c>
      <c r="Z272" s="49">
        <f>X272</f>
        <v>0</v>
      </c>
    </row>
    <row r="273" spans="1:26" ht="19.899999999999999" customHeight="1" x14ac:dyDescent="0.25">
      <c r="A273" s="24" t="s">
        <v>38</v>
      </c>
      <c r="B273" s="39" t="s">
        <v>1084</v>
      </c>
      <c r="C273" s="39" t="s">
        <v>1085</v>
      </c>
      <c r="D273" s="39" t="s">
        <v>512</v>
      </c>
      <c r="E273" s="39" t="s">
        <v>1086</v>
      </c>
      <c r="F273" s="39" t="s">
        <v>1087</v>
      </c>
      <c r="G273" s="39" t="s">
        <v>1088</v>
      </c>
      <c r="H273" s="39" t="s">
        <v>1089</v>
      </c>
      <c r="I273" s="39" t="s">
        <v>1090</v>
      </c>
      <c r="J273" s="39" t="s">
        <v>47</v>
      </c>
      <c r="K273" s="39"/>
      <c r="L273" s="39" t="s">
        <v>609</v>
      </c>
      <c r="M273" s="39" t="s">
        <v>49</v>
      </c>
      <c r="N273" s="39" t="s">
        <v>50</v>
      </c>
      <c r="O273" s="39" t="s">
        <v>1091</v>
      </c>
      <c r="P273" s="39" t="s">
        <v>520</v>
      </c>
      <c r="Q273" s="40">
        <v>450</v>
      </c>
      <c r="R273" s="40">
        <f>Inventari!C28</f>
        <v>2</v>
      </c>
      <c r="S273" s="40"/>
      <c r="T273" s="40">
        <f t="shared" si="13"/>
        <v>900</v>
      </c>
      <c r="U273" s="40">
        <v>2</v>
      </c>
      <c r="V273" s="40">
        <f t="shared" si="14"/>
        <v>1800</v>
      </c>
      <c r="W273" s="40">
        <f>'Tipus-de-Recurs-assignat'!B13</f>
        <v>45</v>
      </c>
      <c r="X273" s="40">
        <f t="shared" si="15"/>
        <v>22.5</v>
      </c>
      <c r="Y273" s="40"/>
      <c r="Z273" s="49"/>
    </row>
    <row r="274" spans="1:26" ht="19.899999999999999" customHeight="1" x14ac:dyDescent="0.25">
      <c r="A274" s="24" t="s">
        <v>38</v>
      </c>
      <c r="B274" s="39" t="s">
        <v>1084</v>
      </c>
      <c r="C274" s="39" t="s">
        <v>1085</v>
      </c>
      <c r="D274" s="39" t="s">
        <v>512</v>
      </c>
      <c r="E274" s="39" t="s">
        <v>1086</v>
      </c>
      <c r="F274" s="39" t="s">
        <v>1087</v>
      </c>
      <c r="G274" s="39" t="s">
        <v>1088</v>
      </c>
      <c r="H274" s="39" t="s">
        <v>1092</v>
      </c>
      <c r="I274" s="39" t="s">
        <v>1093</v>
      </c>
      <c r="J274" s="39" t="s">
        <v>47</v>
      </c>
      <c r="K274" s="39"/>
      <c r="L274" s="39" t="s">
        <v>609</v>
      </c>
      <c r="M274" s="39" t="s">
        <v>49</v>
      </c>
      <c r="N274" s="39" t="s">
        <v>50</v>
      </c>
      <c r="O274" s="39" t="s">
        <v>1091</v>
      </c>
      <c r="P274" s="39" t="s">
        <v>520</v>
      </c>
      <c r="Q274" s="40">
        <v>450</v>
      </c>
      <c r="R274" s="40">
        <f>Inventari!C28</f>
        <v>2</v>
      </c>
      <c r="S274" s="40"/>
      <c r="T274" s="40">
        <f t="shared" si="13"/>
        <v>900</v>
      </c>
      <c r="U274" s="40">
        <v>2</v>
      </c>
      <c r="V274" s="40">
        <f t="shared" si="14"/>
        <v>1800</v>
      </c>
      <c r="W274" s="40">
        <f>'Tipus-de-Recurs-assignat'!B13</f>
        <v>45</v>
      </c>
      <c r="X274" s="40">
        <f t="shared" si="15"/>
        <v>22.5</v>
      </c>
      <c r="Y274" s="40"/>
      <c r="Z274" s="49"/>
    </row>
    <row r="275" spans="1:26" ht="19.899999999999999" customHeight="1" x14ac:dyDescent="0.25">
      <c r="A275" s="24" t="s">
        <v>38</v>
      </c>
      <c r="B275" s="39" t="s">
        <v>1084</v>
      </c>
      <c r="C275" s="39" t="s">
        <v>1085</v>
      </c>
      <c r="D275" s="39" t="s">
        <v>512</v>
      </c>
      <c r="E275" s="39" t="s">
        <v>1086</v>
      </c>
      <c r="F275" s="39" t="s">
        <v>1087</v>
      </c>
      <c r="G275" s="39" t="s">
        <v>1088</v>
      </c>
      <c r="H275" s="39" t="s">
        <v>1094</v>
      </c>
      <c r="I275" s="39" t="s">
        <v>1095</v>
      </c>
      <c r="J275" s="39" t="s">
        <v>47</v>
      </c>
      <c r="K275" s="39"/>
      <c r="L275" s="39" t="s">
        <v>609</v>
      </c>
      <c r="M275" s="39" t="s">
        <v>49</v>
      </c>
      <c r="N275" s="39" t="s">
        <v>50</v>
      </c>
      <c r="O275" s="39" t="s">
        <v>1091</v>
      </c>
      <c r="P275" s="39" t="s">
        <v>520</v>
      </c>
      <c r="Q275" s="40">
        <v>450</v>
      </c>
      <c r="R275" s="40">
        <f>Inventari!C28</f>
        <v>2</v>
      </c>
      <c r="S275" s="40"/>
      <c r="T275" s="40">
        <f t="shared" si="13"/>
        <v>900</v>
      </c>
      <c r="U275" s="40">
        <v>2</v>
      </c>
      <c r="V275" s="40">
        <f t="shared" si="14"/>
        <v>1800</v>
      </c>
      <c r="W275" s="40">
        <f>'Tipus-de-Recurs-assignat'!B13</f>
        <v>45</v>
      </c>
      <c r="X275" s="40">
        <f t="shared" si="15"/>
        <v>22.5</v>
      </c>
      <c r="Y275" s="40"/>
      <c r="Z275" s="49"/>
    </row>
    <row r="276" spans="1:26" ht="19.899999999999999" customHeight="1" x14ac:dyDescent="0.25">
      <c r="A276" s="24" t="s">
        <v>38</v>
      </c>
      <c r="B276" s="39" t="s">
        <v>1084</v>
      </c>
      <c r="C276" s="39" t="s">
        <v>1085</v>
      </c>
      <c r="D276" s="39" t="s">
        <v>512</v>
      </c>
      <c r="E276" s="39" t="s">
        <v>1086</v>
      </c>
      <c r="F276" s="39" t="s">
        <v>1087</v>
      </c>
      <c r="G276" s="39" t="s">
        <v>1088</v>
      </c>
      <c r="H276" s="39" t="s">
        <v>1096</v>
      </c>
      <c r="I276" s="39" t="s">
        <v>1097</v>
      </c>
      <c r="J276" s="39" t="s">
        <v>47</v>
      </c>
      <c r="K276" s="39"/>
      <c r="L276" s="39" t="s">
        <v>609</v>
      </c>
      <c r="M276" s="39" t="s">
        <v>49</v>
      </c>
      <c r="N276" s="39" t="s">
        <v>50</v>
      </c>
      <c r="O276" s="39" t="s">
        <v>1091</v>
      </c>
      <c r="P276" s="39" t="s">
        <v>520</v>
      </c>
      <c r="Q276" s="40">
        <v>450</v>
      </c>
      <c r="R276" s="40">
        <f>Inventari!C28</f>
        <v>2</v>
      </c>
      <c r="S276" s="40"/>
      <c r="T276" s="40">
        <f t="shared" si="13"/>
        <v>900</v>
      </c>
      <c r="U276" s="40">
        <v>2</v>
      </c>
      <c r="V276" s="40">
        <f t="shared" si="14"/>
        <v>1800</v>
      </c>
      <c r="W276" s="40">
        <f>'Tipus-de-Recurs-assignat'!B13</f>
        <v>45</v>
      </c>
      <c r="X276" s="40">
        <f t="shared" si="15"/>
        <v>22.5</v>
      </c>
      <c r="Y276" s="40"/>
      <c r="Z276" s="49"/>
    </row>
    <row r="277" spans="1:26" ht="19.899999999999999" customHeight="1" x14ac:dyDescent="0.25">
      <c r="A277" s="24" t="s">
        <v>38</v>
      </c>
      <c r="B277" s="39" t="s">
        <v>1084</v>
      </c>
      <c r="C277" s="39" t="s">
        <v>1085</v>
      </c>
      <c r="D277" s="39" t="s">
        <v>512</v>
      </c>
      <c r="E277" s="39" t="s">
        <v>1086</v>
      </c>
      <c r="F277" s="39" t="s">
        <v>1087</v>
      </c>
      <c r="G277" s="39" t="s">
        <v>1088</v>
      </c>
      <c r="H277" s="39" t="s">
        <v>1098</v>
      </c>
      <c r="I277" s="39" t="s">
        <v>1099</v>
      </c>
      <c r="J277" s="39" t="s">
        <v>47</v>
      </c>
      <c r="K277" s="39"/>
      <c r="L277" s="39" t="s">
        <v>609</v>
      </c>
      <c r="M277" s="39" t="s">
        <v>49</v>
      </c>
      <c r="N277" s="39" t="s">
        <v>50</v>
      </c>
      <c r="O277" s="39" t="s">
        <v>1091</v>
      </c>
      <c r="P277" s="39" t="s">
        <v>520</v>
      </c>
      <c r="Q277" s="40">
        <v>450</v>
      </c>
      <c r="R277" s="40">
        <f>Inventari!C28</f>
        <v>2</v>
      </c>
      <c r="S277" s="40"/>
      <c r="T277" s="40">
        <f t="shared" si="13"/>
        <v>900</v>
      </c>
      <c r="U277" s="40">
        <v>2</v>
      </c>
      <c r="V277" s="40">
        <f t="shared" si="14"/>
        <v>1800</v>
      </c>
      <c r="W277" s="40">
        <f>'Tipus-de-Recurs-assignat'!B13</f>
        <v>45</v>
      </c>
      <c r="X277" s="40">
        <f t="shared" si="15"/>
        <v>22.5</v>
      </c>
      <c r="Y277" s="40"/>
      <c r="Z277" s="49"/>
    </row>
    <row r="278" spans="1:26" ht="19.899999999999999" customHeight="1" x14ac:dyDescent="0.25">
      <c r="A278" s="24" t="s">
        <v>38</v>
      </c>
      <c r="B278" s="39" t="s">
        <v>1084</v>
      </c>
      <c r="C278" s="39" t="s">
        <v>1085</v>
      </c>
      <c r="D278" s="39" t="s">
        <v>512</v>
      </c>
      <c r="E278" s="39" t="s">
        <v>1086</v>
      </c>
      <c r="F278" s="39" t="s">
        <v>1087</v>
      </c>
      <c r="G278" s="39" t="s">
        <v>1088</v>
      </c>
      <c r="H278" s="39" t="s">
        <v>1100</v>
      </c>
      <c r="I278" s="39" t="s">
        <v>1101</v>
      </c>
      <c r="J278" s="39" t="s">
        <v>47</v>
      </c>
      <c r="K278" s="39"/>
      <c r="L278" s="39" t="s">
        <v>609</v>
      </c>
      <c r="M278" s="39" t="s">
        <v>49</v>
      </c>
      <c r="N278" s="39" t="s">
        <v>50</v>
      </c>
      <c r="O278" s="39" t="s">
        <v>1091</v>
      </c>
      <c r="P278" s="39" t="s">
        <v>520</v>
      </c>
      <c r="Q278" s="40">
        <v>450</v>
      </c>
      <c r="R278" s="40">
        <f>Inventari!C28</f>
        <v>2</v>
      </c>
      <c r="S278" s="40"/>
      <c r="T278" s="40">
        <f t="shared" si="13"/>
        <v>900</v>
      </c>
      <c r="U278" s="40">
        <v>2</v>
      </c>
      <c r="V278" s="40">
        <f t="shared" si="14"/>
        <v>1800</v>
      </c>
      <c r="W278" s="40">
        <f>'Tipus-de-Recurs-assignat'!B13</f>
        <v>45</v>
      </c>
      <c r="X278" s="40">
        <f t="shared" si="15"/>
        <v>22.5</v>
      </c>
      <c r="Y278" s="40"/>
      <c r="Z278" s="49"/>
    </row>
    <row r="279" spans="1:26" ht="19.899999999999999" customHeight="1" x14ac:dyDescent="0.25">
      <c r="A279" s="24" t="s">
        <v>38</v>
      </c>
      <c r="B279" s="39" t="s">
        <v>1084</v>
      </c>
      <c r="C279" s="39" t="s">
        <v>1085</v>
      </c>
      <c r="D279" s="39" t="s">
        <v>512</v>
      </c>
      <c r="E279" s="39" t="s">
        <v>1086</v>
      </c>
      <c r="F279" s="39" t="s">
        <v>1087</v>
      </c>
      <c r="G279" s="39" t="s">
        <v>1088</v>
      </c>
      <c r="H279" s="39" t="s">
        <v>1102</v>
      </c>
      <c r="I279" s="39" t="s">
        <v>1103</v>
      </c>
      <c r="J279" s="39" t="s">
        <v>47</v>
      </c>
      <c r="K279" s="39"/>
      <c r="L279" s="39" t="s">
        <v>609</v>
      </c>
      <c r="M279" s="39" t="s">
        <v>49</v>
      </c>
      <c r="N279" s="39" t="s">
        <v>50</v>
      </c>
      <c r="O279" s="39" t="s">
        <v>1091</v>
      </c>
      <c r="P279" s="39" t="s">
        <v>520</v>
      </c>
      <c r="Q279" s="40">
        <v>450</v>
      </c>
      <c r="R279" s="40">
        <f>Inventari!C28</f>
        <v>2</v>
      </c>
      <c r="S279" s="40"/>
      <c r="T279" s="40">
        <f t="shared" si="13"/>
        <v>900</v>
      </c>
      <c r="U279" s="40">
        <v>2</v>
      </c>
      <c r="V279" s="40">
        <f t="shared" si="14"/>
        <v>1800</v>
      </c>
      <c r="W279" s="40">
        <f>'Tipus-de-Recurs-assignat'!B13</f>
        <v>45</v>
      </c>
      <c r="X279" s="40">
        <f t="shared" si="15"/>
        <v>22.5</v>
      </c>
      <c r="Y279" s="40"/>
      <c r="Z279" s="49"/>
    </row>
    <row r="280" spans="1:26" ht="19.899999999999999" customHeight="1" x14ac:dyDescent="0.25">
      <c r="A280" s="24" t="s">
        <v>38</v>
      </c>
      <c r="B280" s="39" t="s">
        <v>1084</v>
      </c>
      <c r="C280" s="39" t="s">
        <v>1085</v>
      </c>
      <c r="D280" s="39" t="s">
        <v>512</v>
      </c>
      <c r="E280" s="39" t="s">
        <v>1086</v>
      </c>
      <c r="F280" s="39" t="s">
        <v>1087</v>
      </c>
      <c r="G280" s="39" t="s">
        <v>1088</v>
      </c>
      <c r="H280" s="39" t="s">
        <v>1104</v>
      </c>
      <c r="I280" s="39" t="s">
        <v>1105</v>
      </c>
      <c r="J280" s="39" t="s">
        <v>47</v>
      </c>
      <c r="K280" s="39"/>
      <c r="L280" s="39" t="s">
        <v>609</v>
      </c>
      <c r="M280" s="39" t="s">
        <v>49</v>
      </c>
      <c r="N280" s="39" t="s">
        <v>50</v>
      </c>
      <c r="O280" s="39" t="s">
        <v>1091</v>
      </c>
      <c r="P280" s="39" t="s">
        <v>520</v>
      </c>
      <c r="Q280" s="40">
        <v>450</v>
      </c>
      <c r="R280" s="40">
        <f>Inventari!C28</f>
        <v>2</v>
      </c>
      <c r="S280" s="40"/>
      <c r="T280" s="40">
        <f t="shared" si="13"/>
        <v>900</v>
      </c>
      <c r="U280" s="40">
        <v>2</v>
      </c>
      <c r="V280" s="40">
        <f t="shared" si="14"/>
        <v>1800</v>
      </c>
      <c r="W280" s="40">
        <f>'Tipus-de-Recurs-assignat'!B13</f>
        <v>45</v>
      </c>
      <c r="X280" s="40">
        <f t="shared" si="15"/>
        <v>22.5</v>
      </c>
      <c r="Y280" s="40">
        <f>X273+X274+X275+X276+X277+X278+X279+X280</f>
        <v>180</v>
      </c>
      <c r="Z280" s="49">
        <f>X273+X274+X275+X276+X277+X278+X279+X280</f>
        <v>180</v>
      </c>
    </row>
    <row r="281" spans="1:26" ht="19.899999999999999" customHeight="1" x14ac:dyDescent="0.25">
      <c r="A281" s="24" t="s">
        <v>38</v>
      </c>
      <c r="B281" s="39" t="s">
        <v>1440</v>
      </c>
      <c r="C281" s="39" t="s">
        <v>1441</v>
      </c>
      <c r="D281" s="39" t="s">
        <v>512</v>
      </c>
      <c r="E281" s="39" t="s">
        <v>1086</v>
      </c>
      <c r="F281" s="39" t="s">
        <v>1087</v>
      </c>
      <c r="G281" s="39" t="s">
        <v>1442</v>
      </c>
      <c r="H281" s="39" t="s">
        <v>1443</v>
      </c>
      <c r="I281" s="39" t="s">
        <v>1444</v>
      </c>
      <c r="J281" s="39" t="s">
        <v>47</v>
      </c>
      <c r="K281" s="39"/>
      <c r="L281" s="39" t="s">
        <v>48</v>
      </c>
      <c r="M281" s="39" t="s">
        <v>49</v>
      </c>
      <c r="N281" s="39" t="s">
        <v>50</v>
      </c>
      <c r="O281" s="39" t="s">
        <v>1445</v>
      </c>
      <c r="P281" s="39" t="s">
        <v>520</v>
      </c>
      <c r="Q281" s="40">
        <v>720</v>
      </c>
      <c r="R281" s="40">
        <f>Inventari!C28</f>
        <v>2</v>
      </c>
      <c r="S281" s="40"/>
      <c r="T281" s="40">
        <f t="shared" si="13"/>
        <v>1440</v>
      </c>
      <c r="U281" s="40">
        <v>1</v>
      </c>
      <c r="V281" s="40">
        <f t="shared" si="14"/>
        <v>1440</v>
      </c>
      <c r="W281" s="40">
        <f>'Tipus-de-Recurs-assignat'!B13</f>
        <v>45</v>
      </c>
      <c r="X281" s="40">
        <f t="shared" si="15"/>
        <v>18</v>
      </c>
      <c r="Y281" s="40"/>
      <c r="Z281" s="49"/>
    </row>
    <row r="282" spans="1:26" ht="19.899999999999999" customHeight="1" x14ac:dyDescent="0.25">
      <c r="A282" s="24" t="s">
        <v>38</v>
      </c>
      <c r="B282" s="39" t="s">
        <v>1440</v>
      </c>
      <c r="C282" s="39" t="s">
        <v>1441</v>
      </c>
      <c r="D282" s="39" t="s">
        <v>512</v>
      </c>
      <c r="E282" s="39" t="s">
        <v>1086</v>
      </c>
      <c r="F282" s="39" t="s">
        <v>1087</v>
      </c>
      <c r="G282" s="39" t="s">
        <v>1442</v>
      </c>
      <c r="H282" s="39" t="s">
        <v>1446</v>
      </c>
      <c r="I282" s="39" t="s">
        <v>1447</v>
      </c>
      <c r="J282" s="39" t="s">
        <v>47</v>
      </c>
      <c r="K282" s="39"/>
      <c r="L282" s="39" t="s">
        <v>48</v>
      </c>
      <c r="M282" s="39" t="s">
        <v>49</v>
      </c>
      <c r="N282" s="39" t="s">
        <v>50</v>
      </c>
      <c r="O282" s="39" t="s">
        <v>1445</v>
      </c>
      <c r="P282" s="39" t="s">
        <v>520</v>
      </c>
      <c r="Q282" s="40">
        <v>720</v>
      </c>
      <c r="R282" s="40">
        <f>Inventari!C28</f>
        <v>2</v>
      </c>
      <c r="S282" s="40"/>
      <c r="T282" s="40">
        <f t="shared" si="13"/>
        <v>1440</v>
      </c>
      <c r="U282" s="40">
        <v>1</v>
      </c>
      <c r="V282" s="40">
        <f t="shared" si="14"/>
        <v>1440</v>
      </c>
      <c r="W282" s="40">
        <f>'Tipus-de-Recurs-assignat'!B13</f>
        <v>45</v>
      </c>
      <c r="X282" s="40">
        <f t="shared" si="15"/>
        <v>18</v>
      </c>
      <c r="Y282" s="40"/>
      <c r="Z282" s="49"/>
    </row>
    <row r="283" spans="1:26" ht="19.899999999999999" customHeight="1" x14ac:dyDescent="0.25">
      <c r="A283" s="24" t="s">
        <v>38</v>
      </c>
      <c r="B283" s="39" t="s">
        <v>1440</v>
      </c>
      <c r="C283" s="39" t="s">
        <v>1441</v>
      </c>
      <c r="D283" s="39" t="s">
        <v>512</v>
      </c>
      <c r="E283" s="39" t="s">
        <v>1086</v>
      </c>
      <c r="F283" s="39" t="s">
        <v>1087</v>
      </c>
      <c r="G283" s="39" t="s">
        <v>1442</v>
      </c>
      <c r="H283" s="39" t="s">
        <v>1448</v>
      </c>
      <c r="I283" s="39" t="s">
        <v>1449</v>
      </c>
      <c r="J283" s="39" t="s">
        <v>47</v>
      </c>
      <c r="K283" s="39"/>
      <c r="L283" s="39" t="s">
        <v>48</v>
      </c>
      <c r="M283" s="39" t="s">
        <v>49</v>
      </c>
      <c r="N283" s="39" t="s">
        <v>50</v>
      </c>
      <c r="O283" s="39" t="s">
        <v>1445</v>
      </c>
      <c r="P283" s="39" t="s">
        <v>520</v>
      </c>
      <c r="Q283" s="40">
        <v>720</v>
      </c>
      <c r="R283" s="40">
        <f>Inventari!C28</f>
        <v>2</v>
      </c>
      <c r="S283" s="40"/>
      <c r="T283" s="40">
        <f t="shared" si="13"/>
        <v>1440</v>
      </c>
      <c r="U283" s="40">
        <v>1</v>
      </c>
      <c r="V283" s="40">
        <f t="shared" si="14"/>
        <v>1440</v>
      </c>
      <c r="W283" s="40">
        <f>'Tipus-de-Recurs-assignat'!B13</f>
        <v>45</v>
      </c>
      <c r="X283" s="40">
        <f t="shared" si="15"/>
        <v>18</v>
      </c>
      <c r="Y283" s="40"/>
      <c r="Z283" s="49"/>
    </row>
    <row r="284" spans="1:26" ht="19.899999999999999" customHeight="1" x14ac:dyDescent="0.25">
      <c r="A284" s="24" t="s">
        <v>38</v>
      </c>
      <c r="B284" s="39" t="s">
        <v>1440</v>
      </c>
      <c r="C284" s="39" t="s">
        <v>1441</v>
      </c>
      <c r="D284" s="39" t="s">
        <v>512</v>
      </c>
      <c r="E284" s="39" t="s">
        <v>1086</v>
      </c>
      <c r="F284" s="39" t="s">
        <v>1087</v>
      </c>
      <c r="G284" s="39" t="s">
        <v>1442</v>
      </c>
      <c r="H284" s="39" t="s">
        <v>1450</v>
      </c>
      <c r="I284" s="39" t="s">
        <v>1451</v>
      </c>
      <c r="J284" s="39" t="s">
        <v>47</v>
      </c>
      <c r="K284" s="39"/>
      <c r="L284" s="39" t="s">
        <v>48</v>
      </c>
      <c r="M284" s="39" t="s">
        <v>49</v>
      </c>
      <c r="N284" s="39" t="s">
        <v>50</v>
      </c>
      <c r="O284" s="39" t="s">
        <v>1445</v>
      </c>
      <c r="P284" s="39" t="s">
        <v>520</v>
      </c>
      <c r="Q284" s="40">
        <v>720</v>
      </c>
      <c r="R284" s="40">
        <f>Inventari!C28</f>
        <v>2</v>
      </c>
      <c r="S284" s="40"/>
      <c r="T284" s="40">
        <f t="shared" si="13"/>
        <v>1440</v>
      </c>
      <c r="U284" s="40">
        <v>1</v>
      </c>
      <c r="V284" s="40">
        <f t="shared" si="14"/>
        <v>1440</v>
      </c>
      <c r="W284" s="40">
        <f>'Tipus-de-Recurs-assignat'!B13</f>
        <v>45</v>
      </c>
      <c r="X284" s="40">
        <f t="shared" si="15"/>
        <v>18</v>
      </c>
      <c r="Y284" s="40"/>
      <c r="Z284" s="49"/>
    </row>
    <row r="285" spans="1:26" ht="19.899999999999999" customHeight="1" x14ac:dyDescent="0.25">
      <c r="A285" s="24" t="s">
        <v>38</v>
      </c>
      <c r="B285" s="39" t="s">
        <v>1440</v>
      </c>
      <c r="C285" s="39" t="s">
        <v>1441</v>
      </c>
      <c r="D285" s="39" t="s">
        <v>512</v>
      </c>
      <c r="E285" s="39" t="s">
        <v>1086</v>
      </c>
      <c r="F285" s="39" t="s">
        <v>1087</v>
      </c>
      <c r="G285" s="39" t="s">
        <v>1442</v>
      </c>
      <c r="H285" s="39" t="s">
        <v>1452</v>
      </c>
      <c r="I285" s="39" t="s">
        <v>1453</v>
      </c>
      <c r="J285" s="39" t="s">
        <v>47</v>
      </c>
      <c r="K285" s="39"/>
      <c r="L285" s="39" t="s">
        <v>48</v>
      </c>
      <c r="M285" s="39" t="s">
        <v>49</v>
      </c>
      <c r="N285" s="39" t="s">
        <v>50</v>
      </c>
      <c r="O285" s="39" t="s">
        <v>1445</v>
      </c>
      <c r="P285" s="39" t="s">
        <v>520</v>
      </c>
      <c r="Q285" s="40">
        <v>720</v>
      </c>
      <c r="R285" s="40">
        <f>Inventari!C28</f>
        <v>2</v>
      </c>
      <c r="S285" s="40"/>
      <c r="T285" s="40">
        <f t="shared" si="13"/>
        <v>1440</v>
      </c>
      <c r="U285" s="40">
        <v>1</v>
      </c>
      <c r="V285" s="40">
        <f t="shared" si="14"/>
        <v>1440</v>
      </c>
      <c r="W285" s="40">
        <f>'Tipus-de-Recurs-assignat'!B13</f>
        <v>45</v>
      </c>
      <c r="X285" s="40">
        <f t="shared" si="15"/>
        <v>18</v>
      </c>
      <c r="Y285" s="40"/>
      <c r="Z285" s="49"/>
    </row>
    <row r="286" spans="1:26" ht="19.899999999999999" customHeight="1" x14ac:dyDescent="0.25">
      <c r="A286" s="24" t="s">
        <v>38</v>
      </c>
      <c r="B286" s="39" t="s">
        <v>1440</v>
      </c>
      <c r="C286" s="39" t="s">
        <v>1441</v>
      </c>
      <c r="D286" s="39" t="s">
        <v>512</v>
      </c>
      <c r="E286" s="39" t="s">
        <v>1086</v>
      </c>
      <c r="F286" s="39" t="s">
        <v>1087</v>
      </c>
      <c r="G286" s="39" t="s">
        <v>1442</v>
      </c>
      <c r="H286" s="39" t="s">
        <v>1454</v>
      </c>
      <c r="I286" s="39" t="s">
        <v>1455</v>
      </c>
      <c r="J286" s="39" t="s">
        <v>47</v>
      </c>
      <c r="K286" s="39"/>
      <c r="L286" s="39" t="s">
        <v>48</v>
      </c>
      <c r="M286" s="39" t="s">
        <v>49</v>
      </c>
      <c r="N286" s="39" t="s">
        <v>50</v>
      </c>
      <c r="O286" s="39" t="s">
        <v>1445</v>
      </c>
      <c r="P286" s="39" t="s">
        <v>520</v>
      </c>
      <c r="Q286" s="40">
        <v>720</v>
      </c>
      <c r="R286" s="40">
        <f>Inventari!C28</f>
        <v>2</v>
      </c>
      <c r="S286" s="40"/>
      <c r="T286" s="40">
        <f t="shared" si="13"/>
        <v>1440</v>
      </c>
      <c r="U286" s="40">
        <v>1</v>
      </c>
      <c r="V286" s="40">
        <f t="shared" si="14"/>
        <v>1440</v>
      </c>
      <c r="W286" s="40">
        <f>'Tipus-de-Recurs-assignat'!B13</f>
        <v>45</v>
      </c>
      <c r="X286" s="40">
        <f t="shared" si="15"/>
        <v>18</v>
      </c>
      <c r="Y286" s="40">
        <f>X281+X282+X283+X284+X285+X286</f>
        <v>108</v>
      </c>
      <c r="Z286" s="49">
        <f>X281+X282+X283+X284+X285+X286</f>
        <v>108</v>
      </c>
    </row>
    <row r="287" spans="1:26" ht="19.899999999999999" customHeight="1" x14ac:dyDescent="0.25">
      <c r="A287" s="24" t="s">
        <v>38</v>
      </c>
      <c r="B287" s="39" t="s">
        <v>510</v>
      </c>
      <c r="C287" s="39" t="s">
        <v>511</v>
      </c>
      <c r="D287" s="39" t="s">
        <v>512</v>
      </c>
      <c r="E287" s="39" t="s">
        <v>513</v>
      </c>
      <c r="F287" s="39" t="s">
        <v>514</v>
      </c>
      <c r="G287" s="39" t="s">
        <v>515</v>
      </c>
      <c r="H287" s="39" t="s">
        <v>516</v>
      </c>
      <c r="I287" s="39" t="s">
        <v>517</v>
      </c>
      <c r="J287" s="39" t="s">
        <v>47</v>
      </c>
      <c r="K287" s="39"/>
      <c r="L287" s="39" t="s">
        <v>518</v>
      </c>
      <c r="M287" s="39" t="s">
        <v>26</v>
      </c>
      <c r="N287" s="39" t="s">
        <v>50</v>
      </c>
      <c r="O287" s="39" t="s">
        <v>519</v>
      </c>
      <c r="P287" s="39" t="s">
        <v>520</v>
      </c>
      <c r="Q287" s="40">
        <v>0</v>
      </c>
      <c r="R287" s="40">
        <f>Inventari!C29</f>
        <v>65</v>
      </c>
      <c r="S287" s="40"/>
      <c r="T287" s="40">
        <f t="shared" si="13"/>
        <v>0</v>
      </c>
      <c r="U287" s="40">
        <v>1</v>
      </c>
      <c r="V287" s="40">
        <f t="shared" si="14"/>
        <v>0</v>
      </c>
      <c r="W287" s="40">
        <f>'Tipus-de-Recurs-assignat'!B13</f>
        <v>45</v>
      </c>
      <c r="X287" s="40">
        <f t="shared" si="15"/>
        <v>0</v>
      </c>
      <c r="Y287" s="40">
        <f t="shared" ref="Y287:Y292" si="16">X287</f>
        <v>0</v>
      </c>
      <c r="Z287" s="49"/>
    </row>
    <row r="288" spans="1:26" ht="19.899999999999999" customHeight="1" x14ac:dyDescent="0.25">
      <c r="A288" s="24" t="s">
        <v>38</v>
      </c>
      <c r="B288" s="39" t="s">
        <v>510</v>
      </c>
      <c r="C288" s="39" t="s">
        <v>511</v>
      </c>
      <c r="D288" s="39" t="s">
        <v>512</v>
      </c>
      <c r="E288" s="39" t="s">
        <v>521</v>
      </c>
      <c r="F288" s="39" t="s">
        <v>522</v>
      </c>
      <c r="G288" s="39" t="s">
        <v>523</v>
      </c>
      <c r="H288" s="39" t="s">
        <v>524</v>
      </c>
      <c r="I288" s="39" t="s">
        <v>517</v>
      </c>
      <c r="J288" s="39" t="s">
        <v>47</v>
      </c>
      <c r="K288" s="39"/>
      <c r="L288" s="39" t="s">
        <v>518</v>
      </c>
      <c r="M288" s="39" t="s">
        <v>26</v>
      </c>
      <c r="N288" s="39" t="s">
        <v>50</v>
      </c>
      <c r="O288" s="39" t="s">
        <v>519</v>
      </c>
      <c r="P288" s="39" t="s">
        <v>520</v>
      </c>
      <c r="Q288" s="40">
        <v>0</v>
      </c>
      <c r="R288" s="40">
        <f>Inventari!C30</f>
        <v>55</v>
      </c>
      <c r="S288" s="40"/>
      <c r="T288" s="40">
        <f t="shared" si="13"/>
        <v>0</v>
      </c>
      <c r="U288" s="40">
        <v>1</v>
      </c>
      <c r="V288" s="40">
        <f t="shared" si="14"/>
        <v>0</v>
      </c>
      <c r="W288" s="40">
        <f>'Tipus-de-Recurs-assignat'!B13</f>
        <v>45</v>
      </c>
      <c r="X288" s="40">
        <f t="shared" si="15"/>
        <v>0</v>
      </c>
      <c r="Y288" s="40">
        <f t="shared" si="16"/>
        <v>0</v>
      </c>
      <c r="Z288" s="49"/>
    </row>
    <row r="289" spans="1:26" ht="19.899999999999999" customHeight="1" x14ac:dyDescent="0.25">
      <c r="A289" s="24" t="s">
        <v>38</v>
      </c>
      <c r="B289" s="39" t="s">
        <v>510</v>
      </c>
      <c r="C289" s="39" t="s">
        <v>511</v>
      </c>
      <c r="D289" s="39" t="s">
        <v>512</v>
      </c>
      <c r="E289" s="39" t="s">
        <v>525</v>
      </c>
      <c r="F289" s="39" t="s">
        <v>526</v>
      </c>
      <c r="G289" s="39" t="s">
        <v>527</v>
      </c>
      <c r="H289" s="39" t="s">
        <v>528</v>
      </c>
      <c r="I289" s="39" t="s">
        <v>517</v>
      </c>
      <c r="J289" s="39" t="s">
        <v>47</v>
      </c>
      <c r="K289" s="39"/>
      <c r="L289" s="39" t="s">
        <v>518</v>
      </c>
      <c r="M289" s="39" t="s">
        <v>26</v>
      </c>
      <c r="N289" s="39" t="s">
        <v>50</v>
      </c>
      <c r="O289" s="39" t="s">
        <v>519</v>
      </c>
      <c r="P289" s="39" t="s">
        <v>520</v>
      </c>
      <c r="Q289" s="40">
        <v>0</v>
      </c>
      <c r="R289" s="40">
        <f>Inventari!C31</f>
        <v>80</v>
      </c>
      <c r="S289" s="40"/>
      <c r="T289" s="40">
        <f t="shared" si="13"/>
        <v>0</v>
      </c>
      <c r="U289" s="40">
        <v>1</v>
      </c>
      <c r="V289" s="40">
        <f t="shared" si="14"/>
        <v>0</v>
      </c>
      <c r="W289" s="40">
        <f>'Tipus-de-Recurs-assignat'!B13</f>
        <v>45</v>
      </c>
      <c r="X289" s="40">
        <f t="shared" si="15"/>
        <v>0</v>
      </c>
      <c r="Y289" s="40">
        <f t="shared" si="16"/>
        <v>0</v>
      </c>
      <c r="Z289" s="49">
        <f>X287+X288+X289</f>
        <v>0</v>
      </c>
    </row>
    <row r="290" spans="1:26" ht="19.899999999999999" customHeight="1" x14ac:dyDescent="0.25">
      <c r="A290" s="18" t="s">
        <v>38</v>
      </c>
      <c r="B290" s="30" t="s">
        <v>721</v>
      </c>
      <c r="C290" s="30" t="s">
        <v>722</v>
      </c>
      <c r="D290" s="30" t="s">
        <v>512</v>
      </c>
      <c r="E290" s="30" t="s">
        <v>513</v>
      </c>
      <c r="F290" s="30" t="s">
        <v>514</v>
      </c>
      <c r="G290" s="30" t="s">
        <v>723</v>
      </c>
      <c r="H290" s="30" t="s">
        <v>724</v>
      </c>
      <c r="I290" s="30" t="s">
        <v>725</v>
      </c>
      <c r="J290" s="30" t="s">
        <v>47</v>
      </c>
      <c r="K290" s="30"/>
      <c r="L290" s="30" t="s">
        <v>726</v>
      </c>
      <c r="M290" s="30" t="s">
        <v>26</v>
      </c>
      <c r="N290" s="30" t="s">
        <v>50</v>
      </c>
      <c r="O290" s="30" t="s">
        <v>519</v>
      </c>
      <c r="P290" s="30" t="s">
        <v>520</v>
      </c>
      <c r="Q290" s="32">
        <v>0</v>
      </c>
      <c r="R290" s="32">
        <f>Inventari!C29</f>
        <v>65</v>
      </c>
      <c r="S290" s="32"/>
      <c r="T290" s="32">
        <f t="shared" si="13"/>
        <v>0</v>
      </c>
      <c r="U290" s="32">
        <v>1</v>
      </c>
      <c r="V290" s="32">
        <f t="shared" si="14"/>
        <v>0</v>
      </c>
      <c r="W290" s="32">
        <f>'Tipus-de-Recurs-assignat'!B13</f>
        <v>45</v>
      </c>
      <c r="X290" s="32">
        <f t="shared" si="15"/>
        <v>0</v>
      </c>
      <c r="Y290" s="32">
        <f t="shared" si="16"/>
        <v>0</v>
      </c>
      <c r="Z290" s="48"/>
    </row>
    <row r="291" spans="1:26" ht="19.899999999999999" customHeight="1" x14ac:dyDescent="0.25">
      <c r="A291" s="18" t="s">
        <v>38</v>
      </c>
      <c r="B291" s="30" t="s">
        <v>721</v>
      </c>
      <c r="C291" s="30" t="s">
        <v>722</v>
      </c>
      <c r="D291" s="30" t="s">
        <v>512</v>
      </c>
      <c r="E291" s="30" t="s">
        <v>521</v>
      </c>
      <c r="F291" s="30" t="s">
        <v>522</v>
      </c>
      <c r="G291" s="30" t="s">
        <v>727</v>
      </c>
      <c r="H291" s="30" t="s">
        <v>728</v>
      </c>
      <c r="I291" s="30" t="s">
        <v>725</v>
      </c>
      <c r="J291" s="30" t="s">
        <v>47</v>
      </c>
      <c r="K291" s="30"/>
      <c r="L291" s="30" t="s">
        <v>726</v>
      </c>
      <c r="M291" s="30" t="s">
        <v>26</v>
      </c>
      <c r="N291" s="30" t="s">
        <v>50</v>
      </c>
      <c r="O291" s="30" t="s">
        <v>519</v>
      </c>
      <c r="P291" s="30" t="s">
        <v>520</v>
      </c>
      <c r="Q291" s="32">
        <v>0</v>
      </c>
      <c r="R291" s="32">
        <f>Inventari!C30</f>
        <v>55</v>
      </c>
      <c r="S291" s="32"/>
      <c r="T291" s="32">
        <f t="shared" si="13"/>
        <v>0</v>
      </c>
      <c r="U291" s="32">
        <v>1</v>
      </c>
      <c r="V291" s="32">
        <f t="shared" si="14"/>
        <v>0</v>
      </c>
      <c r="W291" s="32">
        <f>'Tipus-de-Recurs-assignat'!B13</f>
        <v>45</v>
      </c>
      <c r="X291" s="32">
        <f t="shared" si="15"/>
        <v>0</v>
      </c>
      <c r="Y291" s="32">
        <f t="shared" si="16"/>
        <v>0</v>
      </c>
      <c r="Z291" s="48"/>
    </row>
    <row r="292" spans="1:26" ht="19.899999999999999" customHeight="1" x14ac:dyDescent="0.25">
      <c r="A292" s="18" t="s">
        <v>38</v>
      </c>
      <c r="B292" s="30" t="s">
        <v>721</v>
      </c>
      <c r="C292" s="30" t="s">
        <v>722</v>
      </c>
      <c r="D292" s="30" t="s">
        <v>512</v>
      </c>
      <c r="E292" s="30" t="s">
        <v>525</v>
      </c>
      <c r="F292" s="30" t="s">
        <v>526</v>
      </c>
      <c r="G292" s="30" t="s">
        <v>729</v>
      </c>
      <c r="H292" s="30" t="s">
        <v>730</v>
      </c>
      <c r="I292" s="30" t="s">
        <v>725</v>
      </c>
      <c r="J292" s="30" t="s">
        <v>47</v>
      </c>
      <c r="K292" s="30"/>
      <c r="L292" s="30" t="s">
        <v>726</v>
      </c>
      <c r="M292" s="30" t="s">
        <v>26</v>
      </c>
      <c r="N292" s="30" t="s">
        <v>50</v>
      </c>
      <c r="O292" s="30" t="s">
        <v>519</v>
      </c>
      <c r="P292" s="30" t="s">
        <v>520</v>
      </c>
      <c r="Q292" s="32">
        <v>0</v>
      </c>
      <c r="R292" s="32">
        <f>Inventari!C31</f>
        <v>80</v>
      </c>
      <c r="S292" s="32"/>
      <c r="T292" s="32">
        <f t="shared" si="13"/>
        <v>0</v>
      </c>
      <c r="U292" s="32">
        <v>1</v>
      </c>
      <c r="V292" s="32">
        <f t="shared" si="14"/>
        <v>0</v>
      </c>
      <c r="W292" s="32">
        <f>'Tipus-de-Recurs-assignat'!B13</f>
        <v>45</v>
      </c>
      <c r="X292" s="32">
        <f t="shared" si="15"/>
        <v>0</v>
      </c>
      <c r="Y292" s="32">
        <f t="shared" si="16"/>
        <v>0</v>
      </c>
      <c r="Z292" s="48">
        <f>X290+X291+X292</f>
        <v>0</v>
      </c>
    </row>
    <row r="293" spans="1:26" ht="19.899999999999999" customHeight="1" x14ac:dyDescent="0.25">
      <c r="A293" s="18" t="s">
        <v>38</v>
      </c>
      <c r="B293" s="30" t="s">
        <v>1053</v>
      </c>
      <c r="C293" s="30" t="s">
        <v>1054</v>
      </c>
      <c r="D293" s="30" t="s">
        <v>512</v>
      </c>
      <c r="E293" s="30" t="s">
        <v>1055</v>
      </c>
      <c r="F293" s="30" t="s">
        <v>1056</v>
      </c>
      <c r="G293" s="30" t="s">
        <v>1057</v>
      </c>
      <c r="H293" s="30" t="s">
        <v>1058</v>
      </c>
      <c r="I293" s="30" t="s">
        <v>1059</v>
      </c>
      <c r="J293" s="30" t="s">
        <v>47</v>
      </c>
      <c r="K293" s="30"/>
      <c r="L293" s="30" t="s">
        <v>609</v>
      </c>
      <c r="M293" s="30" t="s">
        <v>49</v>
      </c>
      <c r="N293" s="30" t="s">
        <v>50</v>
      </c>
      <c r="O293" s="30" t="s">
        <v>51</v>
      </c>
      <c r="P293" s="30" t="s">
        <v>520</v>
      </c>
      <c r="Q293" s="32">
        <v>180</v>
      </c>
      <c r="R293" s="32">
        <f>Inventari!C33</f>
        <v>51</v>
      </c>
      <c r="S293" s="32"/>
      <c r="T293" s="32">
        <f t="shared" si="13"/>
        <v>9180</v>
      </c>
      <c r="U293" s="32">
        <v>2</v>
      </c>
      <c r="V293" s="32">
        <f t="shared" si="14"/>
        <v>18360</v>
      </c>
      <c r="W293" s="32">
        <f>'Tipus-de-Recurs-assignat'!B13</f>
        <v>45</v>
      </c>
      <c r="X293" s="32">
        <f t="shared" si="15"/>
        <v>229.49999999999997</v>
      </c>
      <c r="Y293" s="32"/>
      <c r="Z293" s="48"/>
    </row>
    <row r="294" spans="1:26" ht="19.899999999999999" customHeight="1" x14ac:dyDescent="0.25">
      <c r="A294" s="18" t="s">
        <v>38</v>
      </c>
      <c r="B294" s="30" t="s">
        <v>1053</v>
      </c>
      <c r="C294" s="30" t="s">
        <v>1054</v>
      </c>
      <c r="D294" s="30" t="s">
        <v>512</v>
      </c>
      <c r="E294" s="30" t="s">
        <v>1055</v>
      </c>
      <c r="F294" s="30" t="s">
        <v>1056</v>
      </c>
      <c r="G294" s="30" t="s">
        <v>1057</v>
      </c>
      <c r="H294" s="30" t="s">
        <v>1060</v>
      </c>
      <c r="I294" s="30" t="s">
        <v>1061</v>
      </c>
      <c r="J294" s="30" t="s">
        <v>47</v>
      </c>
      <c r="K294" s="30"/>
      <c r="L294" s="30" t="s">
        <v>609</v>
      </c>
      <c r="M294" s="30" t="s">
        <v>49</v>
      </c>
      <c r="N294" s="30" t="s">
        <v>50</v>
      </c>
      <c r="O294" s="30" t="s">
        <v>51</v>
      </c>
      <c r="P294" s="30" t="s">
        <v>520</v>
      </c>
      <c r="Q294" s="32">
        <v>180</v>
      </c>
      <c r="R294" s="32">
        <f>Inventari!C33</f>
        <v>51</v>
      </c>
      <c r="S294" s="32"/>
      <c r="T294" s="32">
        <f t="shared" si="13"/>
        <v>9180</v>
      </c>
      <c r="U294" s="32">
        <v>2</v>
      </c>
      <c r="V294" s="32">
        <f t="shared" si="14"/>
        <v>18360</v>
      </c>
      <c r="W294" s="32">
        <f>'Tipus-de-Recurs-assignat'!B13</f>
        <v>45</v>
      </c>
      <c r="X294" s="32">
        <f t="shared" si="15"/>
        <v>229.49999999999997</v>
      </c>
      <c r="Y294" s="32"/>
      <c r="Z294" s="48"/>
    </row>
    <row r="295" spans="1:26" ht="19.899999999999999" customHeight="1" x14ac:dyDescent="0.25">
      <c r="A295" s="18" t="s">
        <v>38</v>
      </c>
      <c r="B295" s="30" t="s">
        <v>1053</v>
      </c>
      <c r="C295" s="30" t="s">
        <v>1054</v>
      </c>
      <c r="D295" s="30" t="s">
        <v>512</v>
      </c>
      <c r="E295" s="30" t="s">
        <v>1055</v>
      </c>
      <c r="F295" s="30" t="s">
        <v>1056</v>
      </c>
      <c r="G295" s="30" t="s">
        <v>1057</v>
      </c>
      <c r="H295" s="30" t="s">
        <v>1062</v>
      </c>
      <c r="I295" s="30" t="s">
        <v>1063</v>
      </c>
      <c r="J295" s="30" t="s">
        <v>47</v>
      </c>
      <c r="K295" s="30"/>
      <c r="L295" s="30" t="s">
        <v>609</v>
      </c>
      <c r="M295" s="30" t="s">
        <v>49</v>
      </c>
      <c r="N295" s="30" t="s">
        <v>50</v>
      </c>
      <c r="O295" s="30" t="s">
        <v>51</v>
      </c>
      <c r="P295" s="30" t="s">
        <v>520</v>
      </c>
      <c r="Q295" s="32">
        <v>180</v>
      </c>
      <c r="R295" s="32">
        <f>Inventari!C33</f>
        <v>51</v>
      </c>
      <c r="S295" s="32"/>
      <c r="T295" s="32">
        <f t="shared" si="13"/>
        <v>9180</v>
      </c>
      <c r="U295" s="32">
        <v>2</v>
      </c>
      <c r="V295" s="32">
        <f t="shared" si="14"/>
        <v>18360</v>
      </c>
      <c r="W295" s="32">
        <f>'Tipus-de-Recurs-assignat'!B13</f>
        <v>45</v>
      </c>
      <c r="X295" s="32">
        <f t="shared" si="15"/>
        <v>229.49999999999997</v>
      </c>
      <c r="Y295" s="32"/>
      <c r="Z295" s="48"/>
    </row>
    <row r="296" spans="1:26" ht="19.899999999999999" customHeight="1" x14ac:dyDescent="0.25">
      <c r="A296" s="18" t="s">
        <v>38</v>
      </c>
      <c r="B296" s="30" t="s">
        <v>1053</v>
      </c>
      <c r="C296" s="30" t="s">
        <v>1054</v>
      </c>
      <c r="D296" s="30" t="s">
        <v>512</v>
      </c>
      <c r="E296" s="30" t="s">
        <v>1055</v>
      </c>
      <c r="F296" s="30" t="s">
        <v>1056</v>
      </c>
      <c r="G296" s="30" t="s">
        <v>1057</v>
      </c>
      <c r="H296" s="30" t="s">
        <v>1064</v>
      </c>
      <c r="I296" s="30" t="s">
        <v>1065</v>
      </c>
      <c r="J296" s="30" t="s">
        <v>47</v>
      </c>
      <c r="K296" s="30"/>
      <c r="L296" s="30" t="s">
        <v>609</v>
      </c>
      <c r="M296" s="30" t="s">
        <v>49</v>
      </c>
      <c r="N296" s="30" t="s">
        <v>50</v>
      </c>
      <c r="O296" s="30" t="s">
        <v>51</v>
      </c>
      <c r="P296" s="30" t="s">
        <v>520</v>
      </c>
      <c r="Q296" s="32">
        <v>180</v>
      </c>
      <c r="R296" s="32">
        <f>Inventari!C33</f>
        <v>51</v>
      </c>
      <c r="S296" s="32"/>
      <c r="T296" s="32">
        <f t="shared" si="13"/>
        <v>9180</v>
      </c>
      <c r="U296" s="32">
        <v>2</v>
      </c>
      <c r="V296" s="32">
        <f t="shared" si="14"/>
        <v>18360</v>
      </c>
      <c r="W296" s="32">
        <f>'Tipus-de-Recurs-assignat'!B13</f>
        <v>45</v>
      </c>
      <c r="X296" s="32">
        <f t="shared" si="15"/>
        <v>229.49999999999997</v>
      </c>
      <c r="Y296" s="32"/>
      <c r="Z296" s="48"/>
    </row>
    <row r="297" spans="1:26" ht="19.899999999999999" customHeight="1" x14ac:dyDescent="0.25">
      <c r="A297" s="18" t="s">
        <v>38</v>
      </c>
      <c r="B297" s="30" t="s">
        <v>1053</v>
      </c>
      <c r="C297" s="30" t="s">
        <v>1054</v>
      </c>
      <c r="D297" s="30" t="s">
        <v>512</v>
      </c>
      <c r="E297" s="30" t="s">
        <v>1055</v>
      </c>
      <c r="F297" s="30" t="s">
        <v>1056</v>
      </c>
      <c r="G297" s="30" t="s">
        <v>1057</v>
      </c>
      <c r="H297" s="30" t="s">
        <v>1066</v>
      </c>
      <c r="I297" s="30" t="s">
        <v>1067</v>
      </c>
      <c r="J297" s="30" t="s">
        <v>47</v>
      </c>
      <c r="K297" s="30"/>
      <c r="L297" s="30" t="s">
        <v>609</v>
      </c>
      <c r="M297" s="30" t="s">
        <v>49</v>
      </c>
      <c r="N297" s="30" t="s">
        <v>50</v>
      </c>
      <c r="O297" s="30" t="s">
        <v>51</v>
      </c>
      <c r="P297" s="30" t="s">
        <v>520</v>
      </c>
      <c r="Q297" s="32">
        <v>180</v>
      </c>
      <c r="R297" s="32">
        <f>Inventari!C33</f>
        <v>51</v>
      </c>
      <c r="S297" s="32"/>
      <c r="T297" s="32">
        <f t="shared" si="13"/>
        <v>9180</v>
      </c>
      <c r="U297" s="32">
        <v>2</v>
      </c>
      <c r="V297" s="32">
        <f t="shared" si="14"/>
        <v>18360</v>
      </c>
      <c r="W297" s="32">
        <f>'Tipus-de-Recurs-assignat'!B13</f>
        <v>45</v>
      </c>
      <c r="X297" s="32">
        <f t="shared" si="15"/>
        <v>229.49999999999997</v>
      </c>
      <c r="Y297" s="32"/>
      <c r="Z297" s="48"/>
    </row>
    <row r="298" spans="1:26" ht="19.899999999999999" customHeight="1" x14ac:dyDescent="0.25">
      <c r="A298" s="18" t="s">
        <v>38</v>
      </c>
      <c r="B298" s="30" t="s">
        <v>1053</v>
      </c>
      <c r="C298" s="30" t="s">
        <v>1054</v>
      </c>
      <c r="D298" s="30" t="s">
        <v>512</v>
      </c>
      <c r="E298" s="30" t="s">
        <v>1055</v>
      </c>
      <c r="F298" s="30" t="s">
        <v>1056</v>
      </c>
      <c r="G298" s="30" t="s">
        <v>1057</v>
      </c>
      <c r="H298" s="30" t="s">
        <v>1068</v>
      </c>
      <c r="I298" s="30" t="s">
        <v>1069</v>
      </c>
      <c r="J298" s="30" t="s">
        <v>47</v>
      </c>
      <c r="K298" s="30"/>
      <c r="L298" s="30" t="s">
        <v>609</v>
      </c>
      <c r="M298" s="30" t="s">
        <v>49</v>
      </c>
      <c r="N298" s="30" t="s">
        <v>50</v>
      </c>
      <c r="O298" s="30" t="s">
        <v>51</v>
      </c>
      <c r="P298" s="30" t="s">
        <v>520</v>
      </c>
      <c r="Q298" s="32">
        <v>180</v>
      </c>
      <c r="R298" s="32">
        <f>Inventari!C33</f>
        <v>51</v>
      </c>
      <c r="S298" s="32"/>
      <c r="T298" s="32">
        <f t="shared" si="13"/>
        <v>9180</v>
      </c>
      <c r="U298" s="32">
        <v>2</v>
      </c>
      <c r="V298" s="32">
        <f t="shared" si="14"/>
        <v>18360</v>
      </c>
      <c r="W298" s="32">
        <f>'Tipus-de-Recurs-assignat'!B13</f>
        <v>45</v>
      </c>
      <c r="X298" s="32">
        <f t="shared" si="15"/>
        <v>229.49999999999997</v>
      </c>
      <c r="Y298" s="32"/>
      <c r="Z298" s="48"/>
    </row>
    <row r="299" spans="1:26" ht="19.899999999999999" customHeight="1" x14ac:dyDescent="0.25">
      <c r="A299" s="18" t="s">
        <v>38</v>
      </c>
      <c r="B299" s="30" t="s">
        <v>1053</v>
      </c>
      <c r="C299" s="30" t="s">
        <v>1054</v>
      </c>
      <c r="D299" s="30" t="s">
        <v>512</v>
      </c>
      <c r="E299" s="30" t="s">
        <v>1055</v>
      </c>
      <c r="F299" s="30" t="s">
        <v>1056</v>
      </c>
      <c r="G299" s="30" t="s">
        <v>1057</v>
      </c>
      <c r="H299" s="30" t="s">
        <v>1070</v>
      </c>
      <c r="I299" s="30" t="s">
        <v>1071</v>
      </c>
      <c r="J299" s="30" t="s">
        <v>47</v>
      </c>
      <c r="K299" s="30"/>
      <c r="L299" s="30" t="s">
        <v>609</v>
      </c>
      <c r="M299" s="30" t="s">
        <v>49</v>
      </c>
      <c r="N299" s="30" t="s">
        <v>50</v>
      </c>
      <c r="O299" s="30" t="s">
        <v>51</v>
      </c>
      <c r="P299" s="30" t="s">
        <v>520</v>
      </c>
      <c r="Q299" s="32">
        <v>180</v>
      </c>
      <c r="R299" s="32">
        <f>Inventari!C33</f>
        <v>51</v>
      </c>
      <c r="S299" s="32"/>
      <c r="T299" s="32">
        <f t="shared" si="13"/>
        <v>9180</v>
      </c>
      <c r="U299" s="32">
        <v>2</v>
      </c>
      <c r="V299" s="32">
        <f t="shared" si="14"/>
        <v>18360</v>
      </c>
      <c r="W299" s="32">
        <f>'Tipus-de-Recurs-assignat'!B13</f>
        <v>45</v>
      </c>
      <c r="X299" s="32">
        <f t="shared" si="15"/>
        <v>229.49999999999997</v>
      </c>
      <c r="Y299" s="32"/>
      <c r="Z299" s="48"/>
    </row>
    <row r="300" spans="1:26" ht="19.899999999999999" customHeight="1" x14ac:dyDescent="0.25">
      <c r="A300" s="18" t="s">
        <v>38</v>
      </c>
      <c r="B300" s="30" t="s">
        <v>1053</v>
      </c>
      <c r="C300" s="30" t="s">
        <v>1054</v>
      </c>
      <c r="D300" s="30" t="s">
        <v>512</v>
      </c>
      <c r="E300" s="30" t="s">
        <v>1055</v>
      </c>
      <c r="F300" s="30" t="s">
        <v>1056</v>
      </c>
      <c r="G300" s="30" t="s">
        <v>1057</v>
      </c>
      <c r="H300" s="30" t="s">
        <v>1072</v>
      </c>
      <c r="I300" s="30" t="s">
        <v>1073</v>
      </c>
      <c r="J300" s="30" t="s">
        <v>47</v>
      </c>
      <c r="K300" s="30"/>
      <c r="L300" s="30" t="s">
        <v>609</v>
      </c>
      <c r="M300" s="30" t="s">
        <v>49</v>
      </c>
      <c r="N300" s="30" t="s">
        <v>50</v>
      </c>
      <c r="O300" s="30" t="s">
        <v>51</v>
      </c>
      <c r="P300" s="30" t="s">
        <v>520</v>
      </c>
      <c r="Q300" s="32">
        <v>180</v>
      </c>
      <c r="R300" s="32">
        <f>Inventari!C33</f>
        <v>51</v>
      </c>
      <c r="S300" s="32"/>
      <c r="T300" s="32">
        <f t="shared" si="13"/>
        <v>9180</v>
      </c>
      <c r="U300" s="32">
        <v>2</v>
      </c>
      <c r="V300" s="32">
        <f t="shared" si="14"/>
        <v>18360</v>
      </c>
      <c r="W300" s="32">
        <f>'Tipus-de-Recurs-assignat'!B13</f>
        <v>45</v>
      </c>
      <c r="X300" s="32">
        <f t="shared" si="15"/>
        <v>229.49999999999997</v>
      </c>
      <c r="Y300" s="32"/>
      <c r="Z300" s="48"/>
    </row>
    <row r="301" spans="1:26" ht="19.899999999999999" customHeight="1" x14ac:dyDescent="0.25">
      <c r="A301" s="18" t="s">
        <v>38</v>
      </c>
      <c r="B301" s="30" t="s">
        <v>1053</v>
      </c>
      <c r="C301" s="30" t="s">
        <v>1054</v>
      </c>
      <c r="D301" s="30" t="s">
        <v>512</v>
      </c>
      <c r="E301" s="30" t="s">
        <v>1055</v>
      </c>
      <c r="F301" s="30" t="s">
        <v>1056</v>
      </c>
      <c r="G301" s="30" t="s">
        <v>1057</v>
      </c>
      <c r="H301" s="30" t="s">
        <v>1074</v>
      </c>
      <c r="I301" s="30" t="s">
        <v>1075</v>
      </c>
      <c r="J301" s="30" t="s">
        <v>47</v>
      </c>
      <c r="K301" s="30"/>
      <c r="L301" s="30" t="s">
        <v>609</v>
      </c>
      <c r="M301" s="30" t="s">
        <v>49</v>
      </c>
      <c r="N301" s="30" t="s">
        <v>50</v>
      </c>
      <c r="O301" s="30" t="s">
        <v>51</v>
      </c>
      <c r="P301" s="30" t="s">
        <v>520</v>
      </c>
      <c r="Q301" s="32">
        <v>180</v>
      </c>
      <c r="R301" s="32">
        <f>Inventari!C33</f>
        <v>51</v>
      </c>
      <c r="S301" s="32"/>
      <c r="T301" s="32">
        <f t="shared" si="13"/>
        <v>9180</v>
      </c>
      <c r="U301" s="32">
        <v>2</v>
      </c>
      <c r="V301" s="32">
        <f t="shared" si="14"/>
        <v>18360</v>
      </c>
      <c r="W301" s="32">
        <f>'Tipus-de-Recurs-assignat'!B13</f>
        <v>45</v>
      </c>
      <c r="X301" s="32">
        <f t="shared" si="15"/>
        <v>229.49999999999997</v>
      </c>
      <c r="Y301" s="32"/>
      <c r="Z301" s="48"/>
    </row>
    <row r="302" spans="1:26" ht="19.899999999999999" customHeight="1" x14ac:dyDescent="0.25">
      <c r="A302" s="18" t="s">
        <v>38</v>
      </c>
      <c r="B302" s="30" t="s">
        <v>1053</v>
      </c>
      <c r="C302" s="30" t="s">
        <v>1054</v>
      </c>
      <c r="D302" s="30" t="s">
        <v>512</v>
      </c>
      <c r="E302" s="30" t="s">
        <v>1055</v>
      </c>
      <c r="F302" s="30" t="s">
        <v>1056</v>
      </c>
      <c r="G302" s="30" t="s">
        <v>1057</v>
      </c>
      <c r="H302" s="30" t="s">
        <v>1076</v>
      </c>
      <c r="I302" s="30" t="s">
        <v>1077</v>
      </c>
      <c r="J302" s="30" t="s">
        <v>47</v>
      </c>
      <c r="K302" s="30"/>
      <c r="L302" s="30" t="s">
        <v>609</v>
      </c>
      <c r="M302" s="30" t="s">
        <v>49</v>
      </c>
      <c r="N302" s="30" t="s">
        <v>50</v>
      </c>
      <c r="O302" s="30" t="s">
        <v>51</v>
      </c>
      <c r="P302" s="30" t="s">
        <v>520</v>
      </c>
      <c r="Q302" s="32">
        <v>180</v>
      </c>
      <c r="R302" s="32">
        <f>Inventari!C33</f>
        <v>51</v>
      </c>
      <c r="S302" s="32"/>
      <c r="T302" s="32">
        <f t="shared" si="13"/>
        <v>9180</v>
      </c>
      <c r="U302" s="32">
        <v>2</v>
      </c>
      <c r="V302" s="32">
        <f t="shared" si="14"/>
        <v>18360</v>
      </c>
      <c r="W302" s="32">
        <f>'Tipus-de-Recurs-assignat'!B13</f>
        <v>45</v>
      </c>
      <c r="X302" s="32">
        <f t="shared" si="15"/>
        <v>229.49999999999997</v>
      </c>
      <c r="Y302" s="32"/>
      <c r="Z302" s="48"/>
    </row>
    <row r="303" spans="1:26" ht="19.899999999999999" customHeight="1" x14ac:dyDescent="0.25">
      <c r="A303" s="18" t="s">
        <v>38</v>
      </c>
      <c r="B303" s="30" t="s">
        <v>1053</v>
      </c>
      <c r="C303" s="30" t="s">
        <v>1054</v>
      </c>
      <c r="D303" s="30" t="s">
        <v>512</v>
      </c>
      <c r="E303" s="30" t="s">
        <v>1055</v>
      </c>
      <c r="F303" s="30" t="s">
        <v>1056</v>
      </c>
      <c r="G303" s="30" t="s">
        <v>1057</v>
      </c>
      <c r="H303" s="30" t="s">
        <v>1078</v>
      </c>
      <c r="I303" s="30" t="s">
        <v>1079</v>
      </c>
      <c r="J303" s="30" t="s">
        <v>47</v>
      </c>
      <c r="K303" s="30"/>
      <c r="L303" s="30" t="s">
        <v>609</v>
      </c>
      <c r="M303" s="30" t="s">
        <v>49</v>
      </c>
      <c r="N303" s="30" t="s">
        <v>50</v>
      </c>
      <c r="O303" s="30" t="s">
        <v>51</v>
      </c>
      <c r="P303" s="30" t="s">
        <v>520</v>
      </c>
      <c r="Q303" s="32">
        <v>180</v>
      </c>
      <c r="R303" s="32">
        <f>Inventari!C33</f>
        <v>51</v>
      </c>
      <c r="S303" s="32"/>
      <c r="T303" s="32">
        <f t="shared" si="13"/>
        <v>9180</v>
      </c>
      <c r="U303" s="32">
        <v>2</v>
      </c>
      <c r="V303" s="32">
        <f t="shared" si="14"/>
        <v>18360</v>
      </c>
      <c r="W303" s="32">
        <f>'Tipus-de-Recurs-assignat'!B13</f>
        <v>45</v>
      </c>
      <c r="X303" s="32">
        <f t="shared" si="15"/>
        <v>229.49999999999997</v>
      </c>
      <c r="Y303" s="32"/>
      <c r="Z303" s="48"/>
    </row>
    <row r="304" spans="1:26" ht="19.899999999999999" customHeight="1" x14ac:dyDescent="0.25">
      <c r="A304" s="18" t="s">
        <v>38</v>
      </c>
      <c r="B304" s="30" t="s">
        <v>1053</v>
      </c>
      <c r="C304" s="30" t="s">
        <v>1054</v>
      </c>
      <c r="D304" s="30" t="s">
        <v>512</v>
      </c>
      <c r="E304" s="30" t="s">
        <v>1055</v>
      </c>
      <c r="F304" s="30" t="s">
        <v>1056</v>
      </c>
      <c r="G304" s="30" t="s">
        <v>1057</v>
      </c>
      <c r="H304" s="30" t="s">
        <v>1080</v>
      </c>
      <c r="I304" s="30" t="s">
        <v>1081</v>
      </c>
      <c r="J304" s="30" t="s">
        <v>47</v>
      </c>
      <c r="K304" s="30"/>
      <c r="L304" s="30" t="s">
        <v>609</v>
      </c>
      <c r="M304" s="30" t="s">
        <v>49</v>
      </c>
      <c r="N304" s="30" t="s">
        <v>50</v>
      </c>
      <c r="O304" s="30" t="s">
        <v>51</v>
      </c>
      <c r="P304" s="30" t="s">
        <v>520</v>
      </c>
      <c r="Q304" s="32">
        <v>180</v>
      </c>
      <c r="R304" s="32">
        <f>Inventari!C33</f>
        <v>51</v>
      </c>
      <c r="S304" s="32"/>
      <c r="T304" s="32">
        <f t="shared" si="13"/>
        <v>9180</v>
      </c>
      <c r="U304" s="32">
        <v>2</v>
      </c>
      <c r="V304" s="32">
        <f t="shared" si="14"/>
        <v>18360</v>
      </c>
      <c r="W304" s="32">
        <f>'Tipus-de-Recurs-assignat'!B13</f>
        <v>45</v>
      </c>
      <c r="X304" s="32">
        <f t="shared" si="15"/>
        <v>229.49999999999997</v>
      </c>
      <c r="Y304" s="32"/>
      <c r="Z304" s="48"/>
    </row>
    <row r="305" spans="1:26" ht="19.899999999999999" customHeight="1" x14ac:dyDescent="0.25">
      <c r="A305" s="18" t="s">
        <v>38</v>
      </c>
      <c r="B305" s="30" t="s">
        <v>1053</v>
      </c>
      <c r="C305" s="30" t="s">
        <v>1054</v>
      </c>
      <c r="D305" s="30" t="s">
        <v>512</v>
      </c>
      <c r="E305" s="30" t="s">
        <v>1055</v>
      </c>
      <c r="F305" s="30" t="s">
        <v>1056</v>
      </c>
      <c r="G305" s="30" t="s">
        <v>1057</v>
      </c>
      <c r="H305" s="30" t="s">
        <v>1082</v>
      </c>
      <c r="I305" s="30" t="s">
        <v>1083</v>
      </c>
      <c r="J305" s="30" t="s">
        <v>47</v>
      </c>
      <c r="K305" s="30"/>
      <c r="L305" s="30" t="s">
        <v>609</v>
      </c>
      <c r="M305" s="30" t="s">
        <v>49</v>
      </c>
      <c r="N305" s="30" t="s">
        <v>50</v>
      </c>
      <c r="O305" s="30" t="s">
        <v>51</v>
      </c>
      <c r="P305" s="30" t="s">
        <v>520</v>
      </c>
      <c r="Q305" s="32">
        <v>180</v>
      </c>
      <c r="R305" s="32">
        <f>Inventari!C33</f>
        <v>51</v>
      </c>
      <c r="S305" s="32"/>
      <c r="T305" s="32">
        <f t="shared" si="13"/>
        <v>9180</v>
      </c>
      <c r="U305" s="32">
        <v>2</v>
      </c>
      <c r="V305" s="32">
        <f t="shared" si="14"/>
        <v>18360</v>
      </c>
      <c r="W305" s="32">
        <f>'Tipus-de-Recurs-assignat'!B13</f>
        <v>45</v>
      </c>
      <c r="X305" s="32">
        <f t="shared" si="15"/>
        <v>229.49999999999997</v>
      </c>
      <c r="Y305" s="32">
        <f>X293+X294+X295+X296+X297+X298+X299+X300+X301+X302+X303+X304+X305</f>
        <v>2983.4999999999995</v>
      </c>
      <c r="Z305" s="48">
        <f>X293+X294+X295+X296+X297+X298+X299+X300+X301+X302+X303+X304+X305</f>
        <v>2983.4999999999995</v>
      </c>
    </row>
    <row r="306" spans="1:26" ht="19.899999999999999" customHeight="1" x14ac:dyDescent="0.25">
      <c r="A306" s="18" t="s">
        <v>38</v>
      </c>
      <c r="B306" s="30" t="s">
        <v>1141</v>
      </c>
      <c r="C306" s="30" t="s">
        <v>1142</v>
      </c>
      <c r="D306" s="30" t="s">
        <v>512</v>
      </c>
      <c r="E306" s="30" t="s">
        <v>531</v>
      </c>
      <c r="F306" s="30" t="s">
        <v>532</v>
      </c>
      <c r="G306" s="30" t="s">
        <v>1143</v>
      </c>
      <c r="H306" s="30" t="s">
        <v>1144</v>
      </c>
      <c r="I306" s="30" t="s">
        <v>1145</v>
      </c>
      <c r="J306" s="30" t="s">
        <v>47</v>
      </c>
      <c r="K306" s="30"/>
      <c r="L306" s="30" t="s">
        <v>849</v>
      </c>
      <c r="M306" s="30" t="s">
        <v>26</v>
      </c>
      <c r="N306" s="30" t="s">
        <v>50</v>
      </c>
      <c r="O306" s="30" t="s">
        <v>519</v>
      </c>
      <c r="P306" s="30" t="s">
        <v>647</v>
      </c>
      <c r="Q306" s="32">
        <v>60</v>
      </c>
      <c r="R306" s="32">
        <f>Inventari!C27</f>
        <v>38</v>
      </c>
      <c r="S306" s="32"/>
      <c r="T306" s="32">
        <f t="shared" si="13"/>
        <v>2280</v>
      </c>
      <c r="U306" s="32">
        <v>4</v>
      </c>
      <c r="V306" s="32">
        <f t="shared" si="14"/>
        <v>9120</v>
      </c>
      <c r="W306" s="32">
        <f>'Tipus-de-Recurs-assignat'!B8</f>
        <v>35</v>
      </c>
      <c r="X306" s="32">
        <f t="shared" si="15"/>
        <v>88.666666666666657</v>
      </c>
      <c r="Y306" s="32">
        <f>X306</f>
        <v>88.666666666666657</v>
      </c>
      <c r="Z306" s="48"/>
    </row>
    <row r="307" spans="1:26" ht="19.899999999999999" customHeight="1" x14ac:dyDescent="0.25">
      <c r="A307" s="18" t="s">
        <v>38</v>
      </c>
      <c r="B307" s="30" t="s">
        <v>1141</v>
      </c>
      <c r="C307" s="30" t="s">
        <v>1142</v>
      </c>
      <c r="D307" s="30" t="s">
        <v>512</v>
      </c>
      <c r="E307" s="30" t="s">
        <v>513</v>
      </c>
      <c r="F307" s="30" t="s">
        <v>514</v>
      </c>
      <c r="G307" s="30" t="s">
        <v>1146</v>
      </c>
      <c r="H307" s="30" t="s">
        <v>1147</v>
      </c>
      <c r="I307" s="30" t="s">
        <v>1148</v>
      </c>
      <c r="J307" s="30" t="s">
        <v>47</v>
      </c>
      <c r="K307" s="30"/>
      <c r="L307" s="30" t="s">
        <v>849</v>
      </c>
      <c r="M307" s="30" t="s">
        <v>26</v>
      </c>
      <c r="N307" s="30" t="s">
        <v>50</v>
      </c>
      <c r="O307" s="30" t="s">
        <v>519</v>
      </c>
      <c r="P307" s="30" t="s">
        <v>647</v>
      </c>
      <c r="Q307" s="32">
        <v>30</v>
      </c>
      <c r="R307" s="32">
        <f>Inventari!C29</f>
        <v>65</v>
      </c>
      <c r="S307" s="32"/>
      <c r="T307" s="32">
        <f t="shared" si="13"/>
        <v>1950</v>
      </c>
      <c r="U307" s="32">
        <v>4</v>
      </c>
      <c r="V307" s="32">
        <f t="shared" si="14"/>
        <v>7800</v>
      </c>
      <c r="W307" s="32">
        <f>'Tipus-de-Recurs-assignat'!B8</f>
        <v>35</v>
      </c>
      <c r="X307" s="32">
        <f t="shared" si="15"/>
        <v>75.833333333333329</v>
      </c>
      <c r="Y307" s="32"/>
      <c r="Z307" s="48"/>
    </row>
    <row r="308" spans="1:26" ht="19.899999999999999" customHeight="1" x14ac:dyDescent="0.25">
      <c r="A308" s="18" t="s">
        <v>38</v>
      </c>
      <c r="B308" s="30" t="s">
        <v>1141</v>
      </c>
      <c r="C308" s="30" t="s">
        <v>1142</v>
      </c>
      <c r="D308" s="30" t="s">
        <v>512</v>
      </c>
      <c r="E308" s="30" t="s">
        <v>513</v>
      </c>
      <c r="F308" s="30" t="s">
        <v>514</v>
      </c>
      <c r="G308" s="30" t="s">
        <v>1146</v>
      </c>
      <c r="H308" s="30" t="s">
        <v>1149</v>
      </c>
      <c r="I308" s="30" t="s">
        <v>1150</v>
      </c>
      <c r="J308" s="30" t="s">
        <v>47</v>
      </c>
      <c r="K308" s="30"/>
      <c r="L308" s="30" t="s">
        <v>849</v>
      </c>
      <c r="M308" s="30" t="s">
        <v>26</v>
      </c>
      <c r="N308" s="30" t="s">
        <v>50</v>
      </c>
      <c r="O308" s="30" t="s">
        <v>519</v>
      </c>
      <c r="P308" s="30" t="s">
        <v>647</v>
      </c>
      <c r="Q308" s="32">
        <v>30</v>
      </c>
      <c r="R308" s="32">
        <f>Inventari!C29</f>
        <v>65</v>
      </c>
      <c r="S308" s="32"/>
      <c r="T308" s="32">
        <f t="shared" si="13"/>
        <v>1950</v>
      </c>
      <c r="U308" s="32">
        <v>4</v>
      </c>
      <c r="V308" s="32">
        <f t="shared" si="14"/>
        <v>7800</v>
      </c>
      <c r="W308" s="32">
        <f>'Tipus-de-Recurs-assignat'!B8</f>
        <v>35</v>
      </c>
      <c r="X308" s="32">
        <f t="shared" si="15"/>
        <v>75.833333333333329</v>
      </c>
      <c r="Y308" s="32"/>
      <c r="Z308" s="48"/>
    </row>
    <row r="309" spans="1:26" ht="19.899999999999999" customHeight="1" x14ac:dyDescent="0.25">
      <c r="A309" s="18" t="s">
        <v>38</v>
      </c>
      <c r="B309" s="30" t="s">
        <v>1141</v>
      </c>
      <c r="C309" s="30" t="s">
        <v>1142</v>
      </c>
      <c r="D309" s="30" t="s">
        <v>512</v>
      </c>
      <c r="E309" s="30" t="s">
        <v>513</v>
      </c>
      <c r="F309" s="30" t="s">
        <v>514</v>
      </c>
      <c r="G309" s="30" t="s">
        <v>1146</v>
      </c>
      <c r="H309" s="30" t="s">
        <v>1151</v>
      </c>
      <c r="I309" s="30" t="s">
        <v>1152</v>
      </c>
      <c r="J309" s="30" t="s">
        <v>47</v>
      </c>
      <c r="K309" s="30"/>
      <c r="L309" s="30" t="s">
        <v>849</v>
      </c>
      <c r="M309" s="30" t="s">
        <v>26</v>
      </c>
      <c r="N309" s="30" t="s">
        <v>50</v>
      </c>
      <c r="O309" s="30" t="s">
        <v>519</v>
      </c>
      <c r="P309" s="30" t="s">
        <v>647</v>
      </c>
      <c r="Q309" s="32">
        <v>30</v>
      </c>
      <c r="R309" s="32">
        <f>Inventari!C29</f>
        <v>65</v>
      </c>
      <c r="S309" s="32"/>
      <c r="T309" s="32">
        <f t="shared" si="13"/>
        <v>1950</v>
      </c>
      <c r="U309" s="32">
        <v>4</v>
      </c>
      <c r="V309" s="32">
        <f t="shared" si="14"/>
        <v>7800</v>
      </c>
      <c r="W309" s="32">
        <f>'Tipus-de-Recurs-assignat'!B8</f>
        <v>35</v>
      </c>
      <c r="X309" s="32">
        <f t="shared" si="15"/>
        <v>75.833333333333329</v>
      </c>
      <c r="Y309" s="32"/>
      <c r="Z309" s="48"/>
    </row>
    <row r="310" spans="1:26" ht="19.899999999999999" customHeight="1" x14ac:dyDescent="0.25">
      <c r="A310" s="18" t="s">
        <v>38</v>
      </c>
      <c r="B310" s="30" t="s">
        <v>1141</v>
      </c>
      <c r="C310" s="30" t="s">
        <v>1142</v>
      </c>
      <c r="D310" s="30" t="s">
        <v>512</v>
      </c>
      <c r="E310" s="30" t="s">
        <v>513</v>
      </c>
      <c r="F310" s="30" t="s">
        <v>514</v>
      </c>
      <c r="G310" s="30" t="s">
        <v>1146</v>
      </c>
      <c r="H310" s="30" t="s">
        <v>1153</v>
      </c>
      <c r="I310" s="30" t="s">
        <v>1154</v>
      </c>
      <c r="J310" s="30" t="s">
        <v>47</v>
      </c>
      <c r="K310" s="30"/>
      <c r="L310" s="30" t="s">
        <v>849</v>
      </c>
      <c r="M310" s="30" t="s">
        <v>26</v>
      </c>
      <c r="N310" s="30" t="s">
        <v>50</v>
      </c>
      <c r="O310" s="30" t="s">
        <v>519</v>
      </c>
      <c r="P310" s="30" t="s">
        <v>647</v>
      </c>
      <c r="Q310" s="32">
        <v>30</v>
      </c>
      <c r="R310" s="32">
        <f>Inventari!C29</f>
        <v>65</v>
      </c>
      <c r="S310" s="32"/>
      <c r="T310" s="32">
        <f t="shared" si="13"/>
        <v>1950</v>
      </c>
      <c r="U310" s="32">
        <v>4</v>
      </c>
      <c r="V310" s="32">
        <f t="shared" si="14"/>
        <v>7800</v>
      </c>
      <c r="W310" s="32">
        <f>'Tipus-de-Recurs-assignat'!B8</f>
        <v>35</v>
      </c>
      <c r="X310" s="32">
        <f t="shared" si="15"/>
        <v>75.833333333333329</v>
      </c>
      <c r="Y310" s="32"/>
      <c r="Z310" s="48"/>
    </row>
    <row r="311" spans="1:26" ht="19.899999999999999" customHeight="1" x14ac:dyDescent="0.25">
      <c r="A311" s="18" t="s">
        <v>38</v>
      </c>
      <c r="B311" s="30" t="s">
        <v>1141</v>
      </c>
      <c r="C311" s="30" t="s">
        <v>1142</v>
      </c>
      <c r="D311" s="30" t="s">
        <v>512</v>
      </c>
      <c r="E311" s="30" t="s">
        <v>513</v>
      </c>
      <c r="F311" s="30" t="s">
        <v>514</v>
      </c>
      <c r="G311" s="30" t="s">
        <v>1146</v>
      </c>
      <c r="H311" s="30" t="s">
        <v>1155</v>
      </c>
      <c r="I311" s="30" t="s">
        <v>1156</v>
      </c>
      <c r="J311" s="30" t="s">
        <v>47</v>
      </c>
      <c r="K311" s="30"/>
      <c r="L311" s="30" t="s">
        <v>849</v>
      </c>
      <c r="M311" s="30" t="s">
        <v>26</v>
      </c>
      <c r="N311" s="30" t="s">
        <v>50</v>
      </c>
      <c r="O311" s="30" t="s">
        <v>519</v>
      </c>
      <c r="P311" s="30" t="s">
        <v>647</v>
      </c>
      <c r="Q311" s="32">
        <v>30</v>
      </c>
      <c r="R311" s="32">
        <f>Inventari!C29</f>
        <v>65</v>
      </c>
      <c r="S311" s="32"/>
      <c r="T311" s="32">
        <f t="shared" si="13"/>
        <v>1950</v>
      </c>
      <c r="U311" s="32">
        <v>4</v>
      </c>
      <c r="V311" s="32">
        <f t="shared" si="14"/>
        <v>7800</v>
      </c>
      <c r="W311" s="32">
        <f>'Tipus-de-Recurs-assignat'!B8</f>
        <v>35</v>
      </c>
      <c r="X311" s="32">
        <f t="shared" si="15"/>
        <v>75.833333333333329</v>
      </c>
      <c r="Y311" s="32"/>
      <c r="Z311" s="48"/>
    </row>
    <row r="312" spans="1:26" ht="19.899999999999999" customHeight="1" x14ac:dyDescent="0.25">
      <c r="A312" s="18" t="s">
        <v>38</v>
      </c>
      <c r="B312" s="30" t="s">
        <v>1141</v>
      </c>
      <c r="C312" s="30" t="s">
        <v>1142</v>
      </c>
      <c r="D312" s="30" t="s">
        <v>512</v>
      </c>
      <c r="E312" s="30" t="s">
        <v>513</v>
      </c>
      <c r="F312" s="30" t="s">
        <v>514</v>
      </c>
      <c r="G312" s="30" t="s">
        <v>1146</v>
      </c>
      <c r="H312" s="30" t="s">
        <v>1157</v>
      </c>
      <c r="I312" s="30" t="s">
        <v>1158</v>
      </c>
      <c r="J312" s="30" t="s">
        <v>47</v>
      </c>
      <c r="K312" s="30"/>
      <c r="L312" s="30" t="s">
        <v>849</v>
      </c>
      <c r="M312" s="30" t="s">
        <v>26</v>
      </c>
      <c r="N312" s="30" t="s">
        <v>50</v>
      </c>
      <c r="O312" s="30" t="s">
        <v>519</v>
      </c>
      <c r="P312" s="30" t="s">
        <v>647</v>
      </c>
      <c r="Q312" s="32">
        <v>30</v>
      </c>
      <c r="R312" s="32">
        <f>Inventari!C29</f>
        <v>65</v>
      </c>
      <c r="S312" s="32"/>
      <c r="T312" s="32">
        <f t="shared" si="13"/>
        <v>1950</v>
      </c>
      <c r="U312" s="32">
        <v>4</v>
      </c>
      <c r="V312" s="32">
        <f t="shared" si="14"/>
        <v>7800</v>
      </c>
      <c r="W312" s="32">
        <f>'Tipus-de-Recurs-assignat'!B8</f>
        <v>35</v>
      </c>
      <c r="X312" s="32">
        <f t="shared" si="15"/>
        <v>75.833333333333329</v>
      </c>
      <c r="Y312" s="32"/>
      <c r="Z312" s="48"/>
    </row>
    <row r="313" spans="1:26" ht="19.899999999999999" customHeight="1" x14ac:dyDescent="0.25">
      <c r="A313" s="18" t="s">
        <v>38</v>
      </c>
      <c r="B313" s="30" t="s">
        <v>1141</v>
      </c>
      <c r="C313" s="30" t="s">
        <v>1142</v>
      </c>
      <c r="D313" s="30" t="s">
        <v>512</v>
      </c>
      <c r="E313" s="30" t="s">
        <v>513</v>
      </c>
      <c r="F313" s="30" t="s">
        <v>514</v>
      </c>
      <c r="G313" s="30" t="s">
        <v>1146</v>
      </c>
      <c r="H313" s="30" t="s">
        <v>1159</v>
      </c>
      <c r="I313" s="30" t="s">
        <v>1160</v>
      </c>
      <c r="J313" s="30" t="s">
        <v>47</v>
      </c>
      <c r="K313" s="30"/>
      <c r="L313" s="30" t="s">
        <v>849</v>
      </c>
      <c r="M313" s="30" t="s">
        <v>26</v>
      </c>
      <c r="N313" s="30" t="s">
        <v>50</v>
      </c>
      <c r="O313" s="30" t="s">
        <v>519</v>
      </c>
      <c r="P313" s="30" t="s">
        <v>647</v>
      </c>
      <c r="Q313" s="32">
        <v>30</v>
      </c>
      <c r="R313" s="32">
        <f>Inventari!C29</f>
        <v>65</v>
      </c>
      <c r="S313" s="32"/>
      <c r="T313" s="32">
        <f t="shared" si="13"/>
        <v>1950</v>
      </c>
      <c r="U313" s="32">
        <v>4</v>
      </c>
      <c r="V313" s="32">
        <f t="shared" si="14"/>
        <v>7800</v>
      </c>
      <c r="W313" s="32">
        <f>'Tipus-de-Recurs-assignat'!B8</f>
        <v>35</v>
      </c>
      <c r="X313" s="32">
        <f t="shared" si="15"/>
        <v>75.833333333333329</v>
      </c>
      <c r="Y313" s="32"/>
      <c r="Z313" s="48"/>
    </row>
    <row r="314" spans="1:26" ht="19.899999999999999" customHeight="1" x14ac:dyDescent="0.25">
      <c r="A314" s="18" t="s">
        <v>38</v>
      </c>
      <c r="B314" s="30" t="s">
        <v>1141</v>
      </c>
      <c r="C314" s="30" t="s">
        <v>1142</v>
      </c>
      <c r="D314" s="30" t="s">
        <v>512</v>
      </c>
      <c r="E314" s="30" t="s">
        <v>513</v>
      </c>
      <c r="F314" s="30" t="s">
        <v>514</v>
      </c>
      <c r="G314" s="30" t="s">
        <v>1146</v>
      </c>
      <c r="H314" s="30" t="s">
        <v>1161</v>
      </c>
      <c r="I314" s="30" t="s">
        <v>1162</v>
      </c>
      <c r="J314" s="30" t="s">
        <v>47</v>
      </c>
      <c r="K314" s="30"/>
      <c r="L314" s="30" t="s">
        <v>849</v>
      </c>
      <c r="M314" s="30" t="s">
        <v>26</v>
      </c>
      <c r="N314" s="30" t="s">
        <v>50</v>
      </c>
      <c r="O314" s="30" t="s">
        <v>519</v>
      </c>
      <c r="P314" s="30" t="s">
        <v>647</v>
      </c>
      <c r="Q314" s="32">
        <v>30</v>
      </c>
      <c r="R314" s="32">
        <f>Inventari!C29</f>
        <v>65</v>
      </c>
      <c r="S314" s="32"/>
      <c r="T314" s="32">
        <f t="shared" si="13"/>
        <v>1950</v>
      </c>
      <c r="U314" s="32">
        <v>4</v>
      </c>
      <c r="V314" s="32">
        <f t="shared" si="14"/>
        <v>7800</v>
      </c>
      <c r="W314" s="32">
        <f>'Tipus-de-Recurs-assignat'!B8</f>
        <v>35</v>
      </c>
      <c r="X314" s="32">
        <f t="shared" si="15"/>
        <v>75.833333333333329</v>
      </c>
      <c r="Y314" s="32"/>
      <c r="Z314" s="48"/>
    </row>
    <row r="315" spans="1:26" ht="19.899999999999999" customHeight="1" x14ac:dyDescent="0.25">
      <c r="A315" s="18" t="s">
        <v>38</v>
      </c>
      <c r="B315" s="30" t="s">
        <v>1141</v>
      </c>
      <c r="C315" s="30" t="s">
        <v>1142</v>
      </c>
      <c r="D315" s="30" t="s">
        <v>512</v>
      </c>
      <c r="E315" s="30" t="s">
        <v>513</v>
      </c>
      <c r="F315" s="30" t="s">
        <v>514</v>
      </c>
      <c r="G315" s="30" t="s">
        <v>1146</v>
      </c>
      <c r="H315" s="30" t="s">
        <v>1163</v>
      </c>
      <c r="I315" s="30" t="s">
        <v>1164</v>
      </c>
      <c r="J315" s="30" t="s">
        <v>47</v>
      </c>
      <c r="K315" s="30"/>
      <c r="L315" s="30" t="s">
        <v>849</v>
      </c>
      <c r="M315" s="30" t="s">
        <v>26</v>
      </c>
      <c r="N315" s="30" t="s">
        <v>50</v>
      </c>
      <c r="O315" s="30" t="s">
        <v>519</v>
      </c>
      <c r="P315" s="30" t="s">
        <v>647</v>
      </c>
      <c r="Q315" s="32">
        <v>30</v>
      </c>
      <c r="R315" s="32">
        <f>Inventari!C29</f>
        <v>65</v>
      </c>
      <c r="S315" s="32"/>
      <c r="T315" s="32">
        <f t="shared" si="13"/>
        <v>1950</v>
      </c>
      <c r="U315" s="32">
        <v>4</v>
      </c>
      <c r="V315" s="32">
        <f t="shared" si="14"/>
        <v>7800</v>
      </c>
      <c r="W315" s="32">
        <f>'Tipus-de-Recurs-assignat'!B8</f>
        <v>35</v>
      </c>
      <c r="X315" s="32">
        <f t="shared" si="15"/>
        <v>75.833333333333329</v>
      </c>
      <c r="Y315" s="32">
        <f>X307+X308+X309+X310+X311+X312+X313+X314+X315</f>
        <v>682.5</v>
      </c>
      <c r="Z315" s="48"/>
    </row>
    <row r="316" spans="1:26" ht="19.899999999999999" customHeight="1" x14ac:dyDescent="0.25">
      <c r="A316" s="18" t="s">
        <v>38</v>
      </c>
      <c r="B316" s="30" t="s">
        <v>1141</v>
      </c>
      <c r="C316" s="30" t="s">
        <v>1142</v>
      </c>
      <c r="D316" s="30" t="s">
        <v>512</v>
      </c>
      <c r="E316" s="30" t="s">
        <v>521</v>
      </c>
      <c r="F316" s="30" t="s">
        <v>522</v>
      </c>
      <c r="G316" s="30" t="s">
        <v>1165</v>
      </c>
      <c r="H316" s="30" t="s">
        <v>1166</v>
      </c>
      <c r="I316" s="30" t="s">
        <v>1148</v>
      </c>
      <c r="J316" s="30" t="s">
        <v>47</v>
      </c>
      <c r="K316" s="30"/>
      <c r="L316" s="30" t="s">
        <v>849</v>
      </c>
      <c r="M316" s="30" t="s">
        <v>26</v>
      </c>
      <c r="N316" s="30" t="s">
        <v>50</v>
      </c>
      <c r="O316" s="30" t="s">
        <v>519</v>
      </c>
      <c r="P316" s="30" t="s">
        <v>647</v>
      </c>
      <c r="Q316" s="32">
        <v>30</v>
      </c>
      <c r="R316" s="32">
        <f>Inventari!C30</f>
        <v>55</v>
      </c>
      <c r="S316" s="32"/>
      <c r="T316" s="32">
        <f t="shared" si="13"/>
        <v>1650</v>
      </c>
      <c r="U316" s="32">
        <v>4</v>
      </c>
      <c r="V316" s="32">
        <f t="shared" si="14"/>
        <v>6600</v>
      </c>
      <c r="W316" s="32">
        <f>'Tipus-de-Recurs-assignat'!B8</f>
        <v>35</v>
      </c>
      <c r="X316" s="32">
        <f t="shared" si="15"/>
        <v>64.166666666666657</v>
      </c>
      <c r="Y316" s="32"/>
      <c r="Z316" s="48"/>
    </row>
    <row r="317" spans="1:26" ht="19.899999999999999" customHeight="1" x14ac:dyDescent="0.25">
      <c r="A317" s="18" t="s">
        <v>38</v>
      </c>
      <c r="B317" s="30" t="s">
        <v>1141</v>
      </c>
      <c r="C317" s="30" t="s">
        <v>1142</v>
      </c>
      <c r="D317" s="30" t="s">
        <v>512</v>
      </c>
      <c r="E317" s="30" t="s">
        <v>521</v>
      </c>
      <c r="F317" s="30" t="s">
        <v>522</v>
      </c>
      <c r="G317" s="30" t="s">
        <v>1165</v>
      </c>
      <c r="H317" s="30" t="s">
        <v>1167</v>
      </c>
      <c r="I317" s="30" t="s">
        <v>1150</v>
      </c>
      <c r="J317" s="30" t="s">
        <v>47</v>
      </c>
      <c r="K317" s="30"/>
      <c r="L317" s="30" t="s">
        <v>849</v>
      </c>
      <c r="M317" s="30" t="s">
        <v>26</v>
      </c>
      <c r="N317" s="30" t="s">
        <v>50</v>
      </c>
      <c r="O317" s="30" t="s">
        <v>519</v>
      </c>
      <c r="P317" s="30" t="s">
        <v>647</v>
      </c>
      <c r="Q317" s="32">
        <v>30</v>
      </c>
      <c r="R317" s="32">
        <f>Inventari!C30</f>
        <v>55</v>
      </c>
      <c r="S317" s="32"/>
      <c r="T317" s="32">
        <f t="shared" si="13"/>
        <v>1650</v>
      </c>
      <c r="U317" s="32">
        <v>4</v>
      </c>
      <c r="V317" s="32">
        <f t="shared" si="14"/>
        <v>6600</v>
      </c>
      <c r="W317" s="32">
        <f>'Tipus-de-Recurs-assignat'!B8</f>
        <v>35</v>
      </c>
      <c r="X317" s="32">
        <f t="shared" si="15"/>
        <v>64.166666666666657</v>
      </c>
      <c r="Y317" s="32"/>
      <c r="Z317" s="48"/>
    </row>
    <row r="318" spans="1:26" ht="19.899999999999999" customHeight="1" x14ac:dyDescent="0.25">
      <c r="A318" s="18" t="s">
        <v>38</v>
      </c>
      <c r="B318" s="30" t="s">
        <v>1141</v>
      </c>
      <c r="C318" s="30" t="s">
        <v>1142</v>
      </c>
      <c r="D318" s="30" t="s">
        <v>512</v>
      </c>
      <c r="E318" s="30" t="s">
        <v>521</v>
      </c>
      <c r="F318" s="30" t="s">
        <v>522</v>
      </c>
      <c r="G318" s="30" t="s">
        <v>1165</v>
      </c>
      <c r="H318" s="30" t="s">
        <v>1168</v>
      </c>
      <c r="I318" s="30" t="s">
        <v>1152</v>
      </c>
      <c r="J318" s="30" t="s">
        <v>47</v>
      </c>
      <c r="K318" s="30"/>
      <c r="L318" s="30" t="s">
        <v>849</v>
      </c>
      <c r="M318" s="30" t="s">
        <v>26</v>
      </c>
      <c r="N318" s="30" t="s">
        <v>50</v>
      </c>
      <c r="O318" s="30" t="s">
        <v>519</v>
      </c>
      <c r="P318" s="30" t="s">
        <v>647</v>
      </c>
      <c r="Q318" s="32">
        <v>30</v>
      </c>
      <c r="R318" s="32">
        <f>Inventari!C30</f>
        <v>55</v>
      </c>
      <c r="S318" s="32"/>
      <c r="T318" s="32">
        <f t="shared" si="13"/>
        <v>1650</v>
      </c>
      <c r="U318" s="32">
        <v>4</v>
      </c>
      <c r="V318" s="32">
        <f t="shared" si="14"/>
        <v>6600</v>
      </c>
      <c r="W318" s="32">
        <f>'Tipus-de-Recurs-assignat'!B8</f>
        <v>35</v>
      </c>
      <c r="X318" s="32">
        <f t="shared" si="15"/>
        <v>64.166666666666657</v>
      </c>
      <c r="Y318" s="32"/>
      <c r="Z318" s="48"/>
    </row>
    <row r="319" spans="1:26" ht="19.899999999999999" customHeight="1" x14ac:dyDescent="0.25">
      <c r="A319" s="18" t="s">
        <v>38</v>
      </c>
      <c r="B319" s="30" t="s">
        <v>1141</v>
      </c>
      <c r="C319" s="30" t="s">
        <v>1142</v>
      </c>
      <c r="D319" s="30" t="s">
        <v>512</v>
      </c>
      <c r="E319" s="30" t="s">
        <v>521</v>
      </c>
      <c r="F319" s="30" t="s">
        <v>522</v>
      </c>
      <c r="G319" s="30" t="s">
        <v>1165</v>
      </c>
      <c r="H319" s="30" t="s">
        <v>1169</v>
      </c>
      <c r="I319" s="30" t="s">
        <v>1154</v>
      </c>
      <c r="J319" s="30" t="s">
        <v>47</v>
      </c>
      <c r="K319" s="30"/>
      <c r="L319" s="30" t="s">
        <v>849</v>
      </c>
      <c r="M319" s="30" t="s">
        <v>26</v>
      </c>
      <c r="N319" s="30" t="s">
        <v>50</v>
      </c>
      <c r="O319" s="30" t="s">
        <v>519</v>
      </c>
      <c r="P319" s="30" t="s">
        <v>647</v>
      </c>
      <c r="Q319" s="32">
        <v>30</v>
      </c>
      <c r="R319" s="32">
        <f>Inventari!C30</f>
        <v>55</v>
      </c>
      <c r="S319" s="32"/>
      <c r="T319" s="32">
        <f t="shared" si="13"/>
        <v>1650</v>
      </c>
      <c r="U319" s="32">
        <v>4</v>
      </c>
      <c r="V319" s="32">
        <f t="shared" si="14"/>
        <v>6600</v>
      </c>
      <c r="W319" s="32">
        <f>'Tipus-de-Recurs-assignat'!B8</f>
        <v>35</v>
      </c>
      <c r="X319" s="32">
        <f t="shared" si="15"/>
        <v>64.166666666666657</v>
      </c>
      <c r="Y319" s="32"/>
      <c r="Z319" s="48"/>
    </row>
    <row r="320" spans="1:26" ht="19.899999999999999" customHeight="1" x14ac:dyDescent="0.25">
      <c r="A320" s="18" t="s">
        <v>38</v>
      </c>
      <c r="B320" s="30" t="s">
        <v>1141</v>
      </c>
      <c r="C320" s="30" t="s">
        <v>1142</v>
      </c>
      <c r="D320" s="30" t="s">
        <v>512</v>
      </c>
      <c r="E320" s="30" t="s">
        <v>521</v>
      </c>
      <c r="F320" s="30" t="s">
        <v>522</v>
      </c>
      <c r="G320" s="30" t="s">
        <v>1165</v>
      </c>
      <c r="H320" s="30" t="s">
        <v>1170</v>
      </c>
      <c r="I320" s="30" t="s">
        <v>1156</v>
      </c>
      <c r="J320" s="30" t="s">
        <v>47</v>
      </c>
      <c r="K320" s="30"/>
      <c r="L320" s="30" t="s">
        <v>849</v>
      </c>
      <c r="M320" s="30" t="s">
        <v>26</v>
      </c>
      <c r="N320" s="30" t="s">
        <v>50</v>
      </c>
      <c r="O320" s="30" t="s">
        <v>519</v>
      </c>
      <c r="P320" s="30" t="s">
        <v>647</v>
      </c>
      <c r="Q320" s="32">
        <v>30</v>
      </c>
      <c r="R320" s="32">
        <f>Inventari!C30</f>
        <v>55</v>
      </c>
      <c r="S320" s="32"/>
      <c r="T320" s="32">
        <f t="shared" si="13"/>
        <v>1650</v>
      </c>
      <c r="U320" s="32">
        <v>4</v>
      </c>
      <c r="V320" s="32">
        <f t="shared" si="14"/>
        <v>6600</v>
      </c>
      <c r="W320" s="32">
        <f>'Tipus-de-Recurs-assignat'!B8</f>
        <v>35</v>
      </c>
      <c r="X320" s="32">
        <f t="shared" si="15"/>
        <v>64.166666666666657</v>
      </c>
      <c r="Y320" s="32"/>
      <c r="Z320" s="48"/>
    </row>
    <row r="321" spans="1:26" ht="19.899999999999999" customHeight="1" x14ac:dyDescent="0.25">
      <c r="A321" s="18" t="s">
        <v>38</v>
      </c>
      <c r="B321" s="30" t="s">
        <v>1141</v>
      </c>
      <c r="C321" s="30" t="s">
        <v>1142</v>
      </c>
      <c r="D321" s="30" t="s">
        <v>512</v>
      </c>
      <c r="E321" s="30" t="s">
        <v>521</v>
      </c>
      <c r="F321" s="30" t="s">
        <v>522</v>
      </c>
      <c r="G321" s="30" t="s">
        <v>1165</v>
      </c>
      <c r="H321" s="30" t="s">
        <v>1171</v>
      </c>
      <c r="I321" s="30" t="s">
        <v>1158</v>
      </c>
      <c r="J321" s="30" t="s">
        <v>47</v>
      </c>
      <c r="K321" s="30"/>
      <c r="L321" s="30" t="s">
        <v>849</v>
      </c>
      <c r="M321" s="30" t="s">
        <v>26</v>
      </c>
      <c r="N321" s="30" t="s">
        <v>50</v>
      </c>
      <c r="O321" s="30" t="s">
        <v>519</v>
      </c>
      <c r="P321" s="30" t="s">
        <v>647</v>
      </c>
      <c r="Q321" s="32">
        <v>30</v>
      </c>
      <c r="R321" s="32">
        <f>Inventari!C30</f>
        <v>55</v>
      </c>
      <c r="S321" s="32"/>
      <c r="T321" s="32">
        <f t="shared" si="13"/>
        <v>1650</v>
      </c>
      <c r="U321" s="32">
        <v>4</v>
      </c>
      <c r="V321" s="32">
        <f t="shared" si="14"/>
        <v>6600</v>
      </c>
      <c r="W321" s="32">
        <f>'Tipus-de-Recurs-assignat'!B8</f>
        <v>35</v>
      </c>
      <c r="X321" s="32">
        <f t="shared" si="15"/>
        <v>64.166666666666657</v>
      </c>
      <c r="Y321" s="32"/>
      <c r="Z321" s="48"/>
    </row>
    <row r="322" spans="1:26" ht="19.899999999999999" customHeight="1" x14ac:dyDescent="0.25">
      <c r="A322" s="18" t="s">
        <v>38</v>
      </c>
      <c r="B322" s="30" t="s">
        <v>1141</v>
      </c>
      <c r="C322" s="30" t="s">
        <v>1142</v>
      </c>
      <c r="D322" s="30" t="s">
        <v>512</v>
      </c>
      <c r="E322" s="30" t="s">
        <v>521</v>
      </c>
      <c r="F322" s="30" t="s">
        <v>522</v>
      </c>
      <c r="G322" s="30" t="s">
        <v>1165</v>
      </c>
      <c r="H322" s="30" t="s">
        <v>1172</v>
      </c>
      <c r="I322" s="30" t="s">
        <v>1160</v>
      </c>
      <c r="J322" s="30" t="s">
        <v>47</v>
      </c>
      <c r="K322" s="30"/>
      <c r="L322" s="30" t="s">
        <v>849</v>
      </c>
      <c r="M322" s="30" t="s">
        <v>26</v>
      </c>
      <c r="N322" s="30" t="s">
        <v>50</v>
      </c>
      <c r="O322" s="30" t="s">
        <v>519</v>
      </c>
      <c r="P322" s="30" t="s">
        <v>647</v>
      </c>
      <c r="Q322" s="32">
        <v>30</v>
      </c>
      <c r="R322" s="32">
        <f>Inventari!C30</f>
        <v>55</v>
      </c>
      <c r="S322" s="32"/>
      <c r="T322" s="32">
        <f t="shared" si="13"/>
        <v>1650</v>
      </c>
      <c r="U322" s="32">
        <v>4</v>
      </c>
      <c r="V322" s="32">
        <f t="shared" si="14"/>
        <v>6600</v>
      </c>
      <c r="W322" s="32">
        <f>'Tipus-de-Recurs-assignat'!B8</f>
        <v>35</v>
      </c>
      <c r="X322" s="32">
        <f t="shared" si="15"/>
        <v>64.166666666666657</v>
      </c>
      <c r="Y322" s="32"/>
      <c r="Z322" s="48"/>
    </row>
    <row r="323" spans="1:26" ht="19.899999999999999" customHeight="1" x14ac:dyDescent="0.25">
      <c r="A323" s="18" t="s">
        <v>38</v>
      </c>
      <c r="B323" s="30" t="s">
        <v>1141</v>
      </c>
      <c r="C323" s="30" t="s">
        <v>1142</v>
      </c>
      <c r="D323" s="30" t="s">
        <v>512</v>
      </c>
      <c r="E323" s="30" t="s">
        <v>521</v>
      </c>
      <c r="F323" s="30" t="s">
        <v>522</v>
      </c>
      <c r="G323" s="30" t="s">
        <v>1165</v>
      </c>
      <c r="H323" s="30" t="s">
        <v>1173</v>
      </c>
      <c r="I323" s="30" t="s">
        <v>1162</v>
      </c>
      <c r="J323" s="30" t="s">
        <v>47</v>
      </c>
      <c r="K323" s="30"/>
      <c r="L323" s="30" t="s">
        <v>849</v>
      </c>
      <c r="M323" s="30" t="s">
        <v>26</v>
      </c>
      <c r="N323" s="30" t="s">
        <v>50</v>
      </c>
      <c r="O323" s="30" t="s">
        <v>519</v>
      </c>
      <c r="P323" s="30" t="s">
        <v>647</v>
      </c>
      <c r="Q323" s="32">
        <v>30</v>
      </c>
      <c r="R323" s="32">
        <f>Inventari!C30</f>
        <v>55</v>
      </c>
      <c r="S323" s="32"/>
      <c r="T323" s="32">
        <f t="shared" si="13"/>
        <v>1650</v>
      </c>
      <c r="U323" s="32">
        <v>4</v>
      </c>
      <c r="V323" s="32">
        <f t="shared" si="14"/>
        <v>6600</v>
      </c>
      <c r="W323" s="32">
        <f>'Tipus-de-Recurs-assignat'!B8</f>
        <v>35</v>
      </c>
      <c r="X323" s="32">
        <f t="shared" si="15"/>
        <v>64.166666666666657</v>
      </c>
      <c r="Y323" s="32"/>
      <c r="Z323" s="48"/>
    </row>
    <row r="324" spans="1:26" ht="19.899999999999999" customHeight="1" x14ac:dyDescent="0.25">
      <c r="A324" s="18" t="s">
        <v>38</v>
      </c>
      <c r="B324" s="30" t="s">
        <v>1141</v>
      </c>
      <c r="C324" s="30" t="s">
        <v>1142</v>
      </c>
      <c r="D324" s="30" t="s">
        <v>512</v>
      </c>
      <c r="E324" s="30" t="s">
        <v>521</v>
      </c>
      <c r="F324" s="30" t="s">
        <v>522</v>
      </c>
      <c r="G324" s="30" t="s">
        <v>1165</v>
      </c>
      <c r="H324" s="30" t="s">
        <v>1174</v>
      </c>
      <c r="I324" s="30" t="s">
        <v>1164</v>
      </c>
      <c r="J324" s="30" t="s">
        <v>47</v>
      </c>
      <c r="K324" s="30"/>
      <c r="L324" s="30" t="s">
        <v>849</v>
      </c>
      <c r="M324" s="30" t="s">
        <v>26</v>
      </c>
      <c r="N324" s="30" t="s">
        <v>50</v>
      </c>
      <c r="O324" s="30" t="s">
        <v>519</v>
      </c>
      <c r="P324" s="30" t="s">
        <v>647</v>
      </c>
      <c r="Q324" s="32">
        <v>30</v>
      </c>
      <c r="R324" s="32">
        <f>Inventari!C30</f>
        <v>55</v>
      </c>
      <c r="S324" s="32"/>
      <c r="T324" s="32">
        <f t="shared" si="13"/>
        <v>1650</v>
      </c>
      <c r="U324" s="32">
        <v>4</v>
      </c>
      <c r="V324" s="32">
        <f t="shared" si="14"/>
        <v>6600</v>
      </c>
      <c r="W324" s="32">
        <f>'Tipus-de-Recurs-assignat'!B8</f>
        <v>35</v>
      </c>
      <c r="X324" s="32">
        <f t="shared" si="15"/>
        <v>64.166666666666657</v>
      </c>
      <c r="Y324" s="32">
        <f>X316+X317+X318+X319+X320+X321+X322+X323+X324</f>
        <v>577.49999999999977</v>
      </c>
      <c r="Z324" s="48"/>
    </row>
    <row r="325" spans="1:26" ht="19.899999999999999" customHeight="1" x14ac:dyDescent="0.25">
      <c r="A325" s="18" t="s">
        <v>38</v>
      </c>
      <c r="B325" s="30" t="s">
        <v>1141</v>
      </c>
      <c r="C325" s="30" t="s">
        <v>1142</v>
      </c>
      <c r="D325" s="30" t="s">
        <v>512</v>
      </c>
      <c r="E325" s="30" t="s">
        <v>525</v>
      </c>
      <c r="F325" s="30" t="s">
        <v>526</v>
      </c>
      <c r="G325" s="30" t="s">
        <v>1175</v>
      </c>
      <c r="H325" s="30" t="s">
        <v>1176</v>
      </c>
      <c r="I325" s="30" t="s">
        <v>1148</v>
      </c>
      <c r="J325" s="30" t="s">
        <v>47</v>
      </c>
      <c r="K325" s="30"/>
      <c r="L325" s="30" t="s">
        <v>849</v>
      </c>
      <c r="M325" s="30" t="s">
        <v>26</v>
      </c>
      <c r="N325" s="30" t="s">
        <v>50</v>
      </c>
      <c r="O325" s="30" t="s">
        <v>519</v>
      </c>
      <c r="P325" s="30" t="s">
        <v>647</v>
      </c>
      <c r="Q325" s="32">
        <v>30</v>
      </c>
      <c r="R325" s="32">
        <f>Inventari!C31</f>
        <v>80</v>
      </c>
      <c r="S325" s="32"/>
      <c r="T325" s="32">
        <f t="shared" si="13"/>
        <v>2400</v>
      </c>
      <c r="U325" s="32">
        <v>4</v>
      </c>
      <c r="V325" s="32">
        <f t="shared" si="14"/>
        <v>9600</v>
      </c>
      <c r="W325" s="32">
        <f>'Tipus-de-Recurs-assignat'!B8</f>
        <v>35</v>
      </c>
      <c r="X325" s="32">
        <f t="shared" si="15"/>
        <v>93.333333333333329</v>
      </c>
      <c r="Y325" s="32"/>
      <c r="Z325" s="48"/>
    </row>
    <row r="326" spans="1:26" ht="19.899999999999999" customHeight="1" x14ac:dyDescent="0.25">
      <c r="A326" s="18" t="s">
        <v>38</v>
      </c>
      <c r="B326" s="30" t="s">
        <v>1141</v>
      </c>
      <c r="C326" s="30" t="s">
        <v>1142</v>
      </c>
      <c r="D326" s="30" t="s">
        <v>512</v>
      </c>
      <c r="E326" s="30" t="s">
        <v>525</v>
      </c>
      <c r="F326" s="30" t="s">
        <v>526</v>
      </c>
      <c r="G326" s="30" t="s">
        <v>1175</v>
      </c>
      <c r="H326" s="30" t="s">
        <v>1177</v>
      </c>
      <c r="I326" s="30" t="s">
        <v>1150</v>
      </c>
      <c r="J326" s="30" t="s">
        <v>47</v>
      </c>
      <c r="K326" s="30"/>
      <c r="L326" s="30" t="s">
        <v>849</v>
      </c>
      <c r="M326" s="30" t="s">
        <v>26</v>
      </c>
      <c r="N326" s="30" t="s">
        <v>50</v>
      </c>
      <c r="O326" s="30" t="s">
        <v>519</v>
      </c>
      <c r="P326" s="30" t="s">
        <v>647</v>
      </c>
      <c r="Q326" s="32">
        <v>30</v>
      </c>
      <c r="R326" s="32">
        <f>Inventari!C31</f>
        <v>80</v>
      </c>
      <c r="S326" s="32"/>
      <c r="T326" s="32">
        <f t="shared" si="13"/>
        <v>2400</v>
      </c>
      <c r="U326" s="32">
        <v>4</v>
      </c>
      <c r="V326" s="32">
        <f t="shared" si="14"/>
        <v>9600</v>
      </c>
      <c r="W326" s="32">
        <f>'Tipus-de-Recurs-assignat'!B8</f>
        <v>35</v>
      </c>
      <c r="X326" s="32">
        <f t="shared" si="15"/>
        <v>93.333333333333329</v>
      </c>
      <c r="Y326" s="32"/>
      <c r="Z326" s="48"/>
    </row>
    <row r="327" spans="1:26" ht="19.899999999999999" customHeight="1" x14ac:dyDescent="0.25">
      <c r="A327" s="18" t="s">
        <v>38</v>
      </c>
      <c r="B327" s="30" t="s">
        <v>1141</v>
      </c>
      <c r="C327" s="30" t="s">
        <v>1142</v>
      </c>
      <c r="D327" s="30" t="s">
        <v>512</v>
      </c>
      <c r="E327" s="30" t="s">
        <v>525</v>
      </c>
      <c r="F327" s="30" t="s">
        <v>526</v>
      </c>
      <c r="G327" s="30" t="s">
        <v>1175</v>
      </c>
      <c r="H327" s="30" t="s">
        <v>1178</v>
      </c>
      <c r="I327" s="30" t="s">
        <v>1152</v>
      </c>
      <c r="J327" s="30" t="s">
        <v>47</v>
      </c>
      <c r="K327" s="30"/>
      <c r="L327" s="30" t="s">
        <v>849</v>
      </c>
      <c r="M327" s="30" t="s">
        <v>26</v>
      </c>
      <c r="N327" s="30" t="s">
        <v>50</v>
      </c>
      <c r="O327" s="30" t="s">
        <v>519</v>
      </c>
      <c r="P327" s="30" t="s">
        <v>647</v>
      </c>
      <c r="Q327" s="32">
        <v>30</v>
      </c>
      <c r="R327" s="32">
        <f>Inventari!C31</f>
        <v>80</v>
      </c>
      <c r="S327" s="32"/>
      <c r="T327" s="32">
        <f t="shared" si="13"/>
        <v>2400</v>
      </c>
      <c r="U327" s="32">
        <v>4</v>
      </c>
      <c r="V327" s="32">
        <f t="shared" si="14"/>
        <v>9600</v>
      </c>
      <c r="W327" s="32">
        <f>'Tipus-de-Recurs-assignat'!B8</f>
        <v>35</v>
      </c>
      <c r="X327" s="32">
        <f t="shared" si="15"/>
        <v>93.333333333333329</v>
      </c>
      <c r="Y327" s="32"/>
      <c r="Z327" s="48"/>
    </row>
    <row r="328" spans="1:26" ht="19.899999999999999" customHeight="1" x14ac:dyDescent="0.25">
      <c r="A328" s="18" t="s">
        <v>38</v>
      </c>
      <c r="B328" s="30" t="s">
        <v>1141</v>
      </c>
      <c r="C328" s="30" t="s">
        <v>1142</v>
      </c>
      <c r="D328" s="30" t="s">
        <v>512</v>
      </c>
      <c r="E328" s="30" t="s">
        <v>525</v>
      </c>
      <c r="F328" s="30" t="s">
        <v>526</v>
      </c>
      <c r="G328" s="30" t="s">
        <v>1175</v>
      </c>
      <c r="H328" s="30" t="s">
        <v>1179</v>
      </c>
      <c r="I328" s="30" t="s">
        <v>1154</v>
      </c>
      <c r="J328" s="30" t="s">
        <v>47</v>
      </c>
      <c r="K328" s="30"/>
      <c r="L328" s="30" t="s">
        <v>849</v>
      </c>
      <c r="M328" s="30" t="s">
        <v>26</v>
      </c>
      <c r="N328" s="30" t="s">
        <v>50</v>
      </c>
      <c r="O328" s="30" t="s">
        <v>519</v>
      </c>
      <c r="P328" s="30" t="s">
        <v>647</v>
      </c>
      <c r="Q328" s="32">
        <v>30</v>
      </c>
      <c r="R328" s="32">
        <f>Inventari!C31</f>
        <v>80</v>
      </c>
      <c r="S328" s="32"/>
      <c r="T328" s="32">
        <f t="shared" si="13"/>
        <v>2400</v>
      </c>
      <c r="U328" s="32">
        <v>4</v>
      </c>
      <c r="V328" s="32">
        <f t="shared" si="14"/>
        <v>9600</v>
      </c>
      <c r="W328" s="32">
        <f>'Tipus-de-Recurs-assignat'!B8</f>
        <v>35</v>
      </c>
      <c r="X328" s="32">
        <f t="shared" si="15"/>
        <v>93.333333333333329</v>
      </c>
      <c r="Y328" s="32"/>
      <c r="Z328" s="48"/>
    </row>
    <row r="329" spans="1:26" ht="19.899999999999999" customHeight="1" x14ac:dyDescent="0.25">
      <c r="A329" s="18" t="s">
        <v>38</v>
      </c>
      <c r="B329" s="30" t="s">
        <v>1141</v>
      </c>
      <c r="C329" s="30" t="s">
        <v>1142</v>
      </c>
      <c r="D329" s="30" t="s">
        <v>512</v>
      </c>
      <c r="E329" s="30" t="s">
        <v>525</v>
      </c>
      <c r="F329" s="30" t="s">
        <v>526</v>
      </c>
      <c r="G329" s="30" t="s">
        <v>1175</v>
      </c>
      <c r="H329" s="30" t="s">
        <v>1180</v>
      </c>
      <c r="I329" s="30" t="s">
        <v>1156</v>
      </c>
      <c r="J329" s="30" t="s">
        <v>47</v>
      </c>
      <c r="K329" s="30"/>
      <c r="L329" s="30" t="s">
        <v>849</v>
      </c>
      <c r="M329" s="30" t="s">
        <v>26</v>
      </c>
      <c r="N329" s="30" t="s">
        <v>50</v>
      </c>
      <c r="O329" s="30" t="s">
        <v>519</v>
      </c>
      <c r="P329" s="30" t="s">
        <v>647</v>
      </c>
      <c r="Q329" s="32">
        <v>30</v>
      </c>
      <c r="R329" s="32">
        <f>Inventari!C31</f>
        <v>80</v>
      </c>
      <c r="S329" s="32"/>
      <c r="T329" s="32">
        <f t="shared" si="13"/>
        <v>2400</v>
      </c>
      <c r="U329" s="32">
        <v>4</v>
      </c>
      <c r="V329" s="32">
        <f t="shared" si="14"/>
        <v>9600</v>
      </c>
      <c r="W329" s="32">
        <f>'Tipus-de-Recurs-assignat'!B8</f>
        <v>35</v>
      </c>
      <c r="X329" s="32">
        <f t="shared" si="15"/>
        <v>93.333333333333329</v>
      </c>
      <c r="Y329" s="32"/>
      <c r="Z329" s="48"/>
    </row>
    <row r="330" spans="1:26" ht="19.899999999999999" customHeight="1" x14ac:dyDescent="0.25">
      <c r="A330" s="18" t="s">
        <v>38</v>
      </c>
      <c r="B330" s="30" t="s">
        <v>1141</v>
      </c>
      <c r="C330" s="30" t="s">
        <v>1142</v>
      </c>
      <c r="D330" s="30" t="s">
        <v>512</v>
      </c>
      <c r="E330" s="30" t="s">
        <v>525</v>
      </c>
      <c r="F330" s="30" t="s">
        <v>526</v>
      </c>
      <c r="G330" s="30" t="s">
        <v>1175</v>
      </c>
      <c r="H330" s="30" t="s">
        <v>1181</v>
      </c>
      <c r="I330" s="30" t="s">
        <v>1158</v>
      </c>
      <c r="J330" s="30" t="s">
        <v>47</v>
      </c>
      <c r="K330" s="30"/>
      <c r="L330" s="30" t="s">
        <v>849</v>
      </c>
      <c r="M330" s="30" t="s">
        <v>26</v>
      </c>
      <c r="N330" s="30" t="s">
        <v>50</v>
      </c>
      <c r="O330" s="30" t="s">
        <v>519</v>
      </c>
      <c r="P330" s="30" t="s">
        <v>647</v>
      </c>
      <c r="Q330" s="32">
        <v>30</v>
      </c>
      <c r="R330" s="32">
        <f>Inventari!C31</f>
        <v>80</v>
      </c>
      <c r="S330" s="32"/>
      <c r="T330" s="32">
        <f t="shared" si="13"/>
        <v>2400</v>
      </c>
      <c r="U330" s="32">
        <v>4</v>
      </c>
      <c r="V330" s="32">
        <f t="shared" si="14"/>
        <v>9600</v>
      </c>
      <c r="W330" s="32">
        <f>'Tipus-de-Recurs-assignat'!B8</f>
        <v>35</v>
      </c>
      <c r="X330" s="32">
        <f t="shared" si="15"/>
        <v>93.333333333333329</v>
      </c>
      <c r="Y330" s="32"/>
      <c r="Z330" s="48"/>
    </row>
    <row r="331" spans="1:26" ht="19.899999999999999" customHeight="1" x14ac:dyDescent="0.25">
      <c r="A331" s="18" t="s">
        <v>38</v>
      </c>
      <c r="B331" s="30" t="s">
        <v>1141</v>
      </c>
      <c r="C331" s="30" t="s">
        <v>1142</v>
      </c>
      <c r="D331" s="30" t="s">
        <v>512</v>
      </c>
      <c r="E331" s="30" t="s">
        <v>525</v>
      </c>
      <c r="F331" s="30" t="s">
        <v>526</v>
      </c>
      <c r="G331" s="30" t="s">
        <v>1175</v>
      </c>
      <c r="H331" s="30" t="s">
        <v>1182</v>
      </c>
      <c r="I331" s="30" t="s">
        <v>1160</v>
      </c>
      <c r="J331" s="30" t="s">
        <v>47</v>
      </c>
      <c r="K331" s="30"/>
      <c r="L331" s="30" t="s">
        <v>849</v>
      </c>
      <c r="M331" s="30" t="s">
        <v>26</v>
      </c>
      <c r="N331" s="30" t="s">
        <v>50</v>
      </c>
      <c r="O331" s="30" t="s">
        <v>519</v>
      </c>
      <c r="P331" s="30" t="s">
        <v>647</v>
      </c>
      <c r="Q331" s="32">
        <v>30</v>
      </c>
      <c r="R331" s="32">
        <f>Inventari!C31</f>
        <v>80</v>
      </c>
      <c r="S331" s="32"/>
      <c r="T331" s="32">
        <f t="shared" ref="T331:T394" si="17">Q331*R331</f>
        <v>2400</v>
      </c>
      <c r="U331" s="32">
        <v>4</v>
      </c>
      <c r="V331" s="32">
        <f t="shared" ref="V331:V394" si="18">T331*U331</f>
        <v>9600</v>
      </c>
      <c r="W331" s="32">
        <f>'Tipus-de-Recurs-assignat'!B8</f>
        <v>35</v>
      </c>
      <c r="X331" s="32">
        <f t="shared" ref="X331:X394" si="19">(V331/3600)*W331</f>
        <v>93.333333333333329</v>
      </c>
      <c r="Y331" s="32"/>
      <c r="Z331" s="48"/>
    </row>
    <row r="332" spans="1:26" ht="19.899999999999999" customHeight="1" x14ac:dyDescent="0.25">
      <c r="A332" s="18" t="s">
        <v>38</v>
      </c>
      <c r="B332" s="30" t="s">
        <v>1141</v>
      </c>
      <c r="C332" s="30" t="s">
        <v>1142</v>
      </c>
      <c r="D332" s="30" t="s">
        <v>512</v>
      </c>
      <c r="E332" s="30" t="s">
        <v>525</v>
      </c>
      <c r="F332" s="30" t="s">
        <v>526</v>
      </c>
      <c r="G332" s="30" t="s">
        <v>1175</v>
      </c>
      <c r="H332" s="30" t="s">
        <v>1183</v>
      </c>
      <c r="I332" s="30" t="s">
        <v>1162</v>
      </c>
      <c r="J332" s="30" t="s">
        <v>47</v>
      </c>
      <c r="K332" s="30"/>
      <c r="L332" s="30" t="s">
        <v>849</v>
      </c>
      <c r="M332" s="30" t="s">
        <v>26</v>
      </c>
      <c r="N332" s="30" t="s">
        <v>50</v>
      </c>
      <c r="O332" s="30" t="s">
        <v>519</v>
      </c>
      <c r="P332" s="30" t="s">
        <v>647</v>
      </c>
      <c r="Q332" s="32">
        <v>30</v>
      </c>
      <c r="R332" s="32">
        <f>Inventari!C31</f>
        <v>80</v>
      </c>
      <c r="S332" s="32"/>
      <c r="T332" s="32">
        <f t="shared" si="17"/>
        <v>2400</v>
      </c>
      <c r="U332" s="32">
        <v>4</v>
      </c>
      <c r="V332" s="32">
        <f t="shared" si="18"/>
        <v>9600</v>
      </c>
      <c r="W332" s="32">
        <f>'Tipus-de-Recurs-assignat'!B8</f>
        <v>35</v>
      </c>
      <c r="X332" s="32">
        <f t="shared" si="19"/>
        <v>93.333333333333329</v>
      </c>
      <c r="Y332" s="32"/>
      <c r="Z332" s="48"/>
    </row>
    <row r="333" spans="1:26" ht="19.899999999999999" customHeight="1" x14ac:dyDescent="0.25">
      <c r="A333" s="18" t="s">
        <v>38</v>
      </c>
      <c r="B333" s="30" t="s">
        <v>1141</v>
      </c>
      <c r="C333" s="30" t="s">
        <v>1142</v>
      </c>
      <c r="D333" s="30" t="s">
        <v>512</v>
      </c>
      <c r="E333" s="30" t="s">
        <v>525</v>
      </c>
      <c r="F333" s="30" t="s">
        <v>526</v>
      </c>
      <c r="G333" s="30" t="s">
        <v>1175</v>
      </c>
      <c r="H333" s="30" t="s">
        <v>1184</v>
      </c>
      <c r="I333" s="30" t="s">
        <v>1164</v>
      </c>
      <c r="J333" s="30" t="s">
        <v>47</v>
      </c>
      <c r="K333" s="30"/>
      <c r="L333" s="30" t="s">
        <v>849</v>
      </c>
      <c r="M333" s="30" t="s">
        <v>26</v>
      </c>
      <c r="N333" s="30" t="s">
        <v>50</v>
      </c>
      <c r="O333" s="30" t="s">
        <v>519</v>
      </c>
      <c r="P333" s="30" t="s">
        <v>647</v>
      </c>
      <c r="Q333" s="32">
        <v>30</v>
      </c>
      <c r="R333" s="32">
        <f>Inventari!C31</f>
        <v>80</v>
      </c>
      <c r="S333" s="32"/>
      <c r="T333" s="32">
        <f t="shared" si="17"/>
        <v>2400</v>
      </c>
      <c r="U333" s="32">
        <v>4</v>
      </c>
      <c r="V333" s="32">
        <f t="shared" si="18"/>
        <v>9600</v>
      </c>
      <c r="W333" s="32">
        <f>'Tipus-de-Recurs-assignat'!B8</f>
        <v>35</v>
      </c>
      <c r="X333" s="32">
        <f t="shared" si="19"/>
        <v>93.333333333333329</v>
      </c>
      <c r="Y333" s="32">
        <f>X325+X326+X327+X328+X329+X330+X331+X332+X333</f>
        <v>840.00000000000011</v>
      </c>
      <c r="Z333" s="48"/>
    </row>
    <row r="334" spans="1:26" ht="19.899999999999999" customHeight="1" x14ac:dyDescent="0.25">
      <c r="A334" s="18" t="s">
        <v>38</v>
      </c>
      <c r="B334" s="30" t="s">
        <v>1141</v>
      </c>
      <c r="C334" s="30" t="s">
        <v>1142</v>
      </c>
      <c r="D334" s="30" t="s">
        <v>641</v>
      </c>
      <c r="E334" s="30" t="s">
        <v>642</v>
      </c>
      <c r="F334" s="30" t="s">
        <v>643</v>
      </c>
      <c r="G334" s="30" t="s">
        <v>1187</v>
      </c>
      <c r="H334" s="30" t="s">
        <v>1188</v>
      </c>
      <c r="I334" s="30" t="s">
        <v>1189</v>
      </c>
      <c r="J334" s="30" t="s">
        <v>47</v>
      </c>
      <c r="K334" s="30"/>
      <c r="L334" s="30" t="s">
        <v>849</v>
      </c>
      <c r="M334" s="30" t="s">
        <v>26</v>
      </c>
      <c r="N334" s="30" t="s">
        <v>50</v>
      </c>
      <c r="O334" s="30" t="s">
        <v>519</v>
      </c>
      <c r="P334" s="30" t="s">
        <v>647</v>
      </c>
      <c r="Q334" s="32">
        <v>180</v>
      </c>
      <c r="R334" s="32">
        <f>Inventari!C35</f>
        <v>10</v>
      </c>
      <c r="S334" s="32"/>
      <c r="T334" s="32">
        <f t="shared" si="17"/>
        <v>1800</v>
      </c>
      <c r="U334" s="32">
        <v>4</v>
      </c>
      <c r="V334" s="32">
        <f t="shared" si="18"/>
        <v>7200</v>
      </c>
      <c r="W334" s="32">
        <f>'Tipus-de-Recurs-assignat'!B8</f>
        <v>35</v>
      </c>
      <c r="X334" s="32">
        <f t="shared" si="19"/>
        <v>70</v>
      </c>
      <c r="Y334" s="32"/>
      <c r="Z334" s="48"/>
    </row>
    <row r="335" spans="1:26" ht="19.899999999999999" customHeight="1" x14ac:dyDescent="0.25">
      <c r="A335" s="18" t="s">
        <v>38</v>
      </c>
      <c r="B335" s="30" t="s">
        <v>1141</v>
      </c>
      <c r="C335" s="30" t="s">
        <v>1142</v>
      </c>
      <c r="D335" s="30" t="s">
        <v>641</v>
      </c>
      <c r="E335" s="30" t="s">
        <v>642</v>
      </c>
      <c r="F335" s="30" t="s">
        <v>643</v>
      </c>
      <c r="G335" s="30" t="s">
        <v>1187</v>
      </c>
      <c r="H335" s="30" t="s">
        <v>1190</v>
      </c>
      <c r="I335" s="30" t="s">
        <v>1191</v>
      </c>
      <c r="J335" s="30" t="s">
        <v>47</v>
      </c>
      <c r="K335" s="30"/>
      <c r="L335" s="30" t="s">
        <v>849</v>
      </c>
      <c r="M335" s="30" t="s">
        <v>26</v>
      </c>
      <c r="N335" s="30" t="s">
        <v>50</v>
      </c>
      <c r="O335" s="30" t="s">
        <v>519</v>
      </c>
      <c r="P335" s="30" t="s">
        <v>647</v>
      </c>
      <c r="Q335" s="32">
        <v>180</v>
      </c>
      <c r="R335" s="32">
        <f>Inventari!C35</f>
        <v>10</v>
      </c>
      <c r="S335" s="32"/>
      <c r="T335" s="32">
        <f t="shared" si="17"/>
        <v>1800</v>
      </c>
      <c r="U335" s="32">
        <v>4</v>
      </c>
      <c r="V335" s="32">
        <f t="shared" si="18"/>
        <v>7200</v>
      </c>
      <c r="W335" s="32">
        <f>'Tipus-de-Recurs-assignat'!B8</f>
        <v>35</v>
      </c>
      <c r="X335" s="32">
        <f t="shared" si="19"/>
        <v>70</v>
      </c>
      <c r="Y335" s="32"/>
      <c r="Z335" s="48"/>
    </row>
    <row r="336" spans="1:26" ht="19.899999999999999" customHeight="1" x14ac:dyDescent="0.25">
      <c r="A336" s="18" t="s">
        <v>38</v>
      </c>
      <c r="B336" s="30" t="s">
        <v>1141</v>
      </c>
      <c r="C336" s="30" t="s">
        <v>1142</v>
      </c>
      <c r="D336" s="30" t="s">
        <v>641</v>
      </c>
      <c r="E336" s="30" t="s">
        <v>642</v>
      </c>
      <c r="F336" s="30" t="s">
        <v>643</v>
      </c>
      <c r="G336" s="30" t="s">
        <v>1187</v>
      </c>
      <c r="H336" s="30" t="s">
        <v>1192</v>
      </c>
      <c r="I336" s="30" t="s">
        <v>1193</v>
      </c>
      <c r="J336" s="30" t="s">
        <v>47</v>
      </c>
      <c r="K336" s="30"/>
      <c r="L336" s="30" t="s">
        <v>849</v>
      </c>
      <c r="M336" s="30" t="s">
        <v>26</v>
      </c>
      <c r="N336" s="30" t="s">
        <v>50</v>
      </c>
      <c r="O336" s="30" t="s">
        <v>519</v>
      </c>
      <c r="P336" s="30" t="s">
        <v>647</v>
      </c>
      <c r="Q336" s="32">
        <v>180</v>
      </c>
      <c r="R336" s="32">
        <f>Inventari!C35</f>
        <v>10</v>
      </c>
      <c r="S336" s="32"/>
      <c r="T336" s="32">
        <f t="shared" si="17"/>
        <v>1800</v>
      </c>
      <c r="U336" s="32">
        <v>4</v>
      </c>
      <c r="V336" s="32">
        <f t="shared" si="18"/>
        <v>7200</v>
      </c>
      <c r="W336" s="32">
        <f>'Tipus-de-Recurs-assignat'!B8</f>
        <v>35</v>
      </c>
      <c r="X336" s="32">
        <f t="shared" si="19"/>
        <v>70</v>
      </c>
      <c r="Y336" s="32"/>
      <c r="Z336" s="48"/>
    </row>
    <row r="337" spans="1:26" ht="19.899999999999999" customHeight="1" x14ac:dyDescent="0.25">
      <c r="A337" s="18" t="s">
        <v>38</v>
      </c>
      <c r="B337" s="30" t="s">
        <v>1141</v>
      </c>
      <c r="C337" s="30" t="s">
        <v>1142</v>
      </c>
      <c r="D337" s="30" t="s">
        <v>641</v>
      </c>
      <c r="E337" s="30" t="s">
        <v>642</v>
      </c>
      <c r="F337" s="30" t="s">
        <v>643</v>
      </c>
      <c r="G337" s="30" t="s">
        <v>1187</v>
      </c>
      <c r="H337" s="30" t="s">
        <v>1194</v>
      </c>
      <c r="I337" s="30" t="s">
        <v>1195</v>
      </c>
      <c r="J337" s="30" t="s">
        <v>47</v>
      </c>
      <c r="K337" s="30"/>
      <c r="L337" s="30" t="s">
        <v>849</v>
      </c>
      <c r="M337" s="30" t="s">
        <v>26</v>
      </c>
      <c r="N337" s="30" t="s">
        <v>50</v>
      </c>
      <c r="O337" s="30" t="s">
        <v>519</v>
      </c>
      <c r="P337" s="30" t="s">
        <v>647</v>
      </c>
      <c r="Q337" s="32">
        <v>180</v>
      </c>
      <c r="R337" s="32">
        <f>Inventari!C35</f>
        <v>10</v>
      </c>
      <c r="S337" s="32"/>
      <c r="T337" s="32">
        <f t="shared" si="17"/>
        <v>1800</v>
      </c>
      <c r="U337" s="32">
        <v>4</v>
      </c>
      <c r="V337" s="32">
        <f t="shared" si="18"/>
        <v>7200</v>
      </c>
      <c r="W337" s="32">
        <f>'Tipus-de-Recurs-assignat'!B8</f>
        <v>35</v>
      </c>
      <c r="X337" s="32">
        <f t="shared" si="19"/>
        <v>70</v>
      </c>
      <c r="Y337" s="32"/>
      <c r="Z337" s="48"/>
    </row>
    <row r="338" spans="1:26" ht="19.899999999999999" customHeight="1" x14ac:dyDescent="0.25">
      <c r="A338" s="18" t="s">
        <v>38</v>
      </c>
      <c r="B338" s="30" t="s">
        <v>1141</v>
      </c>
      <c r="C338" s="30" t="s">
        <v>1142</v>
      </c>
      <c r="D338" s="30" t="s">
        <v>641</v>
      </c>
      <c r="E338" s="30" t="s">
        <v>642</v>
      </c>
      <c r="F338" s="30" t="s">
        <v>643</v>
      </c>
      <c r="G338" s="30" t="s">
        <v>1187</v>
      </c>
      <c r="H338" s="30" t="s">
        <v>1196</v>
      </c>
      <c r="I338" s="30" t="s">
        <v>1197</v>
      </c>
      <c r="J338" s="30" t="s">
        <v>47</v>
      </c>
      <c r="K338" s="30"/>
      <c r="L338" s="30" t="s">
        <v>849</v>
      </c>
      <c r="M338" s="30" t="s">
        <v>26</v>
      </c>
      <c r="N338" s="30" t="s">
        <v>50</v>
      </c>
      <c r="O338" s="30" t="s">
        <v>519</v>
      </c>
      <c r="P338" s="30" t="s">
        <v>647</v>
      </c>
      <c r="Q338" s="32">
        <v>180</v>
      </c>
      <c r="R338" s="32">
        <f>Inventari!C35</f>
        <v>10</v>
      </c>
      <c r="S338" s="32"/>
      <c r="T338" s="32">
        <f t="shared" si="17"/>
        <v>1800</v>
      </c>
      <c r="U338" s="32">
        <v>4</v>
      </c>
      <c r="V338" s="32">
        <f t="shared" si="18"/>
        <v>7200</v>
      </c>
      <c r="W338" s="32">
        <f>'Tipus-de-Recurs-assignat'!B8</f>
        <v>35</v>
      </c>
      <c r="X338" s="32">
        <f t="shared" si="19"/>
        <v>70</v>
      </c>
      <c r="Y338" s="32"/>
      <c r="Z338" s="48"/>
    </row>
    <row r="339" spans="1:26" ht="19.899999999999999" customHeight="1" x14ac:dyDescent="0.25">
      <c r="A339" s="18" t="s">
        <v>38</v>
      </c>
      <c r="B339" s="30" t="s">
        <v>1141</v>
      </c>
      <c r="C339" s="30" t="s">
        <v>1142</v>
      </c>
      <c r="D339" s="30" t="s">
        <v>641</v>
      </c>
      <c r="E339" s="30" t="s">
        <v>642</v>
      </c>
      <c r="F339" s="30" t="s">
        <v>643</v>
      </c>
      <c r="G339" s="30" t="s">
        <v>1187</v>
      </c>
      <c r="H339" s="30" t="s">
        <v>1198</v>
      </c>
      <c r="I339" s="30" t="s">
        <v>1199</v>
      </c>
      <c r="J339" s="30" t="s">
        <v>47</v>
      </c>
      <c r="K339" s="30"/>
      <c r="L339" s="30" t="s">
        <v>849</v>
      </c>
      <c r="M339" s="30" t="s">
        <v>26</v>
      </c>
      <c r="N339" s="30" t="s">
        <v>50</v>
      </c>
      <c r="O339" s="30" t="s">
        <v>519</v>
      </c>
      <c r="P339" s="30" t="s">
        <v>647</v>
      </c>
      <c r="Q339" s="32">
        <v>180</v>
      </c>
      <c r="R339" s="32">
        <f>Inventari!C35</f>
        <v>10</v>
      </c>
      <c r="S339" s="32"/>
      <c r="T339" s="32">
        <f t="shared" si="17"/>
        <v>1800</v>
      </c>
      <c r="U339" s="32">
        <v>4</v>
      </c>
      <c r="V339" s="32">
        <f t="shared" si="18"/>
        <v>7200</v>
      </c>
      <c r="W339" s="32">
        <f>'Tipus-de-Recurs-assignat'!B8</f>
        <v>35</v>
      </c>
      <c r="X339" s="32">
        <f t="shared" si="19"/>
        <v>70</v>
      </c>
      <c r="Y339" s="32">
        <f>X334+X335+X336+X337+X338+X339</f>
        <v>420</v>
      </c>
      <c r="Z339" s="48">
        <f>X306+X307+X308+X309+X310+X311+X312+X313+X314+X315+X316+X317+X318+X319+X320+X321+X322+X323+X324+X325+X326+X327+X328+X329+X330+X331+X332+X333+X334+X335+X336+X337+X338+X339</f>
        <v>2608.6666666666665</v>
      </c>
    </row>
    <row r="340" spans="1:26" ht="19.899999999999999" customHeight="1" x14ac:dyDescent="0.25">
      <c r="A340" s="18" t="s">
        <v>38</v>
      </c>
      <c r="B340" s="30" t="s">
        <v>1288</v>
      </c>
      <c r="C340" s="30" t="s">
        <v>1289</v>
      </c>
      <c r="D340" s="30" t="s">
        <v>641</v>
      </c>
      <c r="E340" s="30" t="s">
        <v>642</v>
      </c>
      <c r="F340" s="30" t="s">
        <v>643</v>
      </c>
      <c r="G340" s="30" t="s">
        <v>1290</v>
      </c>
      <c r="H340" s="30" t="s">
        <v>1291</v>
      </c>
      <c r="I340" s="30" t="s">
        <v>1292</v>
      </c>
      <c r="J340" s="30" t="s">
        <v>47</v>
      </c>
      <c r="K340" s="30"/>
      <c r="L340" s="30" t="s">
        <v>609</v>
      </c>
      <c r="M340" s="30" t="s">
        <v>26</v>
      </c>
      <c r="N340" s="30" t="s">
        <v>50</v>
      </c>
      <c r="O340" s="30" t="s">
        <v>519</v>
      </c>
      <c r="P340" s="30" t="s">
        <v>647</v>
      </c>
      <c r="Q340" s="32">
        <v>300</v>
      </c>
      <c r="R340" s="32">
        <f>Inventari!C35</f>
        <v>10</v>
      </c>
      <c r="S340" s="32"/>
      <c r="T340" s="32">
        <f t="shared" si="17"/>
        <v>3000</v>
      </c>
      <c r="U340" s="32">
        <v>2</v>
      </c>
      <c r="V340" s="32">
        <f t="shared" si="18"/>
        <v>6000</v>
      </c>
      <c r="W340" s="32">
        <f>'Tipus-de-Recurs-assignat'!B8</f>
        <v>35</v>
      </c>
      <c r="X340" s="32">
        <f t="shared" si="19"/>
        <v>58.333333333333336</v>
      </c>
      <c r="Y340" s="32"/>
      <c r="Z340" s="48"/>
    </row>
    <row r="341" spans="1:26" ht="19.899999999999999" customHeight="1" x14ac:dyDescent="0.25">
      <c r="A341" s="18" t="s">
        <v>38</v>
      </c>
      <c r="B341" s="30" t="s">
        <v>1288</v>
      </c>
      <c r="C341" s="30" t="s">
        <v>1289</v>
      </c>
      <c r="D341" s="30" t="s">
        <v>641</v>
      </c>
      <c r="E341" s="30" t="s">
        <v>642</v>
      </c>
      <c r="F341" s="30" t="s">
        <v>643</v>
      </c>
      <c r="G341" s="30" t="s">
        <v>1290</v>
      </c>
      <c r="H341" s="30" t="s">
        <v>1293</v>
      </c>
      <c r="I341" s="30" t="s">
        <v>1294</v>
      </c>
      <c r="J341" s="30" t="s">
        <v>47</v>
      </c>
      <c r="K341" s="30"/>
      <c r="L341" s="30" t="s">
        <v>609</v>
      </c>
      <c r="M341" s="30" t="s">
        <v>26</v>
      </c>
      <c r="N341" s="30" t="s">
        <v>50</v>
      </c>
      <c r="O341" s="30" t="s">
        <v>519</v>
      </c>
      <c r="P341" s="30" t="s">
        <v>647</v>
      </c>
      <c r="Q341" s="32">
        <v>300</v>
      </c>
      <c r="R341" s="32">
        <f>Inventari!C35</f>
        <v>10</v>
      </c>
      <c r="S341" s="32"/>
      <c r="T341" s="32">
        <f t="shared" si="17"/>
        <v>3000</v>
      </c>
      <c r="U341" s="32">
        <v>2</v>
      </c>
      <c r="V341" s="32">
        <f t="shared" si="18"/>
        <v>6000</v>
      </c>
      <c r="W341" s="32">
        <f>'Tipus-de-Recurs-assignat'!B8</f>
        <v>35</v>
      </c>
      <c r="X341" s="32">
        <f t="shared" si="19"/>
        <v>58.333333333333336</v>
      </c>
      <c r="Y341" s="32">
        <f>X340+X341</f>
        <v>116.66666666666667</v>
      </c>
      <c r="Z341" s="48">
        <f>X340+X341</f>
        <v>116.66666666666667</v>
      </c>
    </row>
    <row r="342" spans="1:26" ht="19.899999999999999" customHeight="1" x14ac:dyDescent="0.25">
      <c r="A342" s="24" t="s">
        <v>38</v>
      </c>
      <c r="B342" s="39" t="s">
        <v>1200</v>
      </c>
      <c r="C342" s="39" t="s">
        <v>1201</v>
      </c>
      <c r="D342" s="39" t="s">
        <v>512</v>
      </c>
      <c r="E342" s="39" t="s">
        <v>531</v>
      </c>
      <c r="F342" s="39" t="s">
        <v>532</v>
      </c>
      <c r="G342" s="39" t="s">
        <v>1202</v>
      </c>
      <c r="H342" s="39" t="s">
        <v>1203</v>
      </c>
      <c r="I342" s="39" t="s">
        <v>1204</v>
      </c>
      <c r="J342" s="39" t="s">
        <v>47</v>
      </c>
      <c r="K342" s="39"/>
      <c r="L342" s="39" t="s">
        <v>48</v>
      </c>
      <c r="M342" s="39" t="s">
        <v>26</v>
      </c>
      <c r="N342" s="39" t="s">
        <v>50</v>
      </c>
      <c r="O342" s="39" t="s">
        <v>519</v>
      </c>
      <c r="P342" s="39" t="s">
        <v>520</v>
      </c>
      <c r="Q342" s="40">
        <v>50</v>
      </c>
      <c r="R342" s="40">
        <f>Inventari!C27</f>
        <v>38</v>
      </c>
      <c r="S342" s="40"/>
      <c r="T342" s="40">
        <f t="shared" si="17"/>
        <v>1900</v>
      </c>
      <c r="U342" s="40">
        <v>1</v>
      </c>
      <c r="V342" s="40">
        <f t="shared" si="18"/>
        <v>1900</v>
      </c>
      <c r="W342" s="40">
        <f>'Tipus-de-Recurs-assignat'!B13</f>
        <v>45</v>
      </c>
      <c r="X342" s="40">
        <f t="shared" si="19"/>
        <v>23.75</v>
      </c>
      <c r="Y342" s="40"/>
      <c r="Z342" s="49"/>
    </row>
    <row r="343" spans="1:26" ht="19.899999999999999" customHeight="1" x14ac:dyDescent="0.25">
      <c r="A343" s="24" t="s">
        <v>38</v>
      </c>
      <c r="B343" s="39" t="s">
        <v>1200</v>
      </c>
      <c r="C343" s="39" t="s">
        <v>1201</v>
      </c>
      <c r="D343" s="39" t="s">
        <v>512</v>
      </c>
      <c r="E343" s="39" t="s">
        <v>531</v>
      </c>
      <c r="F343" s="39" t="s">
        <v>532</v>
      </c>
      <c r="G343" s="39" t="s">
        <v>1202</v>
      </c>
      <c r="H343" s="39" t="s">
        <v>1205</v>
      </c>
      <c r="I343" s="39" t="s">
        <v>1206</v>
      </c>
      <c r="J343" s="39" t="s">
        <v>47</v>
      </c>
      <c r="K343" s="39"/>
      <c r="L343" s="39" t="s">
        <v>48</v>
      </c>
      <c r="M343" s="39" t="s">
        <v>26</v>
      </c>
      <c r="N343" s="39" t="s">
        <v>50</v>
      </c>
      <c r="O343" s="39" t="s">
        <v>519</v>
      </c>
      <c r="P343" s="39" t="s">
        <v>520</v>
      </c>
      <c r="Q343" s="40">
        <v>50</v>
      </c>
      <c r="R343" s="40">
        <f>Inventari!C27</f>
        <v>38</v>
      </c>
      <c r="S343" s="40"/>
      <c r="T343" s="40">
        <f t="shared" si="17"/>
        <v>1900</v>
      </c>
      <c r="U343" s="40">
        <v>1</v>
      </c>
      <c r="V343" s="40">
        <f t="shared" si="18"/>
        <v>1900</v>
      </c>
      <c r="W343" s="40">
        <f>'Tipus-de-Recurs-assignat'!B13</f>
        <v>45</v>
      </c>
      <c r="X343" s="40">
        <f t="shared" si="19"/>
        <v>23.75</v>
      </c>
      <c r="Y343" s="40"/>
      <c r="Z343" s="49"/>
    </row>
    <row r="344" spans="1:26" ht="19.899999999999999" customHeight="1" x14ac:dyDescent="0.25">
      <c r="A344" s="24" t="s">
        <v>38</v>
      </c>
      <c r="B344" s="39" t="s">
        <v>1200</v>
      </c>
      <c r="C344" s="39" t="s">
        <v>1201</v>
      </c>
      <c r="D344" s="39" t="s">
        <v>512</v>
      </c>
      <c r="E344" s="39" t="s">
        <v>531</v>
      </c>
      <c r="F344" s="39" t="s">
        <v>532</v>
      </c>
      <c r="G344" s="39" t="s">
        <v>1202</v>
      </c>
      <c r="H344" s="39" t="s">
        <v>1207</v>
      </c>
      <c r="I344" s="39" t="s">
        <v>1208</v>
      </c>
      <c r="J344" s="39" t="s">
        <v>47</v>
      </c>
      <c r="K344" s="39"/>
      <c r="L344" s="39" t="s">
        <v>48</v>
      </c>
      <c r="M344" s="39" t="s">
        <v>26</v>
      </c>
      <c r="N344" s="39" t="s">
        <v>50</v>
      </c>
      <c r="O344" s="39" t="s">
        <v>519</v>
      </c>
      <c r="P344" s="39" t="s">
        <v>520</v>
      </c>
      <c r="Q344" s="40">
        <v>50</v>
      </c>
      <c r="R344" s="40">
        <f>Inventari!C27</f>
        <v>38</v>
      </c>
      <c r="S344" s="40"/>
      <c r="T344" s="40">
        <f t="shared" si="17"/>
        <v>1900</v>
      </c>
      <c r="U344" s="40">
        <v>1</v>
      </c>
      <c r="V344" s="40">
        <f t="shared" si="18"/>
        <v>1900</v>
      </c>
      <c r="W344" s="40">
        <f>'Tipus-de-Recurs-assignat'!B13</f>
        <v>45</v>
      </c>
      <c r="X344" s="40">
        <f t="shared" si="19"/>
        <v>23.75</v>
      </c>
      <c r="Y344" s="40"/>
      <c r="Z344" s="49"/>
    </row>
    <row r="345" spans="1:26" ht="19.899999999999999" customHeight="1" x14ac:dyDescent="0.25">
      <c r="A345" s="24" t="s">
        <v>38</v>
      </c>
      <c r="B345" s="39" t="s">
        <v>1200</v>
      </c>
      <c r="C345" s="39" t="s">
        <v>1201</v>
      </c>
      <c r="D345" s="39" t="s">
        <v>512</v>
      </c>
      <c r="E345" s="39" t="s">
        <v>531</v>
      </c>
      <c r="F345" s="39" t="s">
        <v>532</v>
      </c>
      <c r="G345" s="39" t="s">
        <v>1202</v>
      </c>
      <c r="H345" s="39" t="s">
        <v>1209</v>
      </c>
      <c r="I345" s="39" t="s">
        <v>1210</v>
      </c>
      <c r="J345" s="39" t="s">
        <v>47</v>
      </c>
      <c r="K345" s="39"/>
      <c r="L345" s="39" t="s">
        <v>48</v>
      </c>
      <c r="M345" s="39" t="s">
        <v>26</v>
      </c>
      <c r="N345" s="39" t="s">
        <v>50</v>
      </c>
      <c r="O345" s="39" t="s">
        <v>519</v>
      </c>
      <c r="P345" s="39" t="s">
        <v>520</v>
      </c>
      <c r="Q345" s="40">
        <v>50</v>
      </c>
      <c r="R345" s="40">
        <f>Inventari!C27</f>
        <v>38</v>
      </c>
      <c r="S345" s="40"/>
      <c r="T345" s="40">
        <f t="shared" si="17"/>
        <v>1900</v>
      </c>
      <c r="U345" s="40">
        <v>1</v>
      </c>
      <c r="V345" s="40">
        <f t="shared" si="18"/>
        <v>1900</v>
      </c>
      <c r="W345" s="40">
        <f>'Tipus-de-Recurs-assignat'!B13</f>
        <v>45</v>
      </c>
      <c r="X345" s="40">
        <f t="shared" si="19"/>
        <v>23.75</v>
      </c>
      <c r="Y345" s="40"/>
      <c r="Z345" s="49"/>
    </row>
    <row r="346" spans="1:26" ht="19.899999999999999" customHeight="1" x14ac:dyDescent="0.25">
      <c r="A346" s="24" t="s">
        <v>38</v>
      </c>
      <c r="B346" s="39" t="s">
        <v>1200</v>
      </c>
      <c r="C346" s="39" t="s">
        <v>1201</v>
      </c>
      <c r="D346" s="39" t="s">
        <v>512</v>
      </c>
      <c r="E346" s="39" t="s">
        <v>531</v>
      </c>
      <c r="F346" s="39" t="s">
        <v>532</v>
      </c>
      <c r="G346" s="39" t="s">
        <v>1202</v>
      </c>
      <c r="H346" s="39" t="s">
        <v>1211</v>
      </c>
      <c r="I346" s="39" t="s">
        <v>1212</v>
      </c>
      <c r="J346" s="39" t="s">
        <v>47</v>
      </c>
      <c r="K346" s="39"/>
      <c r="L346" s="39" t="s">
        <v>48</v>
      </c>
      <c r="M346" s="39" t="s">
        <v>26</v>
      </c>
      <c r="N346" s="39" t="s">
        <v>50</v>
      </c>
      <c r="O346" s="39" t="s">
        <v>519</v>
      </c>
      <c r="P346" s="39" t="s">
        <v>520</v>
      </c>
      <c r="Q346" s="40">
        <v>50</v>
      </c>
      <c r="R346" s="40">
        <f>Inventari!C27</f>
        <v>38</v>
      </c>
      <c r="S346" s="40"/>
      <c r="T346" s="40">
        <f t="shared" si="17"/>
        <v>1900</v>
      </c>
      <c r="U346" s="40">
        <v>1</v>
      </c>
      <c r="V346" s="40">
        <f t="shared" si="18"/>
        <v>1900</v>
      </c>
      <c r="W346" s="40">
        <f>'Tipus-de-Recurs-assignat'!B13</f>
        <v>45</v>
      </c>
      <c r="X346" s="40">
        <f t="shared" si="19"/>
        <v>23.75</v>
      </c>
      <c r="Y346" s="40"/>
      <c r="Z346" s="49"/>
    </row>
    <row r="347" spans="1:26" ht="19.899999999999999" customHeight="1" x14ac:dyDescent="0.25">
      <c r="A347" s="24" t="s">
        <v>38</v>
      </c>
      <c r="B347" s="39" t="s">
        <v>1200</v>
      </c>
      <c r="C347" s="39" t="s">
        <v>1201</v>
      </c>
      <c r="D347" s="39" t="s">
        <v>512</v>
      </c>
      <c r="E347" s="39" t="s">
        <v>531</v>
      </c>
      <c r="F347" s="39" t="s">
        <v>532</v>
      </c>
      <c r="G347" s="39" t="s">
        <v>1202</v>
      </c>
      <c r="H347" s="39" t="s">
        <v>1213</v>
      </c>
      <c r="I347" s="39" t="s">
        <v>1214</v>
      </c>
      <c r="J347" s="39" t="s">
        <v>47</v>
      </c>
      <c r="K347" s="39"/>
      <c r="L347" s="39" t="s">
        <v>48</v>
      </c>
      <c r="M347" s="39" t="s">
        <v>26</v>
      </c>
      <c r="N347" s="39" t="s">
        <v>50</v>
      </c>
      <c r="O347" s="39" t="s">
        <v>519</v>
      </c>
      <c r="P347" s="39" t="s">
        <v>520</v>
      </c>
      <c r="Q347" s="40">
        <v>50</v>
      </c>
      <c r="R347" s="40">
        <f>Inventari!C27</f>
        <v>38</v>
      </c>
      <c r="S347" s="40"/>
      <c r="T347" s="40">
        <f t="shared" si="17"/>
        <v>1900</v>
      </c>
      <c r="U347" s="40">
        <v>1</v>
      </c>
      <c r="V347" s="40">
        <f t="shared" si="18"/>
        <v>1900</v>
      </c>
      <c r="W347" s="40">
        <f>'Tipus-de-Recurs-assignat'!B13</f>
        <v>45</v>
      </c>
      <c r="X347" s="40">
        <f t="shared" si="19"/>
        <v>23.75</v>
      </c>
      <c r="Y347" s="40"/>
      <c r="Z347" s="49"/>
    </row>
    <row r="348" spans="1:26" ht="19.899999999999999" customHeight="1" x14ac:dyDescent="0.25">
      <c r="A348" s="24" t="s">
        <v>38</v>
      </c>
      <c r="B348" s="39" t="s">
        <v>1200</v>
      </c>
      <c r="C348" s="39" t="s">
        <v>1201</v>
      </c>
      <c r="D348" s="39" t="s">
        <v>512</v>
      </c>
      <c r="E348" s="39" t="s">
        <v>531</v>
      </c>
      <c r="F348" s="39" t="s">
        <v>532</v>
      </c>
      <c r="G348" s="39" t="s">
        <v>1202</v>
      </c>
      <c r="H348" s="39" t="s">
        <v>1215</v>
      </c>
      <c r="I348" s="39" t="s">
        <v>1216</v>
      </c>
      <c r="J348" s="39" t="s">
        <v>47</v>
      </c>
      <c r="K348" s="39"/>
      <c r="L348" s="39" t="s">
        <v>48</v>
      </c>
      <c r="M348" s="39" t="s">
        <v>26</v>
      </c>
      <c r="N348" s="39" t="s">
        <v>50</v>
      </c>
      <c r="O348" s="39" t="s">
        <v>519</v>
      </c>
      <c r="P348" s="39" t="s">
        <v>520</v>
      </c>
      <c r="Q348" s="40">
        <v>50</v>
      </c>
      <c r="R348" s="40">
        <f>Inventari!C27</f>
        <v>38</v>
      </c>
      <c r="S348" s="40"/>
      <c r="T348" s="40">
        <f t="shared" si="17"/>
        <v>1900</v>
      </c>
      <c r="U348" s="40">
        <v>1</v>
      </c>
      <c r="V348" s="40">
        <f t="shared" si="18"/>
        <v>1900</v>
      </c>
      <c r="W348" s="40">
        <f>'Tipus-de-Recurs-assignat'!B13</f>
        <v>45</v>
      </c>
      <c r="X348" s="40">
        <f t="shared" si="19"/>
        <v>23.75</v>
      </c>
      <c r="Y348" s="40"/>
      <c r="Z348" s="49"/>
    </row>
    <row r="349" spans="1:26" ht="19.899999999999999" customHeight="1" x14ac:dyDescent="0.25">
      <c r="A349" s="24" t="s">
        <v>38</v>
      </c>
      <c r="B349" s="39" t="s">
        <v>1200</v>
      </c>
      <c r="C349" s="39" t="s">
        <v>1201</v>
      </c>
      <c r="D349" s="39" t="s">
        <v>512</v>
      </c>
      <c r="E349" s="39" t="s">
        <v>531</v>
      </c>
      <c r="F349" s="39" t="s">
        <v>532</v>
      </c>
      <c r="G349" s="39" t="s">
        <v>1202</v>
      </c>
      <c r="H349" s="39" t="s">
        <v>1217</v>
      </c>
      <c r="I349" s="39" t="s">
        <v>1218</v>
      </c>
      <c r="J349" s="39" t="s">
        <v>47</v>
      </c>
      <c r="K349" s="39"/>
      <c r="L349" s="39" t="s">
        <v>48</v>
      </c>
      <c r="M349" s="39" t="s">
        <v>26</v>
      </c>
      <c r="N349" s="39" t="s">
        <v>50</v>
      </c>
      <c r="O349" s="39" t="s">
        <v>519</v>
      </c>
      <c r="P349" s="39" t="s">
        <v>520</v>
      </c>
      <c r="Q349" s="40">
        <v>50</v>
      </c>
      <c r="R349" s="40">
        <f>Inventari!C27</f>
        <v>38</v>
      </c>
      <c r="S349" s="40"/>
      <c r="T349" s="40">
        <f t="shared" si="17"/>
        <v>1900</v>
      </c>
      <c r="U349" s="40">
        <v>1</v>
      </c>
      <c r="V349" s="40">
        <f t="shared" si="18"/>
        <v>1900</v>
      </c>
      <c r="W349" s="40">
        <f>'Tipus-de-Recurs-assignat'!B13</f>
        <v>45</v>
      </c>
      <c r="X349" s="40">
        <f t="shared" si="19"/>
        <v>23.75</v>
      </c>
      <c r="Y349" s="40"/>
      <c r="Z349" s="49"/>
    </row>
    <row r="350" spans="1:26" ht="19.899999999999999" customHeight="1" x14ac:dyDescent="0.25">
      <c r="A350" s="24" t="s">
        <v>38</v>
      </c>
      <c r="B350" s="39" t="s">
        <v>1200</v>
      </c>
      <c r="C350" s="39" t="s">
        <v>1201</v>
      </c>
      <c r="D350" s="39" t="s">
        <v>512</v>
      </c>
      <c r="E350" s="39" t="s">
        <v>531</v>
      </c>
      <c r="F350" s="39" t="s">
        <v>532</v>
      </c>
      <c r="G350" s="39" t="s">
        <v>1202</v>
      </c>
      <c r="H350" s="39" t="s">
        <v>1219</v>
      </c>
      <c r="I350" s="39" t="s">
        <v>1220</v>
      </c>
      <c r="J350" s="39" t="s">
        <v>47</v>
      </c>
      <c r="K350" s="39"/>
      <c r="L350" s="39" t="s">
        <v>48</v>
      </c>
      <c r="M350" s="39" t="s">
        <v>26</v>
      </c>
      <c r="N350" s="39" t="s">
        <v>50</v>
      </c>
      <c r="O350" s="39" t="s">
        <v>519</v>
      </c>
      <c r="P350" s="39" t="s">
        <v>520</v>
      </c>
      <c r="Q350" s="40">
        <v>50</v>
      </c>
      <c r="R350" s="40">
        <f>Inventari!C27</f>
        <v>38</v>
      </c>
      <c r="S350" s="40"/>
      <c r="T350" s="40">
        <f t="shared" si="17"/>
        <v>1900</v>
      </c>
      <c r="U350" s="40">
        <v>1</v>
      </c>
      <c r="V350" s="40">
        <f t="shared" si="18"/>
        <v>1900</v>
      </c>
      <c r="W350" s="40">
        <f>'Tipus-de-Recurs-assignat'!B13</f>
        <v>45</v>
      </c>
      <c r="X350" s="40">
        <f t="shared" si="19"/>
        <v>23.75</v>
      </c>
      <c r="Y350" s="40"/>
      <c r="Z350" s="49"/>
    </row>
    <row r="351" spans="1:26" ht="19.899999999999999" customHeight="1" x14ac:dyDescent="0.25">
      <c r="A351" s="24" t="s">
        <v>38</v>
      </c>
      <c r="B351" s="39" t="s">
        <v>1200</v>
      </c>
      <c r="C351" s="39" t="s">
        <v>1201</v>
      </c>
      <c r="D351" s="39" t="s">
        <v>512</v>
      </c>
      <c r="E351" s="39" t="s">
        <v>531</v>
      </c>
      <c r="F351" s="39" t="s">
        <v>532</v>
      </c>
      <c r="G351" s="39" t="s">
        <v>1202</v>
      </c>
      <c r="H351" s="39" t="s">
        <v>1221</v>
      </c>
      <c r="I351" s="39" t="s">
        <v>1222</v>
      </c>
      <c r="J351" s="39" t="s">
        <v>47</v>
      </c>
      <c r="K351" s="39"/>
      <c r="L351" s="39" t="s">
        <v>48</v>
      </c>
      <c r="M351" s="39" t="s">
        <v>26</v>
      </c>
      <c r="N351" s="39" t="s">
        <v>50</v>
      </c>
      <c r="O351" s="39" t="s">
        <v>519</v>
      </c>
      <c r="P351" s="39" t="s">
        <v>520</v>
      </c>
      <c r="Q351" s="40">
        <v>50</v>
      </c>
      <c r="R351" s="40">
        <f>Inventari!C27</f>
        <v>38</v>
      </c>
      <c r="S351" s="40"/>
      <c r="T351" s="40">
        <f t="shared" si="17"/>
        <v>1900</v>
      </c>
      <c r="U351" s="40">
        <v>1</v>
      </c>
      <c r="V351" s="40">
        <f t="shared" si="18"/>
        <v>1900</v>
      </c>
      <c r="W351" s="40">
        <f>'Tipus-de-Recurs-assignat'!B13</f>
        <v>45</v>
      </c>
      <c r="X351" s="40">
        <f t="shared" si="19"/>
        <v>23.75</v>
      </c>
      <c r="Y351" s="40"/>
      <c r="Z351" s="49"/>
    </row>
    <row r="352" spans="1:26" ht="19.899999999999999" customHeight="1" x14ac:dyDescent="0.25">
      <c r="A352" s="24" t="s">
        <v>38</v>
      </c>
      <c r="B352" s="39" t="s">
        <v>1200</v>
      </c>
      <c r="C352" s="39" t="s">
        <v>1201</v>
      </c>
      <c r="D352" s="39" t="s">
        <v>512</v>
      </c>
      <c r="E352" s="39" t="s">
        <v>531</v>
      </c>
      <c r="F352" s="39" t="s">
        <v>532</v>
      </c>
      <c r="G352" s="39" t="s">
        <v>1202</v>
      </c>
      <c r="H352" s="39" t="s">
        <v>1223</v>
      </c>
      <c r="I352" s="39" t="s">
        <v>1224</v>
      </c>
      <c r="J352" s="39" t="s">
        <v>47</v>
      </c>
      <c r="K352" s="39"/>
      <c r="L352" s="39" t="s">
        <v>48</v>
      </c>
      <c r="M352" s="39" t="s">
        <v>26</v>
      </c>
      <c r="N352" s="39" t="s">
        <v>50</v>
      </c>
      <c r="O352" s="39" t="s">
        <v>519</v>
      </c>
      <c r="P352" s="39" t="s">
        <v>520</v>
      </c>
      <c r="Q352" s="40">
        <v>50</v>
      </c>
      <c r="R352" s="40">
        <f>Inventari!C27</f>
        <v>38</v>
      </c>
      <c r="S352" s="40"/>
      <c r="T352" s="40">
        <f t="shared" si="17"/>
        <v>1900</v>
      </c>
      <c r="U352" s="40">
        <v>1</v>
      </c>
      <c r="V352" s="40">
        <f t="shared" si="18"/>
        <v>1900</v>
      </c>
      <c r="W352" s="40">
        <f>'Tipus-de-Recurs-assignat'!B13</f>
        <v>45</v>
      </c>
      <c r="X352" s="40">
        <f t="shared" si="19"/>
        <v>23.75</v>
      </c>
      <c r="Y352" s="40"/>
      <c r="Z352" s="49"/>
    </row>
    <row r="353" spans="1:26" ht="19.899999999999999" customHeight="1" x14ac:dyDescent="0.25">
      <c r="A353" s="24" t="s">
        <v>38</v>
      </c>
      <c r="B353" s="39" t="s">
        <v>1200</v>
      </c>
      <c r="C353" s="39" t="s">
        <v>1201</v>
      </c>
      <c r="D353" s="39" t="s">
        <v>512</v>
      </c>
      <c r="E353" s="39" t="s">
        <v>531</v>
      </c>
      <c r="F353" s="39" t="s">
        <v>532</v>
      </c>
      <c r="G353" s="39" t="s">
        <v>1202</v>
      </c>
      <c r="H353" s="39" t="s">
        <v>1225</v>
      </c>
      <c r="I353" s="39" t="s">
        <v>1226</v>
      </c>
      <c r="J353" s="39" t="s">
        <v>47</v>
      </c>
      <c r="K353" s="39"/>
      <c r="L353" s="39" t="s">
        <v>48</v>
      </c>
      <c r="M353" s="39" t="s">
        <v>26</v>
      </c>
      <c r="N353" s="39" t="s">
        <v>50</v>
      </c>
      <c r="O353" s="39" t="s">
        <v>519</v>
      </c>
      <c r="P353" s="39" t="s">
        <v>520</v>
      </c>
      <c r="Q353" s="40">
        <v>50</v>
      </c>
      <c r="R353" s="40">
        <f>Inventari!C27</f>
        <v>38</v>
      </c>
      <c r="S353" s="40"/>
      <c r="T353" s="40">
        <f t="shared" si="17"/>
        <v>1900</v>
      </c>
      <c r="U353" s="40">
        <v>1</v>
      </c>
      <c r="V353" s="40">
        <f t="shared" si="18"/>
        <v>1900</v>
      </c>
      <c r="W353" s="40">
        <f>'Tipus-de-Recurs-assignat'!B13</f>
        <v>45</v>
      </c>
      <c r="X353" s="40">
        <f t="shared" si="19"/>
        <v>23.75</v>
      </c>
      <c r="Y353" s="40"/>
      <c r="Z353" s="49"/>
    </row>
    <row r="354" spans="1:26" ht="19.899999999999999" customHeight="1" x14ac:dyDescent="0.25">
      <c r="A354" s="24" t="s">
        <v>38</v>
      </c>
      <c r="B354" s="39" t="s">
        <v>1200</v>
      </c>
      <c r="C354" s="39" t="s">
        <v>1201</v>
      </c>
      <c r="D354" s="39" t="s">
        <v>512</v>
      </c>
      <c r="E354" s="39" t="s">
        <v>531</v>
      </c>
      <c r="F354" s="39" t="s">
        <v>532</v>
      </c>
      <c r="G354" s="39" t="s">
        <v>1202</v>
      </c>
      <c r="H354" s="39" t="s">
        <v>1227</v>
      </c>
      <c r="I354" s="39" t="s">
        <v>1228</v>
      </c>
      <c r="J354" s="39" t="s">
        <v>47</v>
      </c>
      <c r="K354" s="39"/>
      <c r="L354" s="39" t="s">
        <v>48</v>
      </c>
      <c r="M354" s="39" t="s">
        <v>26</v>
      </c>
      <c r="N354" s="39" t="s">
        <v>50</v>
      </c>
      <c r="O354" s="39" t="s">
        <v>519</v>
      </c>
      <c r="P354" s="39" t="s">
        <v>520</v>
      </c>
      <c r="Q354" s="40">
        <v>50</v>
      </c>
      <c r="R354" s="40">
        <f>Inventari!C27</f>
        <v>38</v>
      </c>
      <c r="S354" s="40"/>
      <c r="T354" s="40">
        <f t="shared" si="17"/>
        <v>1900</v>
      </c>
      <c r="U354" s="40">
        <v>1</v>
      </c>
      <c r="V354" s="40">
        <f t="shared" si="18"/>
        <v>1900</v>
      </c>
      <c r="W354" s="40">
        <f>'Tipus-de-Recurs-assignat'!B13</f>
        <v>45</v>
      </c>
      <c r="X354" s="40">
        <f t="shared" si="19"/>
        <v>23.75</v>
      </c>
      <c r="Y354" s="40"/>
      <c r="Z354" s="49"/>
    </row>
    <row r="355" spans="1:26" ht="19.899999999999999" customHeight="1" x14ac:dyDescent="0.25">
      <c r="A355" s="24" t="s">
        <v>38</v>
      </c>
      <c r="B355" s="39" t="s">
        <v>1200</v>
      </c>
      <c r="C355" s="39" t="s">
        <v>1201</v>
      </c>
      <c r="D355" s="39" t="s">
        <v>512</v>
      </c>
      <c r="E355" s="39" t="s">
        <v>531</v>
      </c>
      <c r="F355" s="39" t="s">
        <v>532</v>
      </c>
      <c r="G355" s="39" t="s">
        <v>1202</v>
      </c>
      <c r="H355" s="39" t="s">
        <v>1229</v>
      </c>
      <c r="I355" s="39" t="s">
        <v>1230</v>
      </c>
      <c r="J355" s="39" t="s">
        <v>47</v>
      </c>
      <c r="K355" s="39"/>
      <c r="L355" s="39" t="s">
        <v>48</v>
      </c>
      <c r="M355" s="39" t="s">
        <v>26</v>
      </c>
      <c r="N355" s="39" t="s">
        <v>50</v>
      </c>
      <c r="O355" s="39" t="s">
        <v>519</v>
      </c>
      <c r="P355" s="39" t="s">
        <v>520</v>
      </c>
      <c r="Q355" s="40">
        <v>50</v>
      </c>
      <c r="R355" s="40">
        <f>Inventari!C27</f>
        <v>38</v>
      </c>
      <c r="S355" s="40"/>
      <c r="T355" s="40">
        <f t="shared" si="17"/>
        <v>1900</v>
      </c>
      <c r="U355" s="40">
        <v>1</v>
      </c>
      <c r="V355" s="40">
        <f t="shared" si="18"/>
        <v>1900</v>
      </c>
      <c r="W355" s="40">
        <f>'Tipus-de-Recurs-assignat'!B13</f>
        <v>45</v>
      </c>
      <c r="X355" s="40">
        <f t="shared" si="19"/>
        <v>23.75</v>
      </c>
      <c r="Y355" s="40"/>
      <c r="Z355" s="49"/>
    </row>
    <row r="356" spans="1:26" ht="19.899999999999999" customHeight="1" x14ac:dyDescent="0.25">
      <c r="A356" s="24" t="s">
        <v>38</v>
      </c>
      <c r="B356" s="39" t="s">
        <v>1200</v>
      </c>
      <c r="C356" s="39" t="s">
        <v>1201</v>
      </c>
      <c r="D356" s="39" t="s">
        <v>512</v>
      </c>
      <c r="E356" s="39" t="s">
        <v>531</v>
      </c>
      <c r="F356" s="39" t="s">
        <v>532</v>
      </c>
      <c r="G356" s="39" t="s">
        <v>1202</v>
      </c>
      <c r="H356" s="39" t="s">
        <v>1231</v>
      </c>
      <c r="I356" s="39" t="s">
        <v>1232</v>
      </c>
      <c r="J356" s="39" t="s">
        <v>47</v>
      </c>
      <c r="K356" s="39"/>
      <c r="L356" s="39" t="s">
        <v>48</v>
      </c>
      <c r="M356" s="39" t="s">
        <v>26</v>
      </c>
      <c r="N356" s="39" t="s">
        <v>50</v>
      </c>
      <c r="O356" s="39" t="s">
        <v>519</v>
      </c>
      <c r="P356" s="39" t="s">
        <v>520</v>
      </c>
      <c r="Q356" s="40">
        <v>50</v>
      </c>
      <c r="R356" s="40">
        <f>Inventari!C27</f>
        <v>38</v>
      </c>
      <c r="S356" s="40"/>
      <c r="T356" s="40">
        <f t="shared" si="17"/>
        <v>1900</v>
      </c>
      <c r="U356" s="40">
        <v>1</v>
      </c>
      <c r="V356" s="40">
        <f t="shared" si="18"/>
        <v>1900</v>
      </c>
      <c r="W356" s="40">
        <f>'Tipus-de-Recurs-assignat'!B13</f>
        <v>45</v>
      </c>
      <c r="X356" s="40">
        <f t="shared" si="19"/>
        <v>23.75</v>
      </c>
      <c r="Y356" s="40"/>
      <c r="Z356" s="49"/>
    </row>
    <row r="357" spans="1:26" ht="19.899999999999999" customHeight="1" x14ac:dyDescent="0.25">
      <c r="A357" s="24" t="s">
        <v>38</v>
      </c>
      <c r="B357" s="39" t="s">
        <v>1200</v>
      </c>
      <c r="C357" s="39" t="s">
        <v>1201</v>
      </c>
      <c r="D357" s="39" t="s">
        <v>512</v>
      </c>
      <c r="E357" s="39" t="s">
        <v>531</v>
      </c>
      <c r="F357" s="39" t="s">
        <v>532</v>
      </c>
      <c r="G357" s="39" t="s">
        <v>1202</v>
      </c>
      <c r="H357" s="39" t="s">
        <v>1233</v>
      </c>
      <c r="I357" s="39" t="s">
        <v>1234</v>
      </c>
      <c r="J357" s="39" t="s">
        <v>47</v>
      </c>
      <c r="K357" s="39"/>
      <c r="L357" s="39" t="s">
        <v>48</v>
      </c>
      <c r="M357" s="39" t="s">
        <v>26</v>
      </c>
      <c r="N357" s="39" t="s">
        <v>50</v>
      </c>
      <c r="O357" s="39" t="s">
        <v>519</v>
      </c>
      <c r="P357" s="39" t="s">
        <v>520</v>
      </c>
      <c r="Q357" s="40">
        <v>50</v>
      </c>
      <c r="R357" s="40">
        <f>Inventari!C27</f>
        <v>38</v>
      </c>
      <c r="S357" s="40"/>
      <c r="T357" s="40">
        <f t="shared" si="17"/>
        <v>1900</v>
      </c>
      <c r="U357" s="40">
        <v>1</v>
      </c>
      <c r="V357" s="40">
        <f t="shared" si="18"/>
        <v>1900</v>
      </c>
      <c r="W357" s="40">
        <f>'Tipus-de-Recurs-assignat'!B13</f>
        <v>45</v>
      </c>
      <c r="X357" s="40">
        <f t="shared" si="19"/>
        <v>23.75</v>
      </c>
      <c r="Y357" s="40"/>
      <c r="Z357" s="49"/>
    </row>
    <row r="358" spans="1:26" ht="19.899999999999999" customHeight="1" x14ac:dyDescent="0.25">
      <c r="A358" s="24" t="s">
        <v>38</v>
      </c>
      <c r="B358" s="39" t="s">
        <v>1200</v>
      </c>
      <c r="C358" s="39" t="s">
        <v>1201</v>
      </c>
      <c r="D358" s="39" t="s">
        <v>512</v>
      </c>
      <c r="E358" s="39" t="s">
        <v>531</v>
      </c>
      <c r="F358" s="39" t="s">
        <v>532</v>
      </c>
      <c r="G358" s="39" t="s">
        <v>1202</v>
      </c>
      <c r="H358" s="39" t="s">
        <v>1235</v>
      </c>
      <c r="I358" s="39" t="s">
        <v>1236</v>
      </c>
      <c r="J358" s="39" t="s">
        <v>47</v>
      </c>
      <c r="K358" s="39"/>
      <c r="L358" s="39" t="s">
        <v>48</v>
      </c>
      <c r="M358" s="39" t="s">
        <v>26</v>
      </c>
      <c r="N358" s="39" t="s">
        <v>50</v>
      </c>
      <c r="O358" s="39" t="s">
        <v>519</v>
      </c>
      <c r="P358" s="39" t="s">
        <v>520</v>
      </c>
      <c r="Q358" s="40">
        <v>50</v>
      </c>
      <c r="R358" s="40">
        <f>Inventari!C27</f>
        <v>38</v>
      </c>
      <c r="S358" s="40"/>
      <c r="T358" s="40">
        <f t="shared" si="17"/>
        <v>1900</v>
      </c>
      <c r="U358" s="40">
        <v>1</v>
      </c>
      <c r="V358" s="40">
        <f t="shared" si="18"/>
        <v>1900</v>
      </c>
      <c r="W358" s="40">
        <f>'Tipus-de-Recurs-assignat'!B13</f>
        <v>45</v>
      </c>
      <c r="X358" s="40">
        <f t="shared" si="19"/>
        <v>23.75</v>
      </c>
      <c r="Y358" s="40"/>
      <c r="Z358" s="49"/>
    </row>
    <row r="359" spans="1:26" ht="19.899999999999999" customHeight="1" x14ac:dyDescent="0.25">
      <c r="A359" s="24" t="s">
        <v>38</v>
      </c>
      <c r="B359" s="39" t="s">
        <v>1200</v>
      </c>
      <c r="C359" s="39" t="s">
        <v>1201</v>
      </c>
      <c r="D359" s="39" t="s">
        <v>512</v>
      </c>
      <c r="E359" s="39" t="s">
        <v>531</v>
      </c>
      <c r="F359" s="39" t="s">
        <v>532</v>
      </c>
      <c r="G359" s="39" t="s">
        <v>1202</v>
      </c>
      <c r="H359" s="39" t="s">
        <v>1237</v>
      </c>
      <c r="I359" s="39" t="s">
        <v>1238</v>
      </c>
      <c r="J359" s="39" t="s">
        <v>47</v>
      </c>
      <c r="K359" s="39"/>
      <c r="L359" s="39" t="s">
        <v>48</v>
      </c>
      <c r="M359" s="39" t="s">
        <v>26</v>
      </c>
      <c r="N359" s="39" t="s">
        <v>50</v>
      </c>
      <c r="O359" s="39" t="s">
        <v>519</v>
      </c>
      <c r="P359" s="39" t="s">
        <v>520</v>
      </c>
      <c r="Q359" s="40">
        <v>50</v>
      </c>
      <c r="R359" s="40">
        <f>Inventari!C27</f>
        <v>38</v>
      </c>
      <c r="S359" s="40"/>
      <c r="T359" s="40">
        <f t="shared" si="17"/>
        <v>1900</v>
      </c>
      <c r="U359" s="40">
        <v>1</v>
      </c>
      <c r="V359" s="40">
        <f t="shared" si="18"/>
        <v>1900</v>
      </c>
      <c r="W359" s="40">
        <f>'Tipus-de-Recurs-assignat'!B13</f>
        <v>45</v>
      </c>
      <c r="X359" s="40">
        <f t="shared" si="19"/>
        <v>23.75</v>
      </c>
      <c r="Y359" s="40">
        <f>X342+X343+X344+X345+X346+X347+X348+X349+X350+X351+X352+X353+X354+X355+X356+X357+X358+X359</f>
        <v>427.5</v>
      </c>
      <c r="Z359" s="49"/>
    </row>
    <row r="360" spans="1:26" ht="19.899999999999999" customHeight="1" x14ac:dyDescent="0.25">
      <c r="A360" s="24" t="s">
        <v>38</v>
      </c>
      <c r="B360" s="39" t="s">
        <v>1200</v>
      </c>
      <c r="C360" s="39" t="s">
        <v>1201</v>
      </c>
      <c r="D360" s="39" t="s">
        <v>512</v>
      </c>
      <c r="E360" s="39" t="s">
        <v>513</v>
      </c>
      <c r="F360" s="39" t="s">
        <v>514</v>
      </c>
      <c r="G360" s="39" t="s">
        <v>1239</v>
      </c>
      <c r="H360" s="39" t="s">
        <v>1240</v>
      </c>
      <c r="I360" s="39" t="s">
        <v>1241</v>
      </c>
      <c r="J360" s="39" t="s">
        <v>47</v>
      </c>
      <c r="K360" s="39"/>
      <c r="L360" s="39" t="s">
        <v>48</v>
      </c>
      <c r="M360" s="39" t="s">
        <v>26</v>
      </c>
      <c r="N360" s="39" t="s">
        <v>50</v>
      </c>
      <c r="O360" s="39" t="s">
        <v>519</v>
      </c>
      <c r="P360" s="39" t="s">
        <v>520</v>
      </c>
      <c r="Q360" s="40">
        <v>60</v>
      </c>
      <c r="R360" s="40">
        <f>Inventari!C29</f>
        <v>65</v>
      </c>
      <c r="S360" s="40"/>
      <c r="T360" s="40">
        <f t="shared" si="17"/>
        <v>3900</v>
      </c>
      <c r="U360" s="40">
        <v>1</v>
      </c>
      <c r="V360" s="40">
        <f t="shared" si="18"/>
        <v>3900</v>
      </c>
      <c r="W360" s="40">
        <f>'Tipus-de-Recurs-assignat'!B13</f>
        <v>45</v>
      </c>
      <c r="X360" s="40">
        <f t="shared" si="19"/>
        <v>48.75</v>
      </c>
      <c r="Y360" s="40"/>
      <c r="Z360" s="49"/>
    </row>
    <row r="361" spans="1:26" ht="19.899999999999999" customHeight="1" x14ac:dyDescent="0.25">
      <c r="A361" s="24" t="s">
        <v>38</v>
      </c>
      <c r="B361" s="39" t="s">
        <v>1200</v>
      </c>
      <c r="C361" s="39" t="s">
        <v>1201</v>
      </c>
      <c r="D361" s="39" t="s">
        <v>512</v>
      </c>
      <c r="E361" s="39" t="s">
        <v>513</v>
      </c>
      <c r="F361" s="39" t="s">
        <v>514</v>
      </c>
      <c r="G361" s="39" t="s">
        <v>1239</v>
      </c>
      <c r="H361" s="39" t="s">
        <v>1242</v>
      </c>
      <c r="I361" s="39" t="s">
        <v>1243</v>
      </c>
      <c r="J361" s="39" t="s">
        <v>47</v>
      </c>
      <c r="K361" s="39"/>
      <c r="L361" s="39" t="s">
        <v>48</v>
      </c>
      <c r="M361" s="39" t="s">
        <v>26</v>
      </c>
      <c r="N361" s="39" t="s">
        <v>50</v>
      </c>
      <c r="O361" s="39" t="s">
        <v>519</v>
      </c>
      <c r="P361" s="39" t="s">
        <v>520</v>
      </c>
      <c r="Q361" s="40">
        <v>60</v>
      </c>
      <c r="R361" s="40">
        <f>Inventari!C29</f>
        <v>65</v>
      </c>
      <c r="S361" s="40"/>
      <c r="T361" s="40">
        <f t="shared" si="17"/>
        <v>3900</v>
      </c>
      <c r="U361" s="40">
        <v>1</v>
      </c>
      <c r="V361" s="40">
        <f t="shared" si="18"/>
        <v>3900</v>
      </c>
      <c r="W361" s="40">
        <f>'Tipus-de-Recurs-assignat'!B13</f>
        <v>45</v>
      </c>
      <c r="X361" s="40">
        <f t="shared" si="19"/>
        <v>48.75</v>
      </c>
      <c r="Y361" s="40"/>
      <c r="Z361" s="49"/>
    </row>
    <row r="362" spans="1:26" ht="19.899999999999999" customHeight="1" x14ac:dyDescent="0.25">
      <c r="A362" s="24" t="s">
        <v>38</v>
      </c>
      <c r="B362" s="39" t="s">
        <v>1200</v>
      </c>
      <c r="C362" s="39" t="s">
        <v>1201</v>
      </c>
      <c r="D362" s="39" t="s">
        <v>512</v>
      </c>
      <c r="E362" s="39" t="s">
        <v>513</v>
      </c>
      <c r="F362" s="39" t="s">
        <v>514</v>
      </c>
      <c r="G362" s="39" t="s">
        <v>1239</v>
      </c>
      <c r="H362" s="39" t="s">
        <v>1244</v>
      </c>
      <c r="I362" s="39" t="s">
        <v>1245</v>
      </c>
      <c r="J362" s="39" t="s">
        <v>47</v>
      </c>
      <c r="K362" s="39"/>
      <c r="L362" s="39" t="s">
        <v>48</v>
      </c>
      <c r="M362" s="39" t="s">
        <v>26</v>
      </c>
      <c r="N362" s="39" t="s">
        <v>50</v>
      </c>
      <c r="O362" s="39" t="s">
        <v>519</v>
      </c>
      <c r="P362" s="39" t="s">
        <v>520</v>
      </c>
      <c r="Q362" s="40">
        <v>60</v>
      </c>
      <c r="R362" s="40">
        <f>Inventari!C29</f>
        <v>65</v>
      </c>
      <c r="S362" s="40"/>
      <c r="T362" s="40">
        <f t="shared" si="17"/>
        <v>3900</v>
      </c>
      <c r="U362" s="40">
        <v>1</v>
      </c>
      <c r="V362" s="40">
        <f t="shared" si="18"/>
        <v>3900</v>
      </c>
      <c r="W362" s="40">
        <f>'Tipus-de-Recurs-assignat'!B13</f>
        <v>45</v>
      </c>
      <c r="X362" s="40">
        <f t="shared" si="19"/>
        <v>48.75</v>
      </c>
      <c r="Y362" s="40"/>
      <c r="Z362" s="49"/>
    </row>
    <row r="363" spans="1:26" ht="19.899999999999999" customHeight="1" x14ac:dyDescent="0.25">
      <c r="A363" s="24" t="s">
        <v>38</v>
      </c>
      <c r="B363" s="39" t="s">
        <v>1200</v>
      </c>
      <c r="C363" s="39" t="s">
        <v>1201</v>
      </c>
      <c r="D363" s="39" t="s">
        <v>512</v>
      </c>
      <c r="E363" s="39" t="s">
        <v>513</v>
      </c>
      <c r="F363" s="39" t="s">
        <v>514</v>
      </c>
      <c r="G363" s="39" t="s">
        <v>1239</v>
      </c>
      <c r="H363" s="39" t="s">
        <v>1246</v>
      </c>
      <c r="I363" s="39" t="s">
        <v>1247</v>
      </c>
      <c r="J363" s="39" t="s">
        <v>47</v>
      </c>
      <c r="K363" s="39"/>
      <c r="L363" s="39" t="s">
        <v>48</v>
      </c>
      <c r="M363" s="39" t="s">
        <v>26</v>
      </c>
      <c r="N363" s="39" t="s">
        <v>50</v>
      </c>
      <c r="O363" s="39" t="s">
        <v>519</v>
      </c>
      <c r="P363" s="39" t="s">
        <v>520</v>
      </c>
      <c r="Q363" s="40">
        <v>60</v>
      </c>
      <c r="R363" s="40">
        <f>Inventari!C29</f>
        <v>65</v>
      </c>
      <c r="S363" s="40"/>
      <c r="T363" s="40">
        <f t="shared" si="17"/>
        <v>3900</v>
      </c>
      <c r="U363" s="40">
        <v>1</v>
      </c>
      <c r="V363" s="40">
        <f t="shared" si="18"/>
        <v>3900</v>
      </c>
      <c r="W363" s="40">
        <f>'Tipus-de-Recurs-assignat'!B13</f>
        <v>45</v>
      </c>
      <c r="X363" s="40">
        <f t="shared" si="19"/>
        <v>48.75</v>
      </c>
      <c r="Y363" s="40"/>
      <c r="Z363" s="49"/>
    </row>
    <row r="364" spans="1:26" ht="19.899999999999999" customHeight="1" x14ac:dyDescent="0.25">
      <c r="A364" s="24" t="s">
        <v>38</v>
      </c>
      <c r="B364" s="39" t="s">
        <v>1200</v>
      </c>
      <c r="C364" s="39" t="s">
        <v>1201</v>
      </c>
      <c r="D364" s="39" t="s">
        <v>512</v>
      </c>
      <c r="E364" s="39" t="s">
        <v>513</v>
      </c>
      <c r="F364" s="39" t="s">
        <v>514</v>
      </c>
      <c r="G364" s="39" t="s">
        <v>1239</v>
      </c>
      <c r="H364" s="39" t="s">
        <v>1248</v>
      </c>
      <c r="I364" s="39" t="s">
        <v>1249</v>
      </c>
      <c r="J364" s="39" t="s">
        <v>47</v>
      </c>
      <c r="K364" s="39"/>
      <c r="L364" s="39" t="s">
        <v>48</v>
      </c>
      <c r="M364" s="39" t="s">
        <v>26</v>
      </c>
      <c r="N364" s="39" t="s">
        <v>50</v>
      </c>
      <c r="O364" s="39" t="s">
        <v>519</v>
      </c>
      <c r="P364" s="39" t="s">
        <v>520</v>
      </c>
      <c r="Q364" s="40">
        <v>60</v>
      </c>
      <c r="R364" s="40">
        <f>Inventari!C29</f>
        <v>65</v>
      </c>
      <c r="S364" s="40"/>
      <c r="T364" s="40">
        <f t="shared" si="17"/>
        <v>3900</v>
      </c>
      <c r="U364" s="40">
        <v>1</v>
      </c>
      <c r="V364" s="40">
        <f t="shared" si="18"/>
        <v>3900</v>
      </c>
      <c r="W364" s="40">
        <f>'Tipus-de-Recurs-assignat'!B13</f>
        <v>45</v>
      </c>
      <c r="X364" s="40">
        <f t="shared" si="19"/>
        <v>48.75</v>
      </c>
      <c r="Y364" s="40"/>
      <c r="Z364" s="49"/>
    </row>
    <row r="365" spans="1:26" ht="19.899999999999999" customHeight="1" x14ac:dyDescent="0.25">
      <c r="A365" s="24" t="s">
        <v>38</v>
      </c>
      <c r="B365" s="39" t="s">
        <v>1200</v>
      </c>
      <c r="C365" s="39" t="s">
        <v>1201</v>
      </c>
      <c r="D365" s="39" t="s">
        <v>512</v>
      </c>
      <c r="E365" s="39" t="s">
        <v>513</v>
      </c>
      <c r="F365" s="39" t="s">
        <v>514</v>
      </c>
      <c r="G365" s="39" t="s">
        <v>1239</v>
      </c>
      <c r="H365" s="39" t="s">
        <v>1250</v>
      </c>
      <c r="I365" s="39" t="s">
        <v>1251</v>
      </c>
      <c r="J365" s="39" t="s">
        <v>47</v>
      </c>
      <c r="K365" s="39"/>
      <c r="L365" s="39" t="s">
        <v>48</v>
      </c>
      <c r="M365" s="39" t="s">
        <v>26</v>
      </c>
      <c r="N365" s="39" t="s">
        <v>50</v>
      </c>
      <c r="O365" s="39" t="s">
        <v>519</v>
      </c>
      <c r="P365" s="39" t="s">
        <v>520</v>
      </c>
      <c r="Q365" s="40">
        <v>60</v>
      </c>
      <c r="R365" s="40">
        <f>Inventari!C29</f>
        <v>65</v>
      </c>
      <c r="S365" s="40"/>
      <c r="T365" s="40">
        <f t="shared" si="17"/>
        <v>3900</v>
      </c>
      <c r="U365" s="40">
        <v>1</v>
      </c>
      <c r="V365" s="40">
        <f t="shared" si="18"/>
        <v>3900</v>
      </c>
      <c r="W365" s="40">
        <f>'Tipus-de-Recurs-assignat'!B13</f>
        <v>45</v>
      </c>
      <c r="X365" s="40">
        <f t="shared" si="19"/>
        <v>48.75</v>
      </c>
      <c r="Y365" s="40"/>
      <c r="Z365" s="49"/>
    </row>
    <row r="366" spans="1:26" ht="19.899999999999999" customHeight="1" x14ac:dyDescent="0.25">
      <c r="A366" s="24" t="s">
        <v>38</v>
      </c>
      <c r="B366" s="39" t="s">
        <v>1200</v>
      </c>
      <c r="C366" s="39" t="s">
        <v>1201</v>
      </c>
      <c r="D366" s="39" t="s">
        <v>512</v>
      </c>
      <c r="E366" s="39" t="s">
        <v>513</v>
      </c>
      <c r="F366" s="39" t="s">
        <v>514</v>
      </c>
      <c r="G366" s="39" t="s">
        <v>1239</v>
      </c>
      <c r="H366" s="39" t="s">
        <v>1252</v>
      </c>
      <c r="I366" s="39" t="s">
        <v>1253</v>
      </c>
      <c r="J366" s="39" t="s">
        <v>47</v>
      </c>
      <c r="K366" s="39"/>
      <c r="L366" s="39" t="s">
        <v>48</v>
      </c>
      <c r="M366" s="39" t="s">
        <v>26</v>
      </c>
      <c r="N366" s="39" t="s">
        <v>50</v>
      </c>
      <c r="O366" s="39" t="s">
        <v>519</v>
      </c>
      <c r="P366" s="39" t="s">
        <v>520</v>
      </c>
      <c r="Q366" s="40">
        <v>60</v>
      </c>
      <c r="R366" s="40">
        <f>Inventari!C29</f>
        <v>65</v>
      </c>
      <c r="S366" s="40"/>
      <c r="T366" s="40">
        <f t="shared" si="17"/>
        <v>3900</v>
      </c>
      <c r="U366" s="40">
        <v>1</v>
      </c>
      <c r="V366" s="40">
        <f t="shared" si="18"/>
        <v>3900</v>
      </c>
      <c r="W366" s="40">
        <f>'Tipus-de-Recurs-assignat'!B13</f>
        <v>45</v>
      </c>
      <c r="X366" s="40">
        <f t="shared" si="19"/>
        <v>48.75</v>
      </c>
      <c r="Y366" s="40"/>
      <c r="Z366" s="49"/>
    </row>
    <row r="367" spans="1:26" ht="19.899999999999999" customHeight="1" x14ac:dyDescent="0.25">
      <c r="A367" s="24" t="s">
        <v>38</v>
      </c>
      <c r="B367" s="39" t="s">
        <v>1200</v>
      </c>
      <c r="C367" s="39" t="s">
        <v>1201</v>
      </c>
      <c r="D367" s="39" t="s">
        <v>512</v>
      </c>
      <c r="E367" s="39" t="s">
        <v>513</v>
      </c>
      <c r="F367" s="39" t="s">
        <v>514</v>
      </c>
      <c r="G367" s="39" t="s">
        <v>1239</v>
      </c>
      <c r="H367" s="39" t="s">
        <v>1254</v>
      </c>
      <c r="I367" s="39" t="s">
        <v>1255</v>
      </c>
      <c r="J367" s="39" t="s">
        <v>47</v>
      </c>
      <c r="K367" s="39"/>
      <c r="L367" s="39" t="s">
        <v>48</v>
      </c>
      <c r="M367" s="39" t="s">
        <v>26</v>
      </c>
      <c r="N367" s="39" t="s">
        <v>50</v>
      </c>
      <c r="O367" s="39" t="s">
        <v>519</v>
      </c>
      <c r="P367" s="39" t="s">
        <v>520</v>
      </c>
      <c r="Q367" s="40">
        <v>60</v>
      </c>
      <c r="R367" s="40">
        <f>Inventari!C29</f>
        <v>65</v>
      </c>
      <c r="S367" s="40"/>
      <c r="T367" s="40">
        <f t="shared" si="17"/>
        <v>3900</v>
      </c>
      <c r="U367" s="40">
        <v>1</v>
      </c>
      <c r="V367" s="40">
        <f t="shared" si="18"/>
        <v>3900</v>
      </c>
      <c r="W367" s="40">
        <f>'Tipus-de-Recurs-assignat'!B13</f>
        <v>45</v>
      </c>
      <c r="X367" s="40">
        <f t="shared" si="19"/>
        <v>48.75</v>
      </c>
      <c r="Y367" s="40"/>
      <c r="Z367" s="49"/>
    </row>
    <row r="368" spans="1:26" ht="19.899999999999999" customHeight="1" x14ac:dyDescent="0.25">
      <c r="A368" s="24" t="s">
        <v>38</v>
      </c>
      <c r="B368" s="39" t="s">
        <v>1200</v>
      </c>
      <c r="C368" s="39" t="s">
        <v>1201</v>
      </c>
      <c r="D368" s="39" t="s">
        <v>512</v>
      </c>
      <c r="E368" s="39" t="s">
        <v>513</v>
      </c>
      <c r="F368" s="39" t="s">
        <v>514</v>
      </c>
      <c r="G368" s="39" t="s">
        <v>1239</v>
      </c>
      <c r="H368" s="39" t="s">
        <v>1256</v>
      </c>
      <c r="I368" s="39" t="s">
        <v>1257</v>
      </c>
      <c r="J368" s="39" t="s">
        <v>47</v>
      </c>
      <c r="K368" s="39"/>
      <c r="L368" s="39" t="s">
        <v>48</v>
      </c>
      <c r="M368" s="39" t="s">
        <v>26</v>
      </c>
      <c r="N368" s="39" t="s">
        <v>50</v>
      </c>
      <c r="O368" s="39" t="s">
        <v>519</v>
      </c>
      <c r="P368" s="39" t="s">
        <v>520</v>
      </c>
      <c r="Q368" s="40">
        <v>60</v>
      </c>
      <c r="R368" s="40">
        <f>Inventari!C29</f>
        <v>65</v>
      </c>
      <c r="S368" s="40"/>
      <c r="T368" s="40">
        <f t="shared" si="17"/>
        <v>3900</v>
      </c>
      <c r="U368" s="40">
        <v>1</v>
      </c>
      <c r="V368" s="40">
        <f t="shared" si="18"/>
        <v>3900</v>
      </c>
      <c r="W368" s="40">
        <f>'Tipus-de-Recurs-assignat'!B13</f>
        <v>45</v>
      </c>
      <c r="X368" s="40">
        <f t="shared" si="19"/>
        <v>48.75</v>
      </c>
      <c r="Y368" s="40">
        <f>X360+X361+X362+X363+X364+X365+X366+X367+X368</f>
        <v>438.75</v>
      </c>
      <c r="Z368" s="49"/>
    </row>
    <row r="369" spans="1:26" ht="19.899999999999999" customHeight="1" x14ac:dyDescent="0.25">
      <c r="A369" s="24" t="s">
        <v>38</v>
      </c>
      <c r="B369" s="39" t="s">
        <v>1200</v>
      </c>
      <c r="C369" s="39" t="s">
        <v>1201</v>
      </c>
      <c r="D369" s="39" t="s">
        <v>512</v>
      </c>
      <c r="E369" s="39" t="s">
        <v>521</v>
      </c>
      <c r="F369" s="39" t="s">
        <v>522</v>
      </c>
      <c r="G369" s="39" t="s">
        <v>1258</v>
      </c>
      <c r="H369" s="39" t="s">
        <v>1259</v>
      </c>
      <c r="I369" s="39" t="s">
        <v>1241</v>
      </c>
      <c r="J369" s="39" t="s">
        <v>47</v>
      </c>
      <c r="K369" s="39"/>
      <c r="L369" s="39" t="s">
        <v>48</v>
      </c>
      <c r="M369" s="39" t="s">
        <v>26</v>
      </c>
      <c r="N369" s="39" t="s">
        <v>50</v>
      </c>
      <c r="O369" s="39" t="s">
        <v>519</v>
      </c>
      <c r="P369" s="39" t="s">
        <v>520</v>
      </c>
      <c r="Q369" s="40">
        <v>60</v>
      </c>
      <c r="R369" s="40">
        <f>Inventari!C30</f>
        <v>55</v>
      </c>
      <c r="S369" s="40"/>
      <c r="T369" s="40">
        <f t="shared" si="17"/>
        <v>3300</v>
      </c>
      <c r="U369" s="40">
        <v>1</v>
      </c>
      <c r="V369" s="40">
        <f t="shared" si="18"/>
        <v>3300</v>
      </c>
      <c r="W369" s="40">
        <f>'Tipus-de-Recurs-assignat'!B13</f>
        <v>45</v>
      </c>
      <c r="X369" s="40">
        <f t="shared" si="19"/>
        <v>41.25</v>
      </c>
      <c r="Y369" s="40"/>
      <c r="Z369" s="49"/>
    </row>
    <row r="370" spans="1:26" ht="19.899999999999999" customHeight="1" x14ac:dyDescent="0.25">
      <c r="A370" s="24" t="s">
        <v>38</v>
      </c>
      <c r="B370" s="39" t="s">
        <v>1200</v>
      </c>
      <c r="C370" s="39" t="s">
        <v>1201</v>
      </c>
      <c r="D370" s="39" t="s">
        <v>512</v>
      </c>
      <c r="E370" s="39" t="s">
        <v>521</v>
      </c>
      <c r="F370" s="39" t="s">
        <v>522</v>
      </c>
      <c r="G370" s="39" t="s">
        <v>1258</v>
      </c>
      <c r="H370" s="39" t="s">
        <v>1260</v>
      </c>
      <c r="I370" s="39" t="s">
        <v>1243</v>
      </c>
      <c r="J370" s="39" t="s">
        <v>47</v>
      </c>
      <c r="K370" s="39"/>
      <c r="L370" s="39" t="s">
        <v>48</v>
      </c>
      <c r="M370" s="39" t="s">
        <v>26</v>
      </c>
      <c r="N370" s="39" t="s">
        <v>50</v>
      </c>
      <c r="O370" s="39" t="s">
        <v>519</v>
      </c>
      <c r="P370" s="39" t="s">
        <v>520</v>
      </c>
      <c r="Q370" s="40">
        <v>60</v>
      </c>
      <c r="R370" s="40">
        <f>Inventari!C30</f>
        <v>55</v>
      </c>
      <c r="S370" s="40"/>
      <c r="T370" s="40">
        <f t="shared" si="17"/>
        <v>3300</v>
      </c>
      <c r="U370" s="40">
        <v>1</v>
      </c>
      <c r="V370" s="40">
        <f t="shared" si="18"/>
        <v>3300</v>
      </c>
      <c r="W370" s="40">
        <f>'Tipus-de-Recurs-assignat'!B13</f>
        <v>45</v>
      </c>
      <c r="X370" s="40">
        <f t="shared" si="19"/>
        <v>41.25</v>
      </c>
      <c r="Y370" s="40"/>
      <c r="Z370" s="49"/>
    </row>
    <row r="371" spans="1:26" ht="19.899999999999999" customHeight="1" x14ac:dyDescent="0.25">
      <c r="A371" s="24" t="s">
        <v>38</v>
      </c>
      <c r="B371" s="39" t="s">
        <v>1200</v>
      </c>
      <c r="C371" s="39" t="s">
        <v>1201</v>
      </c>
      <c r="D371" s="39" t="s">
        <v>512</v>
      </c>
      <c r="E371" s="39" t="s">
        <v>521</v>
      </c>
      <c r="F371" s="39" t="s">
        <v>522</v>
      </c>
      <c r="G371" s="39" t="s">
        <v>1258</v>
      </c>
      <c r="H371" s="39" t="s">
        <v>1261</v>
      </c>
      <c r="I371" s="39" t="s">
        <v>1262</v>
      </c>
      <c r="J371" s="39" t="s">
        <v>47</v>
      </c>
      <c r="K371" s="39"/>
      <c r="L371" s="39" t="s">
        <v>48</v>
      </c>
      <c r="M371" s="39" t="s">
        <v>26</v>
      </c>
      <c r="N371" s="39" t="s">
        <v>50</v>
      </c>
      <c r="O371" s="39" t="s">
        <v>519</v>
      </c>
      <c r="P371" s="39" t="s">
        <v>520</v>
      </c>
      <c r="Q371" s="40">
        <v>60</v>
      </c>
      <c r="R371" s="40">
        <f>Inventari!C30</f>
        <v>55</v>
      </c>
      <c r="S371" s="40"/>
      <c r="T371" s="40">
        <f t="shared" si="17"/>
        <v>3300</v>
      </c>
      <c r="U371" s="40">
        <v>1</v>
      </c>
      <c r="V371" s="40">
        <f t="shared" si="18"/>
        <v>3300</v>
      </c>
      <c r="W371" s="40">
        <f>'Tipus-de-Recurs-assignat'!B13</f>
        <v>45</v>
      </c>
      <c r="X371" s="40">
        <f t="shared" si="19"/>
        <v>41.25</v>
      </c>
      <c r="Y371" s="40"/>
      <c r="Z371" s="49"/>
    </row>
    <row r="372" spans="1:26" ht="19.899999999999999" customHeight="1" x14ac:dyDescent="0.25">
      <c r="A372" s="24" t="s">
        <v>38</v>
      </c>
      <c r="B372" s="39" t="s">
        <v>1200</v>
      </c>
      <c r="C372" s="39" t="s">
        <v>1201</v>
      </c>
      <c r="D372" s="39" t="s">
        <v>512</v>
      </c>
      <c r="E372" s="39" t="s">
        <v>521</v>
      </c>
      <c r="F372" s="39" t="s">
        <v>522</v>
      </c>
      <c r="G372" s="39" t="s">
        <v>1258</v>
      </c>
      <c r="H372" s="39" t="s">
        <v>1263</v>
      </c>
      <c r="I372" s="39" t="s">
        <v>1245</v>
      </c>
      <c r="J372" s="39" t="s">
        <v>47</v>
      </c>
      <c r="K372" s="39"/>
      <c r="L372" s="39" t="s">
        <v>48</v>
      </c>
      <c r="M372" s="39" t="s">
        <v>26</v>
      </c>
      <c r="N372" s="39" t="s">
        <v>50</v>
      </c>
      <c r="O372" s="39" t="s">
        <v>519</v>
      </c>
      <c r="P372" s="39" t="s">
        <v>520</v>
      </c>
      <c r="Q372" s="40">
        <v>60</v>
      </c>
      <c r="R372" s="40">
        <f>Inventari!C30</f>
        <v>55</v>
      </c>
      <c r="S372" s="40"/>
      <c r="T372" s="40">
        <f t="shared" si="17"/>
        <v>3300</v>
      </c>
      <c r="U372" s="40">
        <v>1</v>
      </c>
      <c r="V372" s="40">
        <f t="shared" si="18"/>
        <v>3300</v>
      </c>
      <c r="W372" s="40">
        <f>'Tipus-de-Recurs-assignat'!B13</f>
        <v>45</v>
      </c>
      <c r="X372" s="40">
        <f t="shared" si="19"/>
        <v>41.25</v>
      </c>
      <c r="Y372" s="40"/>
      <c r="Z372" s="49"/>
    </row>
    <row r="373" spans="1:26" ht="19.899999999999999" customHeight="1" x14ac:dyDescent="0.25">
      <c r="A373" s="24" t="s">
        <v>38</v>
      </c>
      <c r="B373" s="39" t="s">
        <v>1200</v>
      </c>
      <c r="C373" s="39" t="s">
        <v>1201</v>
      </c>
      <c r="D373" s="39" t="s">
        <v>512</v>
      </c>
      <c r="E373" s="39" t="s">
        <v>521</v>
      </c>
      <c r="F373" s="39" t="s">
        <v>522</v>
      </c>
      <c r="G373" s="39" t="s">
        <v>1258</v>
      </c>
      <c r="H373" s="39" t="s">
        <v>1264</v>
      </c>
      <c r="I373" s="39" t="s">
        <v>1249</v>
      </c>
      <c r="J373" s="39" t="s">
        <v>47</v>
      </c>
      <c r="K373" s="39"/>
      <c r="L373" s="39" t="s">
        <v>48</v>
      </c>
      <c r="M373" s="39" t="s">
        <v>26</v>
      </c>
      <c r="N373" s="39" t="s">
        <v>50</v>
      </c>
      <c r="O373" s="39" t="s">
        <v>519</v>
      </c>
      <c r="P373" s="39" t="s">
        <v>520</v>
      </c>
      <c r="Q373" s="40">
        <v>60</v>
      </c>
      <c r="R373" s="40">
        <f>Inventari!C30</f>
        <v>55</v>
      </c>
      <c r="S373" s="40"/>
      <c r="T373" s="40">
        <f t="shared" si="17"/>
        <v>3300</v>
      </c>
      <c r="U373" s="40">
        <v>1</v>
      </c>
      <c r="V373" s="40">
        <f t="shared" si="18"/>
        <v>3300</v>
      </c>
      <c r="W373" s="40">
        <f>'Tipus-de-Recurs-assignat'!B13</f>
        <v>45</v>
      </c>
      <c r="X373" s="40">
        <f t="shared" si="19"/>
        <v>41.25</v>
      </c>
      <c r="Y373" s="40"/>
      <c r="Z373" s="49"/>
    </row>
    <row r="374" spans="1:26" ht="19.899999999999999" customHeight="1" x14ac:dyDescent="0.25">
      <c r="A374" s="24" t="s">
        <v>38</v>
      </c>
      <c r="B374" s="39" t="s">
        <v>1200</v>
      </c>
      <c r="C374" s="39" t="s">
        <v>1201</v>
      </c>
      <c r="D374" s="39" t="s">
        <v>512</v>
      </c>
      <c r="E374" s="39" t="s">
        <v>521</v>
      </c>
      <c r="F374" s="39" t="s">
        <v>522</v>
      </c>
      <c r="G374" s="39" t="s">
        <v>1258</v>
      </c>
      <c r="H374" s="39" t="s">
        <v>1265</v>
      </c>
      <c r="I374" s="39" t="s">
        <v>1251</v>
      </c>
      <c r="J374" s="39" t="s">
        <v>47</v>
      </c>
      <c r="K374" s="39"/>
      <c r="L374" s="39" t="s">
        <v>48</v>
      </c>
      <c r="M374" s="39" t="s">
        <v>26</v>
      </c>
      <c r="N374" s="39" t="s">
        <v>50</v>
      </c>
      <c r="O374" s="39" t="s">
        <v>519</v>
      </c>
      <c r="P374" s="39" t="s">
        <v>520</v>
      </c>
      <c r="Q374" s="40">
        <v>60</v>
      </c>
      <c r="R374" s="40">
        <f>Inventari!C30</f>
        <v>55</v>
      </c>
      <c r="S374" s="40"/>
      <c r="T374" s="40">
        <f t="shared" si="17"/>
        <v>3300</v>
      </c>
      <c r="U374" s="40">
        <v>1</v>
      </c>
      <c r="V374" s="40">
        <f t="shared" si="18"/>
        <v>3300</v>
      </c>
      <c r="W374" s="40">
        <f>'Tipus-de-Recurs-assignat'!B13</f>
        <v>45</v>
      </c>
      <c r="X374" s="40">
        <f t="shared" si="19"/>
        <v>41.25</v>
      </c>
      <c r="Y374" s="40"/>
      <c r="Z374" s="49"/>
    </row>
    <row r="375" spans="1:26" ht="19.899999999999999" customHeight="1" x14ac:dyDescent="0.25">
      <c r="A375" s="24" t="s">
        <v>38</v>
      </c>
      <c r="B375" s="39" t="s">
        <v>1200</v>
      </c>
      <c r="C375" s="39" t="s">
        <v>1201</v>
      </c>
      <c r="D375" s="39" t="s">
        <v>512</v>
      </c>
      <c r="E375" s="39" t="s">
        <v>521</v>
      </c>
      <c r="F375" s="39" t="s">
        <v>522</v>
      </c>
      <c r="G375" s="39" t="s">
        <v>1258</v>
      </c>
      <c r="H375" s="39" t="s">
        <v>1266</v>
      </c>
      <c r="I375" s="39" t="s">
        <v>1253</v>
      </c>
      <c r="J375" s="39" t="s">
        <v>47</v>
      </c>
      <c r="K375" s="39"/>
      <c r="L375" s="39" t="s">
        <v>48</v>
      </c>
      <c r="M375" s="39" t="s">
        <v>26</v>
      </c>
      <c r="N375" s="39" t="s">
        <v>50</v>
      </c>
      <c r="O375" s="39" t="s">
        <v>519</v>
      </c>
      <c r="P375" s="39" t="s">
        <v>520</v>
      </c>
      <c r="Q375" s="40">
        <v>60</v>
      </c>
      <c r="R375" s="40">
        <f>Inventari!C30</f>
        <v>55</v>
      </c>
      <c r="S375" s="40"/>
      <c r="T375" s="40">
        <f t="shared" si="17"/>
        <v>3300</v>
      </c>
      <c r="U375" s="40">
        <v>1</v>
      </c>
      <c r="V375" s="40">
        <f t="shared" si="18"/>
        <v>3300</v>
      </c>
      <c r="W375" s="40">
        <f>'Tipus-de-Recurs-assignat'!B13</f>
        <v>45</v>
      </c>
      <c r="X375" s="40">
        <f t="shared" si="19"/>
        <v>41.25</v>
      </c>
      <c r="Y375" s="40"/>
      <c r="Z375" s="49"/>
    </row>
    <row r="376" spans="1:26" ht="19.899999999999999" customHeight="1" x14ac:dyDescent="0.25">
      <c r="A376" s="24" t="s">
        <v>38</v>
      </c>
      <c r="B376" s="39" t="s">
        <v>1200</v>
      </c>
      <c r="C376" s="39" t="s">
        <v>1201</v>
      </c>
      <c r="D376" s="39" t="s">
        <v>512</v>
      </c>
      <c r="E376" s="39" t="s">
        <v>521</v>
      </c>
      <c r="F376" s="39" t="s">
        <v>522</v>
      </c>
      <c r="G376" s="39" t="s">
        <v>1258</v>
      </c>
      <c r="H376" s="39" t="s">
        <v>1267</v>
      </c>
      <c r="I376" s="39" t="s">
        <v>1255</v>
      </c>
      <c r="J376" s="39" t="s">
        <v>47</v>
      </c>
      <c r="K376" s="39"/>
      <c r="L376" s="39" t="s">
        <v>48</v>
      </c>
      <c r="M376" s="39" t="s">
        <v>26</v>
      </c>
      <c r="N376" s="39" t="s">
        <v>50</v>
      </c>
      <c r="O376" s="39" t="s">
        <v>519</v>
      </c>
      <c r="P376" s="39" t="s">
        <v>520</v>
      </c>
      <c r="Q376" s="40">
        <v>60</v>
      </c>
      <c r="R376" s="40">
        <f>Inventari!C30</f>
        <v>55</v>
      </c>
      <c r="S376" s="40"/>
      <c r="T376" s="40">
        <f t="shared" si="17"/>
        <v>3300</v>
      </c>
      <c r="U376" s="40">
        <v>1</v>
      </c>
      <c r="V376" s="40">
        <f t="shared" si="18"/>
        <v>3300</v>
      </c>
      <c r="W376" s="40">
        <f>'Tipus-de-Recurs-assignat'!B13</f>
        <v>45</v>
      </c>
      <c r="X376" s="40">
        <f t="shared" si="19"/>
        <v>41.25</v>
      </c>
      <c r="Y376" s="40"/>
      <c r="Z376" s="49"/>
    </row>
    <row r="377" spans="1:26" ht="19.899999999999999" customHeight="1" x14ac:dyDescent="0.25">
      <c r="A377" s="24" t="s">
        <v>38</v>
      </c>
      <c r="B377" s="39" t="s">
        <v>1200</v>
      </c>
      <c r="C377" s="39" t="s">
        <v>1201</v>
      </c>
      <c r="D377" s="39" t="s">
        <v>512</v>
      </c>
      <c r="E377" s="39" t="s">
        <v>521</v>
      </c>
      <c r="F377" s="39" t="s">
        <v>522</v>
      </c>
      <c r="G377" s="39" t="s">
        <v>1258</v>
      </c>
      <c r="H377" s="39" t="s">
        <v>1268</v>
      </c>
      <c r="I377" s="39" t="s">
        <v>1257</v>
      </c>
      <c r="J377" s="39" t="s">
        <v>47</v>
      </c>
      <c r="K377" s="39"/>
      <c r="L377" s="39" t="s">
        <v>48</v>
      </c>
      <c r="M377" s="39" t="s">
        <v>26</v>
      </c>
      <c r="N377" s="39" t="s">
        <v>50</v>
      </c>
      <c r="O377" s="39" t="s">
        <v>519</v>
      </c>
      <c r="P377" s="39" t="s">
        <v>520</v>
      </c>
      <c r="Q377" s="40">
        <v>60</v>
      </c>
      <c r="R377" s="40">
        <f>Inventari!C30</f>
        <v>55</v>
      </c>
      <c r="S377" s="40"/>
      <c r="T377" s="40">
        <f t="shared" si="17"/>
        <v>3300</v>
      </c>
      <c r="U377" s="40">
        <v>1</v>
      </c>
      <c r="V377" s="40">
        <f t="shared" si="18"/>
        <v>3300</v>
      </c>
      <c r="W377" s="40">
        <f>'Tipus-de-Recurs-assignat'!B13</f>
        <v>45</v>
      </c>
      <c r="X377" s="40">
        <f t="shared" si="19"/>
        <v>41.25</v>
      </c>
      <c r="Y377" s="40">
        <f>X369+X370+X371+X372+X373+X374+X375+X376+X377</f>
        <v>371.25</v>
      </c>
      <c r="Z377" s="49"/>
    </row>
    <row r="378" spans="1:26" ht="19.899999999999999" customHeight="1" x14ac:dyDescent="0.25">
      <c r="A378" s="24" t="s">
        <v>38</v>
      </c>
      <c r="B378" s="39" t="s">
        <v>1200</v>
      </c>
      <c r="C378" s="39" t="s">
        <v>1201</v>
      </c>
      <c r="D378" s="39" t="s">
        <v>512</v>
      </c>
      <c r="E378" s="39" t="s">
        <v>525</v>
      </c>
      <c r="F378" s="39" t="s">
        <v>526</v>
      </c>
      <c r="G378" s="39" t="s">
        <v>1269</v>
      </c>
      <c r="H378" s="39" t="s">
        <v>1270</v>
      </c>
      <c r="I378" s="39" t="s">
        <v>1241</v>
      </c>
      <c r="J378" s="39" t="s">
        <v>47</v>
      </c>
      <c r="K378" s="39"/>
      <c r="L378" s="39" t="s">
        <v>48</v>
      </c>
      <c r="M378" s="39" t="s">
        <v>26</v>
      </c>
      <c r="N378" s="39" t="s">
        <v>50</v>
      </c>
      <c r="O378" s="39" t="s">
        <v>519</v>
      </c>
      <c r="P378" s="39" t="s">
        <v>520</v>
      </c>
      <c r="Q378" s="40">
        <v>60</v>
      </c>
      <c r="R378" s="40">
        <f>Inventari!C31</f>
        <v>80</v>
      </c>
      <c r="S378" s="40"/>
      <c r="T378" s="40">
        <f t="shared" si="17"/>
        <v>4800</v>
      </c>
      <c r="U378" s="40">
        <v>1</v>
      </c>
      <c r="V378" s="40">
        <f t="shared" si="18"/>
        <v>4800</v>
      </c>
      <c r="W378" s="40">
        <f>'Tipus-de-Recurs-assignat'!B13</f>
        <v>45</v>
      </c>
      <c r="X378" s="40">
        <f t="shared" si="19"/>
        <v>60</v>
      </c>
      <c r="Y378" s="40"/>
      <c r="Z378" s="49"/>
    </row>
    <row r="379" spans="1:26" ht="19.899999999999999" customHeight="1" x14ac:dyDescent="0.25">
      <c r="A379" s="24" t="s">
        <v>38</v>
      </c>
      <c r="B379" s="39" t="s">
        <v>1200</v>
      </c>
      <c r="C379" s="39" t="s">
        <v>1201</v>
      </c>
      <c r="D379" s="39" t="s">
        <v>512</v>
      </c>
      <c r="E379" s="39" t="s">
        <v>525</v>
      </c>
      <c r="F379" s="39" t="s">
        <v>526</v>
      </c>
      <c r="G379" s="39" t="s">
        <v>1269</v>
      </c>
      <c r="H379" s="39" t="s">
        <v>1271</v>
      </c>
      <c r="I379" s="39" t="s">
        <v>1243</v>
      </c>
      <c r="J379" s="39" t="s">
        <v>47</v>
      </c>
      <c r="K379" s="39"/>
      <c r="L379" s="39" t="s">
        <v>48</v>
      </c>
      <c r="M379" s="39" t="s">
        <v>26</v>
      </c>
      <c r="N379" s="39" t="s">
        <v>50</v>
      </c>
      <c r="O379" s="39" t="s">
        <v>519</v>
      </c>
      <c r="P379" s="39" t="s">
        <v>520</v>
      </c>
      <c r="Q379" s="40">
        <v>60</v>
      </c>
      <c r="R379" s="40">
        <f>Inventari!C31</f>
        <v>80</v>
      </c>
      <c r="S379" s="40"/>
      <c r="T379" s="40">
        <f t="shared" si="17"/>
        <v>4800</v>
      </c>
      <c r="U379" s="40">
        <v>1</v>
      </c>
      <c r="V379" s="40">
        <f t="shared" si="18"/>
        <v>4800</v>
      </c>
      <c r="W379" s="40">
        <f>'Tipus-de-Recurs-assignat'!B13</f>
        <v>45</v>
      </c>
      <c r="X379" s="40">
        <f t="shared" si="19"/>
        <v>60</v>
      </c>
      <c r="Y379" s="40"/>
      <c r="Z379" s="49"/>
    </row>
    <row r="380" spans="1:26" ht="19.899999999999999" customHeight="1" x14ac:dyDescent="0.25">
      <c r="A380" s="24" t="s">
        <v>38</v>
      </c>
      <c r="B380" s="39" t="s">
        <v>1200</v>
      </c>
      <c r="C380" s="39" t="s">
        <v>1201</v>
      </c>
      <c r="D380" s="39" t="s">
        <v>512</v>
      </c>
      <c r="E380" s="39" t="s">
        <v>525</v>
      </c>
      <c r="F380" s="39" t="s">
        <v>526</v>
      </c>
      <c r="G380" s="39" t="s">
        <v>1269</v>
      </c>
      <c r="H380" s="39" t="s">
        <v>1272</v>
      </c>
      <c r="I380" s="39" t="s">
        <v>1262</v>
      </c>
      <c r="J380" s="39" t="s">
        <v>47</v>
      </c>
      <c r="K380" s="39"/>
      <c r="L380" s="39" t="s">
        <v>48</v>
      </c>
      <c r="M380" s="39" t="s">
        <v>26</v>
      </c>
      <c r="N380" s="39" t="s">
        <v>50</v>
      </c>
      <c r="O380" s="39" t="s">
        <v>519</v>
      </c>
      <c r="P380" s="39" t="s">
        <v>520</v>
      </c>
      <c r="Q380" s="40">
        <v>60</v>
      </c>
      <c r="R380" s="40">
        <f>Inventari!C31</f>
        <v>80</v>
      </c>
      <c r="S380" s="40"/>
      <c r="T380" s="40">
        <f t="shared" si="17"/>
        <v>4800</v>
      </c>
      <c r="U380" s="40">
        <v>1</v>
      </c>
      <c r="V380" s="40">
        <f t="shared" si="18"/>
        <v>4800</v>
      </c>
      <c r="W380" s="40">
        <f>'Tipus-de-Recurs-assignat'!B13</f>
        <v>45</v>
      </c>
      <c r="X380" s="40">
        <f t="shared" si="19"/>
        <v>60</v>
      </c>
      <c r="Y380" s="40"/>
      <c r="Z380" s="49"/>
    </row>
    <row r="381" spans="1:26" ht="19.899999999999999" customHeight="1" x14ac:dyDescent="0.25">
      <c r="A381" s="24" t="s">
        <v>38</v>
      </c>
      <c r="B381" s="39" t="s">
        <v>1200</v>
      </c>
      <c r="C381" s="39" t="s">
        <v>1201</v>
      </c>
      <c r="D381" s="39" t="s">
        <v>512</v>
      </c>
      <c r="E381" s="39" t="s">
        <v>525</v>
      </c>
      <c r="F381" s="39" t="s">
        <v>526</v>
      </c>
      <c r="G381" s="39" t="s">
        <v>1269</v>
      </c>
      <c r="H381" s="39" t="s">
        <v>1273</v>
      </c>
      <c r="I381" s="39" t="s">
        <v>1245</v>
      </c>
      <c r="J381" s="39" t="s">
        <v>47</v>
      </c>
      <c r="K381" s="39"/>
      <c r="L381" s="39" t="s">
        <v>48</v>
      </c>
      <c r="M381" s="39" t="s">
        <v>26</v>
      </c>
      <c r="N381" s="39" t="s">
        <v>50</v>
      </c>
      <c r="O381" s="39" t="s">
        <v>519</v>
      </c>
      <c r="P381" s="39" t="s">
        <v>520</v>
      </c>
      <c r="Q381" s="40">
        <v>60</v>
      </c>
      <c r="R381" s="40">
        <f>Inventari!C31</f>
        <v>80</v>
      </c>
      <c r="S381" s="40"/>
      <c r="T381" s="40">
        <f t="shared" si="17"/>
        <v>4800</v>
      </c>
      <c r="U381" s="40">
        <v>1</v>
      </c>
      <c r="V381" s="40">
        <f t="shared" si="18"/>
        <v>4800</v>
      </c>
      <c r="W381" s="40">
        <f>'Tipus-de-Recurs-assignat'!B13</f>
        <v>45</v>
      </c>
      <c r="X381" s="40">
        <f t="shared" si="19"/>
        <v>60</v>
      </c>
      <c r="Y381" s="40"/>
      <c r="Z381" s="49"/>
    </row>
    <row r="382" spans="1:26" ht="19.899999999999999" customHeight="1" x14ac:dyDescent="0.25">
      <c r="A382" s="24" t="s">
        <v>38</v>
      </c>
      <c r="B382" s="39" t="s">
        <v>1200</v>
      </c>
      <c r="C382" s="39" t="s">
        <v>1201</v>
      </c>
      <c r="D382" s="39" t="s">
        <v>512</v>
      </c>
      <c r="E382" s="39" t="s">
        <v>525</v>
      </c>
      <c r="F382" s="39" t="s">
        <v>526</v>
      </c>
      <c r="G382" s="39" t="s">
        <v>1269</v>
      </c>
      <c r="H382" s="39" t="s">
        <v>1274</v>
      </c>
      <c r="I382" s="39" t="s">
        <v>1249</v>
      </c>
      <c r="J382" s="39" t="s">
        <v>47</v>
      </c>
      <c r="K382" s="39"/>
      <c r="L382" s="39" t="s">
        <v>48</v>
      </c>
      <c r="M382" s="39" t="s">
        <v>26</v>
      </c>
      <c r="N382" s="39" t="s">
        <v>50</v>
      </c>
      <c r="O382" s="39" t="s">
        <v>519</v>
      </c>
      <c r="P382" s="39" t="s">
        <v>520</v>
      </c>
      <c r="Q382" s="40">
        <v>60</v>
      </c>
      <c r="R382" s="40">
        <f>Inventari!C31</f>
        <v>80</v>
      </c>
      <c r="S382" s="40"/>
      <c r="T382" s="40">
        <f t="shared" si="17"/>
        <v>4800</v>
      </c>
      <c r="U382" s="40">
        <v>1</v>
      </c>
      <c r="V382" s="40">
        <f t="shared" si="18"/>
        <v>4800</v>
      </c>
      <c r="W382" s="40">
        <f>'Tipus-de-Recurs-assignat'!B13</f>
        <v>45</v>
      </c>
      <c r="X382" s="40">
        <f t="shared" si="19"/>
        <v>60</v>
      </c>
      <c r="Y382" s="40"/>
      <c r="Z382" s="49"/>
    </row>
    <row r="383" spans="1:26" ht="19.899999999999999" customHeight="1" x14ac:dyDescent="0.25">
      <c r="A383" s="24" t="s">
        <v>38</v>
      </c>
      <c r="B383" s="39" t="s">
        <v>1200</v>
      </c>
      <c r="C383" s="39" t="s">
        <v>1201</v>
      </c>
      <c r="D383" s="39" t="s">
        <v>512</v>
      </c>
      <c r="E383" s="39" t="s">
        <v>525</v>
      </c>
      <c r="F383" s="39" t="s">
        <v>526</v>
      </c>
      <c r="G383" s="39" t="s">
        <v>1269</v>
      </c>
      <c r="H383" s="39" t="s">
        <v>1275</v>
      </c>
      <c r="I383" s="39" t="s">
        <v>1251</v>
      </c>
      <c r="J383" s="39" t="s">
        <v>47</v>
      </c>
      <c r="K383" s="39"/>
      <c r="L383" s="39" t="s">
        <v>48</v>
      </c>
      <c r="M383" s="39" t="s">
        <v>26</v>
      </c>
      <c r="N383" s="39" t="s">
        <v>50</v>
      </c>
      <c r="O383" s="39" t="s">
        <v>519</v>
      </c>
      <c r="P383" s="39" t="s">
        <v>520</v>
      </c>
      <c r="Q383" s="40">
        <v>60</v>
      </c>
      <c r="R383" s="40">
        <f>Inventari!C31</f>
        <v>80</v>
      </c>
      <c r="S383" s="40"/>
      <c r="T383" s="40">
        <f t="shared" si="17"/>
        <v>4800</v>
      </c>
      <c r="U383" s="40">
        <v>1</v>
      </c>
      <c r="V383" s="40">
        <f t="shared" si="18"/>
        <v>4800</v>
      </c>
      <c r="W383" s="40">
        <f>'Tipus-de-Recurs-assignat'!B13</f>
        <v>45</v>
      </c>
      <c r="X383" s="40">
        <f t="shared" si="19"/>
        <v>60</v>
      </c>
      <c r="Y383" s="40"/>
      <c r="Z383" s="49"/>
    </row>
    <row r="384" spans="1:26" ht="19.899999999999999" customHeight="1" x14ac:dyDescent="0.25">
      <c r="A384" s="24" t="s">
        <v>38</v>
      </c>
      <c r="B384" s="39" t="s">
        <v>1200</v>
      </c>
      <c r="C384" s="39" t="s">
        <v>1201</v>
      </c>
      <c r="D384" s="39" t="s">
        <v>512</v>
      </c>
      <c r="E384" s="39" t="s">
        <v>525</v>
      </c>
      <c r="F384" s="39" t="s">
        <v>526</v>
      </c>
      <c r="G384" s="39" t="s">
        <v>1269</v>
      </c>
      <c r="H384" s="39" t="s">
        <v>1276</v>
      </c>
      <c r="I384" s="39" t="s">
        <v>1253</v>
      </c>
      <c r="J384" s="39" t="s">
        <v>47</v>
      </c>
      <c r="K384" s="39"/>
      <c r="L384" s="39" t="s">
        <v>48</v>
      </c>
      <c r="M384" s="39" t="s">
        <v>26</v>
      </c>
      <c r="N384" s="39" t="s">
        <v>50</v>
      </c>
      <c r="O384" s="39" t="s">
        <v>519</v>
      </c>
      <c r="P384" s="39" t="s">
        <v>520</v>
      </c>
      <c r="Q384" s="40">
        <v>60</v>
      </c>
      <c r="R384" s="40">
        <f>Inventari!C31</f>
        <v>80</v>
      </c>
      <c r="S384" s="40"/>
      <c r="T384" s="40">
        <f t="shared" si="17"/>
        <v>4800</v>
      </c>
      <c r="U384" s="40">
        <v>1</v>
      </c>
      <c r="V384" s="40">
        <f t="shared" si="18"/>
        <v>4800</v>
      </c>
      <c r="W384" s="40">
        <f>'Tipus-de-Recurs-assignat'!B13</f>
        <v>45</v>
      </c>
      <c r="X384" s="40">
        <f t="shared" si="19"/>
        <v>60</v>
      </c>
      <c r="Y384" s="40"/>
      <c r="Z384" s="49"/>
    </row>
    <row r="385" spans="1:26" ht="19.899999999999999" customHeight="1" x14ac:dyDescent="0.25">
      <c r="A385" s="24" t="s">
        <v>38</v>
      </c>
      <c r="B385" s="39" t="s">
        <v>1200</v>
      </c>
      <c r="C385" s="39" t="s">
        <v>1201</v>
      </c>
      <c r="D385" s="39" t="s">
        <v>512</v>
      </c>
      <c r="E385" s="39" t="s">
        <v>525</v>
      </c>
      <c r="F385" s="39" t="s">
        <v>526</v>
      </c>
      <c r="G385" s="39" t="s">
        <v>1269</v>
      </c>
      <c r="H385" s="39" t="s">
        <v>1277</v>
      </c>
      <c r="I385" s="39" t="s">
        <v>1278</v>
      </c>
      <c r="J385" s="39" t="s">
        <v>47</v>
      </c>
      <c r="K385" s="39"/>
      <c r="L385" s="39" t="s">
        <v>48</v>
      </c>
      <c r="M385" s="39" t="s">
        <v>26</v>
      </c>
      <c r="N385" s="39" t="s">
        <v>50</v>
      </c>
      <c r="O385" s="39" t="s">
        <v>519</v>
      </c>
      <c r="P385" s="39" t="s">
        <v>520</v>
      </c>
      <c r="Q385" s="40">
        <v>60</v>
      </c>
      <c r="R385" s="40">
        <f>Inventari!C31</f>
        <v>80</v>
      </c>
      <c r="S385" s="40"/>
      <c r="T385" s="40">
        <f t="shared" si="17"/>
        <v>4800</v>
      </c>
      <c r="U385" s="40">
        <v>1</v>
      </c>
      <c r="V385" s="40">
        <f t="shared" si="18"/>
        <v>4800</v>
      </c>
      <c r="W385" s="40">
        <f>'Tipus-de-Recurs-assignat'!B13</f>
        <v>45</v>
      </c>
      <c r="X385" s="40">
        <f t="shared" si="19"/>
        <v>60</v>
      </c>
      <c r="Y385" s="40"/>
      <c r="Z385" s="49"/>
    </row>
    <row r="386" spans="1:26" ht="19.899999999999999" customHeight="1" x14ac:dyDescent="0.25">
      <c r="A386" s="24" t="s">
        <v>38</v>
      </c>
      <c r="B386" s="39" t="s">
        <v>1200</v>
      </c>
      <c r="C386" s="39" t="s">
        <v>1201</v>
      </c>
      <c r="D386" s="39" t="s">
        <v>512</v>
      </c>
      <c r="E386" s="39" t="s">
        <v>525</v>
      </c>
      <c r="F386" s="39" t="s">
        <v>526</v>
      </c>
      <c r="G386" s="39" t="s">
        <v>1269</v>
      </c>
      <c r="H386" s="39" t="s">
        <v>1279</v>
      </c>
      <c r="I386" s="39" t="s">
        <v>1280</v>
      </c>
      <c r="J386" s="39" t="s">
        <v>47</v>
      </c>
      <c r="K386" s="39"/>
      <c r="L386" s="39" t="s">
        <v>48</v>
      </c>
      <c r="M386" s="39" t="s">
        <v>26</v>
      </c>
      <c r="N386" s="39" t="s">
        <v>50</v>
      </c>
      <c r="O386" s="39" t="s">
        <v>519</v>
      </c>
      <c r="P386" s="39" t="s">
        <v>520</v>
      </c>
      <c r="Q386" s="40">
        <v>60</v>
      </c>
      <c r="R386" s="40">
        <f>Inventari!C31</f>
        <v>80</v>
      </c>
      <c r="S386" s="40"/>
      <c r="T386" s="40">
        <f t="shared" si="17"/>
        <v>4800</v>
      </c>
      <c r="U386" s="40">
        <v>1</v>
      </c>
      <c r="V386" s="40">
        <f t="shared" si="18"/>
        <v>4800</v>
      </c>
      <c r="W386" s="40">
        <f>'Tipus-de-Recurs-assignat'!B13</f>
        <v>45</v>
      </c>
      <c r="X386" s="40">
        <f t="shared" si="19"/>
        <v>60</v>
      </c>
      <c r="Y386" s="40">
        <f>X378+X379+X380+X381+X382+X383+X384+X385+X386</f>
        <v>540</v>
      </c>
      <c r="Z386" s="49"/>
    </row>
    <row r="387" spans="1:26" ht="19.899999999999999" customHeight="1" x14ac:dyDescent="0.25">
      <c r="A387" s="24" t="s">
        <v>38</v>
      </c>
      <c r="B387" s="39" t="s">
        <v>1200</v>
      </c>
      <c r="C387" s="39" t="s">
        <v>1201</v>
      </c>
      <c r="D387" s="39" t="s">
        <v>641</v>
      </c>
      <c r="E387" s="39" t="s">
        <v>642</v>
      </c>
      <c r="F387" s="39" t="s">
        <v>643</v>
      </c>
      <c r="G387" s="39" t="s">
        <v>1281</v>
      </c>
      <c r="H387" s="39" t="s">
        <v>1282</v>
      </c>
      <c r="I387" s="39" t="s">
        <v>1283</v>
      </c>
      <c r="J387" s="39" t="s">
        <v>47</v>
      </c>
      <c r="K387" s="39"/>
      <c r="L387" s="39" t="s">
        <v>48</v>
      </c>
      <c r="M387" s="39" t="s">
        <v>26</v>
      </c>
      <c r="N387" s="39" t="s">
        <v>50</v>
      </c>
      <c r="O387" s="39" t="s">
        <v>519</v>
      </c>
      <c r="P387" s="39" t="s">
        <v>520</v>
      </c>
      <c r="Q387" s="40">
        <v>1800</v>
      </c>
      <c r="R387" s="40">
        <f>Inventari!C35</f>
        <v>10</v>
      </c>
      <c r="S387" s="40"/>
      <c r="T387" s="40">
        <f t="shared" si="17"/>
        <v>18000</v>
      </c>
      <c r="U387" s="40">
        <v>1</v>
      </c>
      <c r="V387" s="40">
        <f t="shared" si="18"/>
        <v>18000</v>
      </c>
      <c r="W387" s="40">
        <f>'Tipus-de-Recurs-assignat'!B13</f>
        <v>45</v>
      </c>
      <c r="X387" s="40">
        <f t="shared" si="19"/>
        <v>225</v>
      </c>
      <c r="Y387" s="40"/>
      <c r="Z387" s="49"/>
    </row>
    <row r="388" spans="1:26" ht="19.899999999999999" customHeight="1" x14ac:dyDescent="0.25">
      <c r="A388" s="24" t="s">
        <v>38</v>
      </c>
      <c r="B388" s="39" t="s">
        <v>1200</v>
      </c>
      <c r="C388" s="39" t="s">
        <v>1201</v>
      </c>
      <c r="D388" s="39" t="s">
        <v>641</v>
      </c>
      <c r="E388" s="39" t="s">
        <v>642</v>
      </c>
      <c r="F388" s="39" t="s">
        <v>643</v>
      </c>
      <c r="G388" s="39" t="s">
        <v>1281</v>
      </c>
      <c r="H388" s="39" t="s">
        <v>1284</v>
      </c>
      <c r="I388" s="39" t="s">
        <v>1285</v>
      </c>
      <c r="J388" s="39" t="s">
        <v>47</v>
      </c>
      <c r="K388" s="39"/>
      <c r="L388" s="39" t="s">
        <v>48</v>
      </c>
      <c r="M388" s="39" t="s">
        <v>26</v>
      </c>
      <c r="N388" s="39" t="s">
        <v>50</v>
      </c>
      <c r="O388" s="39" t="s">
        <v>519</v>
      </c>
      <c r="P388" s="39" t="s">
        <v>520</v>
      </c>
      <c r="Q388" s="40">
        <v>1800</v>
      </c>
      <c r="R388" s="40">
        <f>Inventari!C35</f>
        <v>10</v>
      </c>
      <c r="S388" s="40"/>
      <c r="T388" s="40">
        <f t="shared" si="17"/>
        <v>18000</v>
      </c>
      <c r="U388" s="40">
        <v>1</v>
      </c>
      <c r="V388" s="40">
        <f t="shared" si="18"/>
        <v>18000</v>
      </c>
      <c r="W388" s="40">
        <f>'Tipus-de-Recurs-assignat'!B13</f>
        <v>45</v>
      </c>
      <c r="X388" s="40">
        <f t="shared" si="19"/>
        <v>225</v>
      </c>
      <c r="Y388" s="40">
        <f>X387+X388</f>
        <v>450</v>
      </c>
      <c r="Z388" s="49"/>
    </row>
    <row r="389" spans="1:26" ht="19.899999999999999" customHeight="1" x14ac:dyDescent="0.25">
      <c r="A389" s="24" t="s">
        <v>38</v>
      </c>
      <c r="B389" s="39" t="s">
        <v>1200</v>
      </c>
      <c r="C389" s="39" t="s">
        <v>1201</v>
      </c>
      <c r="D389" s="39" t="s">
        <v>512</v>
      </c>
      <c r="E389" s="39" t="s">
        <v>658</v>
      </c>
      <c r="F389" s="39" t="s">
        <v>659</v>
      </c>
      <c r="G389" s="39" t="s">
        <v>644</v>
      </c>
      <c r="H389" s="39" t="s">
        <v>1286</v>
      </c>
      <c r="I389" s="39" t="s">
        <v>646</v>
      </c>
      <c r="J389" s="39" t="s">
        <v>47</v>
      </c>
      <c r="K389" s="39"/>
      <c r="L389" s="39" t="s">
        <v>48</v>
      </c>
      <c r="M389" s="39" t="s">
        <v>26</v>
      </c>
      <c r="N389" s="39" t="s">
        <v>50</v>
      </c>
      <c r="O389" s="39" t="s">
        <v>519</v>
      </c>
      <c r="P389" s="39" t="s">
        <v>520</v>
      </c>
      <c r="Q389" s="40">
        <v>15</v>
      </c>
      <c r="R389" s="40">
        <f>Inventari!C36</f>
        <v>361</v>
      </c>
      <c r="S389" s="40"/>
      <c r="T389" s="40">
        <f t="shared" si="17"/>
        <v>5415</v>
      </c>
      <c r="U389" s="40">
        <v>1</v>
      </c>
      <c r="V389" s="40">
        <f t="shared" si="18"/>
        <v>5415</v>
      </c>
      <c r="W389" s="40">
        <f>'Tipus-de-Recurs-assignat'!B13</f>
        <v>45</v>
      </c>
      <c r="X389" s="40">
        <f t="shared" si="19"/>
        <v>67.6875</v>
      </c>
      <c r="Y389" s="40"/>
      <c r="Z389" s="49"/>
    </row>
    <row r="390" spans="1:26" ht="19.899999999999999" customHeight="1" x14ac:dyDescent="0.25">
      <c r="A390" s="24" t="s">
        <v>38</v>
      </c>
      <c r="B390" s="39" t="s">
        <v>1200</v>
      </c>
      <c r="C390" s="39" t="s">
        <v>1201</v>
      </c>
      <c r="D390" s="39" t="s">
        <v>512</v>
      </c>
      <c r="E390" s="39" t="s">
        <v>658</v>
      </c>
      <c r="F390" s="39" t="s">
        <v>659</v>
      </c>
      <c r="G390" s="39" t="s">
        <v>644</v>
      </c>
      <c r="H390" s="39" t="s">
        <v>1287</v>
      </c>
      <c r="I390" s="39" t="s">
        <v>653</v>
      </c>
      <c r="J390" s="39" t="s">
        <v>47</v>
      </c>
      <c r="K390" s="39"/>
      <c r="L390" s="39" t="s">
        <v>48</v>
      </c>
      <c r="M390" s="39" t="s">
        <v>26</v>
      </c>
      <c r="N390" s="39" t="s">
        <v>50</v>
      </c>
      <c r="O390" s="39" t="s">
        <v>519</v>
      </c>
      <c r="P390" s="39" t="s">
        <v>520</v>
      </c>
      <c r="Q390" s="40">
        <v>15</v>
      </c>
      <c r="R390" s="40">
        <f>Inventari!C36</f>
        <v>361</v>
      </c>
      <c r="S390" s="40"/>
      <c r="T390" s="40">
        <f t="shared" si="17"/>
        <v>5415</v>
      </c>
      <c r="U390" s="40">
        <v>1</v>
      </c>
      <c r="V390" s="40">
        <f t="shared" si="18"/>
        <v>5415</v>
      </c>
      <c r="W390" s="40">
        <f>'Tipus-de-Recurs-assignat'!B13</f>
        <v>45</v>
      </c>
      <c r="X390" s="40">
        <f t="shared" si="19"/>
        <v>67.6875</v>
      </c>
      <c r="Y390" s="40">
        <f>X389+X390</f>
        <v>135.375</v>
      </c>
      <c r="Z390" s="49">
        <f>X342+X343+X344+X345+X346+X347+X348+X349+X350+X351+X352+X353+X354+X355+X356+X357+X358+X359+X360+X361+X362+X363+X364+X365+X366+X367+X368+X369+X370+X371+X372+X373+X374+X375+X376+X377+X378+X379+X380+X381+X382+X383+X384+X385+X386+X387+X388+X389+X390</f>
        <v>2362.875</v>
      </c>
    </row>
    <row r="391" spans="1:26" ht="19.899999999999999" customHeight="1" x14ac:dyDescent="0.25">
      <c r="A391" s="18" t="s">
        <v>38</v>
      </c>
      <c r="B391" s="30" t="s">
        <v>639</v>
      </c>
      <c r="C391" s="30" t="s">
        <v>640</v>
      </c>
      <c r="D391" s="30" t="s">
        <v>641</v>
      </c>
      <c r="E391" s="30" t="s">
        <v>642</v>
      </c>
      <c r="F391" s="30" t="s">
        <v>643</v>
      </c>
      <c r="G391" s="30" t="s">
        <v>644</v>
      </c>
      <c r="H391" s="30" t="s">
        <v>645</v>
      </c>
      <c r="I391" s="30" t="s">
        <v>646</v>
      </c>
      <c r="J391" s="30" t="s">
        <v>47</v>
      </c>
      <c r="K391" s="30"/>
      <c r="L391" s="30" t="s">
        <v>48</v>
      </c>
      <c r="M391" s="30" t="s">
        <v>26</v>
      </c>
      <c r="N391" s="30" t="s">
        <v>50</v>
      </c>
      <c r="O391" s="30" t="s">
        <v>519</v>
      </c>
      <c r="P391" s="30" t="s">
        <v>647</v>
      </c>
      <c r="Q391" s="32">
        <v>30</v>
      </c>
      <c r="R391" s="32">
        <f>Inventari!C34</f>
        <v>2</v>
      </c>
      <c r="S391" s="32"/>
      <c r="T391" s="32">
        <f t="shared" si="17"/>
        <v>60</v>
      </c>
      <c r="U391" s="32">
        <v>1</v>
      </c>
      <c r="V391" s="32">
        <f t="shared" si="18"/>
        <v>60</v>
      </c>
      <c r="W391" s="32">
        <f>'Tipus-de-Recurs-assignat'!B8</f>
        <v>35</v>
      </c>
      <c r="X391" s="32">
        <f t="shared" si="19"/>
        <v>0.58333333333333337</v>
      </c>
      <c r="Y391" s="32"/>
      <c r="Z391" s="48"/>
    </row>
    <row r="392" spans="1:26" ht="19.899999999999999" customHeight="1" x14ac:dyDescent="0.25">
      <c r="A392" s="18" t="s">
        <v>38</v>
      </c>
      <c r="B392" s="30" t="s">
        <v>639</v>
      </c>
      <c r="C392" s="30" t="s">
        <v>640</v>
      </c>
      <c r="D392" s="30" t="s">
        <v>512</v>
      </c>
      <c r="E392" s="30" t="s">
        <v>521</v>
      </c>
      <c r="F392" s="30" t="s">
        <v>522</v>
      </c>
      <c r="G392" s="30" t="s">
        <v>644</v>
      </c>
      <c r="H392" s="30" t="s">
        <v>648</v>
      </c>
      <c r="I392" s="30" t="s">
        <v>646</v>
      </c>
      <c r="J392" s="30" t="s">
        <v>47</v>
      </c>
      <c r="K392" s="30"/>
      <c r="L392" s="30" t="s">
        <v>48</v>
      </c>
      <c r="M392" s="30" t="s">
        <v>26</v>
      </c>
      <c r="N392" s="30" t="s">
        <v>50</v>
      </c>
      <c r="O392" s="30" t="s">
        <v>519</v>
      </c>
      <c r="P392" s="30" t="s">
        <v>647</v>
      </c>
      <c r="Q392" s="32">
        <v>30</v>
      </c>
      <c r="R392" s="32">
        <f>Inventari!C30</f>
        <v>55</v>
      </c>
      <c r="S392" s="32"/>
      <c r="T392" s="32">
        <f t="shared" si="17"/>
        <v>1650</v>
      </c>
      <c r="U392" s="32">
        <v>1</v>
      </c>
      <c r="V392" s="32">
        <f t="shared" si="18"/>
        <v>1650</v>
      </c>
      <c r="W392" s="32">
        <f>'Tipus-de-Recurs-assignat'!B8</f>
        <v>35</v>
      </c>
      <c r="X392" s="32">
        <f t="shared" si="19"/>
        <v>16.041666666666664</v>
      </c>
      <c r="Y392" s="32"/>
      <c r="Z392" s="48"/>
    </row>
    <row r="393" spans="1:26" ht="19.899999999999999" customHeight="1" x14ac:dyDescent="0.25">
      <c r="A393" s="18" t="s">
        <v>38</v>
      </c>
      <c r="B393" s="30" t="s">
        <v>639</v>
      </c>
      <c r="C393" s="30" t="s">
        <v>640</v>
      </c>
      <c r="D393" s="30" t="s">
        <v>512</v>
      </c>
      <c r="E393" s="30" t="s">
        <v>525</v>
      </c>
      <c r="F393" s="30" t="s">
        <v>526</v>
      </c>
      <c r="G393" s="30" t="s">
        <v>644</v>
      </c>
      <c r="H393" s="30" t="s">
        <v>649</v>
      </c>
      <c r="I393" s="30" t="s">
        <v>646</v>
      </c>
      <c r="J393" s="30" t="s">
        <v>47</v>
      </c>
      <c r="K393" s="30"/>
      <c r="L393" s="30" t="s">
        <v>48</v>
      </c>
      <c r="M393" s="30" t="s">
        <v>26</v>
      </c>
      <c r="N393" s="30" t="s">
        <v>50</v>
      </c>
      <c r="O393" s="30" t="s">
        <v>519</v>
      </c>
      <c r="P393" s="30" t="s">
        <v>647</v>
      </c>
      <c r="Q393" s="32">
        <v>30</v>
      </c>
      <c r="R393" s="32">
        <f>Inventari!C31</f>
        <v>80</v>
      </c>
      <c r="S393" s="32"/>
      <c r="T393" s="32">
        <f t="shared" si="17"/>
        <v>2400</v>
      </c>
      <c r="U393" s="32">
        <v>1</v>
      </c>
      <c r="V393" s="32">
        <f t="shared" si="18"/>
        <v>2400</v>
      </c>
      <c r="W393" s="32">
        <f>'Tipus-de-Recurs-assignat'!B8</f>
        <v>35</v>
      </c>
      <c r="X393" s="32">
        <f t="shared" si="19"/>
        <v>23.333333333333332</v>
      </c>
      <c r="Y393" s="32"/>
      <c r="Z393" s="48"/>
    </row>
    <row r="394" spans="1:26" ht="19.899999999999999" customHeight="1" x14ac:dyDescent="0.25">
      <c r="A394" s="18" t="s">
        <v>38</v>
      </c>
      <c r="B394" s="30" t="s">
        <v>639</v>
      </c>
      <c r="C394" s="30" t="s">
        <v>640</v>
      </c>
      <c r="D394" s="30" t="s">
        <v>512</v>
      </c>
      <c r="E394" s="30" t="s">
        <v>513</v>
      </c>
      <c r="F394" s="30" t="s">
        <v>514</v>
      </c>
      <c r="G394" s="30" t="s">
        <v>644</v>
      </c>
      <c r="H394" s="30" t="s">
        <v>650</v>
      </c>
      <c r="I394" s="30" t="s">
        <v>646</v>
      </c>
      <c r="J394" s="30" t="s">
        <v>47</v>
      </c>
      <c r="K394" s="30"/>
      <c r="L394" s="30" t="s">
        <v>48</v>
      </c>
      <c r="M394" s="30" t="s">
        <v>26</v>
      </c>
      <c r="N394" s="30" t="s">
        <v>50</v>
      </c>
      <c r="O394" s="30" t="s">
        <v>519</v>
      </c>
      <c r="P394" s="30" t="s">
        <v>647</v>
      </c>
      <c r="Q394" s="32">
        <v>30</v>
      </c>
      <c r="R394" s="32">
        <f>Inventari!C29</f>
        <v>65</v>
      </c>
      <c r="S394" s="32"/>
      <c r="T394" s="32">
        <f t="shared" si="17"/>
        <v>1950</v>
      </c>
      <c r="U394" s="32">
        <v>1</v>
      </c>
      <c r="V394" s="32">
        <f t="shared" si="18"/>
        <v>1950</v>
      </c>
      <c r="W394" s="32">
        <f>'Tipus-de-Recurs-assignat'!B8</f>
        <v>35</v>
      </c>
      <c r="X394" s="32">
        <f t="shared" si="19"/>
        <v>18.958333333333332</v>
      </c>
      <c r="Y394" s="32"/>
      <c r="Z394" s="48"/>
    </row>
    <row r="395" spans="1:26" ht="19.899999999999999" customHeight="1" x14ac:dyDescent="0.25">
      <c r="A395" s="18" t="s">
        <v>38</v>
      </c>
      <c r="B395" s="30" t="s">
        <v>639</v>
      </c>
      <c r="C395" s="30" t="s">
        <v>640</v>
      </c>
      <c r="D395" s="30" t="s">
        <v>512</v>
      </c>
      <c r="E395" s="30" t="s">
        <v>531</v>
      </c>
      <c r="F395" s="30" t="s">
        <v>532</v>
      </c>
      <c r="G395" s="30" t="s">
        <v>644</v>
      </c>
      <c r="H395" s="30" t="s">
        <v>651</v>
      </c>
      <c r="I395" s="30" t="s">
        <v>646</v>
      </c>
      <c r="J395" s="30" t="s">
        <v>47</v>
      </c>
      <c r="K395" s="30"/>
      <c r="L395" s="30" t="s">
        <v>48</v>
      </c>
      <c r="M395" s="30" t="s">
        <v>26</v>
      </c>
      <c r="N395" s="30" t="s">
        <v>50</v>
      </c>
      <c r="O395" s="30" t="s">
        <v>519</v>
      </c>
      <c r="P395" s="30" t="s">
        <v>647</v>
      </c>
      <c r="Q395" s="32">
        <v>30</v>
      </c>
      <c r="R395" s="32">
        <f>Inventari!C27</f>
        <v>38</v>
      </c>
      <c r="S395" s="32"/>
      <c r="T395" s="32">
        <f t="shared" ref="T395:T458" si="20">Q395*R395</f>
        <v>1140</v>
      </c>
      <c r="U395" s="32">
        <v>1</v>
      </c>
      <c r="V395" s="32">
        <f t="shared" ref="V395:V458" si="21">T395*U395</f>
        <v>1140</v>
      </c>
      <c r="W395" s="32">
        <f>'Tipus-de-Recurs-assignat'!B8</f>
        <v>35</v>
      </c>
      <c r="X395" s="32">
        <f t="shared" ref="X395:X458" si="22">(V395/3600)*W395</f>
        <v>11.083333333333332</v>
      </c>
      <c r="Y395" s="32"/>
      <c r="Z395" s="48"/>
    </row>
    <row r="396" spans="1:26" ht="19.899999999999999" customHeight="1" x14ac:dyDescent="0.25">
      <c r="A396" s="18" t="s">
        <v>38</v>
      </c>
      <c r="B396" s="30" t="s">
        <v>639</v>
      </c>
      <c r="C396" s="30" t="s">
        <v>640</v>
      </c>
      <c r="D396" s="30" t="s">
        <v>641</v>
      </c>
      <c r="E396" s="30" t="s">
        <v>642</v>
      </c>
      <c r="F396" s="30" t="s">
        <v>643</v>
      </c>
      <c r="G396" s="30" t="s">
        <v>644</v>
      </c>
      <c r="H396" s="30" t="s">
        <v>652</v>
      </c>
      <c r="I396" s="30" t="s">
        <v>653</v>
      </c>
      <c r="J396" s="30" t="s">
        <v>47</v>
      </c>
      <c r="K396" s="30"/>
      <c r="L396" s="30" t="s">
        <v>48</v>
      </c>
      <c r="M396" s="30" t="s">
        <v>26</v>
      </c>
      <c r="N396" s="30" t="s">
        <v>50</v>
      </c>
      <c r="O396" s="30" t="s">
        <v>519</v>
      </c>
      <c r="P396" s="30" t="s">
        <v>647</v>
      </c>
      <c r="Q396" s="32">
        <v>30</v>
      </c>
      <c r="R396" s="32">
        <f>Inventari!C34</f>
        <v>2</v>
      </c>
      <c r="S396" s="32"/>
      <c r="T396" s="32">
        <f t="shared" si="20"/>
        <v>60</v>
      </c>
      <c r="U396" s="32">
        <v>1</v>
      </c>
      <c r="V396" s="32">
        <f t="shared" si="21"/>
        <v>60</v>
      </c>
      <c r="W396" s="32">
        <f>'Tipus-de-Recurs-assignat'!B8</f>
        <v>35</v>
      </c>
      <c r="X396" s="32">
        <f t="shared" si="22"/>
        <v>0.58333333333333337</v>
      </c>
      <c r="Y396" s="32">
        <f>X391+X396</f>
        <v>1.1666666666666667</v>
      </c>
      <c r="Z396" s="48"/>
    </row>
    <row r="397" spans="1:26" ht="19.899999999999999" customHeight="1" x14ac:dyDescent="0.25">
      <c r="A397" s="18" t="s">
        <v>38</v>
      </c>
      <c r="B397" s="30" t="s">
        <v>639</v>
      </c>
      <c r="C397" s="30" t="s">
        <v>640</v>
      </c>
      <c r="D397" s="30" t="s">
        <v>512</v>
      </c>
      <c r="E397" s="30" t="s">
        <v>521</v>
      </c>
      <c r="F397" s="30" t="s">
        <v>522</v>
      </c>
      <c r="G397" s="30" t="s">
        <v>644</v>
      </c>
      <c r="H397" s="30" t="s">
        <v>654</v>
      </c>
      <c r="I397" s="30" t="s">
        <v>653</v>
      </c>
      <c r="J397" s="30" t="s">
        <v>47</v>
      </c>
      <c r="K397" s="30"/>
      <c r="L397" s="30" t="s">
        <v>48</v>
      </c>
      <c r="M397" s="30" t="s">
        <v>26</v>
      </c>
      <c r="N397" s="30" t="s">
        <v>50</v>
      </c>
      <c r="O397" s="30" t="s">
        <v>519</v>
      </c>
      <c r="P397" s="30" t="s">
        <v>647</v>
      </c>
      <c r="Q397" s="32">
        <v>30</v>
      </c>
      <c r="R397" s="32">
        <f>Inventari!C30</f>
        <v>55</v>
      </c>
      <c r="S397" s="32"/>
      <c r="T397" s="32">
        <f t="shared" si="20"/>
        <v>1650</v>
      </c>
      <c r="U397" s="32">
        <v>1</v>
      </c>
      <c r="V397" s="32">
        <f t="shared" si="21"/>
        <v>1650</v>
      </c>
      <c r="W397" s="32">
        <f>'Tipus-de-Recurs-assignat'!B8</f>
        <v>35</v>
      </c>
      <c r="X397" s="32">
        <f t="shared" si="22"/>
        <v>16.041666666666664</v>
      </c>
      <c r="Y397" s="32">
        <f>X392+X397</f>
        <v>32.083333333333329</v>
      </c>
      <c r="Z397" s="48"/>
    </row>
    <row r="398" spans="1:26" ht="19.899999999999999" customHeight="1" x14ac:dyDescent="0.25">
      <c r="A398" s="18" t="s">
        <v>38</v>
      </c>
      <c r="B398" s="30" t="s">
        <v>639</v>
      </c>
      <c r="C398" s="30" t="s">
        <v>640</v>
      </c>
      <c r="D398" s="30" t="s">
        <v>512</v>
      </c>
      <c r="E398" s="30" t="s">
        <v>513</v>
      </c>
      <c r="F398" s="30" t="s">
        <v>514</v>
      </c>
      <c r="G398" s="30" t="s">
        <v>644</v>
      </c>
      <c r="H398" s="30" t="s">
        <v>655</v>
      </c>
      <c r="I398" s="30" t="s">
        <v>653</v>
      </c>
      <c r="J398" s="30" t="s">
        <v>47</v>
      </c>
      <c r="K398" s="30"/>
      <c r="L398" s="30" t="s">
        <v>48</v>
      </c>
      <c r="M398" s="30" t="s">
        <v>26</v>
      </c>
      <c r="N398" s="30" t="s">
        <v>50</v>
      </c>
      <c r="O398" s="30" t="s">
        <v>519</v>
      </c>
      <c r="P398" s="30" t="s">
        <v>647</v>
      </c>
      <c r="Q398" s="32">
        <v>30</v>
      </c>
      <c r="R398" s="32">
        <f>Inventari!C29</f>
        <v>65</v>
      </c>
      <c r="S398" s="32"/>
      <c r="T398" s="32">
        <f t="shared" si="20"/>
        <v>1950</v>
      </c>
      <c r="U398" s="32">
        <v>1</v>
      </c>
      <c r="V398" s="32">
        <f t="shared" si="21"/>
        <v>1950</v>
      </c>
      <c r="W398" s="32">
        <f>'Tipus-de-Recurs-assignat'!B8</f>
        <v>35</v>
      </c>
      <c r="X398" s="32">
        <f t="shared" si="22"/>
        <v>18.958333333333332</v>
      </c>
      <c r="Y398" s="32">
        <f>X394+X398</f>
        <v>37.916666666666664</v>
      </c>
      <c r="Z398" s="48"/>
    </row>
    <row r="399" spans="1:26" ht="19.899999999999999" customHeight="1" x14ac:dyDescent="0.25">
      <c r="A399" s="18" t="s">
        <v>38</v>
      </c>
      <c r="B399" s="30" t="s">
        <v>639</v>
      </c>
      <c r="C399" s="30" t="s">
        <v>640</v>
      </c>
      <c r="D399" s="30" t="s">
        <v>512</v>
      </c>
      <c r="E399" s="30" t="s">
        <v>531</v>
      </c>
      <c r="F399" s="30" t="s">
        <v>532</v>
      </c>
      <c r="G399" s="30" t="s">
        <v>644</v>
      </c>
      <c r="H399" s="30" t="s">
        <v>656</v>
      </c>
      <c r="I399" s="30" t="s">
        <v>653</v>
      </c>
      <c r="J399" s="30" t="s">
        <v>47</v>
      </c>
      <c r="K399" s="30"/>
      <c r="L399" s="30" t="s">
        <v>48</v>
      </c>
      <c r="M399" s="30" t="s">
        <v>26</v>
      </c>
      <c r="N399" s="30" t="s">
        <v>50</v>
      </c>
      <c r="O399" s="30" t="s">
        <v>519</v>
      </c>
      <c r="P399" s="30" t="s">
        <v>647</v>
      </c>
      <c r="Q399" s="32">
        <v>30</v>
      </c>
      <c r="R399" s="32">
        <f>Inventari!C27</f>
        <v>38</v>
      </c>
      <c r="S399" s="32"/>
      <c r="T399" s="32">
        <f t="shared" si="20"/>
        <v>1140</v>
      </c>
      <c r="U399" s="32">
        <v>1</v>
      </c>
      <c r="V399" s="32">
        <f t="shared" si="21"/>
        <v>1140</v>
      </c>
      <c r="W399" s="32">
        <f>'Tipus-de-Recurs-assignat'!B8</f>
        <v>35</v>
      </c>
      <c r="X399" s="32">
        <f t="shared" si="22"/>
        <v>11.083333333333332</v>
      </c>
      <c r="Y399" s="32">
        <f>X395+X399</f>
        <v>22.166666666666664</v>
      </c>
      <c r="Z399" s="48"/>
    </row>
    <row r="400" spans="1:26" ht="19.899999999999999" customHeight="1" x14ac:dyDescent="0.25">
      <c r="A400" s="18" t="s">
        <v>38</v>
      </c>
      <c r="B400" s="30" t="s">
        <v>639</v>
      </c>
      <c r="C400" s="30" t="s">
        <v>640</v>
      </c>
      <c r="D400" s="30" t="s">
        <v>512</v>
      </c>
      <c r="E400" s="30" t="s">
        <v>525</v>
      </c>
      <c r="F400" s="30" t="s">
        <v>526</v>
      </c>
      <c r="G400" s="30" t="s">
        <v>644</v>
      </c>
      <c r="H400" s="30" t="s">
        <v>657</v>
      </c>
      <c r="I400" s="30" t="s">
        <v>653</v>
      </c>
      <c r="J400" s="30" t="s">
        <v>47</v>
      </c>
      <c r="K400" s="30"/>
      <c r="L400" s="30" t="s">
        <v>48</v>
      </c>
      <c r="M400" s="30" t="s">
        <v>26</v>
      </c>
      <c r="N400" s="30" t="s">
        <v>50</v>
      </c>
      <c r="O400" s="30" t="s">
        <v>519</v>
      </c>
      <c r="P400" s="30" t="s">
        <v>647</v>
      </c>
      <c r="Q400" s="32">
        <v>30</v>
      </c>
      <c r="R400" s="32">
        <f>Inventari!C31</f>
        <v>80</v>
      </c>
      <c r="S400" s="32"/>
      <c r="T400" s="32">
        <f t="shared" si="20"/>
        <v>2400</v>
      </c>
      <c r="U400" s="32">
        <v>1</v>
      </c>
      <c r="V400" s="32">
        <f t="shared" si="21"/>
        <v>2400</v>
      </c>
      <c r="W400" s="32">
        <f>'Tipus-de-Recurs-assignat'!B8</f>
        <v>35</v>
      </c>
      <c r="X400" s="32">
        <f t="shared" si="22"/>
        <v>23.333333333333332</v>
      </c>
      <c r="Y400" s="32">
        <f>X393+X400</f>
        <v>46.666666666666664</v>
      </c>
      <c r="Z400" s="48"/>
    </row>
    <row r="401" spans="1:26" ht="19.899999999999999" customHeight="1" x14ac:dyDescent="0.25">
      <c r="A401" s="18" t="s">
        <v>38</v>
      </c>
      <c r="B401" s="30" t="s">
        <v>639</v>
      </c>
      <c r="C401" s="30" t="s">
        <v>640</v>
      </c>
      <c r="D401" s="30" t="s">
        <v>512</v>
      </c>
      <c r="E401" s="30" t="s">
        <v>658</v>
      </c>
      <c r="F401" s="30" t="s">
        <v>659</v>
      </c>
      <c r="G401" s="30" t="s">
        <v>644</v>
      </c>
      <c r="H401" s="30" t="s">
        <v>660</v>
      </c>
      <c r="I401" s="30" t="s">
        <v>646</v>
      </c>
      <c r="J401" s="30" t="s">
        <v>47</v>
      </c>
      <c r="K401" s="30"/>
      <c r="L401" s="30" t="s">
        <v>48</v>
      </c>
      <c r="M401" s="30" t="s">
        <v>26</v>
      </c>
      <c r="N401" s="30" t="s">
        <v>50</v>
      </c>
      <c r="O401" s="30" t="s">
        <v>519</v>
      </c>
      <c r="P401" s="30" t="s">
        <v>647</v>
      </c>
      <c r="Q401" s="32">
        <v>30</v>
      </c>
      <c r="R401" s="32">
        <f>Inventari!C36</f>
        <v>361</v>
      </c>
      <c r="S401" s="32"/>
      <c r="T401" s="32">
        <f t="shared" si="20"/>
        <v>10830</v>
      </c>
      <c r="U401" s="32">
        <v>1</v>
      </c>
      <c r="V401" s="32">
        <f t="shared" si="21"/>
        <v>10830</v>
      </c>
      <c r="W401" s="32">
        <f>'Tipus-de-Recurs-assignat'!B8</f>
        <v>35</v>
      </c>
      <c r="X401" s="32">
        <f t="shared" si="22"/>
        <v>105.29166666666667</v>
      </c>
      <c r="Y401" s="32"/>
      <c r="Z401" s="48"/>
    </row>
    <row r="402" spans="1:26" ht="19.899999999999999" customHeight="1" x14ac:dyDescent="0.25">
      <c r="A402" s="18" t="s">
        <v>38</v>
      </c>
      <c r="B402" s="30" t="s">
        <v>639</v>
      </c>
      <c r="C402" s="30" t="s">
        <v>640</v>
      </c>
      <c r="D402" s="30" t="s">
        <v>512</v>
      </c>
      <c r="E402" s="30" t="s">
        <v>658</v>
      </c>
      <c r="F402" s="30" t="s">
        <v>659</v>
      </c>
      <c r="G402" s="30" t="s">
        <v>644</v>
      </c>
      <c r="H402" s="30" t="s">
        <v>661</v>
      </c>
      <c r="I402" s="30" t="s">
        <v>653</v>
      </c>
      <c r="J402" s="30" t="s">
        <v>47</v>
      </c>
      <c r="K402" s="30"/>
      <c r="L402" s="30" t="s">
        <v>48</v>
      </c>
      <c r="M402" s="30" t="s">
        <v>26</v>
      </c>
      <c r="N402" s="30" t="s">
        <v>50</v>
      </c>
      <c r="O402" s="30" t="s">
        <v>519</v>
      </c>
      <c r="P402" s="30" t="s">
        <v>647</v>
      </c>
      <c r="Q402" s="32">
        <v>30</v>
      </c>
      <c r="R402" s="32">
        <f>Inventari!C36</f>
        <v>361</v>
      </c>
      <c r="S402" s="32"/>
      <c r="T402" s="32">
        <f t="shared" si="20"/>
        <v>10830</v>
      </c>
      <c r="U402" s="32">
        <v>1</v>
      </c>
      <c r="V402" s="32">
        <f t="shared" si="21"/>
        <v>10830</v>
      </c>
      <c r="W402" s="32">
        <f>'Tipus-de-Recurs-assignat'!B8</f>
        <v>35</v>
      </c>
      <c r="X402" s="32">
        <f t="shared" si="22"/>
        <v>105.29166666666667</v>
      </c>
      <c r="Y402" s="32">
        <f>X401+X402</f>
        <v>210.58333333333334</v>
      </c>
      <c r="Z402" s="48">
        <f>X391+X392+X393+X394+X395+X396+X397+X398+X399+X400+X401+X402</f>
        <v>350.58333333333331</v>
      </c>
    </row>
    <row r="403" spans="1:26" ht="19.899999999999999" customHeight="1" x14ac:dyDescent="0.25">
      <c r="A403" s="24" t="s">
        <v>38</v>
      </c>
      <c r="B403" s="39" t="s">
        <v>662</v>
      </c>
      <c r="C403" s="39" t="s">
        <v>663</v>
      </c>
      <c r="D403" s="39" t="s">
        <v>512</v>
      </c>
      <c r="E403" s="39" t="s">
        <v>658</v>
      </c>
      <c r="F403" s="39" t="s">
        <v>659</v>
      </c>
      <c r="G403" s="39" t="s">
        <v>664</v>
      </c>
      <c r="H403" s="39" t="s">
        <v>665</v>
      </c>
      <c r="I403" s="39" t="s">
        <v>666</v>
      </c>
      <c r="J403" s="39" t="s">
        <v>47</v>
      </c>
      <c r="K403" s="39"/>
      <c r="L403" s="39" t="s">
        <v>667</v>
      </c>
      <c r="M403" s="39" t="s">
        <v>26</v>
      </c>
      <c r="N403" s="39" t="s">
        <v>50</v>
      </c>
      <c r="O403" s="39" t="s">
        <v>519</v>
      </c>
      <c r="P403" s="39" t="s">
        <v>520</v>
      </c>
      <c r="Q403" s="40">
        <v>0</v>
      </c>
      <c r="R403" s="40">
        <f>Inventari!C36</f>
        <v>361</v>
      </c>
      <c r="S403" s="40"/>
      <c r="T403" s="40">
        <f t="shared" si="20"/>
        <v>0</v>
      </c>
      <c r="U403" s="40">
        <v>1</v>
      </c>
      <c r="V403" s="40">
        <f t="shared" si="21"/>
        <v>0</v>
      </c>
      <c r="W403" s="40">
        <f>'Tipus-de-Recurs-assignat'!B13</f>
        <v>45</v>
      </c>
      <c r="X403" s="40">
        <f t="shared" si="22"/>
        <v>0</v>
      </c>
      <c r="Y403" s="40">
        <f>X403</f>
        <v>0</v>
      </c>
      <c r="Z403" s="49">
        <f>X403</f>
        <v>0</v>
      </c>
    </row>
    <row r="404" spans="1:26" ht="19.899999999999999" customHeight="1" x14ac:dyDescent="0.25">
      <c r="A404" s="18" t="s">
        <v>38</v>
      </c>
      <c r="B404" s="30" t="s">
        <v>602</v>
      </c>
      <c r="C404" s="30" t="s">
        <v>603</v>
      </c>
      <c r="D404" s="30" t="s">
        <v>551</v>
      </c>
      <c r="E404" s="30" t="s">
        <v>604</v>
      </c>
      <c r="F404" s="30" t="s">
        <v>605</v>
      </c>
      <c r="G404" s="30" t="s">
        <v>606</v>
      </c>
      <c r="H404" s="30" t="s">
        <v>607</v>
      </c>
      <c r="I404" s="30" t="s">
        <v>608</v>
      </c>
      <c r="J404" s="30" t="s">
        <v>47</v>
      </c>
      <c r="K404" s="30"/>
      <c r="L404" s="30" t="s">
        <v>609</v>
      </c>
      <c r="M404" s="30" t="s">
        <v>26</v>
      </c>
      <c r="N404" s="30" t="s">
        <v>50</v>
      </c>
      <c r="O404" s="30" t="s">
        <v>610</v>
      </c>
      <c r="P404" s="30" t="s">
        <v>611</v>
      </c>
      <c r="Q404" s="32">
        <v>1800</v>
      </c>
      <c r="R404" s="32">
        <f>Inventari!C41</f>
        <v>1</v>
      </c>
      <c r="S404" s="32"/>
      <c r="T404" s="32">
        <f t="shared" si="20"/>
        <v>1800</v>
      </c>
      <c r="U404" s="32">
        <v>2</v>
      </c>
      <c r="V404" s="32">
        <f t="shared" si="21"/>
        <v>3600</v>
      </c>
      <c r="W404" s="32">
        <f>'Tipus-de-Recurs-assignat'!B12</f>
        <v>35</v>
      </c>
      <c r="X404" s="32">
        <f t="shared" si="22"/>
        <v>35</v>
      </c>
      <c r="Y404" s="32"/>
      <c r="Z404" s="48"/>
    </row>
    <row r="405" spans="1:26" ht="19.899999999999999" customHeight="1" x14ac:dyDescent="0.25">
      <c r="A405" s="18" t="s">
        <v>38</v>
      </c>
      <c r="B405" s="30" t="s">
        <v>602</v>
      </c>
      <c r="C405" s="30" t="s">
        <v>603</v>
      </c>
      <c r="D405" s="30" t="s">
        <v>551</v>
      </c>
      <c r="E405" s="30" t="s">
        <v>604</v>
      </c>
      <c r="F405" s="30" t="s">
        <v>605</v>
      </c>
      <c r="G405" s="30" t="s">
        <v>606</v>
      </c>
      <c r="H405" s="30" t="s">
        <v>612</v>
      </c>
      <c r="I405" s="30" t="s">
        <v>613</v>
      </c>
      <c r="J405" s="30" t="s">
        <v>47</v>
      </c>
      <c r="K405" s="30"/>
      <c r="L405" s="30" t="s">
        <v>609</v>
      </c>
      <c r="M405" s="30" t="s">
        <v>26</v>
      </c>
      <c r="N405" s="30" t="s">
        <v>50</v>
      </c>
      <c r="O405" s="30" t="s">
        <v>610</v>
      </c>
      <c r="P405" s="30" t="s">
        <v>611</v>
      </c>
      <c r="Q405" s="32">
        <v>1800</v>
      </c>
      <c r="R405" s="32">
        <f>Inventari!C41</f>
        <v>1</v>
      </c>
      <c r="S405" s="32"/>
      <c r="T405" s="32">
        <f t="shared" si="20"/>
        <v>1800</v>
      </c>
      <c r="U405" s="32">
        <v>2</v>
      </c>
      <c r="V405" s="32">
        <f t="shared" si="21"/>
        <v>3600</v>
      </c>
      <c r="W405" s="32">
        <f>'Tipus-de-Recurs-assignat'!B12</f>
        <v>35</v>
      </c>
      <c r="X405" s="32">
        <f t="shared" si="22"/>
        <v>35</v>
      </c>
      <c r="Y405" s="32"/>
      <c r="Z405" s="48"/>
    </row>
    <row r="406" spans="1:26" ht="19.899999999999999" customHeight="1" x14ac:dyDescent="0.25">
      <c r="A406" s="18" t="s">
        <v>38</v>
      </c>
      <c r="B406" s="30" t="s">
        <v>602</v>
      </c>
      <c r="C406" s="30" t="s">
        <v>603</v>
      </c>
      <c r="D406" s="30" t="s">
        <v>551</v>
      </c>
      <c r="E406" s="30" t="s">
        <v>604</v>
      </c>
      <c r="F406" s="30" t="s">
        <v>605</v>
      </c>
      <c r="G406" s="30" t="s">
        <v>606</v>
      </c>
      <c r="H406" s="30" t="s">
        <v>614</v>
      </c>
      <c r="I406" s="30" t="s">
        <v>615</v>
      </c>
      <c r="J406" s="30" t="s">
        <v>47</v>
      </c>
      <c r="K406" s="30"/>
      <c r="L406" s="30" t="s">
        <v>609</v>
      </c>
      <c r="M406" s="30" t="s">
        <v>26</v>
      </c>
      <c r="N406" s="30" t="s">
        <v>50</v>
      </c>
      <c r="O406" s="30" t="s">
        <v>610</v>
      </c>
      <c r="P406" s="30" t="s">
        <v>611</v>
      </c>
      <c r="Q406" s="32">
        <v>1800</v>
      </c>
      <c r="R406" s="32">
        <f>Inventari!C41</f>
        <v>1</v>
      </c>
      <c r="S406" s="32"/>
      <c r="T406" s="32">
        <f t="shared" si="20"/>
        <v>1800</v>
      </c>
      <c r="U406" s="32">
        <v>2</v>
      </c>
      <c r="V406" s="32">
        <f t="shared" si="21"/>
        <v>3600</v>
      </c>
      <c r="W406" s="32">
        <f>'Tipus-de-Recurs-assignat'!B12</f>
        <v>35</v>
      </c>
      <c r="X406" s="32">
        <f t="shared" si="22"/>
        <v>35</v>
      </c>
      <c r="Y406" s="32"/>
      <c r="Z406" s="48"/>
    </row>
    <row r="407" spans="1:26" ht="19.899999999999999" customHeight="1" x14ac:dyDescent="0.25">
      <c r="A407" s="18" t="s">
        <v>38</v>
      </c>
      <c r="B407" s="30" t="s">
        <v>602</v>
      </c>
      <c r="C407" s="30" t="s">
        <v>603</v>
      </c>
      <c r="D407" s="30" t="s">
        <v>551</v>
      </c>
      <c r="E407" s="30" t="s">
        <v>604</v>
      </c>
      <c r="F407" s="30" t="s">
        <v>605</v>
      </c>
      <c r="G407" s="30" t="s">
        <v>606</v>
      </c>
      <c r="H407" s="30" t="s">
        <v>616</v>
      </c>
      <c r="I407" s="30" t="s">
        <v>617</v>
      </c>
      <c r="J407" s="30" t="s">
        <v>47</v>
      </c>
      <c r="K407" s="30"/>
      <c r="L407" s="30" t="s">
        <v>609</v>
      </c>
      <c r="M407" s="30" t="s">
        <v>26</v>
      </c>
      <c r="N407" s="30" t="s">
        <v>50</v>
      </c>
      <c r="O407" s="30" t="s">
        <v>610</v>
      </c>
      <c r="P407" s="30" t="s">
        <v>611</v>
      </c>
      <c r="Q407" s="32">
        <v>1800</v>
      </c>
      <c r="R407" s="32">
        <f>Inventari!C41</f>
        <v>1</v>
      </c>
      <c r="S407" s="32"/>
      <c r="T407" s="32">
        <f t="shared" si="20"/>
        <v>1800</v>
      </c>
      <c r="U407" s="32">
        <v>2</v>
      </c>
      <c r="V407" s="32">
        <f t="shared" si="21"/>
        <v>3600</v>
      </c>
      <c r="W407" s="32">
        <f>'Tipus-de-Recurs-assignat'!B12</f>
        <v>35</v>
      </c>
      <c r="X407" s="32">
        <f t="shared" si="22"/>
        <v>35</v>
      </c>
      <c r="Y407" s="32"/>
      <c r="Z407" s="48"/>
    </row>
    <row r="408" spans="1:26" ht="19.899999999999999" customHeight="1" x14ac:dyDescent="0.25">
      <c r="A408" s="18" t="s">
        <v>38</v>
      </c>
      <c r="B408" s="30" t="s">
        <v>602</v>
      </c>
      <c r="C408" s="30" t="s">
        <v>603</v>
      </c>
      <c r="D408" s="30" t="s">
        <v>551</v>
      </c>
      <c r="E408" s="30" t="s">
        <v>604</v>
      </c>
      <c r="F408" s="30" t="s">
        <v>605</v>
      </c>
      <c r="G408" s="30" t="s">
        <v>606</v>
      </c>
      <c r="H408" s="30" t="s">
        <v>618</v>
      </c>
      <c r="I408" s="30" t="s">
        <v>619</v>
      </c>
      <c r="J408" s="30" t="s">
        <v>47</v>
      </c>
      <c r="K408" s="30"/>
      <c r="L408" s="30" t="s">
        <v>609</v>
      </c>
      <c r="M408" s="30" t="s">
        <v>26</v>
      </c>
      <c r="N408" s="30" t="s">
        <v>50</v>
      </c>
      <c r="O408" s="30" t="s">
        <v>610</v>
      </c>
      <c r="P408" s="30" t="s">
        <v>611</v>
      </c>
      <c r="Q408" s="32">
        <v>1800</v>
      </c>
      <c r="R408" s="32">
        <f>Inventari!C41</f>
        <v>1</v>
      </c>
      <c r="S408" s="32"/>
      <c r="T408" s="32">
        <f t="shared" si="20"/>
        <v>1800</v>
      </c>
      <c r="U408" s="32">
        <v>2</v>
      </c>
      <c r="V408" s="32">
        <f t="shared" si="21"/>
        <v>3600</v>
      </c>
      <c r="W408" s="32">
        <f>'Tipus-de-Recurs-assignat'!B12</f>
        <v>35</v>
      </c>
      <c r="X408" s="32">
        <f t="shared" si="22"/>
        <v>35</v>
      </c>
      <c r="Y408" s="32"/>
      <c r="Z408" s="48"/>
    </row>
    <row r="409" spans="1:26" ht="19.899999999999999" customHeight="1" x14ac:dyDescent="0.25">
      <c r="A409" s="18" t="s">
        <v>38</v>
      </c>
      <c r="B409" s="30" t="s">
        <v>602</v>
      </c>
      <c r="C409" s="30" t="s">
        <v>603</v>
      </c>
      <c r="D409" s="30" t="s">
        <v>551</v>
      </c>
      <c r="E409" s="30" t="s">
        <v>604</v>
      </c>
      <c r="F409" s="30" t="s">
        <v>605</v>
      </c>
      <c r="G409" s="30" t="s">
        <v>606</v>
      </c>
      <c r="H409" s="30" t="s">
        <v>620</v>
      </c>
      <c r="I409" s="30" t="s">
        <v>621</v>
      </c>
      <c r="J409" s="30" t="s">
        <v>47</v>
      </c>
      <c r="K409" s="30"/>
      <c r="L409" s="30" t="s">
        <v>609</v>
      </c>
      <c r="M409" s="30" t="s">
        <v>26</v>
      </c>
      <c r="N409" s="30" t="s">
        <v>50</v>
      </c>
      <c r="O409" s="30" t="s">
        <v>610</v>
      </c>
      <c r="P409" s="30" t="s">
        <v>611</v>
      </c>
      <c r="Q409" s="32">
        <v>1800</v>
      </c>
      <c r="R409" s="32">
        <f>Inventari!C41</f>
        <v>1</v>
      </c>
      <c r="S409" s="32"/>
      <c r="T409" s="32">
        <f t="shared" si="20"/>
        <v>1800</v>
      </c>
      <c r="U409" s="32">
        <v>2</v>
      </c>
      <c r="V409" s="32">
        <f t="shared" si="21"/>
        <v>3600</v>
      </c>
      <c r="W409" s="32">
        <f>'Tipus-de-Recurs-assignat'!B12</f>
        <v>35</v>
      </c>
      <c r="X409" s="32">
        <f t="shared" si="22"/>
        <v>35</v>
      </c>
      <c r="Y409" s="32"/>
      <c r="Z409" s="48"/>
    </row>
    <row r="410" spans="1:26" ht="19.899999999999999" customHeight="1" x14ac:dyDescent="0.25">
      <c r="A410" s="18" t="s">
        <v>38</v>
      </c>
      <c r="B410" s="30" t="s">
        <v>602</v>
      </c>
      <c r="C410" s="30" t="s">
        <v>603</v>
      </c>
      <c r="D410" s="30" t="s">
        <v>551</v>
      </c>
      <c r="E410" s="30" t="s">
        <v>604</v>
      </c>
      <c r="F410" s="30" t="s">
        <v>605</v>
      </c>
      <c r="G410" s="30" t="s">
        <v>606</v>
      </c>
      <c r="H410" s="30" t="s">
        <v>622</v>
      </c>
      <c r="I410" s="30" t="s">
        <v>623</v>
      </c>
      <c r="J410" s="30" t="s">
        <v>47</v>
      </c>
      <c r="K410" s="30"/>
      <c r="L410" s="30" t="s">
        <v>609</v>
      </c>
      <c r="M410" s="30" t="s">
        <v>26</v>
      </c>
      <c r="N410" s="30" t="s">
        <v>50</v>
      </c>
      <c r="O410" s="30" t="s">
        <v>610</v>
      </c>
      <c r="P410" s="30" t="s">
        <v>611</v>
      </c>
      <c r="Q410" s="32">
        <v>1800</v>
      </c>
      <c r="R410" s="32">
        <f>Inventari!C41</f>
        <v>1</v>
      </c>
      <c r="S410" s="32"/>
      <c r="T410" s="32">
        <f t="shared" si="20"/>
        <v>1800</v>
      </c>
      <c r="U410" s="32">
        <v>2</v>
      </c>
      <c r="V410" s="32">
        <f t="shared" si="21"/>
        <v>3600</v>
      </c>
      <c r="W410" s="32">
        <f>'Tipus-de-Recurs-assignat'!B12</f>
        <v>35</v>
      </c>
      <c r="X410" s="32">
        <f t="shared" si="22"/>
        <v>35</v>
      </c>
      <c r="Y410" s="32">
        <f>X404+X405+X406+X407+X408+X409+X410</f>
        <v>245</v>
      </c>
      <c r="Z410" s="48">
        <f>X404+X405+X406+X407+X408+X409+X410</f>
        <v>245</v>
      </c>
    </row>
    <row r="411" spans="1:26" ht="19.899999999999999" customHeight="1" x14ac:dyDescent="0.25">
      <c r="A411" s="24" t="s">
        <v>38</v>
      </c>
      <c r="B411" s="39" t="s">
        <v>624</v>
      </c>
      <c r="C411" s="39" t="s">
        <v>625</v>
      </c>
      <c r="D411" s="39" t="s">
        <v>551</v>
      </c>
      <c r="E411" s="39" t="s">
        <v>604</v>
      </c>
      <c r="F411" s="39" t="s">
        <v>605</v>
      </c>
      <c r="G411" s="39" t="s">
        <v>626</v>
      </c>
      <c r="H411" s="39" t="s">
        <v>627</v>
      </c>
      <c r="I411" s="39" t="s">
        <v>628</v>
      </c>
      <c r="J411" s="39" t="s">
        <v>47</v>
      </c>
      <c r="K411" s="39"/>
      <c r="L411" s="39" t="s">
        <v>48</v>
      </c>
      <c r="M411" s="39" t="s">
        <v>26</v>
      </c>
      <c r="N411" s="39" t="s">
        <v>50</v>
      </c>
      <c r="O411" s="39" t="s">
        <v>610</v>
      </c>
      <c r="P411" s="39" t="s">
        <v>611</v>
      </c>
      <c r="Q411" s="40">
        <v>3600</v>
      </c>
      <c r="R411" s="40">
        <f>Inventari!C41</f>
        <v>1</v>
      </c>
      <c r="S411" s="40"/>
      <c r="T411" s="40">
        <f t="shared" si="20"/>
        <v>3600</v>
      </c>
      <c r="U411" s="40">
        <v>1</v>
      </c>
      <c r="V411" s="40">
        <f t="shared" si="21"/>
        <v>3600</v>
      </c>
      <c r="W411" s="40">
        <f>'Tipus-de-Recurs-assignat'!B12</f>
        <v>35</v>
      </c>
      <c r="X411" s="40">
        <f t="shared" si="22"/>
        <v>35</v>
      </c>
      <c r="Y411" s="40"/>
      <c r="Z411" s="49"/>
    </row>
    <row r="412" spans="1:26" ht="19.899999999999999" customHeight="1" x14ac:dyDescent="0.25">
      <c r="A412" s="24" t="s">
        <v>38</v>
      </c>
      <c r="B412" s="39" t="s">
        <v>624</v>
      </c>
      <c r="C412" s="39" t="s">
        <v>625</v>
      </c>
      <c r="D412" s="39" t="s">
        <v>551</v>
      </c>
      <c r="E412" s="39" t="s">
        <v>604</v>
      </c>
      <c r="F412" s="39" t="s">
        <v>605</v>
      </c>
      <c r="G412" s="39" t="s">
        <v>626</v>
      </c>
      <c r="H412" s="39" t="s">
        <v>629</v>
      </c>
      <c r="I412" s="39" t="s">
        <v>630</v>
      </c>
      <c r="J412" s="39" t="s">
        <v>47</v>
      </c>
      <c r="K412" s="39"/>
      <c r="L412" s="39" t="s">
        <v>48</v>
      </c>
      <c r="M412" s="39" t="s">
        <v>26</v>
      </c>
      <c r="N412" s="39" t="s">
        <v>50</v>
      </c>
      <c r="O412" s="39" t="s">
        <v>610</v>
      </c>
      <c r="P412" s="39" t="s">
        <v>611</v>
      </c>
      <c r="Q412" s="40">
        <v>3600</v>
      </c>
      <c r="R412" s="40">
        <f>Inventari!C41</f>
        <v>1</v>
      </c>
      <c r="S412" s="40"/>
      <c r="T412" s="40">
        <f t="shared" si="20"/>
        <v>3600</v>
      </c>
      <c r="U412" s="40">
        <v>1</v>
      </c>
      <c r="V412" s="40">
        <f t="shared" si="21"/>
        <v>3600</v>
      </c>
      <c r="W412" s="40">
        <f>'Tipus-de-Recurs-assignat'!B12</f>
        <v>35</v>
      </c>
      <c r="X412" s="40">
        <f t="shared" si="22"/>
        <v>35</v>
      </c>
      <c r="Y412" s="40"/>
      <c r="Z412" s="49"/>
    </row>
    <row r="413" spans="1:26" ht="19.899999999999999" customHeight="1" x14ac:dyDescent="0.25">
      <c r="A413" s="24" t="s">
        <v>38</v>
      </c>
      <c r="B413" s="39" t="s">
        <v>624</v>
      </c>
      <c r="C413" s="39" t="s">
        <v>625</v>
      </c>
      <c r="D413" s="39" t="s">
        <v>551</v>
      </c>
      <c r="E413" s="39" t="s">
        <v>604</v>
      </c>
      <c r="F413" s="39" t="s">
        <v>605</v>
      </c>
      <c r="G413" s="39" t="s">
        <v>626</v>
      </c>
      <c r="H413" s="39" t="s">
        <v>631</v>
      </c>
      <c r="I413" s="39" t="s">
        <v>632</v>
      </c>
      <c r="J413" s="39" t="s">
        <v>47</v>
      </c>
      <c r="K413" s="39"/>
      <c r="L413" s="39" t="s">
        <v>48</v>
      </c>
      <c r="M413" s="39" t="s">
        <v>26</v>
      </c>
      <c r="N413" s="39" t="s">
        <v>50</v>
      </c>
      <c r="O413" s="39" t="s">
        <v>610</v>
      </c>
      <c r="P413" s="39" t="s">
        <v>611</v>
      </c>
      <c r="Q413" s="40">
        <v>3600</v>
      </c>
      <c r="R413" s="40">
        <f>Inventari!C41</f>
        <v>1</v>
      </c>
      <c r="S413" s="40"/>
      <c r="T413" s="40">
        <f t="shared" si="20"/>
        <v>3600</v>
      </c>
      <c r="U413" s="40">
        <v>1</v>
      </c>
      <c r="V413" s="40">
        <f t="shared" si="21"/>
        <v>3600</v>
      </c>
      <c r="W413" s="40">
        <f>'Tipus-de-Recurs-assignat'!B12</f>
        <v>35</v>
      </c>
      <c r="X413" s="40">
        <f t="shared" si="22"/>
        <v>35</v>
      </c>
      <c r="Y413" s="40"/>
      <c r="Z413" s="49"/>
    </row>
    <row r="414" spans="1:26" ht="19.899999999999999" customHeight="1" x14ac:dyDescent="0.25">
      <c r="A414" s="24" t="s">
        <v>38</v>
      </c>
      <c r="B414" s="39" t="s">
        <v>624</v>
      </c>
      <c r="C414" s="39" t="s">
        <v>625</v>
      </c>
      <c r="D414" s="39" t="s">
        <v>551</v>
      </c>
      <c r="E414" s="39" t="s">
        <v>604</v>
      </c>
      <c r="F414" s="39" t="s">
        <v>605</v>
      </c>
      <c r="G414" s="39" t="s">
        <v>626</v>
      </c>
      <c r="H414" s="39" t="s">
        <v>633</v>
      </c>
      <c r="I414" s="39" t="s">
        <v>634</v>
      </c>
      <c r="J414" s="39" t="s">
        <v>47</v>
      </c>
      <c r="K414" s="39"/>
      <c r="L414" s="39" t="s">
        <v>48</v>
      </c>
      <c r="M414" s="39" t="s">
        <v>26</v>
      </c>
      <c r="N414" s="39" t="s">
        <v>50</v>
      </c>
      <c r="O414" s="39" t="s">
        <v>610</v>
      </c>
      <c r="P414" s="39" t="s">
        <v>611</v>
      </c>
      <c r="Q414" s="40">
        <v>3600</v>
      </c>
      <c r="R414" s="40">
        <f>Inventari!C41</f>
        <v>1</v>
      </c>
      <c r="S414" s="40"/>
      <c r="T414" s="40">
        <f t="shared" si="20"/>
        <v>3600</v>
      </c>
      <c r="U414" s="40">
        <v>1</v>
      </c>
      <c r="V414" s="40">
        <f t="shared" si="21"/>
        <v>3600</v>
      </c>
      <c r="W414" s="40">
        <f>'Tipus-de-Recurs-assignat'!B12</f>
        <v>35</v>
      </c>
      <c r="X414" s="40">
        <f t="shared" si="22"/>
        <v>35</v>
      </c>
      <c r="Y414" s="40"/>
      <c r="Z414" s="49"/>
    </row>
    <row r="415" spans="1:26" ht="19.899999999999999" customHeight="1" x14ac:dyDescent="0.25">
      <c r="A415" s="24" t="s">
        <v>38</v>
      </c>
      <c r="B415" s="39" t="s">
        <v>624</v>
      </c>
      <c r="C415" s="39" t="s">
        <v>625</v>
      </c>
      <c r="D415" s="39" t="s">
        <v>551</v>
      </c>
      <c r="E415" s="39" t="s">
        <v>604</v>
      </c>
      <c r="F415" s="39" t="s">
        <v>605</v>
      </c>
      <c r="G415" s="39" t="s">
        <v>626</v>
      </c>
      <c r="H415" s="39" t="s">
        <v>635</v>
      </c>
      <c r="I415" s="39" t="s">
        <v>636</v>
      </c>
      <c r="J415" s="39" t="s">
        <v>47</v>
      </c>
      <c r="K415" s="39"/>
      <c r="L415" s="39" t="s">
        <v>48</v>
      </c>
      <c r="M415" s="39" t="s">
        <v>26</v>
      </c>
      <c r="N415" s="39" t="s">
        <v>50</v>
      </c>
      <c r="O415" s="39" t="s">
        <v>610</v>
      </c>
      <c r="P415" s="39" t="s">
        <v>611</v>
      </c>
      <c r="Q415" s="40">
        <v>3600</v>
      </c>
      <c r="R415" s="40">
        <f>Inventari!C41</f>
        <v>1</v>
      </c>
      <c r="S415" s="40"/>
      <c r="T415" s="40">
        <f t="shared" si="20"/>
        <v>3600</v>
      </c>
      <c r="U415" s="40">
        <v>1</v>
      </c>
      <c r="V415" s="40">
        <f t="shared" si="21"/>
        <v>3600</v>
      </c>
      <c r="W415" s="40">
        <f>'Tipus-de-Recurs-assignat'!B12</f>
        <v>35</v>
      </c>
      <c r="X415" s="40">
        <f t="shared" si="22"/>
        <v>35</v>
      </c>
      <c r="Y415" s="40"/>
      <c r="Z415" s="49"/>
    </row>
    <row r="416" spans="1:26" ht="19.899999999999999" customHeight="1" x14ac:dyDescent="0.25">
      <c r="A416" s="24" t="s">
        <v>38</v>
      </c>
      <c r="B416" s="39" t="s">
        <v>624</v>
      </c>
      <c r="C416" s="39" t="s">
        <v>625</v>
      </c>
      <c r="D416" s="39" t="s">
        <v>551</v>
      </c>
      <c r="E416" s="39" t="s">
        <v>604</v>
      </c>
      <c r="F416" s="39" t="s">
        <v>605</v>
      </c>
      <c r="G416" s="39" t="s">
        <v>626</v>
      </c>
      <c r="H416" s="39" t="s">
        <v>637</v>
      </c>
      <c r="I416" s="39" t="s">
        <v>638</v>
      </c>
      <c r="J416" s="39" t="s">
        <v>47</v>
      </c>
      <c r="K416" s="39"/>
      <c r="L416" s="39" t="s">
        <v>48</v>
      </c>
      <c r="M416" s="39" t="s">
        <v>26</v>
      </c>
      <c r="N416" s="39" t="s">
        <v>50</v>
      </c>
      <c r="O416" s="39" t="s">
        <v>610</v>
      </c>
      <c r="P416" s="39" t="s">
        <v>611</v>
      </c>
      <c r="Q416" s="40">
        <v>3600</v>
      </c>
      <c r="R416" s="40">
        <f>Inventari!C41</f>
        <v>1</v>
      </c>
      <c r="S416" s="40"/>
      <c r="T416" s="40">
        <f t="shared" si="20"/>
        <v>3600</v>
      </c>
      <c r="U416" s="40">
        <v>1</v>
      </c>
      <c r="V416" s="40">
        <f t="shared" si="21"/>
        <v>3600</v>
      </c>
      <c r="W416" s="40">
        <f>'Tipus-de-Recurs-assignat'!B12</f>
        <v>35</v>
      </c>
      <c r="X416" s="40">
        <f t="shared" si="22"/>
        <v>35</v>
      </c>
      <c r="Y416" s="40">
        <f>X411+X412+X413+X414+X415+X416</f>
        <v>210</v>
      </c>
      <c r="Z416" s="49">
        <f>X411+X412+X413+X414+X415+X416</f>
        <v>210</v>
      </c>
    </row>
    <row r="417" spans="1:26" ht="19.899999999999999" customHeight="1" x14ac:dyDescent="0.25">
      <c r="A417" s="24" t="s">
        <v>38</v>
      </c>
      <c r="B417" s="39" t="s">
        <v>1563</v>
      </c>
      <c r="C417" s="39" t="s">
        <v>1562</v>
      </c>
      <c r="D417" s="39" t="s">
        <v>1489</v>
      </c>
      <c r="E417" s="39" t="s">
        <v>766</v>
      </c>
      <c r="F417" s="39" t="s">
        <v>767</v>
      </c>
      <c r="G417" s="39" t="s">
        <v>1561</v>
      </c>
      <c r="H417" s="39" t="s">
        <v>1571</v>
      </c>
      <c r="I417" s="39" t="s">
        <v>1570</v>
      </c>
      <c r="J417" s="39" t="s">
        <v>47</v>
      </c>
      <c r="K417" s="39"/>
      <c r="L417" s="39" t="s">
        <v>557</v>
      </c>
      <c r="M417" s="39" t="s">
        <v>26</v>
      </c>
      <c r="N417" s="39" t="s">
        <v>50</v>
      </c>
      <c r="O417" s="39" t="s">
        <v>51</v>
      </c>
      <c r="P417" s="39" t="s">
        <v>611</v>
      </c>
      <c r="Q417" s="40">
        <v>300</v>
      </c>
      <c r="R417" s="40">
        <f>Inventari!C9</f>
        <v>2</v>
      </c>
      <c r="S417" s="40"/>
      <c r="T417" s="40">
        <f t="shared" si="20"/>
        <v>600</v>
      </c>
      <c r="U417" s="40">
        <v>12</v>
      </c>
      <c r="V417" s="40">
        <f t="shared" si="21"/>
        <v>7200</v>
      </c>
      <c r="W417" s="40">
        <f>'Tipus-de-Recurs-assignat'!B12</f>
        <v>35</v>
      </c>
      <c r="X417" s="40">
        <f t="shared" si="22"/>
        <v>70</v>
      </c>
      <c r="Y417" s="40"/>
      <c r="Z417" s="25"/>
    </row>
    <row r="418" spans="1:26" ht="19.899999999999999" customHeight="1" x14ac:dyDescent="0.25">
      <c r="A418" s="24" t="s">
        <v>38</v>
      </c>
      <c r="B418" s="39" t="s">
        <v>1563</v>
      </c>
      <c r="C418" s="39" t="s">
        <v>1562</v>
      </c>
      <c r="D418" s="39" t="s">
        <v>1489</v>
      </c>
      <c r="E418" s="39" t="s">
        <v>766</v>
      </c>
      <c r="F418" s="39" t="s">
        <v>767</v>
      </c>
      <c r="G418" s="39" t="s">
        <v>1561</v>
      </c>
      <c r="H418" s="39" t="s">
        <v>1569</v>
      </c>
      <c r="I418" s="39" t="s">
        <v>1568</v>
      </c>
      <c r="J418" s="39" t="s">
        <v>47</v>
      </c>
      <c r="K418" s="39"/>
      <c r="L418" s="39" t="s">
        <v>557</v>
      </c>
      <c r="M418" s="39" t="s">
        <v>26</v>
      </c>
      <c r="N418" s="39" t="s">
        <v>50</v>
      </c>
      <c r="O418" s="39" t="s">
        <v>51</v>
      </c>
      <c r="P418" s="39" t="s">
        <v>611</v>
      </c>
      <c r="Q418" s="40">
        <v>600</v>
      </c>
      <c r="R418" s="40">
        <f>Inventari!C9</f>
        <v>2</v>
      </c>
      <c r="S418" s="40"/>
      <c r="T418" s="40">
        <f t="shared" si="20"/>
        <v>1200</v>
      </c>
      <c r="U418" s="40">
        <v>12</v>
      </c>
      <c r="V418" s="40">
        <f t="shared" si="21"/>
        <v>14400</v>
      </c>
      <c r="W418" s="40">
        <f>'Tipus-de-Recurs-assignat'!B12</f>
        <v>35</v>
      </c>
      <c r="X418" s="40">
        <f t="shared" si="22"/>
        <v>140</v>
      </c>
      <c r="Y418" s="40"/>
      <c r="Z418" s="25"/>
    </row>
    <row r="419" spans="1:26" ht="19.899999999999999" customHeight="1" x14ac:dyDescent="0.25">
      <c r="A419" s="24" t="s">
        <v>38</v>
      </c>
      <c r="B419" s="39" t="s">
        <v>1563</v>
      </c>
      <c r="C419" s="39" t="s">
        <v>1562</v>
      </c>
      <c r="D419" s="39" t="s">
        <v>1489</v>
      </c>
      <c r="E419" s="39" t="s">
        <v>766</v>
      </c>
      <c r="F419" s="39" t="s">
        <v>767</v>
      </c>
      <c r="G419" s="39" t="s">
        <v>1561</v>
      </c>
      <c r="H419" s="39" t="s">
        <v>1567</v>
      </c>
      <c r="I419" s="39" t="s">
        <v>1566</v>
      </c>
      <c r="J419" s="39" t="s">
        <v>47</v>
      </c>
      <c r="K419" s="39"/>
      <c r="L419" s="39" t="s">
        <v>557</v>
      </c>
      <c r="M419" s="39" t="s">
        <v>26</v>
      </c>
      <c r="N419" s="39" t="s">
        <v>50</v>
      </c>
      <c r="O419" s="39" t="s">
        <v>51</v>
      </c>
      <c r="P419" s="39" t="s">
        <v>611</v>
      </c>
      <c r="Q419" s="40">
        <v>1200</v>
      </c>
      <c r="R419" s="40">
        <f>Inventari!C9</f>
        <v>2</v>
      </c>
      <c r="S419" s="40"/>
      <c r="T419" s="40">
        <f t="shared" si="20"/>
        <v>2400</v>
      </c>
      <c r="U419" s="40">
        <v>12</v>
      </c>
      <c r="V419" s="40">
        <f t="shared" si="21"/>
        <v>28800</v>
      </c>
      <c r="W419" s="40">
        <f>'Tipus-de-Recurs-assignat'!B12</f>
        <v>35</v>
      </c>
      <c r="X419" s="40">
        <f t="shared" si="22"/>
        <v>280</v>
      </c>
      <c r="Y419" s="40"/>
      <c r="Z419" s="25"/>
    </row>
    <row r="420" spans="1:26" ht="19.899999999999999" customHeight="1" x14ac:dyDescent="0.25">
      <c r="A420" s="24" t="s">
        <v>38</v>
      </c>
      <c r="B420" s="39" t="s">
        <v>1563</v>
      </c>
      <c r="C420" s="39" t="s">
        <v>1562</v>
      </c>
      <c r="D420" s="39" t="s">
        <v>1489</v>
      </c>
      <c r="E420" s="39" t="s">
        <v>766</v>
      </c>
      <c r="F420" s="39" t="s">
        <v>767</v>
      </c>
      <c r="G420" s="39" t="s">
        <v>1561</v>
      </c>
      <c r="H420" s="39" t="s">
        <v>1565</v>
      </c>
      <c r="I420" s="39" t="s">
        <v>1564</v>
      </c>
      <c r="J420" s="39" t="s">
        <v>47</v>
      </c>
      <c r="K420" s="39"/>
      <c r="L420" s="39" t="s">
        <v>557</v>
      </c>
      <c r="M420" s="39" t="s">
        <v>26</v>
      </c>
      <c r="N420" s="39" t="s">
        <v>50</v>
      </c>
      <c r="O420" s="39" t="s">
        <v>51</v>
      </c>
      <c r="P420" s="39" t="s">
        <v>611</v>
      </c>
      <c r="Q420" s="40">
        <v>600</v>
      </c>
      <c r="R420" s="40">
        <f>Inventari!C9</f>
        <v>2</v>
      </c>
      <c r="S420" s="40"/>
      <c r="T420" s="40">
        <f t="shared" si="20"/>
        <v>1200</v>
      </c>
      <c r="U420" s="40">
        <v>12</v>
      </c>
      <c r="V420" s="40">
        <f t="shared" si="21"/>
        <v>14400</v>
      </c>
      <c r="W420" s="40">
        <f>'Tipus-de-Recurs-assignat'!B12</f>
        <v>35</v>
      </c>
      <c r="X420" s="40">
        <f t="shared" si="22"/>
        <v>140</v>
      </c>
      <c r="Y420" s="40"/>
      <c r="Z420" s="25"/>
    </row>
    <row r="421" spans="1:26" ht="19.899999999999999" customHeight="1" x14ac:dyDescent="0.25">
      <c r="A421" s="24" t="s">
        <v>38</v>
      </c>
      <c r="B421" s="39" t="s">
        <v>1563</v>
      </c>
      <c r="C421" s="39" t="s">
        <v>1562</v>
      </c>
      <c r="D421" s="39" t="s">
        <v>1489</v>
      </c>
      <c r="E421" s="39" t="s">
        <v>766</v>
      </c>
      <c r="F421" s="39" t="s">
        <v>767</v>
      </c>
      <c r="G421" s="39" t="s">
        <v>1561</v>
      </c>
      <c r="H421" s="39" t="s">
        <v>1560</v>
      </c>
      <c r="I421" s="39" t="s">
        <v>1559</v>
      </c>
      <c r="J421" s="39" t="s">
        <v>72</v>
      </c>
      <c r="K421" s="39" t="s">
        <v>1558</v>
      </c>
      <c r="L421" s="39" t="s">
        <v>557</v>
      </c>
      <c r="M421" s="39" t="s">
        <v>26</v>
      </c>
      <c r="N421" s="39" t="s">
        <v>50</v>
      </c>
      <c r="O421" s="39" t="s">
        <v>51</v>
      </c>
      <c r="P421" s="37" t="s">
        <v>611</v>
      </c>
      <c r="Q421" s="40">
        <v>300</v>
      </c>
      <c r="R421" s="40">
        <f>Inventari!C9</f>
        <v>2</v>
      </c>
      <c r="S421" s="40"/>
      <c r="T421" s="40">
        <f t="shared" si="20"/>
        <v>600</v>
      </c>
      <c r="U421" s="40">
        <v>12</v>
      </c>
      <c r="V421" s="40">
        <f t="shared" si="21"/>
        <v>7200</v>
      </c>
      <c r="W421" s="38">
        <f>'Tipus-de-Recurs-assignat'!B12</f>
        <v>35</v>
      </c>
      <c r="X421" s="40">
        <f t="shared" si="22"/>
        <v>70</v>
      </c>
      <c r="Y421" s="40">
        <f>X417+X418+X419+X420+X421</f>
        <v>700</v>
      </c>
      <c r="Z421" s="49">
        <f>X417+X418+X419+X420+X421</f>
        <v>700</v>
      </c>
    </row>
    <row r="422" spans="1:26" ht="19.899999999999999" customHeight="1" x14ac:dyDescent="0.25">
      <c r="A422" s="18" t="s">
        <v>38</v>
      </c>
      <c r="B422" s="30" t="s">
        <v>1415</v>
      </c>
      <c r="C422" s="30" t="s">
        <v>1416</v>
      </c>
      <c r="D422" s="30" t="s">
        <v>551</v>
      </c>
      <c r="E422" s="30" t="s">
        <v>1376</v>
      </c>
      <c r="F422" s="30" t="s">
        <v>1377</v>
      </c>
      <c r="G422" s="30" t="s">
        <v>1417</v>
      </c>
      <c r="H422" s="30" t="s">
        <v>1418</v>
      </c>
      <c r="I422" s="30" t="s">
        <v>1419</v>
      </c>
      <c r="J422" s="30" t="s">
        <v>47</v>
      </c>
      <c r="K422" s="30"/>
      <c r="L422" s="30" t="s">
        <v>849</v>
      </c>
      <c r="M422" s="30" t="s">
        <v>26</v>
      </c>
      <c r="N422" s="30" t="s">
        <v>50</v>
      </c>
      <c r="O422" s="30" t="s">
        <v>1420</v>
      </c>
      <c r="P422" s="30" t="s">
        <v>1421</v>
      </c>
      <c r="Q422" s="32">
        <v>28800</v>
      </c>
      <c r="R422" s="32">
        <f>Inventari!C37</f>
        <v>1</v>
      </c>
      <c r="S422" s="32"/>
      <c r="T422" s="32">
        <f t="shared" si="20"/>
        <v>28800</v>
      </c>
      <c r="U422" s="32">
        <v>4</v>
      </c>
      <c r="V422" s="32">
        <f t="shared" si="21"/>
        <v>115200</v>
      </c>
      <c r="W422" s="32">
        <f>'Tipus-de-Recurs-assignat'!B11</f>
        <v>80</v>
      </c>
      <c r="X422" s="32">
        <f t="shared" si="22"/>
        <v>2560</v>
      </c>
      <c r="Y422" s="32">
        <f>X422</f>
        <v>2560</v>
      </c>
      <c r="Z422" s="48">
        <f>X422</f>
        <v>2560</v>
      </c>
    </row>
    <row r="423" spans="1:26" ht="19.899999999999999" customHeight="1" x14ac:dyDescent="0.25">
      <c r="A423" s="24" t="s">
        <v>38</v>
      </c>
      <c r="B423" s="39" t="s">
        <v>1422</v>
      </c>
      <c r="C423" s="39" t="s">
        <v>1423</v>
      </c>
      <c r="D423" s="39" t="s">
        <v>551</v>
      </c>
      <c r="E423" s="39" t="s">
        <v>1376</v>
      </c>
      <c r="F423" s="39" t="s">
        <v>1377</v>
      </c>
      <c r="G423" s="39" t="s">
        <v>1424</v>
      </c>
      <c r="H423" s="39" t="s">
        <v>1425</v>
      </c>
      <c r="I423" s="39" t="s">
        <v>1426</v>
      </c>
      <c r="J423" s="39" t="s">
        <v>72</v>
      </c>
      <c r="K423" s="39" t="s">
        <v>229</v>
      </c>
      <c r="L423" s="39" t="s">
        <v>1427</v>
      </c>
      <c r="M423" s="39" t="s">
        <v>26</v>
      </c>
      <c r="N423" s="39" t="s">
        <v>1428</v>
      </c>
      <c r="O423" s="39" t="s">
        <v>1420</v>
      </c>
      <c r="P423" s="39" t="s">
        <v>559</v>
      </c>
      <c r="Q423" s="40">
        <v>120</v>
      </c>
      <c r="R423" s="40">
        <f>Inventari!C37</f>
        <v>1</v>
      </c>
      <c r="S423" s="40"/>
      <c r="T423" s="40">
        <f t="shared" si="20"/>
        <v>120</v>
      </c>
      <c r="U423" s="40">
        <v>364</v>
      </c>
      <c r="V423" s="40">
        <f t="shared" si="21"/>
        <v>43680</v>
      </c>
      <c r="W423" s="40">
        <f>'Tipus-de-Recurs-assignat'!B10</f>
        <v>35</v>
      </c>
      <c r="X423" s="40">
        <f t="shared" si="22"/>
        <v>424.66666666666663</v>
      </c>
      <c r="Y423" s="40"/>
      <c r="Z423" s="49"/>
    </row>
    <row r="424" spans="1:26" ht="19.899999999999999" customHeight="1" x14ac:dyDescent="0.25">
      <c r="A424" s="24" t="s">
        <v>38</v>
      </c>
      <c r="B424" s="39" t="s">
        <v>1422</v>
      </c>
      <c r="C424" s="39" t="s">
        <v>1423</v>
      </c>
      <c r="D424" s="39" t="s">
        <v>551</v>
      </c>
      <c r="E424" s="39" t="s">
        <v>1376</v>
      </c>
      <c r="F424" s="39" t="s">
        <v>1377</v>
      </c>
      <c r="G424" s="39" t="s">
        <v>1424</v>
      </c>
      <c r="H424" s="39" t="s">
        <v>1429</v>
      </c>
      <c r="I424" s="39" t="s">
        <v>1430</v>
      </c>
      <c r="J424" s="39" t="s">
        <v>72</v>
      </c>
      <c r="K424" s="39" t="s">
        <v>73</v>
      </c>
      <c r="L424" s="39" t="s">
        <v>1427</v>
      </c>
      <c r="M424" s="39" t="s">
        <v>26</v>
      </c>
      <c r="N424" s="39" t="s">
        <v>1428</v>
      </c>
      <c r="O424" s="39" t="s">
        <v>1420</v>
      </c>
      <c r="P424" s="39" t="s">
        <v>559</v>
      </c>
      <c r="Q424" s="40">
        <v>180</v>
      </c>
      <c r="R424" s="40">
        <f>Inventari!C37</f>
        <v>1</v>
      </c>
      <c r="S424" s="40"/>
      <c r="T424" s="40">
        <f t="shared" si="20"/>
        <v>180</v>
      </c>
      <c r="U424" s="40">
        <v>364</v>
      </c>
      <c r="V424" s="40">
        <f t="shared" si="21"/>
        <v>65520</v>
      </c>
      <c r="W424" s="40">
        <f>'Tipus-de-Recurs-assignat'!B10</f>
        <v>35</v>
      </c>
      <c r="X424" s="40">
        <f t="shared" si="22"/>
        <v>637</v>
      </c>
      <c r="Y424" s="40"/>
      <c r="Z424" s="49"/>
    </row>
    <row r="425" spans="1:26" ht="19.899999999999999" customHeight="1" x14ac:dyDescent="0.25">
      <c r="A425" s="24" t="s">
        <v>38</v>
      </c>
      <c r="B425" s="39" t="s">
        <v>1422</v>
      </c>
      <c r="C425" s="39" t="s">
        <v>1423</v>
      </c>
      <c r="D425" s="39" t="s">
        <v>551</v>
      </c>
      <c r="E425" s="39" t="s">
        <v>1376</v>
      </c>
      <c r="F425" s="39" t="s">
        <v>1377</v>
      </c>
      <c r="G425" s="39" t="s">
        <v>1424</v>
      </c>
      <c r="H425" s="39" t="s">
        <v>1431</v>
      </c>
      <c r="I425" s="39" t="s">
        <v>1432</v>
      </c>
      <c r="J425" s="39" t="s">
        <v>72</v>
      </c>
      <c r="K425" s="39" t="s">
        <v>73</v>
      </c>
      <c r="L425" s="39" t="s">
        <v>1427</v>
      </c>
      <c r="M425" s="39" t="s">
        <v>26</v>
      </c>
      <c r="N425" s="39" t="s">
        <v>1428</v>
      </c>
      <c r="O425" s="39" t="s">
        <v>1420</v>
      </c>
      <c r="P425" s="39" t="s">
        <v>559</v>
      </c>
      <c r="Q425" s="40">
        <v>120</v>
      </c>
      <c r="R425" s="40">
        <f>Inventari!C37</f>
        <v>1</v>
      </c>
      <c r="S425" s="40"/>
      <c r="T425" s="40">
        <f t="shared" si="20"/>
        <v>120</v>
      </c>
      <c r="U425" s="40">
        <v>364</v>
      </c>
      <c r="V425" s="40">
        <f t="shared" si="21"/>
        <v>43680</v>
      </c>
      <c r="W425" s="40">
        <f>'Tipus-de-Recurs-assignat'!B10</f>
        <v>35</v>
      </c>
      <c r="X425" s="40">
        <f t="shared" si="22"/>
        <v>424.66666666666663</v>
      </c>
      <c r="Y425" s="40">
        <f>X423+X424+X425</f>
        <v>1486.333333333333</v>
      </c>
      <c r="Z425" s="49">
        <f>X423+X424+X425</f>
        <v>1486.333333333333</v>
      </c>
    </row>
    <row r="426" spans="1:26" ht="19.899999999999999" customHeight="1" x14ac:dyDescent="0.25">
      <c r="A426" s="18" t="s">
        <v>38</v>
      </c>
      <c r="B426" s="30" t="s">
        <v>1433</v>
      </c>
      <c r="C426" s="30" t="s">
        <v>1434</v>
      </c>
      <c r="D426" s="30" t="s">
        <v>551</v>
      </c>
      <c r="E426" s="30" t="s">
        <v>1376</v>
      </c>
      <c r="F426" s="30" t="s">
        <v>1377</v>
      </c>
      <c r="G426" s="30" t="s">
        <v>1435</v>
      </c>
      <c r="H426" s="30" t="s">
        <v>1436</v>
      </c>
      <c r="I426" s="30" t="s">
        <v>1437</v>
      </c>
      <c r="J426" s="30" t="s">
        <v>72</v>
      </c>
      <c r="K426" s="30" t="s">
        <v>1438</v>
      </c>
      <c r="L426" s="30" t="s">
        <v>1439</v>
      </c>
      <c r="M426" s="30" t="s">
        <v>26</v>
      </c>
      <c r="N426" s="30" t="s">
        <v>50</v>
      </c>
      <c r="O426" s="30" t="s">
        <v>1420</v>
      </c>
      <c r="P426" s="30" t="s">
        <v>559</v>
      </c>
      <c r="Q426" s="32">
        <v>300</v>
      </c>
      <c r="R426" s="32">
        <f>Inventari!C37</f>
        <v>1</v>
      </c>
      <c r="S426" s="32"/>
      <c r="T426" s="32">
        <f t="shared" si="20"/>
        <v>300</v>
      </c>
      <c r="U426" s="32">
        <v>52</v>
      </c>
      <c r="V426" s="32">
        <f t="shared" si="21"/>
        <v>15600</v>
      </c>
      <c r="W426" s="32">
        <f>'Tipus-de-Recurs-assignat'!B10</f>
        <v>35</v>
      </c>
      <c r="X426" s="32">
        <f t="shared" si="22"/>
        <v>151.66666666666666</v>
      </c>
      <c r="Y426" s="32">
        <f>X426</f>
        <v>151.66666666666666</v>
      </c>
      <c r="Z426" s="48">
        <f>X426</f>
        <v>151.66666666666666</v>
      </c>
    </row>
    <row r="427" spans="1:26" ht="19.899999999999999" customHeight="1" x14ac:dyDescent="0.25">
      <c r="A427" s="18" t="s">
        <v>38</v>
      </c>
      <c r="B427" s="30" t="s">
        <v>549</v>
      </c>
      <c r="C427" s="30" t="s">
        <v>550</v>
      </c>
      <c r="D427" s="30" t="s">
        <v>551</v>
      </c>
      <c r="E427" s="30" t="s">
        <v>552</v>
      </c>
      <c r="F427" s="30" t="s">
        <v>553</v>
      </c>
      <c r="G427" s="30" t="s">
        <v>554</v>
      </c>
      <c r="H427" s="30" t="s">
        <v>555</v>
      </c>
      <c r="I427" s="30" t="s">
        <v>556</v>
      </c>
      <c r="J427" s="30" t="s">
        <v>47</v>
      </c>
      <c r="K427" s="30"/>
      <c r="L427" s="30" t="s">
        <v>557</v>
      </c>
      <c r="M427" s="30" t="s">
        <v>26</v>
      </c>
      <c r="N427" s="30" t="s">
        <v>50</v>
      </c>
      <c r="O427" s="30" t="s">
        <v>558</v>
      </c>
      <c r="P427" s="30" t="s">
        <v>559</v>
      </c>
      <c r="Q427" s="32">
        <v>120</v>
      </c>
      <c r="R427" s="32">
        <v>8</v>
      </c>
      <c r="S427" s="32"/>
      <c r="T427" s="32">
        <f t="shared" si="20"/>
        <v>960</v>
      </c>
      <c r="U427" s="32">
        <v>12</v>
      </c>
      <c r="V427" s="32">
        <f t="shared" si="21"/>
        <v>11520</v>
      </c>
      <c r="W427" s="32">
        <f>'Tipus-de-Recurs-assignat'!B10</f>
        <v>35</v>
      </c>
      <c r="X427" s="32">
        <f t="shared" si="22"/>
        <v>112</v>
      </c>
      <c r="Y427" s="32"/>
      <c r="Z427" s="48"/>
    </row>
    <row r="428" spans="1:26" ht="19.899999999999999" customHeight="1" x14ac:dyDescent="0.25">
      <c r="A428" s="18" t="s">
        <v>38</v>
      </c>
      <c r="B428" s="30" t="s">
        <v>549</v>
      </c>
      <c r="C428" s="30" t="s">
        <v>550</v>
      </c>
      <c r="D428" s="30" t="s">
        <v>551</v>
      </c>
      <c r="E428" s="30" t="s">
        <v>552</v>
      </c>
      <c r="F428" s="30" t="s">
        <v>553</v>
      </c>
      <c r="G428" s="30" t="s">
        <v>560</v>
      </c>
      <c r="H428" s="30" t="s">
        <v>561</v>
      </c>
      <c r="I428" s="30" t="s">
        <v>562</v>
      </c>
      <c r="J428" s="30" t="s">
        <v>47</v>
      </c>
      <c r="K428" s="30"/>
      <c r="L428" s="30" t="s">
        <v>557</v>
      </c>
      <c r="M428" s="30" t="s">
        <v>26</v>
      </c>
      <c r="N428" s="30" t="s">
        <v>50</v>
      </c>
      <c r="O428" s="30" t="s">
        <v>558</v>
      </c>
      <c r="P428" s="30" t="s">
        <v>559</v>
      </c>
      <c r="Q428" s="32">
        <v>200</v>
      </c>
      <c r="R428" s="32">
        <v>8</v>
      </c>
      <c r="S428" s="32"/>
      <c r="T428" s="32">
        <f t="shared" si="20"/>
        <v>1600</v>
      </c>
      <c r="U428" s="32">
        <v>12</v>
      </c>
      <c r="V428" s="32">
        <f t="shared" si="21"/>
        <v>19200</v>
      </c>
      <c r="W428" s="32">
        <f>'Tipus-de-Recurs-assignat'!B10</f>
        <v>35</v>
      </c>
      <c r="X428" s="32">
        <f t="shared" si="22"/>
        <v>186.66666666666666</v>
      </c>
      <c r="Y428" s="32">
        <f>X427+X428</f>
        <v>298.66666666666663</v>
      </c>
      <c r="Z428" s="48">
        <f>X427+X428</f>
        <v>298.66666666666663</v>
      </c>
    </row>
    <row r="429" spans="1:26" ht="19.899999999999999" customHeight="1" x14ac:dyDescent="0.25">
      <c r="A429" s="18" t="s">
        <v>38</v>
      </c>
      <c r="B429" s="30" t="s">
        <v>1456</v>
      </c>
      <c r="C429" s="30" t="s">
        <v>1457</v>
      </c>
      <c r="D429" s="30" t="s">
        <v>551</v>
      </c>
      <c r="E429" s="30" t="s">
        <v>1376</v>
      </c>
      <c r="F429" s="30" t="s">
        <v>1377</v>
      </c>
      <c r="G429" s="30" t="s">
        <v>1458</v>
      </c>
      <c r="H429" s="30" t="s">
        <v>1459</v>
      </c>
      <c r="I429" s="30" t="s">
        <v>1460</v>
      </c>
      <c r="J429" s="30" t="s">
        <v>47</v>
      </c>
      <c r="K429" s="30"/>
      <c r="L429" s="30" t="s">
        <v>48</v>
      </c>
      <c r="M429" s="30" t="s">
        <v>26</v>
      </c>
      <c r="N429" s="30" t="s">
        <v>50</v>
      </c>
      <c r="O429" s="30" t="s">
        <v>1420</v>
      </c>
      <c r="P429" s="30" t="s">
        <v>1421</v>
      </c>
      <c r="Q429" s="32">
        <v>28800</v>
      </c>
      <c r="R429" s="32">
        <f>Inventari!C37</f>
        <v>1</v>
      </c>
      <c r="S429" s="32"/>
      <c r="T429" s="32">
        <f t="shared" si="20"/>
        <v>28800</v>
      </c>
      <c r="U429" s="32">
        <v>1</v>
      </c>
      <c r="V429" s="32">
        <f t="shared" si="21"/>
        <v>28800</v>
      </c>
      <c r="W429" s="32">
        <f>'Tipus-de-Recurs-assignat'!B11</f>
        <v>80</v>
      </c>
      <c r="X429" s="32">
        <f t="shared" si="22"/>
        <v>640</v>
      </c>
      <c r="Y429" s="32">
        <f>X429</f>
        <v>640</v>
      </c>
      <c r="Z429" s="48"/>
    </row>
    <row r="430" spans="1:26" ht="19.899999999999999" customHeight="1" x14ac:dyDescent="0.25">
      <c r="A430" s="18" t="s">
        <v>38</v>
      </c>
      <c r="B430" s="30" t="s">
        <v>1456</v>
      </c>
      <c r="C430" s="30" t="s">
        <v>1457</v>
      </c>
      <c r="D430" s="30" t="s">
        <v>551</v>
      </c>
      <c r="E430" s="30" t="s">
        <v>552</v>
      </c>
      <c r="F430" s="30" t="s">
        <v>553</v>
      </c>
      <c r="G430" s="30" t="s">
        <v>1461</v>
      </c>
      <c r="H430" s="30" t="s">
        <v>1462</v>
      </c>
      <c r="I430" s="30" t="s">
        <v>1463</v>
      </c>
      <c r="J430" s="30" t="s">
        <v>47</v>
      </c>
      <c r="K430" s="30"/>
      <c r="L430" s="30" t="s">
        <v>48</v>
      </c>
      <c r="M430" s="30" t="s">
        <v>26</v>
      </c>
      <c r="N430" s="30" t="s">
        <v>50</v>
      </c>
      <c r="O430" s="30" t="s">
        <v>1420</v>
      </c>
      <c r="P430" s="30" t="s">
        <v>1421</v>
      </c>
      <c r="Q430" s="32">
        <v>180</v>
      </c>
      <c r="R430" s="32">
        <f>Inventari!C40</f>
        <v>96</v>
      </c>
      <c r="S430" s="32"/>
      <c r="T430" s="32">
        <f t="shared" si="20"/>
        <v>17280</v>
      </c>
      <c r="U430" s="32">
        <v>1</v>
      </c>
      <c r="V430" s="32">
        <f t="shared" si="21"/>
        <v>17280</v>
      </c>
      <c r="W430" s="32">
        <f>'Tipus-de-Recurs-assignat'!B11</f>
        <v>80</v>
      </c>
      <c r="X430" s="32">
        <f t="shared" si="22"/>
        <v>384</v>
      </c>
      <c r="Y430" s="32">
        <f>X430</f>
        <v>384</v>
      </c>
      <c r="Z430" s="48">
        <f>X429+X430</f>
        <v>1024</v>
      </c>
    </row>
    <row r="431" spans="1:26" ht="19.899999999999999" customHeight="1" x14ac:dyDescent="0.25">
      <c r="A431" s="24" t="s">
        <v>38</v>
      </c>
      <c r="B431" s="39" t="s">
        <v>166</v>
      </c>
      <c r="C431" s="39" t="s">
        <v>167</v>
      </c>
      <c r="D431" s="39" t="s">
        <v>168</v>
      </c>
      <c r="E431" s="39" t="s">
        <v>169</v>
      </c>
      <c r="F431" s="39" t="s">
        <v>170</v>
      </c>
      <c r="G431" s="39" t="s">
        <v>171</v>
      </c>
      <c r="H431" s="39" t="s">
        <v>172</v>
      </c>
      <c r="I431" s="39" t="s">
        <v>173</v>
      </c>
      <c r="J431" s="39" t="s">
        <v>47</v>
      </c>
      <c r="K431" s="39"/>
      <c r="L431" s="39" t="s">
        <v>48</v>
      </c>
      <c r="M431" s="39" t="s">
        <v>26</v>
      </c>
      <c r="N431" s="39" t="s">
        <v>50</v>
      </c>
      <c r="O431" s="39" t="s">
        <v>174</v>
      </c>
      <c r="P431" s="39" t="s">
        <v>175</v>
      </c>
      <c r="Q431" s="40">
        <v>360</v>
      </c>
      <c r="R431" s="40">
        <f>Inventari!C47</f>
        <v>1</v>
      </c>
      <c r="S431" s="40"/>
      <c r="T431" s="40">
        <f t="shared" si="20"/>
        <v>360</v>
      </c>
      <c r="U431" s="40">
        <v>1</v>
      </c>
      <c r="V431" s="40">
        <f t="shared" si="21"/>
        <v>360</v>
      </c>
      <c r="W431" s="40">
        <f>'Tipus-de-Recurs-assignat'!B16</f>
        <v>90</v>
      </c>
      <c r="X431" s="40">
        <f t="shared" si="22"/>
        <v>9</v>
      </c>
      <c r="Y431" s="40"/>
      <c r="Z431" s="49"/>
    </row>
    <row r="432" spans="1:26" ht="19.899999999999999" customHeight="1" x14ac:dyDescent="0.25">
      <c r="A432" s="24" t="s">
        <v>38</v>
      </c>
      <c r="B432" s="39" t="s">
        <v>166</v>
      </c>
      <c r="C432" s="39" t="s">
        <v>167</v>
      </c>
      <c r="D432" s="39" t="s">
        <v>168</v>
      </c>
      <c r="E432" s="39" t="s">
        <v>169</v>
      </c>
      <c r="F432" s="39" t="s">
        <v>170</v>
      </c>
      <c r="G432" s="39" t="s">
        <v>171</v>
      </c>
      <c r="H432" s="39" t="s">
        <v>176</v>
      </c>
      <c r="I432" s="39" t="s">
        <v>177</v>
      </c>
      <c r="J432" s="39" t="s">
        <v>47</v>
      </c>
      <c r="K432" s="39"/>
      <c r="L432" s="39" t="s">
        <v>48</v>
      </c>
      <c r="M432" s="39" t="s">
        <v>26</v>
      </c>
      <c r="N432" s="39" t="s">
        <v>50</v>
      </c>
      <c r="O432" s="39" t="s">
        <v>174</v>
      </c>
      <c r="P432" s="39" t="s">
        <v>175</v>
      </c>
      <c r="Q432" s="40">
        <v>360</v>
      </c>
      <c r="R432" s="40">
        <f>Inventari!C47</f>
        <v>1</v>
      </c>
      <c r="S432" s="40"/>
      <c r="T432" s="40">
        <f t="shared" si="20"/>
        <v>360</v>
      </c>
      <c r="U432" s="40">
        <v>1</v>
      </c>
      <c r="V432" s="40">
        <f t="shared" si="21"/>
        <v>360</v>
      </c>
      <c r="W432" s="40">
        <f>'Tipus-de-Recurs-assignat'!B16</f>
        <v>90</v>
      </c>
      <c r="X432" s="40">
        <f t="shared" si="22"/>
        <v>9</v>
      </c>
      <c r="Y432" s="40"/>
      <c r="Z432" s="49"/>
    </row>
    <row r="433" spans="1:26" ht="19.899999999999999" customHeight="1" x14ac:dyDescent="0.25">
      <c r="A433" s="24" t="s">
        <v>38</v>
      </c>
      <c r="B433" s="39" t="s">
        <v>166</v>
      </c>
      <c r="C433" s="39" t="s">
        <v>167</v>
      </c>
      <c r="D433" s="39" t="s">
        <v>168</v>
      </c>
      <c r="E433" s="39" t="s">
        <v>169</v>
      </c>
      <c r="F433" s="39" t="s">
        <v>170</v>
      </c>
      <c r="G433" s="39" t="s">
        <v>171</v>
      </c>
      <c r="H433" s="39" t="s">
        <v>178</v>
      </c>
      <c r="I433" s="39" t="s">
        <v>179</v>
      </c>
      <c r="J433" s="39" t="s">
        <v>47</v>
      </c>
      <c r="K433" s="39"/>
      <c r="L433" s="39" t="s">
        <v>48</v>
      </c>
      <c r="M433" s="39" t="s">
        <v>26</v>
      </c>
      <c r="N433" s="39" t="s">
        <v>50</v>
      </c>
      <c r="O433" s="39" t="s">
        <v>174</v>
      </c>
      <c r="P433" s="39" t="s">
        <v>175</v>
      </c>
      <c r="Q433" s="40">
        <v>360</v>
      </c>
      <c r="R433" s="40">
        <f>Inventari!C47</f>
        <v>1</v>
      </c>
      <c r="S433" s="40"/>
      <c r="T433" s="40">
        <f t="shared" si="20"/>
        <v>360</v>
      </c>
      <c r="U433" s="40">
        <v>1</v>
      </c>
      <c r="V433" s="40">
        <f t="shared" si="21"/>
        <v>360</v>
      </c>
      <c r="W433" s="40">
        <f>'Tipus-de-Recurs-assignat'!B16</f>
        <v>90</v>
      </c>
      <c r="X433" s="40">
        <f t="shared" si="22"/>
        <v>9</v>
      </c>
      <c r="Y433" s="40"/>
      <c r="Z433" s="49"/>
    </row>
    <row r="434" spans="1:26" ht="19.899999999999999" customHeight="1" x14ac:dyDescent="0.25">
      <c r="A434" s="24" t="s">
        <v>38</v>
      </c>
      <c r="B434" s="39" t="s">
        <v>166</v>
      </c>
      <c r="C434" s="39" t="s">
        <v>167</v>
      </c>
      <c r="D434" s="39" t="s">
        <v>168</v>
      </c>
      <c r="E434" s="39" t="s">
        <v>169</v>
      </c>
      <c r="F434" s="39" t="s">
        <v>170</v>
      </c>
      <c r="G434" s="39" t="s">
        <v>171</v>
      </c>
      <c r="H434" s="39" t="s">
        <v>180</v>
      </c>
      <c r="I434" s="39" t="s">
        <v>181</v>
      </c>
      <c r="J434" s="39" t="s">
        <v>47</v>
      </c>
      <c r="K434" s="39"/>
      <c r="L434" s="39" t="s">
        <v>48</v>
      </c>
      <c r="M434" s="39" t="s">
        <v>26</v>
      </c>
      <c r="N434" s="39" t="s">
        <v>50</v>
      </c>
      <c r="O434" s="39" t="s">
        <v>174</v>
      </c>
      <c r="P434" s="39" t="s">
        <v>175</v>
      </c>
      <c r="Q434" s="40">
        <v>360</v>
      </c>
      <c r="R434" s="40">
        <f>Inventari!C47</f>
        <v>1</v>
      </c>
      <c r="S434" s="40"/>
      <c r="T434" s="40">
        <f t="shared" si="20"/>
        <v>360</v>
      </c>
      <c r="U434" s="40">
        <v>1</v>
      </c>
      <c r="V434" s="40">
        <f t="shared" si="21"/>
        <v>360</v>
      </c>
      <c r="W434" s="40">
        <f>'Tipus-de-Recurs-assignat'!B16</f>
        <v>90</v>
      </c>
      <c r="X434" s="40">
        <f t="shared" si="22"/>
        <v>9</v>
      </c>
      <c r="Y434" s="40"/>
      <c r="Z434" s="49"/>
    </row>
    <row r="435" spans="1:26" ht="19.899999999999999" customHeight="1" x14ac:dyDescent="0.25">
      <c r="A435" s="24" t="s">
        <v>38</v>
      </c>
      <c r="B435" s="39" t="s">
        <v>166</v>
      </c>
      <c r="C435" s="39" t="s">
        <v>167</v>
      </c>
      <c r="D435" s="39" t="s">
        <v>168</v>
      </c>
      <c r="E435" s="39" t="s">
        <v>169</v>
      </c>
      <c r="F435" s="39" t="s">
        <v>170</v>
      </c>
      <c r="G435" s="39" t="s">
        <v>171</v>
      </c>
      <c r="H435" s="39" t="s">
        <v>182</v>
      </c>
      <c r="I435" s="39" t="s">
        <v>183</v>
      </c>
      <c r="J435" s="39" t="s">
        <v>47</v>
      </c>
      <c r="K435" s="39"/>
      <c r="L435" s="39" t="s">
        <v>48</v>
      </c>
      <c r="M435" s="39" t="s">
        <v>26</v>
      </c>
      <c r="N435" s="39" t="s">
        <v>50</v>
      </c>
      <c r="O435" s="39" t="s">
        <v>174</v>
      </c>
      <c r="P435" s="39" t="s">
        <v>175</v>
      </c>
      <c r="Q435" s="40">
        <v>360</v>
      </c>
      <c r="R435" s="40">
        <f>Inventari!C47</f>
        <v>1</v>
      </c>
      <c r="S435" s="40"/>
      <c r="T435" s="40">
        <f t="shared" si="20"/>
        <v>360</v>
      </c>
      <c r="U435" s="40">
        <v>1</v>
      </c>
      <c r="V435" s="40">
        <f t="shared" si="21"/>
        <v>360</v>
      </c>
      <c r="W435" s="40">
        <f>'Tipus-de-Recurs-assignat'!B16</f>
        <v>90</v>
      </c>
      <c r="X435" s="40">
        <f t="shared" si="22"/>
        <v>9</v>
      </c>
      <c r="Y435" s="40"/>
      <c r="Z435" s="49"/>
    </row>
    <row r="436" spans="1:26" ht="19.899999999999999" customHeight="1" x14ac:dyDescent="0.25">
      <c r="A436" s="24" t="s">
        <v>38</v>
      </c>
      <c r="B436" s="39" t="s">
        <v>166</v>
      </c>
      <c r="C436" s="39" t="s">
        <v>167</v>
      </c>
      <c r="D436" s="39" t="s">
        <v>168</v>
      </c>
      <c r="E436" s="39" t="s">
        <v>169</v>
      </c>
      <c r="F436" s="39" t="s">
        <v>170</v>
      </c>
      <c r="G436" s="39" t="s">
        <v>171</v>
      </c>
      <c r="H436" s="39" t="s">
        <v>184</v>
      </c>
      <c r="I436" s="39" t="s">
        <v>185</v>
      </c>
      <c r="J436" s="39" t="s">
        <v>47</v>
      </c>
      <c r="K436" s="39"/>
      <c r="L436" s="39" t="s">
        <v>48</v>
      </c>
      <c r="M436" s="39" t="s">
        <v>26</v>
      </c>
      <c r="N436" s="39" t="s">
        <v>50</v>
      </c>
      <c r="O436" s="39" t="s">
        <v>174</v>
      </c>
      <c r="P436" s="39" t="s">
        <v>175</v>
      </c>
      <c r="Q436" s="40">
        <v>360</v>
      </c>
      <c r="R436" s="40">
        <f>Inventari!C47</f>
        <v>1</v>
      </c>
      <c r="S436" s="40"/>
      <c r="T436" s="40">
        <f t="shared" si="20"/>
        <v>360</v>
      </c>
      <c r="U436" s="40">
        <v>1</v>
      </c>
      <c r="V436" s="40">
        <f t="shared" si="21"/>
        <v>360</v>
      </c>
      <c r="W436" s="40">
        <f>'Tipus-de-Recurs-assignat'!B16</f>
        <v>90</v>
      </c>
      <c r="X436" s="40">
        <f t="shared" si="22"/>
        <v>9</v>
      </c>
      <c r="Y436" s="40"/>
      <c r="Z436" s="49"/>
    </row>
    <row r="437" spans="1:26" ht="19.899999999999999" customHeight="1" x14ac:dyDescent="0.25">
      <c r="A437" s="24" t="s">
        <v>38</v>
      </c>
      <c r="B437" s="39" t="s">
        <v>166</v>
      </c>
      <c r="C437" s="39" t="s">
        <v>167</v>
      </c>
      <c r="D437" s="39" t="s">
        <v>168</v>
      </c>
      <c r="E437" s="39" t="s">
        <v>169</v>
      </c>
      <c r="F437" s="39" t="s">
        <v>170</v>
      </c>
      <c r="G437" s="39" t="s">
        <v>171</v>
      </c>
      <c r="H437" s="39" t="s">
        <v>186</v>
      </c>
      <c r="I437" s="39" t="s">
        <v>187</v>
      </c>
      <c r="J437" s="39" t="s">
        <v>47</v>
      </c>
      <c r="K437" s="39"/>
      <c r="L437" s="39" t="s">
        <v>48</v>
      </c>
      <c r="M437" s="39" t="s">
        <v>26</v>
      </c>
      <c r="N437" s="39" t="s">
        <v>50</v>
      </c>
      <c r="O437" s="39" t="s">
        <v>174</v>
      </c>
      <c r="P437" s="39" t="s">
        <v>175</v>
      </c>
      <c r="Q437" s="40">
        <v>360</v>
      </c>
      <c r="R437" s="40">
        <f>Inventari!C47</f>
        <v>1</v>
      </c>
      <c r="S437" s="40"/>
      <c r="T437" s="40">
        <f t="shared" si="20"/>
        <v>360</v>
      </c>
      <c r="U437" s="40">
        <v>1</v>
      </c>
      <c r="V437" s="40">
        <f t="shared" si="21"/>
        <v>360</v>
      </c>
      <c r="W437" s="40">
        <f>'Tipus-de-Recurs-assignat'!B16</f>
        <v>90</v>
      </c>
      <c r="X437" s="40">
        <f t="shared" si="22"/>
        <v>9</v>
      </c>
      <c r="Y437" s="40"/>
      <c r="Z437" s="49"/>
    </row>
    <row r="438" spans="1:26" ht="19.899999999999999" customHeight="1" x14ac:dyDescent="0.25">
      <c r="A438" s="24" t="s">
        <v>38</v>
      </c>
      <c r="B438" s="39" t="s">
        <v>166</v>
      </c>
      <c r="C438" s="39" t="s">
        <v>167</v>
      </c>
      <c r="D438" s="39" t="s">
        <v>168</v>
      </c>
      <c r="E438" s="39" t="s">
        <v>169</v>
      </c>
      <c r="F438" s="39" t="s">
        <v>170</v>
      </c>
      <c r="G438" s="39" t="s">
        <v>171</v>
      </c>
      <c r="H438" s="39" t="s">
        <v>188</v>
      </c>
      <c r="I438" s="39" t="s">
        <v>189</v>
      </c>
      <c r="J438" s="39" t="s">
        <v>47</v>
      </c>
      <c r="K438" s="39"/>
      <c r="L438" s="39" t="s">
        <v>48</v>
      </c>
      <c r="M438" s="39" t="s">
        <v>26</v>
      </c>
      <c r="N438" s="39" t="s">
        <v>50</v>
      </c>
      <c r="O438" s="39" t="s">
        <v>174</v>
      </c>
      <c r="P438" s="39" t="s">
        <v>175</v>
      </c>
      <c r="Q438" s="40">
        <v>360</v>
      </c>
      <c r="R438" s="40">
        <f>Inventari!C47</f>
        <v>1</v>
      </c>
      <c r="S438" s="40"/>
      <c r="T438" s="40">
        <f t="shared" si="20"/>
        <v>360</v>
      </c>
      <c r="U438" s="40">
        <v>1</v>
      </c>
      <c r="V438" s="40">
        <f t="shared" si="21"/>
        <v>360</v>
      </c>
      <c r="W438" s="40">
        <f>'Tipus-de-Recurs-assignat'!B16</f>
        <v>90</v>
      </c>
      <c r="X438" s="40">
        <f t="shared" si="22"/>
        <v>9</v>
      </c>
      <c r="Y438" s="40"/>
      <c r="Z438" s="49"/>
    </row>
    <row r="439" spans="1:26" ht="19.899999999999999" customHeight="1" x14ac:dyDescent="0.25">
      <c r="A439" s="24" t="s">
        <v>38</v>
      </c>
      <c r="B439" s="39" t="s">
        <v>166</v>
      </c>
      <c r="C439" s="39" t="s">
        <v>167</v>
      </c>
      <c r="D439" s="39" t="s">
        <v>168</v>
      </c>
      <c r="E439" s="39" t="s">
        <v>169</v>
      </c>
      <c r="F439" s="39" t="s">
        <v>170</v>
      </c>
      <c r="G439" s="39" t="s">
        <v>171</v>
      </c>
      <c r="H439" s="39" t="s">
        <v>190</v>
      </c>
      <c r="I439" s="39" t="s">
        <v>191</v>
      </c>
      <c r="J439" s="39" t="s">
        <v>47</v>
      </c>
      <c r="K439" s="39"/>
      <c r="L439" s="39" t="s">
        <v>48</v>
      </c>
      <c r="M439" s="39" t="s">
        <v>26</v>
      </c>
      <c r="N439" s="39" t="s">
        <v>50</v>
      </c>
      <c r="O439" s="39" t="s">
        <v>174</v>
      </c>
      <c r="P439" s="39" t="s">
        <v>175</v>
      </c>
      <c r="Q439" s="40">
        <v>360</v>
      </c>
      <c r="R439" s="40">
        <f>Inventari!C47</f>
        <v>1</v>
      </c>
      <c r="S439" s="40"/>
      <c r="T439" s="40">
        <f t="shared" si="20"/>
        <v>360</v>
      </c>
      <c r="U439" s="40">
        <v>1</v>
      </c>
      <c r="V439" s="40">
        <f t="shared" si="21"/>
        <v>360</v>
      </c>
      <c r="W439" s="40">
        <f>'Tipus-de-Recurs-assignat'!B16</f>
        <v>90</v>
      </c>
      <c r="X439" s="40">
        <f t="shared" si="22"/>
        <v>9</v>
      </c>
      <c r="Y439" s="40"/>
      <c r="Z439" s="49"/>
    </row>
    <row r="440" spans="1:26" ht="19.899999999999999" customHeight="1" x14ac:dyDescent="0.25">
      <c r="A440" s="24" t="s">
        <v>38</v>
      </c>
      <c r="B440" s="39" t="s">
        <v>166</v>
      </c>
      <c r="C440" s="39" t="s">
        <v>167</v>
      </c>
      <c r="D440" s="39" t="s">
        <v>168</v>
      </c>
      <c r="E440" s="39" t="s">
        <v>169</v>
      </c>
      <c r="F440" s="39" t="s">
        <v>170</v>
      </c>
      <c r="G440" s="39" t="s">
        <v>171</v>
      </c>
      <c r="H440" s="39" t="s">
        <v>192</v>
      </c>
      <c r="I440" s="39" t="s">
        <v>193</v>
      </c>
      <c r="J440" s="39" t="s">
        <v>47</v>
      </c>
      <c r="K440" s="39"/>
      <c r="L440" s="39" t="s">
        <v>48</v>
      </c>
      <c r="M440" s="39" t="s">
        <v>26</v>
      </c>
      <c r="N440" s="39" t="s">
        <v>50</v>
      </c>
      <c r="O440" s="39" t="s">
        <v>174</v>
      </c>
      <c r="P440" s="39" t="s">
        <v>175</v>
      </c>
      <c r="Q440" s="40">
        <v>360</v>
      </c>
      <c r="R440" s="40">
        <f>Inventari!C47</f>
        <v>1</v>
      </c>
      <c r="S440" s="40"/>
      <c r="T440" s="40">
        <f t="shared" si="20"/>
        <v>360</v>
      </c>
      <c r="U440" s="40">
        <v>1</v>
      </c>
      <c r="V440" s="40">
        <f t="shared" si="21"/>
        <v>360</v>
      </c>
      <c r="W440" s="40">
        <f>'Tipus-de-Recurs-assignat'!B16</f>
        <v>90</v>
      </c>
      <c r="X440" s="40">
        <f t="shared" si="22"/>
        <v>9</v>
      </c>
      <c r="Y440" s="40"/>
      <c r="Z440" s="49"/>
    </row>
    <row r="441" spans="1:26" ht="19.899999999999999" customHeight="1" x14ac:dyDescent="0.25">
      <c r="A441" s="24" t="s">
        <v>38</v>
      </c>
      <c r="B441" s="39" t="s">
        <v>166</v>
      </c>
      <c r="C441" s="39" t="s">
        <v>167</v>
      </c>
      <c r="D441" s="39" t="s">
        <v>168</v>
      </c>
      <c r="E441" s="39" t="s">
        <v>169</v>
      </c>
      <c r="F441" s="39" t="s">
        <v>170</v>
      </c>
      <c r="G441" s="39" t="s">
        <v>171</v>
      </c>
      <c r="H441" s="39" t="s">
        <v>194</v>
      </c>
      <c r="I441" s="39" t="s">
        <v>195</v>
      </c>
      <c r="J441" s="39" t="s">
        <v>47</v>
      </c>
      <c r="K441" s="39"/>
      <c r="L441" s="39" t="s">
        <v>48</v>
      </c>
      <c r="M441" s="39" t="s">
        <v>26</v>
      </c>
      <c r="N441" s="39" t="s">
        <v>50</v>
      </c>
      <c r="O441" s="39" t="s">
        <v>174</v>
      </c>
      <c r="P441" s="39" t="s">
        <v>175</v>
      </c>
      <c r="Q441" s="40">
        <v>360</v>
      </c>
      <c r="R441" s="40">
        <f>Inventari!C47</f>
        <v>1</v>
      </c>
      <c r="S441" s="40"/>
      <c r="T441" s="40">
        <f t="shared" si="20"/>
        <v>360</v>
      </c>
      <c r="U441" s="40">
        <v>1</v>
      </c>
      <c r="V441" s="40">
        <f t="shared" si="21"/>
        <v>360</v>
      </c>
      <c r="W441" s="40">
        <f>'Tipus-de-Recurs-assignat'!B16</f>
        <v>90</v>
      </c>
      <c r="X441" s="40">
        <f t="shared" si="22"/>
        <v>9</v>
      </c>
      <c r="Y441" s="40"/>
      <c r="Z441" s="49"/>
    </row>
    <row r="442" spans="1:26" ht="19.899999999999999" customHeight="1" x14ac:dyDescent="0.25">
      <c r="A442" s="24" t="s">
        <v>38</v>
      </c>
      <c r="B442" s="39" t="s">
        <v>166</v>
      </c>
      <c r="C442" s="39" t="s">
        <v>167</v>
      </c>
      <c r="D442" s="39" t="s">
        <v>168</v>
      </c>
      <c r="E442" s="39" t="s">
        <v>169</v>
      </c>
      <c r="F442" s="39" t="s">
        <v>170</v>
      </c>
      <c r="G442" s="39" t="s">
        <v>171</v>
      </c>
      <c r="H442" s="39" t="s">
        <v>196</v>
      </c>
      <c r="I442" s="39" t="s">
        <v>197</v>
      </c>
      <c r="J442" s="39" t="s">
        <v>72</v>
      </c>
      <c r="K442" s="39" t="s">
        <v>198</v>
      </c>
      <c r="L442" s="39" t="s">
        <v>48</v>
      </c>
      <c r="M442" s="39" t="s">
        <v>26</v>
      </c>
      <c r="N442" s="39" t="s">
        <v>50</v>
      </c>
      <c r="O442" s="39" t="s">
        <v>174</v>
      </c>
      <c r="P442" s="39" t="s">
        <v>175</v>
      </c>
      <c r="Q442" s="40">
        <v>360</v>
      </c>
      <c r="R442" s="40">
        <f>Inventari!C47</f>
        <v>1</v>
      </c>
      <c r="S442" s="40"/>
      <c r="T442" s="40">
        <f t="shared" si="20"/>
        <v>360</v>
      </c>
      <c r="U442" s="40">
        <v>1</v>
      </c>
      <c r="V442" s="40">
        <f t="shared" si="21"/>
        <v>360</v>
      </c>
      <c r="W442" s="40">
        <f>'Tipus-de-Recurs-assignat'!B16</f>
        <v>90</v>
      </c>
      <c r="X442" s="40">
        <f t="shared" si="22"/>
        <v>9</v>
      </c>
      <c r="Y442" s="40"/>
      <c r="Z442" s="49"/>
    </row>
    <row r="443" spans="1:26" ht="19.899999999999999" customHeight="1" x14ac:dyDescent="0.25">
      <c r="A443" s="24" t="s">
        <v>38</v>
      </c>
      <c r="B443" s="39" t="s">
        <v>166</v>
      </c>
      <c r="C443" s="39" t="s">
        <v>167</v>
      </c>
      <c r="D443" s="39" t="s">
        <v>168</v>
      </c>
      <c r="E443" s="39" t="s">
        <v>169</v>
      </c>
      <c r="F443" s="39" t="s">
        <v>170</v>
      </c>
      <c r="G443" s="39" t="s">
        <v>171</v>
      </c>
      <c r="H443" s="39" t="s">
        <v>199</v>
      </c>
      <c r="I443" s="39" t="s">
        <v>200</v>
      </c>
      <c r="J443" s="39" t="s">
        <v>72</v>
      </c>
      <c r="K443" s="39" t="s">
        <v>198</v>
      </c>
      <c r="L443" s="39" t="s">
        <v>48</v>
      </c>
      <c r="M443" s="39" t="s">
        <v>26</v>
      </c>
      <c r="N443" s="39" t="s">
        <v>50</v>
      </c>
      <c r="O443" s="39" t="s">
        <v>174</v>
      </c>
      <c r="P443" s="39" t="s">
        <v>175</v>
      </c>
      <c r="Q443" s="40">
        <v>360</v>
      </c>
      <c r="R443" s="40">
        <f>Inventari!C47</f>
        <v>1</v>
      </c>
      <c r="S443" s="40"/>
      <c r="T443" s="40">
        <f t="shared" si="20"/>
        <v>360</v>
      </c>
      <c r="U443" s="40">
        <v>1</v>
      </c>
      <c r="V443" s="40">
        <f t="shared" si="21"/>
        <v>360</v>
      </c>
      <c r="W443" s="40">
        <f>'Tipus-de-Recurs-assignat'!B16</f>
        <v>90</v>
      </c>
      <c r="X443" s="40">
        <f t="shared" si="22"/>
        <v>9</v>
      </c>
      <c r="Y443" s="40"/>
      <c r="Z443" s="49"/>
    </row>
    <row r="444" spans="1:26" ht="19.899999999999999" customHeight="1" x14ac:dyDescent="0.25">
      <c r="A444" s="24" t="s">
        <v>38</v>
      </c>
      <c r="B444" s="39" t="s">
        <v>166</v>
      </c>
      <c r="C444" s="39" t="s">
        <v>167</v>
      </c>
      <c r="D444" s="39" t="s">
        <v>168</v>
      </c>
      <c r="E444" s="39" t="s">
        <v>169</v>
      </c>
      <c r="F444" s="39" t="s">
        <v>170</v>
      </c>
      <c r="G444" s="39" t="s">
        <v>171</v>
      </c>
      <c r="H444" s="39" t="s">
        <v>201</v>
      </c>
      <c r="I444" s="39" t="s">
        <v>202</v>
      </c>
      <c r="J444" s="39" t="s">
        <v>47</v>
      </c>
      <c r="K444" s="39"/>
      <c r="L444" s="39" t="s">
        <v>48</v>
      </c>
      <c r="M444" s="39" t="s">
        <v>26</v>
      </c>
      <c r="N444" s="39" t="s">
        <v>50</v>
      </c>
      <c r="O444" s="39" t="s">
        <v>174</v>
      </c>
      <c r="P444" s="39" t="s">
        <v>175</v>
      </c>
      <c r="Q444" s="40">
        <v>360</v>
      </c>
      <c r="R444" s="40">
        <f>Inventari!C47</f>
        <v>1</v>
      </c>
      <c r="S444" s="40"/>
      <c r="T444" s="40">
        <f t="shared" si="20"/>
        <v>360</v>
      </c>
      <c r="U444" s="40">
        <v>1</v>
      </c>
      <c r="V444" s="40">
        <f t="shared" si="21"/>
        <v>360</v>
      </c>
      <c r="W444" s="40">
        <f>'Tipus-de-Recurs-assignat'!B16</f>
        <v>90</v>
      </c>
      <c r="X444" s="40">
        <f t="shared" si="22"/>
        <v>9</v>
      </c>
      <c r="Y444" s="40"/>
      <c r="Z444" s="49"/>
    </row>
    <row r="445" spans="1:26" ht="19.899999999999999" customHeight="1" x14ac:dyDescent="0.25">
      <c r="A445" s="24" t="s">
        <v>38</v>
      </c>
      <c r="B445" s="39" t="s">
        <v>166</v>
      </c>
      <c r="C445" s="39" t="s">
        <v>167</v>
      </c>
      <c r="D445" s="39" t="s">
        <v>168</v>
      </c>
      <c r="E445" s="39" t="s">
        <v>169</v>
      </c>
      <c r="F445" s="39" t="s">
        <v>170</v>
      </c>
      <c r="G445" s="39" t="s">
        <v>171</v>
      </c>
      <c r="H445" s="39" t="s">
        <v>203</v>
      </c>
      <c r="I445" s="39" t="s">
        <v>204</v>
      </c>
      <c r="J445" s="39" t="s">
        <v>72</v>
      </c>
      <c r="K445" s="39" t="s">
        <v>205</v>
      </c>
      <c r="L445" s="39" t="s">
        <v>48</v>
      </c>
      <c r="M445" s="39" t="s">
        <v>26</v>
      </c>
      <c r="N445" s="39" t="s">
        <v>50</v>
      </c>
      <c r="O445" s="39" t="s">
        <v>174</v>
      </c>
      <c r="P445" s="39" t="s">
        <v>175</v>
      </c>
      <c r="Q445" s="40">
        <v>360</v>
      </c>
      <c r="R445" s="40">
        <f>Inventari!C47</f>
        <v>1</v>
      </c>
      <c r="S445" s="40"/>
      <c r="T445" s="40">
        <f t="shared" si="20"/>
        <v>360</v>
      </c>
      <c r="U445" s="40">
        <v>1</v>
      </c>
      <c r="V445" s="40">
        <f t="shared" si="21"/>
        <v>360</v>
      </c>
      <c r="W445" s="40">
        <f>'Tipus-de-Recurs-assignat'!B16</f>
        <v>90</v>
      </c>
      <c r="X445" s="40">
        <f t="shared" si="22"/>
        <v>9</v>
      </c>
      <c r="Y445" s="40"/>
      <c r="Z445" s="49"/>
    </row>
    <row r="446" spans="1:26" ht="19.899999999999999" customHeight="1" x14ac:dyDescent="0.25">
      <c r="A446" s="24" t="s">
        <v>38</v>
      </c>
      <c r="B446" s="39" t="s">
        <v>166</v>
      </c>
      <c r="C446" s="39" t="s">
        <v>167</v>
      </c>
      <c r="D446" s="39" t="s">
        <v>168</v>
      </c>
      <c r="E446" s="39" t="s">
        <v>169</v>
      </c>
      <c r="F446" s="39" t="s">
        <v>170</v>
      </c>
      <c r="G446" s="39" t="s">
        <v>171</v>
      </c>
      <c r="H446" s="39" t="s">
        <v>206</v>
      </c>
      <c r="I446" s="39" t="s">
        <v>207</v>
      </c>
      <c r="J446" s="39" t="s">
        <v>72</v>
      </c>
      <c r="K446" s="39" t="s">
        <v>73</v>
      </c>
      <c r="L446" s="39" t="s">
        <v>48</v>
      </c>
      <c r="M446" s="39" t="s">
        <v>26</v>
      </c>
      <c r="N446" s="39" t="s">
        <v>50</v>
      </c>
      <c r="O446" s="39" t="s">
        <v>174</v>
      </c>
      <c r="P446" s="39" t="s">
        <v>175</v>
      </c>
      <c r="Q446" s="40">
        <v>360</v>
      </c>
      <c r="R446" s="40">
        <f>Inventari!C47</f>
        <v>1</v>
      </c>
      <c r="S446" s="40"/>
      <c r="T446" s="40">
        <f t="shared" si="20"/>
        <v>360</v>
      </c>
      <c r="U446" s="40">
        <v>1</v>
      </c>
      <c r="V446" s="40">
        <f t="shared" si="21"/>
        <v>360</v>
      </c>
      <c r="W446" s="40">
        <f>'Tipus-de-Recurs-assignat'!B16</f>
        <v>90</v>
      </c>
      <c r="X446" s="40">
        <f t="shared" si="22"/>
        <v>9</v>
      </c>
      <c r="Y446" s="40"/>
      <c r="Z446" s="49"/>
    </row>
    <row r="447" spans="1:26" ht="19.899999999999999" customHeight="1" x14ac:dyDescent="0.25">
      <c r="A447" s="24" t="s">
        <v>38</v>
      </c>
      <c r="B447" s="39" t="s">
        <v>166</v>
      </c>
      <c r="C447" s="39" t="s">
        <v>167</v>
      </c>
      <c r="D447" s="39" t="s">
        <v>168</v>
      </c>
      <c r="E447" s="39" t="s">
        <v>169</v>
      </c>
      <c r="F447" s="39" t="s">
        <v>170</v>
      </c>
      <c r="G447" s="39" t="s">
        <v>171</v>
      </c>
      <c r="H447" s="39" t="s">
        <v>208</v>
      </c>
      <c r="I447" s="39" t="s">
        <v>209</v>
      </c>
      <c r="J447" s="39" t="s">
        <v>72</v>
      </c>
      <c r="K447" s="39" t="s">
        <v>73</v>
      </c>
      <c r="L447" s="39" t="s">
        <v>48</v>
      </c>
      <c r="M447" s="39" t="s">
        <v>26</v>
      </c>
      <c r="N447" s="39" t="s">
        <v>50</v>
      </c>
      <c r="O447" s="39" t="s">
        <v>174</v>
      </c>
      <c r="P447" s="39" t="s">
        <v>175</v>
      </c>
      <c r="Q447" s="40">
        <v>360</v>
      </c>
      <c r="R447" s="40">
        <f>Inventari!C47</f>
        <v>1</v>
      </c>
      <c r="S447" s="40"/>
      <c r="T447" s="40">
        <f t="shared" si="20"/>
        <v>360</v>
      </c>
      <c r="U447" s="40">
        <v>1</v>
      </c>
      <c r="V447" s="40">
        <f t="shared" si="21"/>
        <v>360</v>
      </c>
      <c r="W447" s="40">
        <f>'Tipus-de-Recurs-assignat'!B16</f>
        <v>90</v>
      </c>
      <c r="X447" s="40">
        <f t="shared" si="22"/>
        <v>9</v>
      </c>
      <c r="Y447" s="40"/>
      <c r="Z447" s="49"/>
    </row>
    <row r="448" spans="1:26" ht="19.899999999999999" customHeight="1" x14ac:dyDescent="0.25">
      <c r="A448" s="24" t="s">
        <v>38</v>
      </c>
      <c r="B448" s="39" t="s">
        <v>166</v>
      </c>
      <c r="C448" s="39" t="s">
        <v>167</v>
      </c>
      <c r="D448" s="39" t="s">
        <v>168</v>
      </c>
      <c r="E448" s="39" t="s">
        <v>169</v>
      </c>
      <c r="F448" s="39" t="s">
        <v>170</v>
      </c>
      <c r="G448" s="39" t="s">
        <v>171</v>
      </c>
      <c r="H448" s="39" t="s">
        <v>210</v>
      </c>
      <c r="I448" s="39" t="s">
        <v>211</v>
      </c>
      <c r="J448" s="39" t="s">
        <v>72</v>
      </c>
      <c r="K448" s="39" t="s">
        <v>212</v>
      </c>
      <c r="L448" s="39" t="s">
        <v>48</v>
      </c>
      <c r="M448" s="39" t="s">
        <v>26</v>
      </c>
      <c r="N448" s="39" t="s">
        <v>50</v>
      </c>
      <c r="O448" s="39" t="s">
        <v>174</v>
      </c>
      <c r="P448" s="39" t="s">
        <v>175</v>
      </c>
      <c r="Q448" s="40">
        <v>360</v>
      </c>
      <c r="R448" s="40">
        <f>Inventari!C47</f>
        <v>1</v>
      </c>
      <c r="S448" s="40"/>
      <c r="T448" s="40">
        <f t="shared" si="20"/>
        <v>360</v>
      </c>
      <c r="U448" s="40">
        <v>1</v>
      </c>
      <c r="V448" s="40">
        <f t="shared" si="21"/>
        <v>360</v>
      </c>
      <c r="W448" s="40">
        <f>'Tipus-de-Recurs-assignat'!B16</f>
        <v>90</v>
      </c>
      <c r="X448" s="40">
        <f t="shared" si="22"/>
        <v>9</v>
      </c>
      <c r="Y448" s="40"/>
      <c r="Z448" s="49"/>
    </row>
    <row r="449" spans="1:26" ht="19.899999999999999" customHeight="1" x14ac:dyDescent="0.25">
      <c r="A449" s="24" t="s">
        <v>38</v>
      </c>
      <c r="B449" s="39" t="s">
        <v>166</v>
      </c>
      <c r="C449" s="39" t="s">
        <v>167</v>
      </c>
      <c r="D449" s="39" t="s">
        <v>168</v>
      </c>
      <c r="E449" s="39" t="s">
        <v>169</v>
      </c>
      <c r="F449" s="39" t="s">
        <v>170</v>
      </c>
      <c r="G449" s="39" t="s">
        <v>171</v>
      </c>
      <c r="H449" s="39" t="s">
        <v>213</v>
      </c>
      <c r="I449" s="39" t="s">
        <v>214</v>
      </c>
      <c r="J449" s="39" t="s">
        <v>72</v>
      </c>
      <c r="K449" s="39" t="s">
        <v>212</v>
      </c>
      <c r="L449" s="39" t="s">
        <v>48</v>
      </c>
      <c r="M449" s="39" t="s">
        <v>26</v>
      </c>
      <c r="N449" s="39" t="s">
        <v>50</v>
      </c>
      <c r="O449" s="39" t="s">
        <v>174</v>
      </c>
      <c r="P449" s="39" t="s">
        <v>175</v>
      </c>
      <c r="Q449" s="40">
        <v>360</v>
      </c>
      <c r="R449" s="40">
        <f>Inventari!C47</f>
        <v>1</v>
      </c>
      <c r="S449" s="40"/>
      <c r="T449" s="40">
        <f t="shared" si="20"/>
        <v>360</v>
      </c>
      <c r="U449" s="40">
        <v>1</v>
      </c>
      <c r="V449" s="40">
        <f t="shared" si="21"/>
        <v>360</v>
      </c>
      <c r="W449" s="40">
        <f>'Tipus-de-Recurs-assignat'!B16</f>
        <v>90</v>
      </c>
      <c r="X449" s="40">
        <f t="shared" si="22"/>
        <v>9</v>
      </c>
      <c r="Y449" s="40"/>
      <c r="Z449" s="49"/>
    </row>
    <row r="450" spans="1:26" ht="19.899999999999999" customHeight="1" x14ac:dyDescent="0.25">
      <c r="A450" s="24" t="s">
        <v>38</v>
      </c>
      <c r="B450" s="39" t="s">
        <v>166</v>
      </c>
      <c r="C450" s="39" t="s">
        <v>167</v>
      </c>
      <c r="D450" s="39" t="s">
        <v>168</v>
      </c>
      <c r="E450" s="39" t="s">
        <v>169</v>
      </c>
      <c r="F450" s="39" t="s">
        <v>170</v>
      </c>
      <c r="G450" s="39" t="s">
        <v>171</v>
      </c>
      <c r="H450" s="39" t="s">
        <v>215</v>
      </c>
      <c r="I450" s="39" t="s">
        <v>216</v>
      </c>
      <c r="J450" s="39" t="s">
        <v>72</v>
      </c>
      <c r="K450" s="39" t="s">
        <v>212</v>
      </c>
      <c r="L450" s="39" t="s">
        <v>48</v>
      </c>
      <c r="M450" s="39" t="s">
        <v>26</v>
      </c>
      <c r="N450" s="39" t="s">
        <v>50</v>
      </c>
      <c r="O450" s="39" t="s">
        <v>174</v>
      </c>
      <c r="P450" s="39" t="s">
        <v>175</v>
      </c>
      <c r="Q450" s="40">
        <v>360</v>
      </c>
      <c r="R450" s="40">
        <f>Inventari!C47</f>
        <v>1</v>
      </c>
      <c r="S450" s="40"/>
      <c r="T450" s="40">
        <f t="shared" si="20"/>
        <v>360</v>
      </c>
      <c r="U450" s="40">
        <v>1</v>
      </c>
      <c r="V450" s="40">
        <f t="shared" si="21"/>
        <v>360</v>
      </c>
      <c r="W450" s="40">
        <f>'Tipus-de-Recurs-assignat'!B16</f>
        <v>90</v>
      </c>
      <c r="X450" s="40">
        <f t="shared" si="22"/>
        <v>9</v>
      </c>
      <c r="Y450" s="40"/>
      <c r="Z450" s="49"/>
    </row>
    <row r="451" spans="1:26" ht="19.899999999999999" customHeight="1" x14ac:dyDescent="0.25">
      <c r="A451" s="24" t="s">
        <v>38</v>
      </c>
      <c r="B451" s="39" t="s">
        <v>166</v>
      </c>
      <c r="C451" s="39" t="s">
        <v>167</v>
      </c>
      <c r="D451" s="39" t="s">
        <v>168</v>
      </c>
      <c r="E451" s="39" t="s">
        <v>169</v>
      </c>
      <c r="F451" s="39" t="s">
        <v>170</v>
      </c>
      <c r="G451" s="39" t="s">
        <v>171</v>
      </c>
      <c r="H451" s="39" t="s">
        <v>217</v>
      </c>
      <c r="I451" s="39" t="s">
        <v>218</v>
      </c>
      <c r="J451" s="39" t="s">
        <v>72</v>
      </c>
      <c r="K451" s="39" t="s">
        <v>212</v>
      </c>
      <c r="L451" s="39" t="s">
        <v>48</v>
      </c>
      <c r="M451" s="39" t="s">
        <v>26</v>
      </c>
      <c r="N451" s="39" t="s">
        <v>50</v>
      </c>
      <c r="O451" s="39" t="s">
        <v>174</v>
      </c>
      <c r="P451" s="39" t="s">
        <v>175</v>
      </c>
      <c r="Q451" s="40">
        <v>360</v>
      </c>
      <c r="R451" s="40">
        <f>Inventari!C47</f>
        <v>1</v>
      </c>
      <c r="S451" s="40"/>
      <c r="T451" s="40">
        <f t="shared" si="20"/>
        <v>360</v>
      </c>
      <c r="U451" s="40">
        <v>1</v>
      </c>
      <c r="V451" s="40">
        <f t="shared" si="21"/>
        <v>360</v>
      </c>
      <c r="W451" s="40">
        <f>'Tipus-de-Recurs-assignat'!B16</f>
        <v>90</v>
      </c>
      <c r="X451" s="40">
        <f t="shared" si="22"/>
        <v>9</v>
      </c>
      <c r="Y451" s="40"/>
      <c r="Z451" s="49"/>
    </row>
    <row r="452" spans="1:26" ht="19.899999999999999" customHeight="1" x14ac:dyDescent="0.25">
      <c r="A452" s="24" t="s">
        <v>38</v>
      </c>
      <c r="B452" s="39" t="s">
        <v>166</v>
      </c>
      <c r="C452" s="39" t="s">
        <v>167</v>
      </c>
      <c r="D452" s="39" t="s">
        <v>168</v>
      </c>
      <c r="E452" s="39" t="s">
        <v>169</v>
      </c>
      <c r="F452" s="39" t="s">
        <v>170</v>
      </c>
      <c r="G452" s="39" t="s">
        <v>171</v>
      </c>
      <c r="H452" s="39" t="s">
        <v>219</v>
      </c>
      <c r="I452" s="39" t="s">
        <v>220</v>
      </c>
      <c r="J452" s="39" t="s">
        <v>72</v>
      </c>
      <c r="K452" s="39" t="s">
        <v>212</v>
      </c>
      <c r="L452" s="39" t="s">
        <v>48</v>
      </c>
      <c r="M452" s="39" t="s">
        <v>26</v>
      </c>
      <c r="N452" s="39" t="s">
        <v>50</v>
      </c>
      <c r="O452" s="39" t="s">
        <v>174</v>
      </c>
      <c r="P452" s="39" t="s">
        <v>175</v>
      </c>
      <c r="Q452" s="40">
        <v>360</v>
      </c>
      <c r="R452" s="40">
        <f>Inventari!C47</f>
        <v>1</v>
      </c>
      <c r="S452" s="40"/>
      <c r="T452" s="40">
        <f t="shared" si="20"/>
        <v>360</v>
      </c>
      <c r="U452" s="40">
        <v>1</v>
      </c>
      <c r="V452" s="40">
        <f t="shared" si="21"/>
        <v>360</v>
      </c>
      <c r="W452" s="40">
        <f>'Tipus-de-Recurs-assignat'!B16</f>
        <v>90</v>
      </c>
      <c r="X452" s="40">
        <f t="shared" si="22"/>
        <v>9</v>
      </c>
      <c r="Y452" s="40"/>
      <c r="Z452" s="49"/>
    </row>
    <row r="453" spans="1:26" ht="19.899999999999999" customHeight="1" x14ac:dyDescent="0.25">
      <c r="A453" s="24" t="s">
        <v>38</v>
      </c>
      <c r="B453" s="39" t="s">
        <v>166</v>
      </c>
      <c r="C453" s="39" t="s">
        <v>167</v>
      </c>
      <c r="D453" s="39" t="s">
        <v>168</v>
      </c>
      <c r="E453" s="39" t="s">
        <v>169</v>
      </c>
      <c r="F453" s="39" t="s">
        <v>170</v>
      </c>
      <c r="G453" s="39" t="s">
        <v>171</v>
      </c>
      <c r="H453" s="39" t="s">
        <v>221</v>
      </c>
      <c r="I453" s="39" t="s">
        <v>222</v>
      </c>
      <c r="J453" s="39" t="s">
        <v>72</v>
      </c>
      <c r="K453" s="39" t="s">
        <v>212</v>
      </c>
      <c r="L453" s="39" t="s">
        <v>48</v>
      </c>
      <c r="M453" s="39" t="s">
        <v>26</v>
      </c>
      <c r="N453" s="39" t="s">
        <v>50</v>
      </c>
      <c r="O453" s="39" t="s">
        <v>174</v>
      </c>
      <c r="P453" s="39" t="s">
        <v>175</v>
      </c>
      <c r="Q453" s="40">
        <v>360</v>
      </c>
      <c r="R453" s="40">
        <f>Inventari!C47</f>
        <v>1</v>
      </c>
      <c r="S453" s="40"/>
      <c r="T453" s="40">
        <f t="shared" si="20"/>
        <v>360</v>
      </c>
      <c r="U453" s="40">
        <v>1</v>
      </c>
      <c r="V453" s="40">
        <f t="shared" si="21"/>
        <v>360</v>
      </c>
      <c r="W453" s="40">
        <f>'Tipus-de-Recurs-assignat'!B16</f>
        <v>90</v>
      </c>
      <c r="X453" s="40">
        <f t="shared" si="22"/>
        <v>9</v>
      </c>
      <c r="Y453" s="40"/>
      <c r="Z453" s="49"/>
    </row>
    <row r="454" spans="1:26" ht="19.899999999999999" customHeight="1" x14ac:dyDescent="0.25">
      <c r="A454" s="24" t="s">
        <v>38</v>
      </c>
      <c r="B454" s="39" t="s">
        <v>166</v>
      </c>
      <c r="C454" s="39" t="s">
        <v>167</v>
      </c>
      <c r="D454" s="39" t="s">
        <v>168</v>
      </c>
      <c r="E454" s="39" t="s">
        <v>169</v>
      </c>
      <c r="F454" s="39" t="s">
        <v>170</v>
      </c>
      <c r="G454" s="39" t="s">
        <v>171</v>
      </c>
      <c r="H454" s="39" t="s">
        <v>223</v>
      </c>
      <c r="I454" s="39" t="s">
        <v>224</v>
      </c>
      <c r="J454" s="39" t="s">
        <v>72</v>
      </c>
      <c r="K454" s="39" t="s">
        <v>73</v>
      </c>
      <c r="L454" s="39" t="s">
        <v>48</v>
      </c>
      <c r="M454" s="39" t="s">
        <v>26</v>
      </c>
      <c r="N454" s="39" t="s">
        <v>50</v>
      </c>
      <c r="O454" s="39" t="s">
        <v>174</v>
      </c>
      <c r="P454" s="39" t="s">
        <v>175</v>
      </c>
      <c r="Q454" s="40">
        <v>360</v>
      </c>
      <c r="R454" s="40">
        <f>Inventari!C47</f>
        <v>1</v>
      </c>
      <c r="S454" s="40"/>
      <c r="T454" s="40">
        <f t="shared" si="20"/>
        <v>360</v>
      </c>
      <c r="U454" s="40">
        <v>1</v>
      </c>
      <c r="V454" s="40">
        <f t="shared" si="21"/>
        <v>360</v>
      </c>
      <c r="W454" s="40">
        <f>'Tipus-de-Recurs-assignat'!B16</f>
        <v>90</v>
      </c>
      <c r="X454" s="40">
        <f t="shared" si="22"/>
        <v>9</v>
      </c>
      <c r="Y454" s="40"/>
      <c r="Z454" s="49"/>
    </row>
    <row r="455" spans="1:26" ht="19.899999999999999" customHeight="1" x14ac:dyDescent="0.25">
      <c r="A455" s="24" t="s">
        <v>38</v>
      </c>
      <c r="B455" s="39" t="s">
        <v>166</v>
      </c>
      <c r="C455" s="39" t="s">
        <v>167</v>
      </c>
      <c r="D455" s="39" t="s">
        <v>168</v>
      </c>
      <c r="E455" s="39" t="s">
        <v>169</v>
      </c>
      <c r="F455" s="39" t="s">
        <v>170</v>
      </c>
      <c r="G455" s="39" t="s">
        <v>171</v>
      </c>
      <c r="H455" s="39" t="s">
        <v>225</v>
      </c>
      <c r="I455" s="39" t="s">
        <v>226</v>
      </c>
      <c r="J455" s="39" t="s">
        <v>72</v>
      </c>
      <c r="K455" s="39" t="s">
        <v>73</v>
      </c>
      <c r="L455" s="39" t="s">
        <v>48</v>
      </c>
      <c r="M455" s="39" t="s">
        <v>26</v>
      </c>
      <c r="N455" s="39" t="s">
        <v>50</v>
      </c>
      <c r="O455" s="39" t="s">
        <v>174</v>
      </c>
      <c r="P455" s="39" t="s">
        <v>175</v>
      </c>
      <c r="Q455" s="40">
        <v>360</v>
      </c>
      <c r="R455" s="40">
        <f>Inventari!C47</f>
        <v>1</v>
      </c>
      <c r="S455" s="40"/>
      <c r="T455" s="40">
        <f t="shared" si="20"/>
        <v>360</v>
      </c>
      <c r="U455" s="40">
        <v>1</v>
      </c>
      <c r="V455" s="40">
        <f t="shared" si="21"/>
        <v>360</v>
      </c>
      <c r="W455" s="40">
        <f>'Tipus-de-Recurs-assignat'!B16</f>
        <v>90</v>
      </c>
      <c r="X455" s="40">
        <f t="shared" si="22"/>
        <v>9</v>
      </c>
      <c r="Y455" s="40"/>
      <c r="Z455" s="49"/>
    </row>
    <row r="456" spans="1:26" ht="19.899999999999999" customHeight="1" x14ac:dyDescent="0.25">
      <c r="A456" s="24" t="s">
        <v>38</v>
      </c>
      <c r="B456" s="39" t="s">
        <v>166</v>
      </c>
      <c r="C456" s="39" t="s">
        <v>167</v>
      </c>
      <c r="D456" s="39" t="s">
        <v>168</v>
      </c>
      <c r="E456" s="39" t="s">
        <v>169</v>
      </c>
      <c r="F456" s="39" t="s">
        <v>170</v>
      </c>
      <c r="G456" s="39" t="s">
        <v>171</v>
      </c>
      <c r="H456" s="39" t="s">
        <v>227</v>
      </c>
      <c r="I456" s="39" t="s">
        <v>228</v>
      </c>
      <c r="J456" s="39" t="s">
        <v>72</v>
      </c>
      <c r="K456" s="39" t="s">
        <v>229</v>
      </c>
      <c r="L456" s="39" t="s">
        <v>48</v>
      </c>
      <c r="M456" s="39" t="s">
        <v>26</v>
      </c>
      <c r="N456" s="39" t="s">
        <v>50</v>
      </c>
      <c r="O456" s="39" t="s">
        <v>174</v>
      </c>
      <c r="P456" s="39" t="s">
        <v>175</v>
      </c>
      <c r="Q456" s="40">
        <v>360</v>
      </c>
      <c r="R456" s="40">
        <f>Inventari!C47</f>
        <v>1</v>
      </c>
      <c r="S456" s="40"/>
      <c r="T456" s="40">
        <f t="shared" si="20"/>
        <v>360</v>
      </c>
      <c r="U456" s="40">
        <v>1</v>
      </c>
      <c r="V456" s="40">
        <f t="shared" si="21"/>
        <v>360</v>
      </c>
      <c r="W456" s="40">
        <f>'Tipus-de-Recurs-assignat'!B16</f>
        <v>90</v>
      </c>
      <c r="X456" s="40">
        <f t="shared" si="22"/>
        <v>9</v>
      </c>
      <c r="Y456" s="40"/>
      <c r="Z456" s="49"/>
    </row>
    <row r="457" spans="1:26" ht="19.899999999999999" customHeight="1" x14ac:dyDescent="0.25">
      <c r="A457" s="24" t="s">
        <v>38</v>
      </c>
      <c r="B457" s="39" t="s">
        <v>166</v>
      </c>
      <c r="C457" s="39" t="s">
        <v>167</v>
      </c>
      <c r="D457" s="39" t="s">
        <v>168</v>
      </c>
      <c r="E457" s="39" t="s">
        <v>169</v>
      </c>
      <c r="F457" s="39" t="s">
        <v>170</v>
      </c>
      <c r="G457" s="39" t="s">
        <v>171</v>
      </c>
      <c r="H457" s="39" t="s">
        <v>230</v>
      </c>
      <c r="I457" s="39" t="s">
        <v>231</v>
      </c>
      <c r="J457" s="39" t="s">
        <v>72</v>
      </c>
      <c r="K457" s="39" t="s">
        <v>229</v>
      </c>
      <c r="L457" s="39" t="s">
        <v>48</v>
      </c>
      <c r="M457" s="39" t="s">
        <v>26</v>
      </c>
      <c r="N457" s="39" t="s">
        <v>50</v>
      </c>
      <c r="O457" s="39" t="s">
        <v>174</v>
      </c>
      <c r="P457" s="39" t="s">
        <v>175</v>
      </c>
      <c r="Q457" s="40">
        <v>360</v>
      </c>
      <c r="R457" s="40">
        <f>Inventari!C47</f>
        <v>1</v>
      </c>
      <c r="S457" s="40"/>
      <c r="T457" s="40">
        <f t="shared" si="20"/>
        <v>360</v>
      </c>
      <c r="U457" s="40">
        <v>1</v>
      </c>
      <c r="V457" s="40">
        <f t="shared" si="21"/>
        <v>360</v>
      </c>
      <c r="W457" s="40">
        <f>'Tipus-de-Recurs-assignat'!B16</f>
        <v>90</v>
      </c>
      <c r="X457" s="40">
        <f t="shared" si="22"/>
        <v>9</v>
      </c>
      <c r="Y457" s="40"/>
      <c r="Z457" s="49"/>
    </row>
    <row r="458" spans="1:26" ht="19.899999999999999" customHeight="1" x14ac:dyDescent="0.25">
      <c r="A458" s="24" t="s">
        <v>38</v>
      </c>
      <c r="B458" s="39" t="s">
        <v>166</v>
      </c>
      <c r="C458" s="39" t="s">
        <v>167</v>
      </c>
      <c r="D458" s="39" t="s">
        <v>168</v>
      </c>
      <c r="E458" s="39" t="s">
        <v>169</v>
      </c>
      <c r="F458" s="39" t="s">
        <v>170</v>
      </c>
      <c r="G458" s="39" t="s">
        <v>171</v>
      </c>
      <c r="H458" s="39" t="s">
        <v>232</v>
      </c>
      <c r="I458" s="39" t="s">
        <v>233</v>
      </c>
      <c r="J458" s="39" t="s">
        <v>72</v>
      </c>
      <c r="K458" s="39" t="s">
        <v>229</v>
      </c>
      <c r="L458" s="39" t="s">
        <v>48</v>
      </c>
      <c r="M458" s="39" t="s">
        <v>26</v>
      </c>
      <c r="N458" s="39" t="s">
        <v>50</v>
      </c>
      <c r="O458" s="39" t="s">
        <v>174</v>
      </c>
      <c r="P458" s="39" t="s">
        <v>175</v>
      </c>
      <c r="Q458" s="40">
        <v>360</v>
      </c>
      <c r="R458" s="40">
        <f>Inventari!C47</f>
        <v>1</v>
      </c>
      <c r="S458" s="40"/>
      <c r="T458" s="40">
        <f t="shared" si="20"/>
        <v>360</v>
      </c>
      <c r="U458" s="40">
        <v>1</v>
      </c>
      <c r="V458" s="40">
        <f t="shared" si="21"/>
        <v>360</v>
      </c>
      <c r="W458" s="40">
        <f>'Tipus-de-Recurs-assignat'!B16</f>
        <v>90</v>
      </c>
      <c r="X458" s="40">
        <f t="shared" si="22"/>
        <v>9</v>
      </c>
      <c r="Y458" s="40"/>
      <c r="Z458" s="49"/>
    </row>
    <row r="459" spans="1:26" ht="19.899999999999999" customHeight="1" x14ac:dyDescent="0.25">
      <c r="A459" s="24" t="s">
        <v>38</v>
      </c>
      <c r="B459" s="39" t="s">
        <v>166</v>
      </c>
      <c r="C459" s="39" t="s">
        <v>167</v>
      </c>
      <c r="D459" s="39" t="s">
        <v>168</v>
      </c>
      <c r="E459" s="39" t="s">
        <v>169</v>
      </c>
      <c r="F459" s="39" t="s">
        <v>170</v>
      </c>
      <c r="G459" s="39" t="s">
        <v>171</v>
      </c>
      <c r="H459" s="39" t="s">
        <v>234</v>
      </c>
      <c r="I459" s="39" t="s">
        <v>235</v>
      </c>
      <c r="J459" s="39" t="s">
        <v>47</v>
      </c>
      <c r="K459" s="39"/>
      <c r="L459" s="39" t="s">
        <v>48</v>
      </c>
      <c r="M459" s="39" t="s">
        <v>26</v>
      </c>
      <c r="N459" s="39" t="s">
        <v>50</v>
      </c>
      <c r="O459" s="39" t="s">
        <v>174</v>
      </c>
      <c r="P459" s="39" t="s">
        <v>175</v>
      </c>
      <c r="Q459" s="40">
        <v>360</v>
      </c>
      <c r="R459" s="40">
        <f>Inventari!C47</f>
        <v>1</v>
      </c>
      <c r="S459" s="40"/>
      <c r="T459" s="40">
        <f t="shared" ref="T459:T522" si="23">Q459*R459</f>
        <v>360</v>
      </c>
      <c r="U459" s="40">
        <v>1</v>
      </c>
      <c r="V459" s="40">
        <f t="shared" ref="V459:V522" si="24">T459*U459</f>
        <v>360</v>
      </c>
      <c r="W459" s="40">
        <f>'Tipus-de-Recurs-assignat'!B16</f>
        <v>90</v>
      </c>
      <c r="X459" s="40">
        <f t="shared" ref="X459:X522" si="25">(V459/3600)*W459</f>
        <v>9</v>
      </c>
      <c r="Y459" s="40"/>
      <c r="Z459" s="49"/>
    </row>
    <row r="460" spans="1:26" ht="19.899999999999999" customHeight="1" x14ac:dyDescent="0.25">
      <c r="A460" s="24" t="s">
        <v>38</v>
      </c>
      <c r="B460" s="39" t="s">
        <v>166</v>
      </c>
      <c r="C460" s="39" t="s">
        <v>167</v>
      </c>
      <c r="D460" s="39" t="s">
        <v>168</v>
      </c>
      <c r="E460" s="39" t="s">
        <v>169</v>
      </c>
      <c r="F460" s="39" t="s">
        <v>170</v>
      </c>
      <c r="G460" s="39" t="s">
        <v>171</v>
      </c>
      <c r="H460" s="39" t="s">
        <v>236</v>
      </c>
      <c r="I460" s="39" t="s">
        <v>237</v>
      </c>
      <c r="J460" s="39" t="s">
        <v>47</v>
      </c>
      <c r="K460" s="39"/>
      <c r="L460" s="39" t="s">
        <v>48</v>
      </c>
      <c r="M460" s="39" t="s">
        <v>26</v>
      </c>
      <c r="N460" s="39" t="s">
        <v>50</v>
      </c>
      <c r="O460" s="39" t="s">
        <v>174</v>
      </c>
      <c r="P460" s="39" t="s">
        <v>175</v>
      </c>
      <c r="Q460" s="40">
        <v>360</v>
      </c>
      <c r="R460" s="40">
        <f>Inventari!C47</f>
        <v>1</v>
      </c>
      <c r="S460" s="40"/>
      <c r="T460" s="40">
        <f t="shared" si="23"/>
        <v>360</v>
      </c>
      <c r="U460" s="40">
        <v>1</v>
      </c>
      <c r="V460" s="40">
        <f t="shared" si="24"/>
        <v>360</v>
      </c>
      <c r="W460" s="40">
        <f>'Tipus-de-Recurs-assignat'!B16</f>
        <v>90</v>
      </c>
      <c r="X460" s="40">
        <f t="shared" si="25"/>
        <v>9</v>
      </c>
      <c r="Y460" s="40"/>
      <c r="Z460" s="49"/>
    </row>
    <row r="461" spans="1:26" ht="19.899999999999999" customHeight="1" x14ac:dyDescent="0.25">
      <c r="A461" s="24" t="s">
        <v>38</v>
      </c>
      <c r="B461" s="39" t="s">
        <v>166</v>
      </c>
      <c r="C461" s="39" t="s">
        <v>167</v>
      </c>
      <c r="D461" s="39" t="s">
        <v>168</v>
      </c>
      <c r="E461" s="39" t="s">
        <v>169</v>
      </c>
      <c r="F461" s="39" t="s">
        <v>170</v>
      </c>
      <c r="G461" s="39" t="s">
        <v>171</v>
      </c>
      <c r="H461" s="39" t="s">
        <v>238</v>
      </c>
      <c r="I461" s="39" t="s">
        <v>239</v>
      </c>
      <c r="J461" s="39" t="s">
        <v>72</v>
      </c>
      <c r="K461" s="39" t="s">
        <v>240</v>
      </c>
      <c r="L461" s="39" t="s">
        <v>48</v>
      </c>
      <c r="M461" s="39" t="s">
        <v>26</v>
      </c>
      <c r="N461" s="39" t="s">
        <v>50</v>
      </c>
      <c r="O461" s="39" t="s">
        <v>174</v>
      </c>
      <c r="P461" s="39" t="s">
        <v>175</v>
      </c>
      <c r="Q461" s="40">
        <v>360</v>
      </c>
      <c r="R461" s="40">
        <f>Inventari!C47</f>
        <v>1</v>
      </c>
      <c r="S461" s="40"/>
      <c r="T461" s="40">
        <f t="shared" si="23"/>
        <v>360</v>
      </c>
      <c r="U461" s="40">
        <v>1</v>
      </c>
      <c r="V461" s="40">
        <f t="shared" si="24"/>
        <v>360</v>
      </c>
      <c r="W461" s="40">
        <f>'Tipus-de-Recurs-assignat'!B16</f>
        <v>90</v>
      </c>
      <c r="X461" s="40">
        <f t="shared" si="25"/>
        <v>9</v>
      </c>
      <c r="Y461" s="40"/>
      <c r="Z461" s="49"/>
    </row>
    <row r="462" spans="1:26" ht="19.899999999999999" customHeight="1" x14ac:dyDescent="0.25">
      <c r="A462" s="24" t="s">
        <v>38</v>
      </c>
      <c r="B462" s="39" t="s">
        <v>166</v>
      </c>
      <c r="C462" s="39" t="s">
        <v>167</v>
      </c>
      <c r="D462" s="39" t="s">
        <v>168</v>
      </c>
      <c r="E462" s="39" t="s">
        <v>169</v>
      </c>
      <c r="F462" s="39" t="s">
        <v>170</v>
      </c>
      <c r="G462" s="39" t="s">
        <v>171</v>
      </c>
      <c r="H462" s="39" t="s">
        <v>241</v>
      </c>
      <c r="I462" s="39" t="s">
        <v>242</v>
      </c>
      <c r="J462" s="39" t="s">
        <v>72</v>
      </c>
      <c r="K462" s="39" t="s">
        <v>198</v>
      </c>
      <c r="L462" s="39" t="s">
        <v>48</v>
      </c>
      <c r="M462" s="39" t="s">
        <v>26</v>
      </c>
      <c r="N462" s="39" t="s">
        <v>50</v>
      </c>
      <c r="O462" s="39" t="s">
        <v>174</v>
      </c>
      <c r="P462" s="39" t="s">
        <v>175</v>
      </c>
      <c r="Q462" s="40">
        <v>360</v>
      </c>
      <c r="R462" s="40">
        <f>Inventari!C47</f>
        <v>1</v>
      </c>
      <c r="S462" s="40"/>
      <c r="T462" s="40">
        <f t="shared" si="23"/>
        <v>360</v>
      </c>
      <c r="U462" s="40">
        <v>1</v>
      </c>
      <c r="V462" s="40">
        <f t="shared" si="24"/>
        <v>360</v>
      </c>
      <c r="W462" s="40">
        <f>'Tipus-de-Recurs-assignat'!B16</f>
        <v>90</v>
      </c>
      <c r="X462" s="40">
        <f t="shared" si="25"/>
        <v>9</v>
      </c>
      <c r="Y462" s="40"/>
      <c r="Z462" s="49"/>
    </row>
    <row r="463" spans="1:26" ht="19.899999999999999" customHeight="1" x14ac:dyDescent="0.25">
      <c r="A463" s="24" t="s">
        <v>38</v>
      </c>
      <c r="B463" s="39" t="s">
        <v>166</v>
      </c>
      <c r="C463" s="39" t="s">
        <v>167</v>
      </c>
      <c r="D463" s="39" t="s">
        <v>168</v>
      </c>
      <c r="E463" s="39" t="s">
        <v>169</v>
      </c>
      <c r="F463" s="39" t="s">
        <v>170</v>
      </c>
      <c r="G463" s="39" t="s">
        <v>171</v>
      </c>
      <c r="H463" s="39" t="s">
        <v>243</v>
      </c>
      <c r="I463" s="39" t="s">
        <v>244</v>
      </c>
      <c r="J463" s="39" t="s">
        <v>47</v>
      </c>
      <c r="K463" s="39"/>
      <c r="L463" s="39" t="s">
        <v>48</v>
      </c>
      <c r="M463" s="39" t="s">
        <v>26</v>
      </c>
      <c r="N463" s="39" t="s">
        <v>50</v>
      </c>
      <c r="O463" s="39" t="s">
        <v>174</v>
      </c>
      <c r="P463" s="39" t="s">
        <v>175</v>
      </c>
      <c r="Q463" s="40">
        <v>360</v>
      </c>
      <c r="R463" s="40">
        <f>Inventari!C47</f>
        <v>1</v>
      </c>
      <c r="S463" s="40"/>
      <c r="T463" s="40">
        <f t="shared" si="23"/>
        <v>360</v>
      </c>
      <c r="U463" s="40">
        <v>1</v>
      </c>
      <c r="V463" s="40">
        <f t="shared" si="24"/>
        <v>360</v>
      </c>
      <c r="W463" s="40">
        <f>'Tipus-de-Recurs-assignat'!B16</f>
        <v>90</v>
      </c>
      <c r="X463" s="40">
        <f t="shared" si="25"/>
        <v>9</v>
      </c>
      <c r="Y463" s="40"/>
      <c r="Z463" s="49"/>
    </row>
    <row r="464" spans="1:26" ht="19.899999999999999" customHeight="1" x14ac:dyDescent="0.25">
      <c r="A464" s="24" t="s">
        <v>38</v>
      </c>
      <c r="B464" s="39" t="s">
        <v>166</v>
      </c>
      <c r="C464" s="39" t="s">
        <v>167</v>
      </c>
      <c r="D464" s="39" t="s">
        <v>168</v>
      </c>
      <c r="E464" s="39" t="s">
        <v>169</v>
      </c>
      <c r="F464" s="39" t="s">
        <v>170</v>
      </c>
      <c r="G464" s="39" t="s">
        <v>171</v>
      </c>
      <c r="H464" s="39" t="s">
        <v>245</v>
      </c>
      <c r="I464" s="39" t="s">
        <v>246</v>
      </c>
      <c r="J464" s="39" t="s">
        <v>47</v>
      </c>
      <c r="K464" s="39"/>
      <c r="L464" s="39" t="s">
        <v>48</v>
      </c>
      <c r="M464" s="39" t="s">
        <v>26</v>
      </c>
      <c r="N464" s="39" t="s">
        <v>50</v>
      </c>
      <c r="O464" s="39" t="s">
        <v>174</v>
      </c>
      <c r="P464" s="39" t="s">
        <v>175</v>
      </c>
      <c r="Q464" s="40">
        <v>360</v>
      </c>
      <c r="R464" s="40">
        <f>Inventari!C47</f>
        <v>1</v>
      </c>
      <c r="S464" s="40"/>
      <c r="T464" s="40">
        <f t="shared" si="23"/>
        <v>360</v>
      </c>
      <c r="U464" s="40">
        <v>1</v>
      </c>
      <c r="V464" s="40">
        <f t="shared" si="24"/>
        <v>360</v>
      </c>
      <c r="W464" s="40">
        <f>'Tipus-de-Recurs-assignat'!B16</f>
        <v>90</v>
      </c>
      <c r="X464" s="40">
        <f t="shared" si="25"/>
        <v>9</v>
      </c>
      <c r="Y464" s="40"/>
      <c r="Z464" s="49"/>
    </row>
    <row r="465" spans="1:26" ht="19.899999999999999" customHeight="1" x14ac:dyDescent="0.25">
      <c r="A465" s="24" t="s">
        <v>38</v>
      </c>
      <c r="B465" s="39" t="s">
        <v>166</v>
      </c>
      <c r="C465" s="39" t="s">
        <v>167</v>
      </c>
      <c r="D465" s="39" t="s">
        <v>41</v>
      </c>
      <c r="E465" s="39" t="s">
        <v>161</v>
      </c>
      <c r="F465" s="39" t="s">
        <v>162</v>
      </c>
      <c r="G465" s="39" t="s">
        <v>171</v>
      </c>
      <c r="H465" s="39" t="s">
        <v>247</v>
      </c>
      <c r="I465" s="39" t="s">
        <v>248</v>
      </c>
      <c r="J465" s="39" t="s">
        <v>72</v>
      </c>
      <c r="K465" s="39" t="s">
        <v>249</v>
      </c>
      <c r="L465" s="39" t="s">
        <v>48</v>
      </c>
      <c r="M465" s="39" t="s">
        <v>26</v>
      </c>
      <c r="N465" s="39" t="s">
        <v>50</v>
      </c>
      <c r="O465" s="39" t="s">
        <v>174</v>
      </c>
      <c r="P465" s="39" t="s">
        <v>175</v>
      </c>
      <c r="Q465" s="40">
        <v>360</v>
      </c>
      <c r="R465" s="40">
        <f>Inventari!C60</f>
        <v>1</v>
      </c>
      <c r="S465" s="40"/>
      <c r="T465" s="40">
        <f t="shared" si="23"/>
        <v>360</v>
      </c>
      <c r="U465" s="40">
        <v>1</v>
      </c>
      <c r="V465" s="40">
        <f t="shared" si="24"/>
        <v>360</v>
      </c>
      <c r="W465" s="40">
        <f>'Tipus-de-Recurs-assignat'!B16</f>
        <v>90</v>
      </c>
      <c r="X465" s="40">
        <f t="shared" si="25"/>
        <v>9</v>
      </c>
      <c r="Y465" s="40"/>
      <c r="Z465" s="49"/>
    </row>
    <row r="466" spans="1:26" ht="19.899999999999999" customHeight="1" x14ac:dyDescent="0.25">
      <c r="A466" s="24" t="s">
        <v>38</v>
      </c>
      <c r="B466" s="39" t="s">
        <v>166</v>
      </c>
      <c r="C466" s="39" t="s">
        <v>167</v>
      </c>
      <c r="D466" s="39" t="s">
        <v>168</v>
      </c>
      <c r="E466" s="39" t="s">
        <v>169</v>
      </c>
      <c r="F466" s="39" t="s">
        <v>170</v>
      </c>
      <c r="G466" s="39" t="s">
        <v>171</v>
      </c>
      <c r="H466" s="39" t="s">
        <v>250</v>
      </c>
      <c r="I466" s="39" t="s">
        <v>251</v>
      </c>
      <c r="J466" s="39" t="s">
        <v>72</v>
      </c>
      <c r="K466" s="39" t="s">
        <v>73</v>
      </c>
      <c r="L466" s="39" t="s">
        <v>48</v>
      </c>
      <c r="M466" s="39" t="s">
        <v>26</v>
      </c>
      <c r="N466" s="39" t="s">
        <v>50</v>
      </c>
      <c r="O466" s="39" t="s">
        <v>174</v>
      </c>
      <c r="P466" s="39" t="s">
        <v>175</v>
      </c>
      <c r="Q466" s="40">
        <v>360</v>
      </c>
      <c r="R466" s="40">
        <f>Inventari!C47</f>
        <v>1</v>
      </c>
      <c r="S466" s="40"/>
      <c r="T466" s="40">
        <f t="shared" si="23"/>
        <v>360</v>
      </c>
      <c r="U466" s="40">
        <v>1</v>
      </c>
      <c r="V466" s="40">
        <f t="shared" si="24"/>
        <v>360</v>
      </c>
      <c r="W466" s="40">
        <f>'Tipus-de-Recurs-assignat'!B16</f>
        <v>90</v>
      </c>
      <c r="X466" s="40">
        <f t="shared" si="25"/>
        <v>9</v>
      </c>
      <c r="Y466" s="40"/>
      <c r="Z466" s="49"/>
    </row>
    <row r="467" spans="1:26" ht="19.899999999999999" customHeight="1" x14ac:dyDescent="0.25">
      <c r="A467" s="24" t="s">
        <v>38</v>
      </c>
      <c r="B467" s="39" t="s">
        <v>166</v>
      </c>
      <c r="C467" s="39" t="s">
        <v>167</v>
      </c>
      <c r="D467" s="39" t="s">
        <v>41</v>
      </c>
      <c r="E467" s="39" t="s">
        <v>161</v>
      </c>
      <c r="F467" s="39" t="s">
        <v>162</v>
      </c>
      <c r="G467" s="39" t="s">
        <v>171</v>
      </c>
      <c r="H467" s="39" t="s">
        <v>252</v>
      </c>
      <c r="I467" s="39" t="s">
        <v>253</v>
      </c>
      <c r="J467" s="39" t="s">
        <v>72</v>
      </c>
      <c r="K467" s="39" t="s">
        <v>249</v>
      </c>
      <c r="L467" s="39" t="s">
        <v>48</v>
      </c>
      <c r="M467" s="39" t="s">
        <v>26</v>
      </c>
      <c r="N467" s="39" t="s">
        <v>50</v>
      </c>
      <c r="O467" s="39" t="s">
        <v>174</v>
      </c>
      <c r="P467" s="39" t="s">
        <v>175</v>
      </c>
      <c r="Q467" s="40">
        <v>360</v>
      </c>
      <c r="R467" s="40">
        <f>Inventari!C60</f>
        <v>1</v>
      </c>
      <c r="S467" s="40"/>
      <c r="T467" s="40">
        <f t="shared" si="23"/>
        <v>360</v>
      </c>
      <c r="U467" s="40">
        <v>1</v>
      </c>
      <c r="V467" s="40">
        <f t="shared" si="24"/>
        <v>360</v>
      </c>
      <c r="W467" s="40">
        <f>'Tipus-de-Recurs-assignat'!B16</f>
        <v>90</v>
      </c>
      <c r="X467" s="40">
        <f t="shared" si="25"/>
        <v>9</v>
      </c>
      <c r="Y467" s="40"/>
      <c r="Z467" s="49"/>
    </row>
    <row r="468" spans="1:26" ht="19.899999999999999" customHeight="1" x14ac:dyDescent="0.25">
      <c r="A468" s="24" t="s">
        <v>38</v>
      </c>
      <c r="B468" s="39" t="s">
        <v>166</v>
      </c>
      <c r="C468" s="39" t="s">
        <v>167</v>
      </c>
      <c r="D468" s="39" t="s">
        <v>168</v>
      </c>
      <c r="E468" s="39" t="s">
        <v>169</v>
      </c>
      <c r="F468" s="39" t="s">
        <v>170</v>
      </c>
      <c r="G468" s="39" t="s">
        <v>171</v>
      </c>
      <c r="H468" s="39" t="s">
        <v>254</v>
      </c>
      <c r="I468" s="39" t="s">
        <v>255</v>
      </c>
      <c r="J468" s="39" t="s">
        <v>72</v>
      </c>
      <c r="K468" s="39" t="s">
        <v>256</v>
      </c>
      <c r="L468" s="39" t="s">
        <v>48</v>
      </c>
      <c r="M468" s="39" t="s">
        <v>26</v>
      </c>
      <c r="N468" s="39" t="s">
        <v>50</v>
      </c>
      <c r="O468" s="39" t="s">
        <v>174</v>
      </c>
      <c r="P468" s="39" t="s">
        <v>175</v>
      </c>
      <c r="Q468" s="40">
        <v>360</v>
      </c>
      <c r="R468" s="40">
        <f>Inventari!C47</f>
        <v>1</v>
      </c>
      <c r="S468" s="40"/>
      <c r="T468" s="40">
        <f t="shared" si="23"/>
        <v>360</v>
      </c>
      <c r="U468" s="40">
        <v>1</v>
      </c>
      <c r="V468" s="40">
        <f t="shared" si="24"/>
        <v>360</v>
      </c>
      <c r="W468" s="40">
        <f>'Tipus-de-Recurs-assignat'!B16</f>
        <v>90</v>
      </c>
      <c r="X468" s="40">
        <f t="shared" si="25"/>
        <v>9</v>
      </c>
      <c r="Y468" s="40"/>
      <c r="Z468" s="49"/>
    </row>
    <row r="469" spans="1:26" ht="19.899999999999999" customHeight="1" x14ac:dyDescent="0.25">
      <c r="A469" s="24" t="s">
        <v>38</v>
      </c>
      <c r="B469" s="39" t="s">
        <v>166</v>
      </c>
      <c r="C469" s="39" t="s">
        <v>167</v>
      </c>
      <c r="D469" s="39" t="s">
        <v>41</v>
      </c>
      <c r="E469" s="39" t="s">
        <v>161</v>
      </c>
      <c r="F469" s="39" t="s">
        <v>162</v>
      </c>
      <c r="G469" s="39" t="s">
        <v>171</v>
      </c>
      <c r="H469" s="39" t="s">
        <v>257</v>
      </c>
      <c r="I469" s="39" t="s">
        <v>258</v>
      </c>
      <c r="J469" s="39" t="s">
        <v>72</v>
      </c>
      <c r="K469" s="39" t="s">
        <v>249</v>
      </c>
      <c r="L469" s="39" t="s">
        <v>48</v>
      </c>
      <c r="M469" s="39" t="s">
        <v>26</v>
      </c>
      <c r="N469" s="39" t="s">
        <v>50</v>
      </c>
      <c r="O469" s="39" t="s">
        <v>174</v>
      </c>
      <c r="P469" s="39" t="s">
        <v>175</v>
      </c>
      <c r="Q469" s="40">
        <v>360</v>
      </c>
      <c r="R469" s="40">
        <f>Inventari!C60</f>
        <v>1</v>
      </c>
      <c r="S469" s="40"/>
      <c r="T469" s="40">
        <f t="shared" si="23"/>
        <v>360</v>
      </c>
      <c r="U469" s="40">
        <v>1</v>
      </c>
      <c r="V469" s="40">
        <f t="shared" si="24"/>
        <v>360</v>
      </c>
      <c r="W469" s="40">
        <f>'Tipus-de-Recurs-assignat'!B16</f>
        <v>90</v>
      </c>
      <c r="X469" s="40">
        <f t="shared" si="25"/>
        <v>9</v>
      </c>
      <c r="Y469" s="40"/>
      <c r="Z469" s="49"/>
    </row>
    <row r="470" spans="1:26" ht="19.899999999999999" customHeight="1" x14ac:dyDescent="0.25">
      <c r="A470" s="24" t="s">
        <v>38</v>
      </c>
      <c r="B470" s="39" t="s">
        <v>166</v>
      </c>
      <c r="C470" s="39" t="s">
        <v>167</v>
      </c>
      <c r="D470" s="39" t="s">
        <v>168</v>
      </c>
      <c r="E470" s="39" t="s">
        <v>169</v>
      </c>
      <c r="F470" s="39" t="s">
        <v>170</v>
      </c>
      <c r="G470" s="39" t="s">
        <v>171</v>
      </c>
      <c r="H470" s="39" t="s">
        <v>259</v>
      </c>
      <c r="I470" s="39" t="s">
        <v>260</v>
      </c>
      <c r="J470" s="39" t="s">
        <v>72</v>
      </c>
      <c r="K470" s="39" t="s">
        <v>256</v>
      </c>
      <c r="L470" s="39" t="s">
        <v>48</v>
      </c>
      <c r="M470" s="39" t="s">
        <v>26</v>
      </c>
      <c r="N470" s="39" t="s">
        <v>50</v>
      </c>
      <c r="O470" s="39" t="s">
        <v>174</v>
      </c>
      <c r="P470" s="39" t="s">
        <v>175</v>
      </c>
      <c r="Q470" s="40">
        <v>360</v>
      </c>
      <c r="R470" s="40">
        <f>Inventari!C47</f>
        <v>1</v>
      </c>
      <c r="S470" s="40"/>
      <c r="T470" s="40">
        <f t="shared" si="23"/>
        <v>360</v>
      </c>
      <c r="U470" s="40">
        <v>1</v>
      </c>
      <c r="V470" s="40">
        <f t="shared" si="24"/>
        <v>360</v>
      </c>
      <c r="W470" s="40">
        <f>'Tipus-de-Recurs-assignat'!B16</f>
        <v>90</v>
      </c>
      <c r="X470" s="40">
        <f t="shared" si="25"/>
        <v>9</v>
      </c>
      <c r="Y470" s="40"/>
      <c r="Z470" s="49"/>
    </row>
    <row r="471" spans="1:26" ht="19.899999999999999" customHeight="1" x14ac:dyDescent="0.25">
      <c r="A471" s="24" t="s">
        <v>38</v>
      </c>
      <c r="B471" s="39" t="s">
        <v>166</v>
      </c>
      <c r="C471" s="39" t="s">
        <v>167</v>
      </c>
      <c r="D471" s="39" t="s">
        <v>41</v>
      </c>
      <c r="E471" s="39" t="s">
        <v>161</v>
      </c>
      <c r="F471" s="39" t="s">
        <v>162</v>
      </c>
      <c r="G471" s="39" t="s">
        <v>171</v>
      </c>
      <c r="H471" s="39" t="s">
        <v>261</v>
      </c>
      <c r="I471" s="39" t="s">
        <v>262</v>
      </c>
      <c r="J471" s="39" t="s">
        <v>72</v>
      </c>
      <c r="K471" s="39" t="s">
        <v>249</v>
      </c>
      <c r="L471" s="39" t="s">
        <v>48</v>
      </c>
      <c r="M471" s="39" t="s">
        <v>26</v>
      </c>
      <c r="N471" s="39" t="s">
        <v>50</v>
      </c>
      <c r="O471" s="39" t="s">
        <v>174</v>
      </c>
      <c r="P471" s="39" t="s">
        <v>175</v>
      </c>
      <c r="Q471" s="40">
        <v>360</v>
      </c>
      <c r="R471" s="40">
        <f>Inventari!C60</f>
        <v>1</v>
      </c>
      <c r="S471" s="40"/>
      <c r="T471" s="40">
        <f t="shared" si="23"/>
        <v>360</v>
      </c>
      <c r="U471" s="40">
        <v>1</v>
      </c>
      <c r="V471" s="40">
        <f t="shared" si="24"/>
        <v>360</v>
      </c>
      <c r="W471" s="40">
        <f>'Tipus-de-Recurs-assignat'!B16</f>
        <v>90</v>
      </c>
      <c r="X471" s="40">
        <f t="shared" si="25"/>
        <v>9</v>
      </c>
      <c r="Y471" s="40"/>
      <c r="Z471" s="49"/>
    </row>
    <row r="472" spans="1:26" ht="19.899999999999999" customHeight="1" x14ac:dyDescent="0.25">
      <c r="A472" s="24" t="s">
        <v>38</v>
      </c>
      <c r="B472" s="39" t="s">
        <v>166</v>
      </c>
      <c r="C472" s="39" t="s">
        <v>167</v>
      </c>
      <c r="D472" s="39" t="s">
        <v>168</v>
      </c>
      <c r="E472" s="39" t="s">
        <v>169</v>
      </c>
      <c r="F472" s="39" t="s">
        <v>170</v>
      </c>
      <c r="G472" s="39" t="s">
        <v>171</v>
      </c>
      <c r="H472" s="39" t="s">
        <v>263</v>
      </c>
      <c r="I472" s="39" t="s">
        <v>264</v>
      </c>
      <c r="J472" s="39" t="s">
        <v>72</v>
      </c>
      <c r="K472" s="39" t="s">
        <v>198</v>
      </c>
      <c r="L472" s="39" t="s">
        <v>48</v>
      </c>
      <c r="M472" s="39" t="s">
        <v>26</v>
      </c>
      <c r="N472" s="39" t="s">
        <v>50</v>
      </c>
      <c r="O472" s="39" t="s">
        <v>174</v>
      </c>
      <c r="P472" s="39" t="s">
        <v>175</v>
      </c>
      <c r="Q472" s="40">
        <v>360</v>
      </c>
      <c r="R472" s="40">
        <f>Inventari!C47</f>
        <v>1</v>
      </c>
      <c r="S472" s="40"/>
      <c r="T472" s="40">
        <f t="shared" si="23"/>
        <v>360</v>
      </c>
      <c r="U472" s="40">
        <v>1</v>
      </c>
      <c r="V472" s="40">
        <f t="shared" si="24"/>
        <v>360</v>
      </c>
      <c r="W472" s="40">
        <f>'Tipus-de-Recurs-assignat'!B16</f>
        <v>90</v>
      </c>
      <c r="X472" s="40">
        <f t="shared" si="25"/>
        <v>9</v>
      </c>
      <c r="Y472" s="40"/>
      <c r="Z472" s="49"/>
    </row>
    <row r="473" spans="1:26" ht="19.899999999999999" customHeight="1" x14ac:dyDescent="0.25">
      <c r="A473" s="24" t="s">
        <v>38</v>
      </c>
      <c r="B473" s="39" t="s">
        <v>166</v>
      </c>
      <c r="C473" s="39" t="s">
        <v>167</v>
      </c>
      <c r="D473" s="39" t="s">
        <v>41</v>
      </c>
      <c r="E473" s="39" t="s">
        <v>161</v>
      </c>
      <c r="F473" s="39" t="s">
        <v>162</v>
      </c>
      <c r="G473" s="39" t="s">
        <v>171</v>
      </c>
      <c r="H473" s="39" t="s">
        <v>265</v>
      </c>
      <c r="I473" s="39" t="s">
        <v>266</v>
      </c>
      <c r="J473" s="39" t="s">
        <v>72</v>
      </c>
      <c r="K473" s="39" t="s">
        <v>249</v>
      </c>
      <c r="L473" s="39" t="s">
        <v>48</v>
      </c>
      <c r="M473" s="39" t="s">
        <v>26</v>
      </c>
      <c r="N473" s="39" t="s">
        <v>50</v>
      </c>
      <c r="O473" s="39" t="s">
        <v>174</v>
      </c>
      <c r="P473" s="39" t="s">
        <v>175</v>
      </c>
      <c r="Q473" s="40">
        <v>360</v>
      </c>
      <c r="R473" s="40">
        <f>Inventari!C60</f>
        <v>1</v>
      </c>
      <c r="S473" s="40"/>
      <c r="T473" s="40">
        <f t="shared" si="23"/>
        <v>360</v>
      </c>
      <c r="U473" s="40">
        <v>1</v>
      </c>
      <c r="V473" s="40">
        <f t="shared" si="24"/>
        <v>360</v>
      </c>
      <c r="W473" s="40">
        <f>'Tipus-de-Recurs-assignat'!B16</f>
        <v>90</v>
      </c>
      <c r="X473" s="40">
        <f t="shared" si="25"/>
        <v>9</v>
      </c>
      <c r="Y473" s="40"/>
      <c r="Z473" s="49"/>
    </row>
    <row r="474" spans="1:26" ht="19.899999999999999" customHeight="1" x14ac:dyDescent="0.25">
      <c r="A474" s="24" t="s">
        <v>38</v>
      </c>
      <c r="B474" s="39" t="s">
        <v>166</v>
      </c>
      <c r="C474" s="39" t="s">
        <v>167</v>
      </c>
      <c r="D474" s="39" t="s">
        <v>168</v>
      </c>
      <c r="E474" s="39" t="s">
        <v>169</v>
      </c>
      <c r="F474" s="39" t="s">
        <v>170</v>
      </c>
      <c r="G474" s="39" t="s">
        <v>171</v>
      </c>
      <c r="H474" s="39" t="s">
        <v>267</v>
      </c>
      <c r="I474" s="39" t="s">
        <v>268</v>
      </c>
      <c r="J474" s="39" t="s">
        <v>47</v>
      </c>
      <c r="K474" s="39"/>
      <c r="L474" s="39" t="s">
        <v>48</v>
      </c>
      <c r="M474" s="39" t="s">
        <v>26</v>
      </c>
      <c r="N474" s="39" t="s">
        <v>50</v>
      </c>
      <c r="O474" s="39" t="s">
        <v>174</v>
      </c>
      <c r="P474" s="39" t="s">
        <v>175</v>
      </c>
      <c r="Q474" s="40">
        <v>360</v>
      </c>
      <c r="R474" s="40">
        <f>Inventari!C47</f>
        <v>1</v>
      </c>
      <c r="S474" s="40"/>
      <c r="T474" s="40">
        <f t="shared" si="23"/>
        <v>360</v>
      </c>
      <c r="U474" s="40">
        <v>1</v>
      </c>
      <c r="V474" s="40">
        <f t="shared" si="24"/>
        <v>360</v>
      </c>
      <c r="W474" s="40">
        <f>'Tipus-de-Recurs-assignat'!B16</f>
        <v>90</v>
      </c>
      <c r="X474" s="40">
        <f t="shared" si="25"/>
        <v>9</v>
      </c>
      <c r="Y474" s="40"/>
      <c r="Z474" s="49"/>
    </row>
    <row r="475" spans="1:26" ht="19.899999999999999" customHeight="1" x14ac:dyDescent="0.25">
      <c r="A475" s="24" t="s">
        <v>38</v>
      </c>
      <c r="B475" s="39" t="s">
        <v>166</v>
      </c>
      <c r="C475" s="39" t="s">
        <v>167</v>
      </c>
      <c r="D475" s="39" t="s">
        <v>41</v>
      </c>
      <c r="E475" s="39" t="s">
        <v>161</v>
      </c>
      <c r="F475" s="39" t="s">
        <v>162</v>
      </c>
      <c r="G475" s="39" t="s">
        <v>171</v>
      </c>
      <c r="H475" s="39" t="s">
        <v>269</v>
      </c>
      <c r="I475" s="39" t="s">
        <v>270</v>
      </c>
      <c r="J475" s="39" t="s">
        <v>72</v>
      </c>
      <c r="K475" s="39" t="s">
        <v>249</v>
      </c>
      <c r="L475" s="39" t="s">
        <v>48</v>
      </c>
      <c r="M475" s="39" t="s">
        <v>26</v>
      </c>
      <c r="N475" s="39" t="s">
        <v>50</v>
      </c>
      <c r="O475" s="39" t="s">
        <v>174</v>
      </c>
      <c r="P475" s="39" t="s">
        <v>175</v>
      </c>
      <c r="Q475" s="40">
        <v>360</v>
      </c>
      <c r="R475" s="40">
        <f>Inventari!C60</f>
        <v>1</v>
      </c>
      <c r="S475" s="40"/>
      <c r="T475" s="40">
        <f t="shared" si="23"/>
        <v>360</v>
      </c>
      <c r="U475" s="40">
        <v>1</v>
      </c>
      <c r="V475" s="40">
        <f t="shared" si="24"/>
        <v>360</v>
      </c>
      <c r="W475" s="40">
        <f>'Tipus-de-Recurs-assignat'!B16</f>
        <v>90</v>
      </c>
      <c r="X475" s="40">
        <f t="shared" si="25"/>
        <v>9</v>
      </c>
      <c r="Y475" s="40"/>
      <c r="Z475" s="49"/>
    </row>
    <row r="476" spans="1:26" ht="19.899999999999999" customHeight="1" x14ac:dyDescent="0.25">
      <c r="A476" s="24" t="s">
        <v>38</v>
      </c>
      <c r="B476" s="39" t="s">
        <v>166</v>
      </c>
      <c r="C476" s="39" t="s">
        <v>167</v>
      </c>
      <c r="D476" s="39" t="s">
        <v>168</v>
      </c>
      <c r="E476" s="39" t="s">
        <v>169</v>
      </c>
      <c r="F476" s="39" t="s">
        <v>170</v>
      </c>
      <c r="G476" s="39" t="s">
        <v>171</v>
      </c>
      <c r="H476" s="39" t="s">
        <v>271</v>
      </c>
      <c r="I476" s="39" t="s">
        <v>272</v>
      </c>
      <c r="J476" s="39" t="s">
        <v>72</v>
      </c>
      <c r="K476" s="39" t="s">
        <v>73</v>
      </c>
      <c r="L476" s="39" t="s">
        <v>48</v>
      </c>
      <c r="M476" s="39" t="s">
        <v>26</v>
      </c>
      <c r="N476" s="39" t="s">
        <v>50</v>
      </c>
      <c r="O476" s="39" t="s">
        <v>174</v>
      </c>
      <c r="P476" s="39" t="s">
        <v>175</v>
      </c>
      <c r="Q476" s="40">
        <v>360</v>
      </c>
      <c r="R476" s="40">
        <f>Inventari!C47</f>
        <v>1</v>
      </c>
      <c r="S476" s="40"/>
      <c r="T476" s="40">
        <f t="shared" si="23"/>
        <v>360</v>
      </c>
      <c r="U476" s="40">
        <v>1</v>
      </c>
      <c r="V476" s="40">
        <f t="shared" si="24"/>
        <v>360</v>
      </c>
      <c r="W476" s="40">
        <f>'Tipus-de-Recurs-assignat'!B16</f>
        <v>90</v>
      </c>
      <c r="X476" s="40">
        <f t="shared" si="25"/>
        <v>9</v>
      </c>
      <c r="Y476" s="40"/>
      <c r="Z476" s="49"/>
    </row>
    <row r="477" spans="1:26" ht="19.899999999999999" customHeight="1" x14ac:dyDescent="0.25">
      <c r="A477" s="24" t="s">
        <v>38</v>
      </c>
      <c r="B477" s="39" t="s">
        <v>166</v>
      </c>
      <c r="C477" s="39" t="s">
        <v>167</v>
      </c>
      <c r="D477" s="39" t="s">
        <v>41</v>
      </c>
      <c r="E477" s="39" t="s">
        <v>161</v>
      </c>
      <c r="F477" s="39" t="s">
        <v>162</v>
      </c>
      <c r="G477" s="39" t="s">
        <v>171</v>
      </c>
      <c r="H477" s="39" t="s">
        <v>273</v>
      </c>
      <c r="I477" s="39" t="s">
        <v>274</v>
      </c>
      <c r="J477" s="39" t="s">
        <v>72</v>
      </c>
      <c r="K477" s="39" t="s">
        <v>240</v>
      </c>
      <c r="L477" s="39" t="s">
        <v>48</v>
      </c>
      <c r="M477" s="39" t="s">
        <v>26</v>
      </c>
      <c r="N477" s="39" t="s">
        <v>50</v>
      </c>
      <c r="O477" s="39" t="s">
        <v>174</v>
      </c>
      <c r="P477" s="39" t="s">
        <v>175</v>
      </c>
      <c r="Q477" s="40">
        <v>360</v>
      </c>
      <c r="R477" s="40">
        <f>Inventari!C60</f>
        <v>1</v>
      </c>
      <c r="S477" s="40"/>
      <c r="T477" s="40">
        <f t="shared" si="23"/>
        <v>360</v>
      </c>
      <c r="U477" s="40">
        <v>1</v>
      </c>
      <c r="V477" s="40">
        <f t="shared" si="24"/>
        <v>360</v>
      </c>
      <c r="W477" s="40">
        <f>'Tipus-de-Recurs-assignat'!B16</f>
        <v>90</v>
      </c>
      <c r="X477" s="40">
        <f t="shared" si="25"/>
        <v>9</v>
      </c>
      <c r="Y477" s="40"/>
      <c r="Z477" s="49"/>
    </row>
    <row r="478" spans="1:26" ht="19.899999999999999" customHeight="1" x14ac:dyDescent="0.25">
      <c r="A478" s="24" t="s">
        <v>38</v>
      </c>
      <c r="B478" s="39" t="s">
        <v>166</v>
      </c>
      <c r="C478" s="39" t="s">
        <v>167</v>
      </c>
      <c r="D478" s="39" t="s">
        <v>168</v>
      </c>
      <c r="E478" s="39" t="s">
        <v>169</v>
      </c>
      <c r="F478" s="39" t="s">
        <v>170</v>
      </c>
      <c r="G478" s="39" t="s">
        <v>171</v>
      </c>
      <c r="H478" s="39" t="s">
        <v>275</v>
      </c>
      <c r="I478" s="39" t="s">
        <v>276</v>
      </c>
      <c r="J478" s="39" t="s">
        <v>72</v>
      </c>
      <c r="K478" s="39" t="s">
        <v>256</v>
      </c>
      <c r="L478" s="39" t="s">
        <v>48</v>
      </c>
      <c r="M478" s="39" t="s">
        <v>26</v>
      </c>
      <c r="N478" s="39" t="s">
        <v>50</v>
      </c>
      <c r="O478" s="39" t="s">
        <v>174</v>
      </c>
      <c r="P478" s="39" t="s">
        <v>175</v>
      </c>
      <c r="Q478" s="40">
        <v>360</v>
      </c>
      <c r="R478" s="40">
        <f>Inventari!C47</f>
        <v>1</v>
      </c>
      <c r="S478" s="40"/>
      <c r="T478" s="40">
        <f t="shared" si="23"/>
        <v>360</v>
      </c>
      <c r="U478" s="40">
        <v>1</v>
      </c>
      <c r="V478" s="40">
        <f t="shared" si="24"/>
        <v>360</v>
      </c>
      <c r="W478" s="40">
        <f>'Tipus-de-Recurs-assignat'!B16</f>
        <v>90</v>
      </c>
      <c r="X478" s="40">
        <f t="shared" si="25"/>
        <v>9</v>
      </c>
      <c r="Y478" s="40"/>
      <c r="Z478" s="49"/>
    </row>
    <row r="479" spans="1:26" ht="19.899999999999999" customHeight="1" x14ac:dyDescent="0.25">
      <c r="A479" s="24" t="s">
        <v>38</v>
      </c>
      <c r="B479" s="39" t="s">
        <v>166</v>
      </c>
      <c r="C479" s="39" t="s">
        <v>167</v>
      </c>
      <c r="D479" s="39" t="s">
        <v>41</v>
      </c>
      <c r="E479" s="39" t="s">
        <v>161</v>
      </c>
      <c r="F479" s="39" t="s">
        <v>162</v>
      </c>
      <c r="G479" s="39" t="s">
        <v>171</v>
      </c>
      <c r="H479" s="39" t="s">
        <v>277</v>
      </c>
      <c r="I479" s="39" t="s">
        <v>278</v>
      </c>
      <c r="J479" s="39" t="s">
        <v>72</v>
      </c>
      <c r="K479" s="39" t="s">
        <v>240</v>
      </c>
      <c r="L479" s="39" t="s">
        <v>48</v>
      </c>
      <c r="M479" s="39" t="s">
        <v>26</v>
      </c>
      <c r="N479" s="39" t="s">
        <v>50</v>
      </c>
      <c r="O479" s="39" t="s">
        <v>174</v>
      </c>
      <c r="P479" s="39" t="s">
        <v>175</v>
      </c>
      <c r="Q479" s="40">
        <v>360</v>
      </c>
      <c r="R479" s="40">
        <f>Inventari!C60</f>
        <v>1</v>
      </c>
      <c r="S479" s="40"/>
      <c r="T479" s="40">
        <f t="shared" si="23"/>
        <v>360</v>
      </c>
      <c r="U479" s="40">
        <v>1</v>
      </c>
      <c r="V479" s="40">
        <f t="shared" si="24"/>
        <v>360</v>
      </c>
      <c r="W479" s="40">
        <f>'Tipus-de-Recurs-assignat'!B16</f>
        <v>90</v>
      </c>
      <c r="X479" s="40">
        <f t="shared" si="25"/>
        <v>9</v>
      </c>
      <c r="Y479" s="40"/>
      <c r="Z479" s="49"/>
    </row>
    <row r="480" spans="1:26" ht="19.899999999999999" customHeight="1" x14ac:dyDescent="0.25">
      <c r="A480" s="24" t="s">
        <v>38</v>
      </c>
      <c r="B480" s="39" t="s">
        <v>166</v>
      </c>
      <c r="C480" s="39" t="s">
        <v>167</v>
      </c>
      <c r="D480" s="39" t="s">
        <v>168</v>
      </c>
      <c r="E480" s="39" t="s">
        <v>169</v>
      </c>
      <c r="F480" s="39" t="s">
        <v>170</v>
      </c>
      <c r="G480" s="39" t="s">
        <v>171</v>
      </c>
      <c r="H480" s="39" t="s">
        <v>279</v>
      </c>
      <c r="I480" s="39" t="s">
        <v>280</v>
      </c>
      <c r="J480" s="39" t="s">
        <v>72</v>
      </c>
      <c r="K480" s="39" t="s">
        <v>256</v>
      </c>
      <c r="L480" s="39" t="s">
        <v>48</v>
      </c>
      <c r="M480" s="39" t="s">
        <v>26</v>
      </c>
      <c r="N480" s="39" t="s">
        <v>50</v>
      </c>
      <c r="O480" s="39" t="s">
        <v>174</v>
      </c>
      <c r="P480" s="39" t="s">
        <v>175</v>
      </c>
      <c r="Q480" s="40">
        <v>360</v>
      </c>
      <c r="R480" s="40">
        <f>Inventari!C47</f>
        <v>1</v>
      </c>
      <c r="S480" s="40"/>
      <c r="T480" s="40">
        <f t="shared" si="23"/>
        <v>360</v>
      </c>
      <c r="U480" s="40">
        <v>1</v>
      </c>
      <c r="V480" s="40">
        <f t="shared" si="24"/>
        <v>360</v>
      </c>
      <c r="W480" s="40">
        <f>'Tipus-de-Recurs-assignat'!B16</f>
        <v>90</v>
      </c>
      <c r="X480" s="40">
        <f t="shared" si="25"/>
        <v>9</v>
      </c>
      <c r="Y480" s="40"/>
      <c r="Z480" s="49"/>
    </row>
    <row r="481" spans="1:26" ht="19.899999999999999" customHeight="1" x14ac:dyDescent="0.25">
      <c r="A481" s="24" t="s">
        <v>38</v>
      </c>
      <c r="B481" s="39" t="s">
        <v>166</v>
      </c>
      <c r="C481" s="39" t="s">
        <v>167</v>
      </c>
      <c r="D481" s="39" t="s">
        <v>41</v>
      </c>
      <c r="E481" s="39" t="s">
        <v>161</v>
      </c>
      <c r="F481" s="39" t="s">
        <v>162</v>
      </c>
      <c r="G481" s="39" t="s">
        <v>171</v>
      </c>
      <c r="H481" s="39" t="s">
        <v>281</v>
      </c>
      <c r="I481" s="39" t="s">
        <v>282</v>
      </c>
      <c r="J481" s="39" t="s">
        <v>72</v>
      </c>
      <c r="K481" s="39" t="s">
        <v>240</v>
      </c>
      <c r="L481" s="39" t="s">
        <v>48</v>
      </c>
      <c r="M481" s="39" t="s">
        <v>26</v>
      </c>
      <c r="N481" s="39" t="s">
        <v>50</v>
      </c>
      <c r="O481" s="39" t="s">
        <v>174</v>
      </c>
      <c r="P481" s="39" t="s">
        <v>175</v>
      </c>
      <c r="Q481" s="40">
        <v>360</v>
      </c>
      <c r="R481" s="40">
        <f>Inventari!C60</f>
        <v>1</v>
      </c>
      <c r="S481" s="40"/>
      <c r="T481" s="40">
        <f t="shared" si="23"/>
        <v>360</v>
      </c>
      <c r="U481" s="40">
        <v>1</v>
      </c>
      <c r="V481" s="40">
        <f t="shared" si="24"/>
        <v>360</v>
      </c>
      <c r="W481" s="40">
        <f>'Tipus-de-Recurs-assignat'!B16</f>
        <v>90</v>
      </c>
      <c r="X481" s="40">
        <f t="shared" si="25"/>
        <v>9</v>
      </c>
      <c r="Y481" s="40">
        <f>X465+X467+X469+X471+X473+X475+X477+X479+X481</f>
        <v>81</v>
      </c>
      <c r="Z481" s="49"/>
    </row>
    <row r="482" spans="1:26" ht="19.899999999999999" customHeight="1" x14ac:dyDescent="0.25">
      <c r="A482" s="24" t="s">
        <v>38</v>
      </c>
      <c r="B482" s="39" t="s">
        <v>166</v>
      </c>
      <c r="C482" s="39" t="s">
        <v>167</v>
      </c>
      <c r="D482" s="39" t="s">
        <v>168</v>
      </c>
      <c r="E482" s="39" t="s">
        <v>169</v>
      </c>
      <c r="F482" s="39" t="s">
        <v>170</v>
      </c>
      <c r="G482" s="39" t="s">
        <v>171</v>
      </c>
      <c r="H482" s="39" t="s">
        <v>283</v>
      </c>
      <c r="I482" s="39" t="s">
        <v>284</v>
      </c>
      <c r="J482" s="39" t="s">
        <v>72</v>
      </c>
      <c r="K482" s="39" t="s">
        <v>198</v>
      </c>
      <c r="L482" s="39" t="s">
        <v>48</v>
      </c>
      <c r="M482" s="39" t="s">
        <v>26</v>
      </c>
      <c r="N482" s="39" t="s">
        <v>50</v>
      </c>
      <c r="O482" s="39" t="s">
        <v>174</v>
      </c>
      <c r="P482" s="39" t="s">
        <v>175</v>
      </c>
      <c r="Q482" s="40">
        <v>360</v>
      </c>
      <c r="R482" s="40">
        <f>Inventari!C47</f>
        <v>1</v>
      </c>
      <c r="S482" s="40"/>
      <c r="T482" s="40">
        <f t="shared" si="23"/>
        <v>360</v>
      </c>
      <c r="U482" s="40">
        <v>1</v>
      </c>
      <c r="V482" s="40">
        <f t="shared" si="24"/>
        <v>360</v>
      </c>
      <c r="W482" s="40">
        <f>'Tipus-de-Recurs-assignat'!B16</f>
        <v>90</v>
      </c>
      <c r="X482" s="40">
        <f t="shared" si="25"/>
        <v>9</v>
      </c>
      <c r="Y482" s="40"/>
      <c r="Z482" s="49"/>
    </row>
    <row r="483" spans="1:26" ht="19.899999999999999" customHeight="1" x14ac:dyDescent="0.25">
      <c r="A483" s="24" t="s">
        <v>38</v>
      </c>
      <c r="B483" s="39" t="s">
        <v>166</v>
      </c>
      <c r="C483" s="39" t="s">
        <v>167</v>
      </c>
      <c r="D483" s="39" t="s">
        <v>168</v>
      </c>
      <c r="E483" s="39" t="s">
        <v>285</v>
      </c>
      <c r="F483" s="39" t="s">
        <v>286</v>
      </c>
      <c r="G483" s="39" t="s">
        <v>171</v>
      </c>
      <c r="H483" s="39" t="s">
        <v>287</v>
      </c>
      <c r="I483" s="39" t="s">
        <v>288</v>
      </c>
      <c r="J483" s="39" t="s">
        <v>47</v>
      </c>
      <c r="K483" s="39"/>
      <c r="L483" s="39" t="s">
        <v>48</v>
      </c>
      <c r="M483" s="39" t="s">
        <v>26</v>
      </c>
      <c r="N483" s="39" t="s">
        <v>50</v>
      </c>
      <c r="O483" s="39" t="s">
        <v>174</v>
      </c>
      <c r="P483" s="39" t="s">
        <v>175</v>
      </c>
      <c r="Q483" s="40">
        <v>360</v>
      </c>
      <c r="R483" s="40">
        <f>Inventari!C46</f>
        <v>1</v>
      </c>
      <c r="S483" s="40"/>
      <c r="T483" s="40">
        <f t="shared" si="23"/>
        <v>360</v>
      </c>
      <c r="U483" s="40">
        <v>1</v>
      </c>
      <c r="V483" s="40">
        <f t="shared" si="24"/>
        <v>360</v>
      </c>
      <c r="W483" s="40">
        <f>'Tipus-de-Recurs-assignat'!B16</f>
        <v>90</v>
      </c>
      <c r="X483" s="40">
        <f t="shared" si="25"/>
        <v>9</v>
      </c>
      <c r="Y483" s="40"/>
      <c r="Z483" s="49"/>
    </row>
    <row r="484" spans="1:26" ht="19.899999999999999" customHeight="1" x14ac:dyDescent="0.25">
      <c r="A484" s="24" t="s">
        <v>38</v>
      </c>
      <c r="B484" s="39" t="s">
        <v>166</v>
      </c>
      <c r="C484" s="39" t="s">
        <v>167</v>
      </c>
      <c r="D484" s="39" t="s">
        <v>168</v>
      </c>
      <c r="E484" s="39" t="s">
        <v>169</v>
      </c>
      <c r="F484" s="39" t="s">
        <v>170</v>
      </c>
      <c r="G484" s="39" t="s">
        <v>171</v>
      </c>
      <c r="H484" s="39" t="s">
        <v>289</v>
      </c>
      <c r="I484" s="39" t="s">
        <v>290</v>
      </c>
      <c r="J484" s="39" t="s">
        <v>47</v>
      </c>
      <c r="K484" s="39"/>
      <c r="L484" s="39" t="s">
        <v>48</v>
      </c>
      <c r="M484" s="39" t="s">
        <v>26</v>
      </c>
      <c r="N484" s="39" t="s">
        <v>50</v>
      </c>
      <c r="O484" s="39" t="s">
        <v>174</v>
      </c>
      <c r="P484" s="39" t="s">
        <v>175</v>
      </c>
      <c r="Q484" s="40">
        <v>360</v>
      </c>
      <c r="R484" s="40">
        <f>Inventari!C47</f>
        <v>1</v>
      </c>
      <c r="S484" s="40"/>
      <c r="T484" s="40">
        <f t="shared" si="23"/>
        <v>360</v>
      </c>
      <c r="U484" s="40">
        <v>1</v>
      </c>
      <c r="V484" s="40">
        <f t="shared" si="24"/>
        <v>360</v>
      </c>
      <c r="W484" s="40">
        <f>'Tipus-de-Recurs-assignat'!B16</f>
        <v>90</v>
      </c>
      <c r="X484" s="40">
        <f t="shared" si="25"/>
        <v>9</v>
      </c>
      <c r="Y484" s="40"/>
      <c r="Z484" s="49"/>
    </row>
    <row r="485" spans="1:26" ht="19.899999999999999" customHeight="1" x14ac:dyDescent="0.25">
      <c r="A485" s="24" t="s">
        <v>38</v>
      </c>
      <c r="B485" s="39" t="s">
        <v>166</v>
      </c>
      <c r="C485" s="39" t="s">
        <v>167</v>
      </c>
      <c r="D485" s="39" t="s">
        <v>168</v>
      </c>
      <c r="E485" s="39" t="s">
        <v>285</v>
      </c>
      <c r="F485" s="39" t="s">
        <v>286</v>
      </c>
      <c r="G485" s="39" t="s">
        <v>171</v>
      </c>
      <c r="H485" s="39" t="s">
        <v>291</v>
      </c>
      <c r="I485" s="39" t="s">
        <v>292</v>
      </c>
      <c r="J485" s="39" t="s">
        <v>72</v>
      </c>
      <c r="K485" s="39" t="s">
        <v>293</v>
      </c>
      <c r="L485" s="39" t="s">
        <v>48</v>
      </c>
      <c r="M485" s="39" t="s">
        <v>26</v>
      </c>
      <c r="N485" s="39" t="s">
        <v>50</v>
      </c>
      <c r="O485" s="39" t="s">
        <v>174</v>
      </c>
      <c r="P485" s="39" t="s">
        <v>175</v>
      </c>
      <c r="Q485" s="40">
        <v>360</v>
      </c>
      <c r="R485" s="40">
        <f>Inventari!C46</f>
        <v>1</v>
      </c>
      <c r="S485" s="40"/>
      <c r="T485" s="40">
        <f t="shared" si="23"/>
        <v>360</v>
      </c>
      <c r="U485" s="40">
        <v>1</v>
      </c>
      <c r="V485" s="40">
        <f t="shared" si="24"/>
        <v>360</v>
      </c>
      <c r="W485" s="40">
        <f>'Tipus-de-Recurs-assignat'!B16</f>
        <v>90</v>
      </c>
      <c r="X485" s="40">
        <f t="shared" si="25"/>
        <v>9</v>
      </c>
      <c r="Y485" s="40"/>
      <c r="Z485" s="49"/>
    </row>
    <row r="486" spans="1:26" ht="19.899999999999999" customHeight="1" x14ac:dyDescent="0.25">
      <c r="A486" s="24" t="s">
        <v>38</v>
      </c>
      <c r="B486" s="39" t="s">
        <v>166</v>
      </c>
      <c r="C486" s="39" t="s">
        <v>167</v>
      </c>
      <c r="D486" s="39" t="s">
        <v>168</v>
      </c>
      <c r="E486" s="39" t="s">
        <v>169</v>
      </c>
      <c r="F486" s="39" t="s">
        <v>170</v>
      </c>
      <c r="G486" s="39" t="s">
        <v>171</v>
      </c>
      <c r="H486" s="39" t="s">
        <v>294</v>
      </c>
      <c r="I486" s="39" t="s">
        <v>295</v>
      </c>
      <c r="J486" s="39" t="s">
        <v>72</v>
      </c>
      <c r="K486" s="39" t="s">
        <v>240</v>
      </c>
      <c r="L486" s="39" t="s">
        <v>48</v>
      </c>
      <c r="M486" s="39" t="s">
        <v>26</v>
      </c>
      <c r="N486" s="39" t="s">
        <v>50</v>
      </c>
      <c r="O486" s="39" t="s">
        <v>174</v>
      </c>
      <c r="P486" s="39" t="s">
        <v>175</v>
      </c>
      <c r="Q486" s="40">
        <v>360</v>
      </c>
      <c r="R486" s="40">
        <f>Inventari!C47</f>
        <v>1</v>
      </c>
      <c r="S486" s="40"/>
      <c r="T486" s="40">
        <f t="shared" si="23"/>
        <v>360</v>
      </c>
      <c r="U486" s="40">
        <v>1</v>
      </c>
      <c r="V486" s="40">
        <f t="shared" si="24"/>
        <v>360</v>
      </c>
      <c r="W486" s="40">
        <f>'Tipus-de-Recurs-assignat'!B16</f>
        <v>90</v>
      </c>
      <c r="X486" s="40">
        <f t="shared" si="25"/>
        <v>9</v>
      </c>
      <c r="Y486" s="40"/>
      <c r="Z486" s="49"/>
    </row>
    <row r="487" spans="1:26" ht="19.899999999999999" customHeight="1" x14ac:dyDescent="0.25">
      <c r="A487" s="24" t="s">
        <v>38</v>
      </c>
      <c r="B487" s="39" t="s">
        <v>166</v>
      </c>
      <c r="C487" s="39" t="s">
        <v>167</v>
      </c>
      <c r="D487" s="39" t="s">
        <v>168</v>
      </c>
      <c r="E487" s="39" t="s">
        <v>285</v>
      </c>
      <c r="F487" s="39" t="s">
        <v>286</v>
      </c>
      <c r="G487" s="39" t="s">
        <v>171</v>
      </c>
      <c r="H487" s="39" t="s">
        <v>296</v>
      </c>
      <c r="I487" s="39" t="s">
        <v>297</v>
      </c>
      <c r="J487" s="39" t="s">
        <v>72</v>
      </c>
      <c r="K487" s="39" t="s">
        <v>198</v>
      </c>
      <c r="L487" s="39" t="s">
        <v>48</v>
      </c>
      <c r="M487" s="39" t="s">
        <v>26</v>
      </c>
      <c r="N487" s="39" t="s">
        <v>50</v>
      </c>
      <c r="O487" s="39" t="s">
        <v>174</v>
      </c>
      <c r="P487" s="39" t="s">
        <v>175</v>
      </c>
      <c r="Q487" s="40">
        <v>360</v>
      </c>
      <c r="R487" s="40">
        <f>Inventari!C46</f>
        <v>1</v>
      </c>
      <c r="S487" s="40"/>
      <c r="T487" s="40">
        <f t="shared" si="23"/>
        <v>360</v>
      </c>
      <c r="U487" s="40">
        <v>1</v>
      </c>
      <c r="V487" s="40">
        <f t="shared" si="24"/>
        <v>360</v>
      </c>
      <c r="W487" s="40">
        <f>'Tipus-de-Recurs-assignat'!B16</f>
        <v>90</v>
      </c>
      <c r="X487" s="40">
        <f t="shared" si="25"/>
        <v>9</v>
      </c>
      <c r="Y487" s="40"/>
      <c r="Z487" s="49"/>
    </row>
    <row r="488" spans="1:26" ht="19.899999999999999" customHeight="1" x14ac:dyDescent="0.25">
      <c r="A488" s="24" t="s">
        <v>38</v>
      </c>
      <c r="B488" s="39" t="s">
        <v>166</v>
      </c>
      <c r="C488" s="39" t="s">
        <v>167</v>
      </c>
      <c r="D488" s="39" t="s">
        <v>168</v>
      </c>
      <c r="E488" s="39" t="s">
        <v>169</v>
      </c>
      <c r="F488" s="39" t="s">
        <v>170</v>
      </c>
      <c r="G488" s="39" t="s">
        <v>171</v>
      </c>
      <c r="H488" s="39" t="s">
        <v>298</v>
      </c>
      <c r="I488" s="39" t="s">
        <v>299</v>
      </c>
      <c r="J488" s="39" t="s">
        <v>72</v>
      </c>
      <c r="K488" s="39" t="s">
        <v>240</v>
      </c>
      <c r="L488" s="39" t="s">
        <v>48</v>
      </c>
      <c r="M488" s="39" t="s">
        <v>26</v>
      </c>
      <c r="N488" s="39" t="s">
        <v>50</v>
      </c>
      <c r="O488" s="39" t="s">
        <v>174</v>
      </c>
      <c r="P488" s="39" t="s">
        <v>175</v>
      </c>
      <c r="Q488" s="40">
        <v>360</v>
      </c>
      <c r="R488" s="40">
        <f>Inventari!C47</f>
        <v>1</v>
      </c>
      <c r="S488" s="40"/>
      <c r="T488" s="40">
        <f t="shared" si="23"/>
        <v>360</v>
      </c>
      <c r="U488" s="40">
        <v>1</v>
      </c>
      <c r="V488" s="40">
        <f t="shared" si="24"/>
        <v>360</v>
      </c>
      <c r="W488" s="40">
        <f>'Tipus-de-Recurs-assignat'!B16</f>
        <v>90</v>
      </c>
      <c r="X488" s="40">
        <f t="shared" si="25"/>
        <v>9</v>
      </c>
      <c r="Y488" s="40"/>
      <c r="Z488" s="49"/>
    </row>
    <row r="489" spans="1:26" ht="19.899999999999999" customHeight="1" x14ac:dyDescent="0.25">
      <c r="A489" s="24" t="s">
        <v>38</v>
      </c>
      <c r="B489" s="39" t="s">
        <v>166</v>
      </c>
      <c r="C489" s="39" t="s">
        <v>167</v>
      </c>
      <c r="D489" s="39" t="s">
        <v>168</v>
      </c>
      <c r="E489" s="39" t="s">
        <v>285</v>
      </c>
      <c r="F489" s="39" t="s">
        <v>286</v>
      </c>
      <c r="G489" s="39" t="s">
        <v>171</v>
      </c>
      <c r="H489" s="39" t="s">
        <v>300</v>
      </c>
      <c r="I489" s="39" t="s">
        <v>301</v>
      </c>
      <c r="J489" s="39" t="s">
        <v>47</v>
      </c>
      <c r="K489" s="39"/>
      <c r="L489" s="39" t="s">
        <v>48</v>
      </c>
      <c r="M489" s="39" t="s">
        <v>26</v>
      </c>
      <c r="N489" s="39" t="s">
        <v>50</v>
      </c>
      <c r="O489" s="39" t="s">
        <v>174</v>
      </c>
      <c r="P489" s="39" t="s">
        <v>175</v>
      </c>
      <c r="Q489" s="40">
        <v>360</v>
      </c>
      <c r="R489" s="40">
        <f>Inventari!C46</f>
        <v>1</v>
      </c>
      <c r="S489" s="40"/>
      <c r="T489" s="40">
        <f t="shared" si="23"/>
        <v>360</v>
      </c>
      <c r="U489" s="40">
        <v>1</v>
      </c>
      <c r="V489" s="40">
        <f t="shared" si="24"/>
        <v>360</v>
      </c>
      <c r="W489" s="40">
        <f>'Tipus-de-Recurs-assignat'!B16</f>
        <v>90</v>
      </c>
      <c r="X489" s="40">
        <f t="shared" si="25"/>
        <v>9</v>
      </c>
      <c r="Y489" s="40"/>
      <c r="Z489" s="49"/>
    </row>
    <row r="490" spans="1:26" ht="19.899999999999999" customHeight="1" x14ac:dyDescent="0.25">
      <c r="A490" s="24" t="s">
        <v>38</v>
      </c>
      <c r="B490" s="39" t="s">
        <v>166</v>
      </c>
      <c r="C490" s="39" t="s">
        <v>167</v>
      </c>
      <c r="D490" s="39" t="s">
        <v>168</v>
      </c>
      <c r="E490" s="39" t="s">
        <v>169</v>
      </c>
      <c r="F490" s="39" t="s">
        <v>170</v>
      </c>
      <c r="G490" s="39" t="s">
        <v>171</v>
      </c>
      <c r="H490" s="39" t="s">
        <v>302</v>
      </c>
      <c r="I490" s="39" t="s">
        <v>303</v>
      </c>
      <c r="J490" s="39" t="s">
        <v>72</v>
      </c>
      <c r="K490" s="39" t="s">
        <v>240</v>
      </c>
      <c r="L490" s="39" t="s">
        <v>48</v>
      </c>
      <c r="M490" s="39" t="s">
        <v>26</v>
      </c>
      <c r="N490" s="39" t="s">
        <v>50</v>
      </c>
      <c r="O490" s="39" t="s">
        <v>174</v>
      </c>
      <c r="P490" s="39" t="s">
        <v>175</v>
      </c>
      <c r="Q490" s="40">
        <v>360</v>
      </c>
      <c r="R490" s="40">
        <f>Inventari!C47</f>
        <v>1</v>
      </c>
      <c r="S490" s="40"/>
      <c r="T490" s="40">
        <f t="shared" si="23"/>
        <v>360</v>
      </c>
      <c r="U490" s="40">
        <v>1</v>
      </c>
      <c r="V490" s="40">
        <f t="shared" si="24"/>
        <v>360</v>
      </c>
      <c r="W490" s="40">
        <f>'Tipus-de-Recurs-assignat'!B16</f>
        <v>90</v>
      </c>
      <c r="X490" s="40">
        <f t="shared" si="25"/>
        <v>9</v>
      </c>
      <c r="Y490" s="40"/>
      <c r="Z490" s="49"/>
    </row>
    <row r="491" spans="1:26" ht="19.899999999999999" customHeight="1" x14ac:dyDescent="0.25">
      <c r="A491" s="24" t="s">
        <v>38</v>
      </c>
      <c r="B491" s="39" t="s">
        <v>166</v>
      </c>
      <c r="C491" s="39" t="s">
        <v>167</v>
      </c>
      <c r="D491" s="39" t="s">
        <v>168</v>
      </c>
      <c r="E491" s="39" t="s">
        <v>285</v>
      </c>
      <c r="F491" s="39" t="s">
        <v>286</v>
      </c>
      <c r="G491" s="39" t="s">
        <v>171</v>
      </c>
      <c r="H491" s="39" t="s">
        <v>304</v>
      </c>
      <c r="I491" s="39" t="s">
        <v>305</v>
      </c>
      <c r="J491" s="39" t="s">
        <v>47</v>
      </c>
      <c r="K491" s="39"/>
      <c r="L491" s="39" t="s">
        <v>48</v>
      </c>
      <c r="M491" s="39" t="s">
        <v>26</v>
      </c>
      <c r="N491" s="39" t="s">
        <v>50</v>
      </c>
      <c r="O491" s="39" t="s">
        <v>174</v>
      </c>
      <c r="P491" s="39" t="s">
        <v>175</v>
      </c>
      <c r="Q491" s="40">
        <v>360</v>
      </c>
      <c r="R491" s="40">
        <f>Inventari!C46</f>
        <v>1</v>
      </c>
      <c r="S491" s="40"/>
      <c r="T491" s="40">
        <f t="shared" si="23"/>
        <v>360</v>
      </c>
      <c r="U491" s="40">
        <v>1</v>
      </c>
      <c r="V491" s="40">
        <f t="shared" si="24"/>
        <v>360</v>
      </c>
      <c r="W491" s="40">
        <f>'Tipus-de-Recurs-assignat'!B16</f>
        <v>90</v>
      </c>
      <c r="X491" s="40">
        <f t="shared" si="25"/>
        <v>9</v>
      </c>
      <c r="Y491" s="40"/>
      <c r="Z491" s="49"/>
    </row>
    <row r="492" spans="1:26" ht="19.899999999999999" customHeight="1" x14ac:dyDescent="0.25">
      <c r="A492" s="24" t="s">
        <v>38</v>
      </c>
      <c r="B492" s="39" t="s">
        <v>166</v>
      </c>
      <c r="C492" s="39" t="s">
        <v>167</v>
      </c>
      <c r="D492" s="39" t="s">
        <v>168</v>
      </c>
      <c r="E492" s="39" t="s">
        <v>169</v>
      </c>
      <c r="F492" s="39" t="s">
        <v>170</v>
      </c>
      <c r="G492" s="39" t="s">
        <v>171</v>
      </c>
      <c r="H492" s="39" t="s">
        <v>306</v>
      </c>
      <c r="I492" s="39" t="s">
        <v>307</v>
      </c>
      <c r="J492" s="39" t="s">
        <v>72</v>
      </c>
      <c r="K492" s="39" t="s">
        <v>240</v>
      </c>
      <c r="L492" s="39" t="s">
        <v>48</v>
      </c>
      <c r="M492" s="39" t="s">
        <v>26</v>
      </c>
      <c r="N492" s="39" t="s">
        <v>50</v>
      </c>
      <c r="O492" s="39" t="s">
        <v>174</v>
      </c>
      <c r="P492" s="39" t="s">
        <v>175</v>
      </c>
      <c r="Q492" s="40">
        <v>360</v>
      </c>
      <c r="R492" s="40">
        <f>Inventari!C47</f>
        <v>1</v>
      </c>
      <c r="S492" s="40"/>
      <c r="T492" s="40">
        <f t="shared" si="23"/>
        <v>360</v>
      </c>
      <c r="U492" s="40">
        <v>1</v>
      </c>
      <c r="V492" s="40">
        <f t="shared" si="24"/>
        <v>360</v>
      </c>
      <c r="W492" s="40">
        <f>'Tipus-de-Recurs-assignat'!B16</f>
        <v>90</v>
      </c>
      <c r="X492" s="40">
        <f t="shared" si="25"/>
        <v>9</v>
      </c>
      <c r="Y492" s="40"/>
      <c r="Z492" s="49"/>
    </row>
    <row r="493" spans="1:26" ht="19.899999999999999" customHeight="1" x14ac:dyDescent="0.25">
      <c r="A493" s="24" t="s">
        <v>38</v>
      </c>
      <c r="B493" s="39" t="s">
        <v>166</v>
      </c>
      <c r="C493" s="39" t="s">
        <v>167</v>
      </c>
      <c r="D493" s="39" t="s">
        <v>168</v>
      </c>
      <c r="E493" s="39" t="s">
        <v>285</v>
      </c>
      <c r="F493" s="39" t="s">
        <v>286</v>
      </c>
      <c r="G493" s="39" t="s">
        <v>171</v>
      </c>
      <c r="H493" s="39" t="s">
        <v>308</v>
      </c>
      <c r="I493" s="39" t="s">
        <v>309</v>
      </c>
      <c r="J493" s="39" t="s">
        <v>47</v>
      </c>
      <c r="K493" s="39"/>
      <c r="L493" s="39" t="s">
        <v>48</v>
      </c>
      <c r="M493" s="39" t="s">
        <v>26</v>
      </c>
      <c r="N493" s="39" t="s">
        <v>50</v>
      </c>
      <c r="O493" s="39" t="s">
        <v>174</v>
      </c>
      <c r="P493" s="39" t="s">
        <v>175</v>
      </c>
      <c r="Q493" s="40">
        <v>360</v>
      </c>
      <c r="R493" s="40">
        <f>Inventari!C46</f>
        <v>1</v>
      </c>
      <c r="S493" s="40"/>
      <c r="T493" s="40">
        <f t="shared" si="23"/>
        <v>360</v>
      </c>
      <c r="U493" s="40">
        <v>1</v>
      </c>
      <c r="V493" s="40">
        <f t="shared" si="24"/>
        <v>360</v>
      </c>
      <c r="W493" s="40">
        <f>'Tipus-de-Recurs-assignat'!B16</f>
        <v>90</v>
      </c>
      <c r="X493" s="40">
        <f t="shared" si="25"/>
        <v>9</v>
      </c>
      <c r="Y493" s="40"/>
      <c r="Z493" s="49"/>
    </row>
    <row r="494" spans="1:26" ht="19.899999999999999" customHeight="1" x14ac:dyDescent="0.25">
      <c r="A494" s="24" t="s">
        <v>38</v>
      </c>
      <c r="B494" s="39" t="s">
        <v>166</v>
      </c>
      <c r="C494" s="39" t="s">
        <v>167</v>
      </c>
      <c r="D494" s="39" t="s">
        <v>168</v>
      </c>
      <c r="E494" s="39" t="s">
        <v>169</v>
      </c>
      <c r="F494" s="39" t="s">
        <v>170</v>
      </c>
      <c r="G494" s="39" t="s">
        <v>171</v>
      </c>
      <c r="H494" s="39" t="s">
        <v>310</v>
      </c>
      <c r="I494" s="39" t="s">
        <v>311</v>
      </c>
      <c r="J494" s="39" t="s">
        <v>72</v>
      </c>
      <c r="K494" s="39" t="s">
        <v>198</v>
      </c>
      <c r="L494" s="39" t="s">
        <v>48</v>
      </c>
      <c r="M494" s="39" t="s">
        <v>26</v>
      </c>
      <c r="N494" s="39" t="s">
        <v>50</v>
      </c>
      <c r="O494" s="39" t="s">
        <v>174</v>
      </c>
      <c r="P494" s="39" t="s">
        <v>175</v>
      </c>
      <c r="Q494" s="40">
        <v>360</v>
      </c>
      <c r="R494" s="40">
        <f>Inventari!C47</f>
        <v>1</v>
      </c>
      <c r="S494" s="40"/>
      <c r="T494" s="40">
        <f t="shared" si="23"/>
        <v>360</v>
      </c>
      <c r="U494" s="40">
        <v>1</v>
      </c>
      <c r="V494" s="40">
        <f t="shared" si="24"/>
        <v>360</v>
      </c>
      <c r="W494" s="40">
        <f>'Tipus-de-Recurs-assignat'!B16</f>
        <v>90</v>
      </c>
      <c r="X494" s="40">
        <f t="shared" si="25"/>
        <v>9</v>
      </c>
      <c r="Y494" s="40"/>
      <c r="Z494" s="49"/>
    </row>
    <row r="495" spans="1:26" ht="19.899999999999999" customHeight="1" x14ac:dyDescent="0.25">
      <c r="A495" s="24" t="s">
        <v>38</v>
      </c>
      <c r="B495" s="39" t="s">
        <v>166</v>
      </c>
      <c r="C495" s="39" t="s">
        <v>167</v>
      </c>
      <c r="D495" s="39" t="s">
        <v>168</v>
      </c>
      <c r="E495" s="39" t="s">
        <v>285</v>
      </c>
      <c r="F495" s="39" t="s">
        <v>286</v>
      </c>
      <c r="G495" s="39" t="s">
        <v>171</v>
      </c>
      <c r="H495" s="39" t="s">
        <v>312</v>
      </c>
      <c r="I495" s="39" t="s">
        <v>313</v>
      </c>
      <c r="J495" s="39" t="s">
        <v>47</v>
      </c>
      <c r="K495" s="39"/>
      <c r="L495" s="39" t="s">
        <v>48</v>
      </c>
      <c r="M495" s="39" t="s">
        <v>26</v>
      </c>
      <c r="N495" s="39" t="s">
        <v>50</v>
      </c>
      <c r="O495" s="39" t="s">
        <v>174</v>
      </c>
      <c r="P495" s="39" t="s">
        <v>175</v>
      </c>
      <c r="Q495" s="40">
        <v>360</v>
      </c>
      <c r="R495" s="40">
        <f>Inventari!C46</f>
        <v>1</v>
      </c>
      <c r="S495" s="40"/>
      <c r="T495" s="40">
        <f t="shared" si="23"/>
        <v>360</v>
      </c>
      <c r="U495" s="40">
        <v>1</v>
      </c>
      <c r="V495" s="40">
        <f t="shared" si="24"/>
        <v>360</v>
      </c>
      <c r="W495" s="40">
        <f>'Tipus-de-Recurs-assignat'!B16</f>
        <v>90</v>
      </c>
      <c r="X495" s="40">
        <f t="shared" si="25"/>
        <v>9</v>
      </c>
      <c r="Y495" s="40"/>
      <c r="Z495" s="49"/>
    </row>
    <row r="496" spans="1:26" ht="19.899999999999999" customHeight="1" x14ac:dyDescent="0.25">
      <c r="A496" s="24" t="s">
        <v>38</v>
      </c>
      <c r="B496" s="39" t="s">
        <v>166</v>
      </c>
      <c r="C496" s="39" t="s">
        <v>167</v>
      </c>
      <c r="D496" s="39" t="s">
        <v>168</v>
      </c>
      <c r="E496" s="39" t="s">
        <v>169</v>
      </c>
      <c r="F496" s="39" t="s">
        <v>170</v>
      </c>
      <c r="G496" s="39" t="s">
        <v>171</v>
      </c>
      <c r="H496" s="39" t="s">
        <v>314</v>
      </c>
      <c r="I496" s="39" t="s">
        <v>315</v>
      </c>
      <c r="J496" s="39" t="s">
        <v>72</v>
      </c>
      <c r="K496" s="39" t="s">
        <v>198</v>
      </c>
      <c r="L496" s="39" t="s">
        <v>48</v>
      </c>
      <c r="M496" s="39" t="s">
        <v>26</v>
      </c>
      <c r="N496" s="39" t="s">
        <v>50</v>
      </c>
      <c r="O496" s="39" t="s">
        <v>174</v>
      </c>
      <c r="P496" s="39" t="s">
        <v>175</v>
      </c>
      <c r="Q496" s="40">
        <v>360</v>
      </c>
      <c r="R496" s="40">
        <f>Inventari!C47</f>
        <v>1</v>
      </c>
      <c r="S496" s="40"/>
      <c r="T496" s="40">
        <f t="shared" si="23"/>
        <v>360</v>
      </c>
      <c r="U496" s="40">
        <v>1</v>
      </c>
      <c r="V496" s="40">
        <f t="shared" si="24"/>
        <v>360</v>
      </c>
      <c r="W496" s="40">
        <f>'Tipus-de-Recurs-assignat'!B16</f>
        <v>90</v>
      </c>
      <c r="X496" s="40">
        <f t="shared" si="25"/>
        <v>9</v>
      </c>
      <c r="Y496" s="40"/>
      <c r="Z496" s="49"/>
    </row>
    <row r="497" spans="1:26" ht="19.899999999999999" customHeight="1" x14ac:dyDescent="0.25">
      <c r="A497" s="24" t="s">
        <v>38</v>
      </c>
      <c r="B497" s="39" t="s">
        <v>166</v>
      </c>
      <c r="C497" s="39" t="s">
        <v>167</v>
      </c>
      <c r="D497" s="39" t="s">
        <v>168</v>
      </c>
      <c r="E497" s="39" t="s">
        <v>285</v>
      </c>
      <c r="F497" s="39" t="s">
        <v>286</v>
      </c>
      <c r="G497" s="39" t="s">
        <v>171</v>
      </c>
      <c r="H497" s="39" t="s">
        <v>316</v>
      </c>
      <c r="I497" s="39" t="s">
        <v>317</v>
      </c>
      <c r="J497" s="39" t="s">
        <v>72</v>
      </c>
      <c r="K497" s="39" t="s">
        <v>293</v>
      </c>
      <c r="L497" s="39" t="s">
        <v>48</v>
      </c>
      <c r="M497" s="39" t="s">
        <v>26</v>
      </c>
      <c r="N497" s="39" t="s">
        <v>50</v>
      </c>
      <c r="O497" s="39" t="s">
        <v>174</v>
      </c>
      <c r="P497" s="39" t="s">
        <v>175</v>
      </c>
      <c r="Q497" s="40">
        <v>360</v>
      </c>
      <c r="R497" s="40">
        <f>Inventari!C46</f>
        <v>1</v>
      </c>
      <c r="S497" s="40"/>
      <c r="T497" s="40">
        <f t="shared" si="23"/>
        <v>360</v>
      </c>
      <c r="U497" s="40">
        <v>1</v>
      </c>
      <c r="V497" s="40">
        <f t="shared" si="24"/>
        <v>360</v>
      </c>
      <c r="W497" s="40">
        <f>'Tipus-de-Recurs-assignat'!B16</f>
        <v>90</v>
      </c>
      <c r="X497" s="40">
        <f t="shared" si="25"/>
        <v>9</v>
      </c>
      <c r="Y497" s="40"/>
      <c r="Z497" s="49"/>
    </row>
    <row r="498" spans="1:26" ht="19.899999999999999" customHeight="1" x14ac:dyDescent="0.25">
      <c r="A498" s="24" t="s">
        <v>38</v>
      </c>
      <c r="B498" s="39" t="s">
        <v>166</v>
      </c>
      <c r="C498" s="39" t="s">
        <v>167</v>
      </c>
      <c r="D498" s="39" t="s">
        <v>168</v>
      </c>
      <c r="E498" s="39" t="s">
        <v>169</v>
      </c>
      <c r="F498" s="39" t="s">
        <v>170</v>
      </c>
      <c r="G498" s="39" t="s">
        <v>171</v>
      </c>
      <c r="H498" s="39" t="s">
        <v>318</v>
      </c>
      <c r="I498" s="39" t="s">
        <v>319</v>
      </c>
      <c r="J498" s="39" t="s">
        <v>72</v>
      </c>
      <c r="K498" s="39" t="s">
        <v>73</v>
      </c>
      <c r="L498" s="39" t="s">
        <v>48</v>
      </c>
      <c r="M498" s="39" t="s">
        <v>26</v>
      </c>
      <c r="N498" s="39" t="s">
        <v>50</v>
      </c>
      <c r="O498" s="39" t="s">
        <v>174</v>
      </c>
      <c r="P498" s="39" t="s">
        <v>175</v>
      </c>
      <c r="Q498" s="40">
        <v>360</v>
      </c>
      <c r="R498" s="40">
        <f>Inventari!C47</f>
        <v>1</v>
      </c>
      <c r="S498" s="40"/>
      <c r="T498" s="40">
        <f t="shared" si="23"/>
        <v>360</v>
      </c>
      <c r="U498" s="40">
        <v>1</v>
      </c>
      <c r="V498" s="40">
        <f t="shared" si="24"/>
        <v>360</v>
      </c>
      <c r="W498" s="40">
        <f>'Tipus-de-Recurs-assignat'!B16</f>
        <v>90</v>
      </c>
      <c r="X498" s="40">
        <f t="shared" si="25"/>
        <v>9</v>
      </c>
      <c r="Y498" s="40"/>
      <c r="Z498" s="49"/>
    </row>
    <row r="499" spans="1:26" ht="19.899999999999999" customHeight="1" x14ac:dyDescent="0.25">
      <c r="A499" s="24" t="s">
        <v>38</v>
      </c>
      <c r="B499" s="39" t="s">
        <v>166</v>
      </c>
      <c r="C499" s="39" t="s">
        <v>167</v>
      </c>
      <c r="D499" s="39" t="s">
        <v>168</v>
      </c>
      <c r="E499" s="39" t="s">
        <v>285</v>
      </c>
      <c r="F499" s="39" t="s">
        <v>286</v>
      </c>
      <c r="G499" s="39" t="s">
        <v>171</v>
      </c>
      <c r="H499" s="39" t="s">
        <v>320</v>
      </c>
      <c r="I499" s="39" t="s">
        <v>321</v>
      </c>
      <c r="J499" s="39" t="s">
        <v>72</v>
      </c>
      <c r="K499" s="39" t="s">
        <v>198</v>
      </c>
      <c r="L499" s="39" t="s">
        <v>48</v>
      </c>
      <c r="M499" s="39" t="s">
        <v>26</v>
      </c>
      <c r="N499" s="39" t="s">
        <v>50</v>
      </c>
      <c r="O499" s="39" t="s">
        <v>174</v>
      </c>
      <c r="P499" s="39" t="s">
        <v>175</v>
      </c>
      <c r="Q499" s="40">
        <v>360</v>
      </c>
      <c r="R499" s="40">
        <f>Inventari!C46</f>
        <v>1</v>
      </c>
      <c r="S499" s="40"/>
      <c r="T499" s="40">
        <f t="shared" si="23"/>
        <v>360</v>
      </c>
      <c r="U499" s="40">
        <v>1</v>
      </c>
      <c r="V499" s="40">
        <f t="shared" si="24"/>
        <v>360</v>
      </c>
      <c r="W499" s="40">
        <f>'Tipus-de-Recurs-assignat'!B16</f>
        <v>90</v>
      </c>
      <c r="X499" s="40">
        <f t="shared" si="25"/>
        <v>9</v>
      </c>
      <c r="Y499" s="40"/>
      <c r="Z499" s="49"/>
    </row>
    <row r="500" spans="1:26" ht="19.899999999999999" customHeight="1" x14ac:dyDescent="0.25">
      <c r="A500" s="24" t="s">
        <v>38</v>
      </c>
      <c r="B500" s="39" t="s">
        <v>166</v>
      </c>
      <c r="C500" s="39" t="s">
        <v>167</v>
      </c>
      <c r="D500" s="39" t="s">
        <v>168</v>
      </c>
      <c r="E500" s="39" t="s">
        <v>169</v>
      </c>
      <c r="F500" s="39" t="s">
        <v>170</v>
      </c>
      <c r="G500" s="39" t="s">
        <v>171</v>
      </c>
      <c r="H500" s="39" t="s">
        <v>322</v>
      </c>
      <c r="I500" s="39" t="s">
        <v>323</v>
      </c>
      <c r="J500" s="39" t="s">
        <v>72</v>
      </c>
      <c r="K500" s="39" t="s">
        <v>73</v>
      </c>
      <c r="L500" s="39" t="s">
        <v>48</v>
      </c>
      <c r="M500" s="39" t="s">
        <v>26</v>
      </c>
      <c r="N500" s="39" t="s">
        <v>50</v>
      </c>
      <c r="O500" s="39" t="s">
        <v>174</v>
      </c>
      <c r="P500" s="39" t="s">
        <v>175</v>
      </c>
      <c r="Q500" s="40">
        <v>360</v>
      </c>
      <c r="R500" s="40">
        <f>Inventari!C47</f>
        <v>1</v>
      </c>
      <c r="S500" s="40"/>
      <c r="T500" s="40">
        <f t="shared" si="23"/>
        <v>360</v>
      </c>
      <c r="U500" s="40">
        <v>1</v>
      </c>
      <c r="V500" s="40">
        <f t="shared" si="24"/>
        <v>360</v>
      </c>
      <c r="W500" s="40">
        <f>'Tipus-de-Recurs-assignat'!B16</f>
        <v>90</v>
      </c>
      <c r="X500" s="40">
        <f t="shared" si="25"/>
        <v>9</v>
      </c>
      <c r="Y500" s="40"/>
      <c r="Z500" s="49"/>
    </row>
    <row r="501" spans="1:26" ht="19.899999999999999" customHeight="1" x14ac:dyDescent="0.25">
      <c r="A501" s="24" t="s">
        <v>38</v>
      </c>
      <c r="B501" s="39" t="s">
        <v>166</v>
      </c>
      <c r="C501" s="39" t="s">
        <v>167</v>
      </c>
      <c r="D501" s="39" t="s">
        <v>168</v>
      </c>
      <c r="E501" s="39" t="s">
        <v>169</v>
      </c>
      <c r="F501" s="39" t="s">
        <v>170</v>
      </c>
      <c r="G501" s="39" t="s">
        <v>171</v>
      </c>
      <c r="H501" s="39" t="s">
        <v>324</v>
      </c>
      <c r="I501" s="39" t="s">
        <v>325</v>
      </c>
      <c r="J501" s="39" t="s">
        <v>72</v>
      </c>
      <c r="K501" s="39" t="s">
        <v>73</v>
      </c>
      <c r="L501" s="39" t="s">
        <v>48</v>
      </c>
      <c r="M501" s="39" t="s">
        <v>26</v>
      </c>
      <c r="N501" s="39" t="s">
        <v>50</v>
      </c>
      <c r="O501" s="39" t="s">
        <v>174</v>
      </c>
      <c r="P501" s="39" t="s">
        <v>175</v>
      </c>
      <c r="Q501" s="40">
        <v>360</v>
      </c>
      <c r="R501" s="40">
        <f>Inventari!C47</f>
        <v>1</v>
      </c>
      <c r="S501" s="40"/>
      <c r="T501" s="40">
        <f t="shared" si="23"/>
        <v>360</v>
      </c>
      <c r="U501" s="40">
        <v>1</v>
      </c>
      <c r="V501" s="40">
        <f t="shared" si="24"/>
        <v>360</v>
      </c>
      <c r="W501" s="40">
        <f>'Tipus-de-Recurs-assignat'!B16</f>
        <v>90</v>
      </c>
      <c r="X501" s="40">
        <f t="shared" si="25"/>
        <v>9</v>
      </c>
      <c r="Y501" s="40"/>
      <c r="Z501" s="49"/>
    </row>
    <row r="502" spans="1:26" ht="19.899999999999999" customHeight="1" x14ac:dyDescent="0.25">
      <c r="A502" s="24" t="s">
        <v>38</v>
      </c>
      <c r="B502" s="39" t="s">
        <v>166</v>
      </c>
      <c r="C502" s="39" t="s">
        <v>167</v>
      </c>
      <c r="D502" s="39" t="s">
        <v>168</v>
      </c>
      <c r="E502" s="39" t="s">
        <v>169</v>
      </c>
      <c r="F502" s="39" t="s">
        <v>170</v>
      </c>
      <c r="G502" s="39" t="s">
        <v>171</v>
      </c>
      <c r="H502" s="39" t="s">
        <v>326</v>
      </c>
      <c r="I502" s="39" t="s">
        <v>327</v>
      </c>
      <c r="J502" s="39" t="s">
        <v>47</v>
      </c>
      <c r="K502" s="39"/>
      <c r="L502" s="39" t="s">
        <v>48</v>
      </c>
      <c r="M502" s="39" t="s">
        <v>26</v>
      </c>
      <c r="N502" s="39" t="s">
        <v>50</v>
      </c>
      <c r="O502" s="39" t="s">
        <v>174</v>
      </c>
      <c r="P502" s="39" t="s">
        <v>175</v>
      </c>
      <c r="Q502" s="40">
        <v>360</v>
      </c>
      <c r="R502" s="40">
        <f>Inventari!C47</f>
        <v>1</v>
      </c>
      <c r="S502" s="40"/>
      <c r="T502" s="40">
        <f t="shared" si="23"/>
        <v>360</v>
      </c>
      <c r="U502" s="40">
        <v>1</v>
      </c>
      <c r="V502" s="40">
        <f t="shared" si="24"/>
        <v>360</v>
      </c>
      <c r="W502" s="40">
        <f>'Tipus-de-Recurs-assignat'!B16</f>
        <v>90</v>
      </c>
      <c r="X502" s="40">
        <f t="shared" si="25"/>
        <v>9</v>
      </c>
      <c r="Y502" s="40"/>
      <c r="Z502" s="49"/>
    </row>
    <row r="503" spans="1:26" ht="19.899999999999999" customHeight="1" x14ac:dyDescent="0.25">
      <c r="A503" s="24" t="s">
        <v>38</v>
      </c>
      <c r="B503" s="39" t="s">
        <v>166</v>
      </c>
      <c r="C503" s="39" t="s">
        <v>167</v>
      </c>
      <c r="D503" s="39" t="s">
        <v>168</v>
      </c>
      <c r="E503" s="39" t="s">
        <v>169</v>
      </c>
      <c r="F503" s="39" t="s">
        <v>170</v>
      </c>
      <c r="G503" s="39" t="s">
        <v>171</v>
      </c>
      <c r="H503" s="39" t="s">
        <v>328</v>
      </c>
      <c r="I503" s="39" t="s">
        <v>329</v>
      </c>
      <c r="J503" s="39" t="s">
        <v>72</v>
      </c>
      <c r="K503" s="39" t="s">
        <v>330</v>
      </c>
      <c r="L503" s="39" t="s">
        <v>48</v>
      </c>
      <c r="M503" s="39" t="s">
        <v>26</v>
      </c>
      <c r="N503" s="39" t="s">
        <v>50</v>
      </c>
      <c r="O503" s="39" t="s">
        <v>174</v>
      </c>
      <c r="P503" s="39" t="s">
        <v>175</v>
      </c>
      <c r="Q503" s="40">
        <v>360</v>
      </c>
      <c r="R503" s="40">
        <f>Inventari!C47</f>
        <v>1</v>
      </c>
      <c r="S503" s="40"/>
      <c r="T503" s="40">
        <f t="shared" si="23"/>
        <v>360</v>
      </c>
      <c r="U503" s="40">
        <v>1</v>
      </c>
      <c r="V503" s="40">
        <f t="shared" si="24"/>
        <v>360</v>
      </c>
      <c r="W503" s="40">
        <f>'Tipus-de-Recurs-assignat'!B16</f>
        <v>90</v>
      </c>
      <c r="X503" s="40">
        <f t="shared" si="25"/>
        <v>9</v>
      </c>
      <c r="Y503" s="40"/>
      <c r="Z503" s="49"/>
    </row>
    <row r="504" spans="1:26" ht="19.899999999999999" customHeight="1" x14ac:dyDescent="0.25">
      <c r="A504" s="24" t="s">
        <v>38</v>
      </c>
      <c r="B504" s="39" t="s">
        <v>166</v>
      </c>
      <c r="C504" s="39" t="s">
        <v>167</v>
      </c>
      <c r="D504" s="39" t="s">
        <v>168</v>
      </c>
      <c r="E504" s="39" t="s">
        <v>285</v>
      </c>
      <c r="F504" s="39" t="s">
        <v>286</v>
      </c>
      <c r="G504" s="39" t="s">
        <v>171</v>
      </c>
      <c r="H504" s="39" t="s">
        <v>331</v>
      </c>
      <c r="I504" s="39" t="s">
        <v>332</v>
      </c>
      <c r="J504" s="39" t="s">
        <v>47</v>
      </c>
      <c r="K504" s="39"/>
      <c r="L504" s="39" t="s">
        <v>48</v>
      </c>
      <c r="M504" s="39" t="s">
        <v>26</v>
      </c>
      <c r="N504" s="39" t="s">
        <v>50</v>
      </c>
      <c r="O504" s="39" t="s">
        <v>174</v>
      </c>
      <c r="P504" s="39" t="s">
        <v>175</v>
      </c>
      <c r="Q504" s="40">
        <v>360</v>
      </c>
      <c r="R504" s="40">
        <f>Inventari!C46</f>
        <v>1</v>
      </c>
      <c r="S504" s="40"/>
      <c r="T504" s="40">
        <f t="shared" si="23"/>
        <v>360</v>
      </c>
      <c r="U504" s="40">
        <v>1</v>
      </c>
      <c r="V504" s="40">
        <f t="shared" si="24"/>
        <v>360</v>
      </c>
      <c r="W504" s="40">
        <f>'Tipus-de-Recurs-assignat'!B16</f>
        <v>90</v>
      </c>
      <c r="X504" s="40">
        <f t="shared" si="25"/>
        <v>9</v>
      </c>
      <c r="Y504" s="40"/>
      <c r="Z504" s="49"/>
    </row>
    <row r="505" spans="1:26" ht="19.899999999999999" customHeight="1" x14ac:dyDescent="0.25">
      <c r="A505" s="24" t="s">
        <v>38</v>
      </c>
      <c r="B505" s="39" t="s">
        <v>166</v>
      </c>
      <c r="C505" s="39" t="s">
        <v>167</v>
      </c>
      <c r="D505" s="39" t="s">
        <v>168</v>
      </c>
      <c r="E505" s="39" t="s">
        <v>169</v>
      </c>
      <c r="F505" s="39" t="s">
        <v>170</v>
      </c>
      <c r="G505" s="39" t="s">
        <v>171</v>
      </c>
      <c r="H505" s="39" t="s">
        <v>333</v>
      </c>
      <c r="I505" s="39" t="s">
        <v>334</v>
      </c>
      <c r="J505" s="39" t="s">
        <v>72</v>
      </c>
      <c r="K505" s="39" t="s">
        <v>330</v>
      </c>
      <c r="L505" s="39" t="s">
        <v>48</v>
      </c>
      <c r="M505" s="39" t="s">
        <v>26</v>
      </c>
      <c r="N505" s="39" t="s">
        <v>50</v>
      </c>
      <c r="O505" s="39" t="s">
        <v>174</v>
      </c>
      <c r="P505" s="39" t="s">
        <v>175</v>
      </c>
      <c r="Q505" s="40">
        <v>360</v>
      </c>
      <c r="R505" s="40">
        <f>Inventari!C47</f>
        <v>1</v>
      </c>
      <c r="S505" s="40"/>
      <c r="T505" s="40">
        <f t="shared" si="23"/>
        <v>360</v>
      </c>
      <c r="U505" s="40">
        <v>1</v>
      </c>
      <c r="V505" s="40">
        <f t="shared" si="24"/>
        <v>360</v>
      </c>
      <c r="W505" s="40">
        <f>'Tipus-de-Recurs-assignat'!B16</f>
        <v>90</v>
      </c>
      <c r="X505" s="40">
        <f t="shared" si="25"/>
        <v>9</v>
      </c>
      <c r="Y505" s="40"/>
      <c r="Z505" s="49"/>
    </row>
    <row r="506" spans="1:26" ht="19.899999999999999" customHeight="1" x14ac:dyDescent="0.25">
      <c r="A506" s="24" t="s">
        <v>38</v>
      </c>
      <c r="B506" s="39" t="s">
        <v>166</v>
      </c>
      <c r="C506" s="39" t="s">
        <v>167</v>
      </c>
      <c r="D506" s="39" t="s">
        <v>168</v>
      </c>
      <c r="E506" s="39" t="s">
        <v>285</v>
      </c>
      <c r="F506" s="39" t="s">
        <v>286</v>
      </c>
      <c r="G506" s="39" t="s">
        <v>171</v>
      </c>
      <c r="H506" s="39" t="s">
        <v>335</v>
      </c>
      <c r="I506" s="39" t="s">
        <v>336</v>
      </c>
      <c r="J506" s="39" t="s">
        <v>47</v>
      </c>
      <c r="K506" s="39"/>
      <c r="L506" s="39" t="s">
        <v>48</v>
      </c>
      <c r="M506" s="39" t="s">
        <v>26</v>
      </c>
      <c r="N506" s="39" t="s">
        <v>50</v>
      </c>
      <c r="O506" s="39" t="s">
        <v>174</v>
      </c>
      <c r="P506" s="39" t="s">
        <v>175</v>
      </c>
      <c r="Q506" s="40">
        <v>360</v>
      </c>
      <c r="R506" s="40">
        <f>Inventari!C46</f>
        <v>1</v>
      </c>
      <c r="S506" s="40"/>
      <c r="T506" s="40">
        <f t="shared" si="23"/>
        <v>360</v>
      </c>
      <c r="U506" s="40">
        <v>1</v>
      </c>
      <c r="V506" s="40">
        <f t="shared" si="24"/>
        <v>360</v>
      </c>
      <c r="W506" s="40">
        <f>'Tipus-de-Recurs-assignat'!B16</f>
        <v>90</v>
      </c>
      <c r="X506" s="40">
        <f t="shared" si="25"/>
        <v>9</v>
      </c>
      <c r="Y506" s="40"/>
      <c r="Z506" s="49"/>
    </row>
    <row r="507" spans="1:26" ht="19.899999999999999" customHeight="1" x14ac:dyDescent="0.25">
      <c r="A507" s="24" t="s">
        <v>38</v>
      </c>
      <c r="B507" s="39" t="s">
        <v>166</v>
      </c>
      <c r="C507" s="39" t="s">
        <v>167</v>
      </c>
      <c r="D507" s="39" t="s">
        <v>168</v>
      </c>
      <c r="E507" s="39" t="s">
        <v>169</v>
      </c>
      <c r="F507" s="39" t="s">
        <v>170</v>
      </c>
      <c r="G507" s="39" t="s">
        <v>171</v>
      </c>
      <c r="H507" s="39" t="s">
        <v>337</v>
      </c>
      <c r="I507" s="39" t="s">
        <v>338</v>
      </c>
      <c r="J507" s="39" t="s">
        <v>72</v>
      </c>
      <c r="K507" s="39" t="s">
        <v>330</v>
      </c>
      <c r="L507" s="39" t="s">
        <v>48</v>
      </c>
      <c r="M507" s="39" t="s">
        <v>26</v>
      </c>
      <c r="N507" s="39" t="s">
        <v>50</v>
      </c>
      <c r="O507" s="39" t="s">
        <v>174</v>
      </c>
      <c r="P507" s="39" t="s">
        <v>175</v>
      </c>
      <c r="Q507" s="40">
        <v>360</v>
      </c>
      <c r="R507" s="40">
        <f>Inventari!C47</f>
        <v>1</v>
      </c>
      <c r="S507" s="40"/>
      <c r="T507" s="40">
        <f t="shared" si="23"/>
        <v>360</v>
      </c>
      <c r="U507" s="40">
        <v>1</v>
      </c>
      <c r="V507" s="40">
        <f t="shared" si="24"/>
        <v>360</v>
      </c>
      <c r="W507" s="40">
        <f>'Tipus-de-Recurs-assignat'!B16</f>
        <v>90</v>
      </c>
      <c r="X507" s="40">
        <f t="shared" si="25"/>
        <v>9</v>
      </c>
      <c r="Y507" s="40"/>
      <c r="Z507" s="49"/>
    </row>
    <row r="508" spans="1:26" ht="19.899999999999999" customHeight="1" x14ac:dyDescent="0.25">
      <c r="A508" s="24" t="s">
        <v>38</v>
      </c>
      <c r="B508" s="39" t="s">
        <v>166</v>
      </c>
      <c r="C508" s="39" t="s">
        <v>167</v>
      </c>
      <c r="D508" s="39" t="s">
        <v>168</v>
      </c>
      <c r="E508" s="39" t="s">
        <v>285</v>
      </c>
      <c r="F508" s="39" t="s">
        <v>286</v>
      </c>
      <c r="G508" s="39" t="s">
        <v>171</v>
      </c>
      <c r="H508" s="39" t="s">
        <v>339</v>
      </c>
      <c r="I508" s="39" t="s">
        <v>340</v>
      </c>
      <c r="J508" s="39" t="s">
        <v>47</v>
      </c>
      <c r="K508" s="39"/>
      <c r="L508" s="39" t="s">
        <v>48</v>
      </c>
      <c r="M508" s="39" t="s">
        <v>26</v>
      </c>
      <c r="N508" s="39" t="s">
        <v>50</v>
      </c>
      <c r="O508" s="39" t="s">
        <v>174</v>
      </c>
      <c r="P508" s="39" t="s">
        <v>175</v>
      </c>
      <c r="Q508" s="40">
        <v>360</v>
      </c>
      <c r="R508" s="40">
        <f>Inventari!C46</f>
        <v>1</v>
      </c>
      <c r="S508" s="40"/>
      <c r="T508" s="40">
        <f t="shared" si="23"/>
        <v>360</v>
      </c>
      <c r="U508" s="40">
        <v>1</v>
      </c>
      <c r="V508" s="40">
        <f t="shared" si="24"/>
        <v>360</v>
      </c>
      <c r="W508" s="40">
        <f>'Tipus-de-Recurs-assignat'!B16</f>
        <v>90</v>
      </c>
      <c r="X508" s="40">
        <f t="shared" si="25"/>
        <v>9</v>
      </c>
      <c r="Y508" s="40"/>
      <c r="Z508" s="49"/>
    </row>
    <row r="509" spans="1:26" ht="19.899999999999999" customHeight="1" x14ac:dyDescent="0.25">
      <c r="A509" s="24" t="s">
        <v>38</v>
      </c>
      <c r="B509" s="39" t="s">
        <v>166</v>
      </c>
      <c r="C509" s="39" t="s">
        <v>167</v>
      </c>
      <c r="D509" s="39" t="s">
        <v>168</v>
      </c>
      <c r="E509" s="39" t="s">
        <v>169</v>
      </c>
      <c r="F509" s="39" t="s">
        <v>170</v>
      </c>
      <c r="G509" s="39" t="s">
        <v>171</v>
      </c>
      <c r="H509" s="39" t="s">
        <v>341</v>
      </c>
      <c r="I509" s="39" t="s">
        <v>342</v>
      </c>
      <c r="J509" s="39" t="s">
        <v>72</v>
      </c>
      <c r="K509" s="39" t="s">
        <v>343</v>
      </c>
      <c r="L509" s="39" t="s">
        <v>48</v>
      </c>
      <c r="M509" s="39" t="s">
        <v>26</v>
      </c>
      <c r="N509" s="39" t="s">
        <v>50</v>
      </c>
      <c r="O509" s="39" t="s">
        <v>174</v>
      </c>
      <c r="P509" s="39" t="s">
        <v>175</v>
      </c>
      <c r="Q509" s="40">
        <v>360</v>
      </c>
      <c r="R509" s="40">
        <f>Inventari!C47</f>
        <v>1</v>
      </c>
      <c r="S509" s="40"/>
      <c r="T509" s="40">
        <f t="shared" si="23"/>
        <v>360</v>
      </c>
      <c r="U509" s="40">
        <v>1</v>
      </c>
      <c r="V509" s="40">
        <f t="shared" si="24"/>
        <v>360</v>
      </c>
      <c r="W509" s="40">
        <f>'Tipus-de-Recurs-assignat'!B16</f>
        <v>90</v>
      </c>
      <c r="X509" s="40">
        <f t="shared" si="25"/>
        <v>9</v>
      </c>
      <c r="Y509" s="40"/>
      <c r="Z509" s="49"/>
    </row>
    <row r="510" spans="1:26" ht="19.899999999999999" customHeight="1" x14ac:dyDescent="0.25">
      <c r="A510" s="24" t="s">
        <v>38</v>
      </c>
      <c r="B510" s="39" t="s">
        <v>166</v>
      </c>
      <c r="C510" s="39" t="s">
        <v>167</v>
      </c>
      <c r="D510" s="39" t="s">
        <v>168</v>
      </c>
      <c r="E510" s="39" t="s">
        <v>285</v>
      </c>
      <c r="F510" s="39" t="s">
        <v>286</v>
      </c>
      <c r="G510" s="39" t="s">
        <v>171</v>
      </c>
      <c r="H510" s="39" t="s">
        <v>344</v>
      </c>
      <c r="I510" s="39" t="s">
        <v>345</v>
      </c>
      <c r="J510" s="39" t="s">
        <v>47</v>
      </c>
      <c r="K510" s="39"/>
      <c r="L510" s="39" t="s">
        <v>48</v>
      </c>
      <c r="M510" s="39" t="s">
        <v>26</v>
      </c>
      <c r="N510" s="39" t="s">
        <v>50</v>
      </c>
      <c r="O510" s="39" t="s">
        <v>174</v>
      </c>
      <c r="P510" s="39" t="s">
        <v>175</v>
      </c>
      <c r="Q510" s="40">
        <v>360</v>
      </c>
      <c r="R510" s="40">
        <f>Inventari!C46</f>
        <v>1</v>
      </c>
      <c r="S510" s="40"/>
      <c r="T510" s="40">
        <f t="shared" si="23"/>
        <v>360</v>
      </c>
      <c r="U510" s="40">
        <v>1</v>
      </c>
      <c r="V510" s="40">
        <f t="shared" si="24"/>
        <v>360</v>
      </c>
      <c r="W510" s="40">
        <f>'Tipus-de-Recurs-assignat'!B16</f>
        <v>90</v>
      </c>
      <c r="X510" s="40">
        <f t="shared" si="25"/>
        <v>9</v>
      </c>
      <c r="Y510" s="40"/>
      <c r="Z510" s="49"/>
    </row>
    <row r="511" spans="1:26" ht="19.899999999999999" customHeight="1" x14ac:dyDescent="0.25">
      <c r="A511" s="24" t="s">
        <v>38</v>
      </c>
      <c r="B511" s="39" t="s">
        <v>166</v>
      </c>
      <c r="C511" s="39" t="s">
        <v>167</v>
      </c>
      <c r="D511" s="39" t="s">
        <v>168</v>
      </c>
      <c r="E511" s="39" t="s">
        <v>169</v>
      </c>
      <c r="F511" s="39" t="s">
        <v>170</v>
      </c>
      <c r="G511" s="39" t="s">
        <v>171</v>
      </c>
      <c r="H511" s="39" t="s">
        <v>346</v>
      </c>
      <c r="I511" s="39" t="s">
        <v>347</v>
      </c>
      <c r="J511" s="39" t="s">
        <v>72</v>
      </c>
      <c r="K511" s="39" t="s">
        <v>240</v>
      </c>
      <c r="L511" s="39" t="s">
        <v>48</v>
      </c>
      <c r="M511" s="39" t="s">
        <v>26</v>
      </c>
      <c r="N511" s="39" t="s">
        <v>50</v>
      </c>
      <c r="O511" s="39" t="s">
        <v>174</v>
      </c>
      <c r="P511" s="39" t="s">
        <v>175</v>
      </c>
      <c r="Q511" s="40">
        <v>360</v>
      </c>
      <c r="R511" s="40">
        <f>Inventari!C47</f>
        <v>1</v>
      </c>
      <c r="S511" s="40"/>
      <c r="T511" s="40">
        <f t="shared" si="23"/>
        <v>360</v>
      </c>
      <c r="U511" s="40">
        <v>1</v>
      </c>
      <c r="V511" s="40">
        <f t="shared" si="24"/>
        <v>360</v>
      </c>
      <c r="W511" s="40">
        <f>'Tipus-de-Recurs-assignat'!B16</f>
        <v>90</v>
      </c>
      <c r="X511" s="40">
        <f t="shared" si="25"/>
        <v>9</v>
      </c>
      <c r="Y511" s="40"/>
      <c r="Z511" s="49"/>
    </row>
    <row r="512" spans="1:26" ht="19.899999999999999" customHeight="1" x14ac:dyDescent="0.25">
      <c r="A512" s="24" t="s">
        <v>38</v>
      </c>
      <c r="B512" s="39" t="s">
        <v>166</v>
      </c>
      <c r="C512" s="39" t="s">
        <v>167</v>
      </c>
      <c r="D512" s="39" t="s">
        <v>168</v>
      </c>
      <c r="E512" s="39" t="s">
        <v>285</v>
      </c>
      <c r="F512" s="39" t="s">
        <v>286</v>
      </c>
      <c r="G512" s="39" t="s">
        <v>171</v>
      </c>
      <c r="H512" s="39" t="s">
        <v>348</v>
      </c>
      <c r="I512" s="39" t="s">
        <v>349</v>
      </c>
      <c r="J512" s="39" t="s">
        <v>72</v>
      </c>
      <c r="K512" s="39" t="s">
        <v>240</v>
      </c>
      <c r="L512" s="39" t="s">
        <v>48</v>
      </c>
      <c r="M512" s="39" t="s">
        <v>26</v>
      </c>
      <c r="N512" s="39" t="s">
        <v>50</v>
      </c>
      <c r="O512" s="39" t="s">
        <v>174</v>
      </c>
      <c r="P512" s="39" t="s">
        <v>175</v>
      </c>
      <c r="Q512" s="40">
        <v>360</v>
      </c>
      <c r="R512" s="40">
        <f>Inventari!C46</f>
        <v>1</v>
      </c>
      <c r="S512" s="40"/>
      <c r="T512" s="40">
        <f t="shared" si="23"/>
        <v>360</v>
      </c>
      <c r="U512" s="40">
        <v>1</v>
      </c>
      <c r="V512" s="40">
        <f t="shared" si="24"/>
        <v>360</v>
      </c>
      <c r="W512" s="40">
        <f>'Tipus-de-Recurs-assignat'!B16</f>
        <v>90</v>
      </c>
      <c r="X512" s="40">
        <f t="shared" si="25"/>
        <v>9</v>
      </c>
      <c r="Y512" s="40"/>
      <c r="Z512" s="49"/>
    </row>
    <row r="513" spans="1:26" ht="19.899999999999999" customHeight="1" x14ac:dyDescent="0.25">
      <c r="A513" s="24" t="s">
        <v>38</v>
      </c>
      <c r="B513" s="39" t="s">
        <v>166</v>
      </c>
      <c r="C513" s="39" t="s">
        <v>167</v>
      </c>
      <c r="D513" s="39" t="s">
        <v>168</v>
      </c>
      <c r="E513" s="39" t="s">
        <v>169</v>
      </c>
      <c r="F513" s="39" t="s">
        <v>170</v>
      </c>
      <c r="G513" s="39" t="s">
        <v>171</v>
      </c>
      <c r="H513" s="39" t="s">
        <v>350</v>
      </c>
      <c r="I513" s="39" t="s">
        <v>351</v>
      </c>
      <c r="J513" s="39" t="s">
        <v>72</v>
      </c>
      <c r="K513" s="39" t="s">
        <v>343</v>
      </c>
      <c r="L513" s="39" t="s">
        <v>48</v>
      </c>
      <c r="M513" s="39" t="s">
        <v>26</v>
      </c>
      <c r="N513" s="39" t="s">
        <v>50</v>
      </c>
      <c r="O513" s="39" t="s">
        <v>174</v>
      </c>
      <c r="P513" s="39" t="s">
        <v>175</v>
      </c>
      <c r="Q513" s="40">
        <v>360</v>
      </c>
      <c r="R513" s="40">
        <f>Inventari!C47</f>
        <v>1</v>
      </c>
      <c r="S513" s="40"/>
      <c r="T513" s="40">
        <f t="shared" si="23"/>
        <v>360</v>
      </c>
      <c r="U513" s="40">
        <v>1</v>
      </c>
      <c r="V513" s="40">
        <f t="shared" si="24"/>
        <v>360</v>
      </c>
      <c r="W513" s="40">
        <f>'Tipus-de-Recurs-assignat'!B16</f>
        <v>90</v>
      </c>
      <c r="X513" s="40">
        <f t="shared" si="25"/>
        <v>9</v>
      </c>
      <c r="Y513" s="40"/>
      <c r="Z513" s="49"/>
    </row>
    <row r="514" spans="1:26" ht="19.899999999999999" customHeight="1" x14ac:dyDescent="0.25">
      <c r="A514" s="24" t="s">
        <v>38</v>
      </c>
      <c r="B514" s="39" t="s">
        <v>166</v>
      </c>
      <c r="C514" s="39" t="s">
        <v>167</v>
      </c>
      <c r="D514" s="39" t="s">
        <v>168</v>
      </c>
      <c r="E514" s="39" t="s">
        <v>285</v>
      </c>
      <c r="F514" s="39" t="s">
        <v>286</v>
      </c>
      <c r="G514" s="39" t="s">
        <v>171</v>
      </c>
      <c r="H514" s="39" t="s">
        <v>352</v>
      </c>
      <c r="I514" s="39" t="s">
        <v>353</v>
      </c>
      <c r="J514" s="39" t="s">
        <v>72</v>
      </c>
      <c r="K514" s="39" t="s">
        <v>198</v>
      </c>
      <c r="L514" s="39" t="s">
        <v>48</v>
      </c>
      <c r="M514" s="39" t="s">
        <v>26</v>
      </c>
      <c r="N514" s="39" t="s">
        <v>50</v>
      </c>
      <c r="O514" s="39" t="s">
        <v>174</v>
      </c>
      <c r="P514" s="39" t="s">
        <v>175</v>
      </c>
      <c r="Q514" s="40">
        <v>360</v>
      </c>
      <c r="R514" s="40">
        <f>Inventari!C46</f>
        <v>1</v>
      </c>
      <c r="S514" s="40"/>
      <c r="T514" s="40">
        <f t="shared" si="23"/>
        <v>360</v>
      </c>
      <c r="U514" s="40">
        <v>1</v>
      </c>
      <c r="V514" s="40">
        <f t="shared" si="24"/>
        <v>360</v>
      </c>
      <c r="W514" s="40">
        <f>'Tipus-de-Recurs-assignat'!B16</f>
        <v>90</v>
      </c>
      <c r="X514" s="40">
        <f t="shared" si="25"/>
        <v>9</v>
      </c>
      <c r="Y514" s="40"/>
      <c r="Z514" s="49"/>
    </row>
    <row r="515" spans="1:26" ht="19.899999999999999" customHeight="1" x14ac:dyDescent="0.25">
      <c r="A515" s="24" t="s">
        <v>38</v>
      </c>
      <c r="B515" s="39" t="s">
        <v>166</v>
      </c>
      <c r="C515" s="39" t="s">
        <v>167</v>
      </c>
      <c r="D515" s="39" t="s">
        <v>168</v>
      </c>
      <c r="E515" s="39" t="s">
        <v>169</v>
      </c>
      <c r="F515" s="39" t="s">
        <v>170</v>
      </c>
      <c r="G515" s="39" t="s">
        <v>171</v>
      </c>
      <c r="H515" s="39" t="s">
        <v>354</v>
      </c>
      <c r="I515" s="39" t="s">
        <v>355</v>
      </c>
      <c r="J515" s="39" t="s">
        <v>72</v>
      </c>
      <c r="K515" s="39" t="s">
        <v>240</v>
      </c>
      <c r="L515" s="39" t="s">
        <v>48</v>
      </c>
      <c r="M515" s="39" t="s">
        <v>26</v>
      </c>
      <c r="N515" s="39" t="s">
        <v>50</v>
      </c>
      <c r="O515" s="39" t="s">
        <v>174</v>
      </c>
      <c r="P515" s="39" t="s">
        <v>175</v>
      </c>
      <c r="Q515" s="40">
        <v>360</v>
      </c>
      <c r="R515" s="40">
        <f>Inventari!C47</f>
        <v>1</v>
      </c>
      <c r="S515" s="40"/>
      <c r="T515" s="40">
        <f t="shared" si="23"/>
        <v>360</v>
      </c>
      <c r="U515" s="40">
        <v>1</v>
      </c>
      <c r="V515" s="40">
        <f t="shared" si="24"/>
        <v>360</v>
      </c>
      <c r="W515" s="40">
        <f>'Tipus-de-Recurs-assignat'!B16</f>
        <v>90</v>
      </c>
      <c r="X515" s="40">
        <f t="shared" si="25"/>
        <v>9</v>
      </c>
      <c r="Y515" s="40"/>
      <c r="Z515" s="49"/>
    </row>
    <row r="516" spans="1:26" ht="19.899999999999999" customHeight="1" x14ac:dyDescent="0.25">
      <c r="A516" s="24" t="s">
        <v>38</v>
      </c>
      <c r="B516" s="39" t="s">
        <v>166</v>
      </c>
      <c r="C516" s="39" t="s">
        <v>167</v>
      </c>
      <c r="D516" s="39" t="s">
        <v>168</v>
      </c>
      <c r="E516" s="39" t="s">
        <v>285</v>
      </c>
      <c r="F516" s="39" t="s">
        <v>286</v>
      </c>
      <c r="G516" s="39" t="s">
        <v>171</v>
      </c>
      <c r="H516" s="39" t="s">
        <v>356</v>
      </c>
      <c r="I516" s="39" t="s">
        <v>357</v>
      </c>
      <c r="J516" s="39" t="s">
        <v>47</v>
      </c>
      <c r="K516" s="39"/>
      <c r="L516" s="39" t="s">
        <v>48</v>
      </c>
      <c r="M516" s="39" t="s">
        <v>26</v>
      </c>
      <c r="N516" s="39" t="s">
        <v>50</v>
      </c>
      <c r="O516" s="39" t="s">
        <v>174</v>
      </c>
      <c r="P516" s="39" t="s">
        <v>175</v>
      </c>
      <c r="Q516" s="40">
        <v>360</v>
      </c>
      <c r="R516" s="40">
        <f>Inventari!C46</f>
        <v>1</v>
      </c>
      <c r="S516" s="40"/>
      <c r="T516" s="40">
        <f t="shared" si="23"/>
        <v>360</v>
      </c>
      <c r="U516" s="40">
        <v>1</v>
      </c>
      <c r="V516" s="40">
        <f t="shared" si="24"/>
        <v>360</v>
      </c>
      <c r="W516" s="40">
        <f>'Tipus-de-Recurs-assignat'!B16</f>
        <v>90</v>
      </c>
      <c r="X516" s="40">
        <f t="shared" si="25"/>
        <v>9</v>
      </c>
      <c r="Y516" s="40"/>
      <c r="Z516" s="49"/>
    </row>
    <row r="517" spans="1:26" ht="19.899999999999999" customHeight="1" x14ac:dyDescent="0.25">
      <c r="A517" s="24" t="s">
        <v>38</v>
      </c>
      <c r="B517" s="39" t="s">
        <v>166</v>
      </c>
      <c r="C517" s="39" t="s">
        <v>167</v>
      </c>
      <c r="D517" s="39" t="s">
        <v>168</v>
      </c>
      <c r="E517" s="39" t="s">
        <v>169</v>
      </c>
      <c r="F517" s="39" t="s">
        <v>170</v>
      </c>
      <c r="G517" s="39" t="s">
        <v>171</v>
      </c>
      <c r="H517" s="39" t="s">
        <v>358</v>
      </c>
      <c r="I517" s="39" t="s">
        <v>359</v>
      </c>
      <c r="J517" s="39" t="s">
        <v>72</v>
      </c>
      <c r="K517" s="39" t="s">
        <v>198</v>
      </c>
      <c r="L517" s="39" t="s">
        <v>48</v>
      </c>
      <c r="M517" s="39" t="s">
        <v>26</v>
      </c>
      <c r="N517" s="39" t="s">
        <v>50</v>
      </c>
      <c r="O517" s="39" t="s">
        <v>174</v>
      </c>
      <c r="P517" s="39" t="s">
        <v>175</v>
      </c>
      <c r="Q517" s="40">
        <v>360</v>
      </c>
      <c r="R517" s="40">
        <f>Inventari!C47</f>
        <v>1</v>
      </c>
      <c r="S517" s="40"/>
      <c r="T517" s="40">
        <f t="shared" si="23"/>
        <v>360</v>
      </c>
      <c r="U517" s="40">
        <v>1</v>
      </c>
      <c r="V517" s="40">
        <f t="shared" si="24"/>
        <v>360</v>
      </c>
      <c r="W517" s="40">
        <f>'Tipus-de-Recurs-assignat'!B16</f>
        <v>90</v>
      </c>
      <c r="X517" s="40">
        <f t="shared" si="25"/>
        <v>9</v>
      </c>
      <c r="Y517" s="40"/>
      <c r="Z517" s="49"/>
    </row>
    <row r="518" spans="1:26" ht="19.899999999999999" customHeight="1" x14ac:dyDescent="0.25">
      <c r="A518" s="24" t="s">
        <v>38</v>
      </c>
      <c r="B518" s="39" t="s">
        <v>166</v>
      </c>
      <c r="C518" s="39" t="s">
        <v>167</v>
      </c>
      <c r="D518" s="39" t="s">
        <v>168</v>
      </c>
      <c r="E518" s="39" t="s">
        <v>285</v>
      </c>
      <c r="F518" s="39" t="s">
        <v>286</v>
      </c>
      <c r="G518" s="39" t="s">
        <v>171</v>
      </c>
      <c r="H518" s="39" t="s">
        <v>360</v>
      </c>
      <c r="I518" s="39" t="s">
        <v>361</v>
      </c>
      <c r="J518" s="39" t="s">
        <v>47</v>
      </c>
      <c r="K518" s="39"/>
      <c r="L518" s="39" t="s">
        <v>48</v>
      </c>
      <c r="M518" s="39" t="s">
        <v>26</v>
      </c>
      <c r="N518" s="39" t="s">
        <v>50</v>
      </c>
      <c r="O518" s="39" t="s">
        <v>174</v>
      </c>
      <c r="P518" s="39" t="s">
        <v>175</v>
      </c>
      <c r="Q518" s="40">
        <v>360</v>
      </c>
      <c r="R518" s="40">
        <f>Inventari!C46</f>
        <v>1</v>
      </c>
      <c r="S518" s="40"/>
      <c r="T518" s="40">
        <f t="shared" si="23"/>
        <v>360</v>
      </c>
      <c r="U518" s="40">
        <v>1</v>
      </c>
      <c r="V518" s="40">
        <f t="shared" si="24"/>
        <v>360</v>
      </c>
      <c r="W518" s="40">
        <f>'Tipus-de-Recurs-assignat'!B16</f>
        <v>90</v>
      </c>
      <c r="X518" s="40">
        <f t="shared" si="25"/>
        <v>9</v>
      </c>
      <c r="Y518" s="40"/>
      <c r="Z518" s="49"/>
    </row>
    <row r="519" spans="1:26" ht="19.899999999999999" customHeight="1" x14ac:dyDescent="0.25">
      <c r="A519" s="24" t="s">
        <v>38</v>
      </c>
      <c r="B519" s="39" t="s">
        <v>166</v>
      </c>
      <c r="C519" s="39" t="s">
        <v>167</v>
      </c>
      <c r="D519" s="39" t="s">
        <v>168</v>
      </c>
      <c r="E519" s="39" t="s">
        <v>169</v>
      </c>
      <c r="F519" s="39" t="s">
        <v>170</v>
      </c>
      <c r="G519" s="39" t="s">
        <v>171</v>
      </c>
      <c r="H519" s="39" t="s">
        <v>362</v>
      </c>
      <c r="I519" s="39" t="s">
        <v>363</v>
      </c>
      <c r="J519" s="39" t="s">
        <v>72</v>
      </c>
      <c r="K519" s="39" t="s">
        <v>198</v>
      </c>
      <c r="L519" s="39" t="s">
        <v>48</v>
      </c>
      <c r="M519" s="39" t="s">
        <v>26</v>
      </c>
      <c r="N519" s="39" t="s">
        <v>50</v>
      </c>
      <c r="O519" s="39" t="s">
        <v>174</v>
      </c>
      <c r="P519" s="39" t="s">
        <v>175</v>
      </c>
      <c r="Q519" s="40">
        <v>360</v>
      </c>
      <c r="R519" s="40">
        <f>Inventari!C47</f>
        <v>1</v>
      </c>
      <c r="S519" s="40"/>
      <c r="T519" s="40">
        <f t="shared" si="23"/>
        <v>360</v>
      </c>
      <c r="U519" s="40">
        <v>1</v>
      </c>
      <c r="V519" s="40">
        <f t="shared" si="24"/>
        <v>360</v>
      </c>
      <c r="W519" s="40">
        <f>'Tipus-de-Recurs-assignat'!B16</f>
        <v>90</v>
      </c>
      <c r="X519" s="40">
        <f t="shared" si="25"/>
        <v>9</v>
      </c>
      <c r="Y519" s="40"/>
      <c r="Z519" s="49"/>
    </row>
    <row r="520" spans="1:26" ht="19.899999999999999" customHeight="1" x14ac:dyDescent="0.25">
      <c r="A520" s="24" t="s">
        <v>38</v>
      </c>
      <c r="B520" s="39" t="s">
        <v>166</v>
      </c>
      <c r="C520" s="39" t="s">
        <v>167</v>
      </c>
      <c r="D520" s="39" t="s">
        <v>168</v>
      </c>
      <c r="E520" s="39" t="s">
        <v>285</v>
      </c>
      <c r="F520" s="39" t="s">
        <v>286</v>
      </c>
      <c r="G520" s="39" t="s">
        <v>171</v>
      </c>
      <c r="H520" s="39" t="s">
        <v>364</v>
      </c>
      <c r="I520" s="39" t="s">
        <v>365</v>
      </c>
      <c r="J520" s="39" t="s">
        <v>47</v>
      </c>
      <c r="K520" s="39"/>
      <c r="L520" s="39" t="s">
        <v>48</v>
      </c>
      <c r="M520" s="39" t="s">
        <v>26</v>
      </c>
      <c r="N520" s="39" t="s">
        <v>50</v>
      </c>
      <c r="O520" s="39" t="s">
        <v>174</v>
      </c>
      <c r="P520" s="39" t="s">
        <v>175</v>
      </c>
      <c r="Q520" s="40">
        <v>360</v>
      </c>
      <c r="R520" s="40">
        <f>Inventari!C46</f>
        <v>1</v>
      </c>
      <c r="S520" s="40"/>
      <c r="T520" s="40">
        <f t="shared" si="23"/>
        <v>360</v>
      </c>
      <c r="U520" s="40">
        <v>1</v>
      </c>
      <c r="V520" s="40">
        <f t="shared" si="24"/>
        <v>360</v>
      </c>
      <c r="W520" s="40">
        <f>'Tipus-de-Recurs-assignat'!B16</f>
        <v>90</v>
      </c>
      <c r="X520" s="40">
        <f t="shared" si="25"/>
        <v>9</v>
      </c>
      <c r="Y520" s="40"/>
      <c r="Z520" s="49"/>
    </row>
    <row r="521" spans="1:26" ht="19.899999999999999" customHeight="1" x14ac:dyDescent="0.25">
      <c r="A521" s="24" t="s">
        <v>38</v>
      </c>
      <c r="B521" s="39" t="s">
        <v>166</v>
      </c>
      <c r="C521" s="39" t="s">
        <v>167</v>
      </c>
      <c r="D521" s="39" t="s">
        <v>168</v>
      </c>
      <c r="E521" s="39" t="s">
        <v>169</v>
      </c>
      <c r="F521" s="39" t="s">
        <v>170</v>
      </c>
      <c r="G521" s="39" t="s">
        <v>171</v>
      </c>
      <c r="H521" s="39" t="s">
        <v>366</v>
      </c>
      <c r="I521" s="39" t="s">
        <v>367</v>
      </c>
      <c r="J521" s="39" t="s">
        <v>47</v>
      </c>
      <c r="K521" s="39"/>
      <c r="L521" s="39" t="s">
        <v>48</v>
      </c>
      <c r="M521" s="39" t="s">
        <v>26</v>
      </c>
      <c r="N521" s="39" t="s">
        <v>50</v>
      </c>
      <c r="O521" s="39" t="s">
        <v>174</v>
      </c>
      <c r="P521" s="39" t="s">
        <v>175</v>
      </c>
      <c r="Q521" s="40">
        <v>360</v>
      </c>
      <c r="R521" s="40">
        <f>Inventari!C47</f>
        <v>1</v>
      </c>
      <c r="S521" s="40"/>
      <c r="T521" s="40">
        <f t="shared" si="23"/>
        <v>360</v>
      </c>
      <c r="U521" s="40">
        <v>1</v>
      </c>
      <c r="V521" s="40">
        <f t="shared" si="24"/>
        <v>360</v>
      </c>
      <c r="W521" s="40">
        <f>'Tipus-de-Recurs-assignat'!B16</f>
        <v>90</v>
      </c>
      <c r="X521" s="40">
        <f t="shared" si="25"/>
        <v>9</v>
      </c>
      <c r="Y521" s="40"/>
      <c r="Z521" s="49"/>
    </row>
    <row r="522" spans="1:26" ht="19.899999999999999" customHeight="1" x14ac:dyDescent="0.25">
      <c r="A522" s="24" t="s">
        <v>38</v>
      </c>
      <c r="B522" s="39" t="s">
        <v>166</v>
      </c>
      <c r="C522" s="39" t="s">
        <v>167</v>
      </c>
      <c r="D522" s="39" t="s">
        <v>168</v>
      </c>
      <c r="E522" s="39" t="s">
        <v>285</v>
      </c>
      <c r="F522" s="39" t="s">
        <v>286</v>
      </c>
      <c r="G522" s="39" t="s">
        <v>171</v>
      </c>
      <c r="H522" s="39" t="s">
        <v>368</v>
      </c>
      <c r="I522" s="39" t="s">
        <v>369</v>
      </c>
      <c r="J522" s="39" t="s">
        <v>47</v>
      </c>
      <c r="K522" s="39"/>
      <c r="L522" s="39" t="s">
        <v>48</v>
      </c>
      <c r="M522" s="39" t="s">
        <v>26</v>
      </c>
      <c r="N522" s="39" t="s">
        <v>50</v>
      </c>
      <c r="O522" s="39" t="s">
        <v>174</v>
      </c>
      <c r="P522" s="39" t="s">
        <v>175</v>
      </c>
      <c r="Q522" s="40">
        <v>360</v>
      </c>
      <c r="R522" s="40">
        <f>Inventari!C46</f>
        <v>1</v>
      </c>
      <c r="S522" s="40"/>
      <c r="T522" s="40">
        <f t="shared" si="23"/>
        <v>360</v>
      </c>
      <c r="U522" s="40">
        <v>1</v>
      </c>
      <c r="V522" s="40">
        <f t="shared" si="24"/>
        <v>360</v>
      </c>
      <c r="W522" s="40">
        <f>'Tipus-de-Recurs-assignat'!B16</f>
        <v>90</v>
      </c>
      <c r="X522" s="40">
        <f t="shared" si="25"/>
        <v>9</v>
      </c>
      <c r="Y522" s="40"/>
      <c r="Z522" s="49"/>
    </row>
    <row r="523" spans="1:26" ht="19.899999999999999" customHeight="1" x14ac:dyDescent="0.25">
      <c r="A523" s="24" t="s">
        <v>38</v>
      </c>
      <c r="B523" s="39" t="s">
        <v>166</v>
      </c>
      <c r="C523" s="39" t="s">
        <v>167</v>
      </c>
      <c r="D523" s="39" t="s">
        <v>168</v>
      </c>
      <c r="E523" s="39" t="s">
        <v>169</v>
      </c>
      <c r="F523" s="39" t="s">
        <v>170</v>
      </c>
      <c r="G523" s="39" t="s">
        <v>171</v>
      </c>
      <c r="H523" s="39" t="s">
        <v>370</v>
      </c>
      <c r="I523" s="39" t="s">
        <v>371</v>
      </c>
      <c r="J523" s="39" t="s">
        <v>47</v>
      </c>
      <c r="K523" s="39"/>
      <c r="L523" s="39" t="s">
        <v>48</v>
      </c>
      <c r="M523" s="39" t="s">
        <v>26</v>
      </c>
      <c r="N523" s="39" t="s">
        <v>50</v>
      </c>
      <c r="O523" s="39" t="s">
        <v>174</v>
      </c>
      <c r="P523" s="39" t="s">
        <v>175</v>
      </c>
      <c r="Q523" s="40">
        <v>360</v>
      </c>
      <c r="R523" s="40">
        <f>Inventari!C47</f>
        <v>1</v>
      </c>
      <c r="S523" s="40"/>
      <c r="T523" s="40">
        <f t="shared" ref="T523:T586" si="26">Q523*R523</f>
        <v>360</v>
      </c>
      <c r="U523" s="40">
        <v>1</v>
      </c>
      <c r="V523" s="40">
        <f t="shared" ref="V523:V586" si="27">T523*U523</f>
        <v>360</v>
      </c>
      <c r="W523" s="40">
        <f>'Tipus-de-Recurs-assignat'!B16</f>
        <v>90</v>
      </c>
      <c r="X523" s="40">
        <f t="shared" ref="X523:X586" si="28">(V523/3600)*W523</f>
        <v>9</v>
      </c>
      <c r="Y523" s="40"/>
      <c r="Z523" s="49"/>
    </row>
    <row r="524" spans="1:26" ht="19.899999999999999" customHeight="1" x14ac:dyDescent="0.25">
      <c r="A524" s="24" t="s">
        <v>38</v>
      </c>
      <c r="B524" s="39" t="s">
        <v>166</v>
      </c>
      <c r="C524" s="39" t="s">
        <v>167</v>
      </c>
      <c r="D524" s="39" t="s">
        <v>168</v>
      </c>
      <c r="E524" s="39" t="s">
        <v>285</v>
      </c>
      <c r="F524" s="39" t="s">
        <v>286</v>
      </c>
      <c r="G524" s="39" t="s">
        <v>171</v>
      </c>
      <c r="H524" s="39" t="s">
        <v>372</v>
      </c>
      <c r="I524" s="39" t="s">
        <v>373</v>
      </c>
      <c r="J524" s="39" t="s">
        <v>47</v>
      </c>
      <c r="K524" s="39"/>
      <c r="L524" s="39" t="s">
        <v>48</v>
      </c>
      <c r="M524" s="39" t="s">
        <v>26</v>
      </c>
      <c r="N524" s="39" t="s">
        <v>50</v>
      </c>
      <c r="O524" s="39" t="s">
        <v>174</v>
      </c>
      <c r="P524" s="39" t="s">
        <v>175</v>
      </c>
      <c r="Q524" s="40">
        <v>360</v>
      </c>
      <c r="R524" s="40">
        <f>Inventari!C46</f>
        <v>1</v>
      </c>
      <c r="S524" s="40"/>
      <c r="T524" s="40">
        <f t="shared" si="26"/>
        <v>360</v>
      </c>
      <c r="U524" s="40">
        <v>1</v>
      </c>
      <c r="V524" s="40">
        <f t="shared" si="27"/>
        <v>360</v>
      </c>
      <c r="W524" s="40">
        <f>'Tipus-de-Recurs-assignat'!B16</f>
        <v>90</v>
      </c>
      <c r="X524" s="40">
        <f t="shared" si="28"/>
        <v>9</v>
      </c>
      <c r="Y524" s="40"/>
      <c r="Z524" s="49"/>
    </row>
    <row r="525" spans="1:26" ht="19.899999999999999" customHeight="1" x14ac:dyDescent="0.25">
      <c r="A525" s="24" t="s">
        <v>38</v>
      </c>
      <c r="B525" s="39" t="s">
        <v>166</v>
      </c>
      <c r="C525" s="39" t="s">
        <v>167</v>
      </c>
      <c r="D525" s="39" t="s">
        <v>168</v>
      </c>
      <c r="E525" s="39" t="s">
        <v>169</v>
      </c>
      <c r="F525" s="39" t="s">
        <v>170</v>
      </c>
      <c r="G525" s="39" t="s">
        <v>171</v>
      </c>
      <c r="H525" s="39" t="s">
        <v>374</v>
      </c>
      <c r="I525" s="39" t="s">
        <v>375</v>
      </c>
      <c r="J525" s="39" t="s">
        <v>47</v>
      </c>
      <c r="K525" s="39"/>
      <c r="L525" s="39" t="s">
        <v>48</v>
      </c>
      <c r="M525" s="39" t="s">
        <v>26</v>
      </c>
      <c r="N525" s="39" t="s">
        <v>50</v>
      </c>
      <c r="O525" s="39" t="s">
        <v>174</v>
      </c>
      <c r="P525" s="39" t="s">
        <v>175</v>
      </c>
      <c r="Q525" s="40">
        <v>360</v>
      </c>
      <c r="R525" s="40">
        <f>Inventari!C47</f>
        <v>1</v>
      </c>
      <c r="S525" s="40"/>
      <c r="T525" s="40">
        <f t="shared" si="26"/>
        <v>360</v>
      </c>
      <c r="U525" s="40">
        <v>1</v>
      </c>
      <c r="V525" s="40">
        <f t="shared" si="27"/>
        <v>360</v>
      </c>
      <c r="W525" s="40">
        <f>'Tipus-de-Recurs-assignat'!B16</f>
        <v>90</v>
      </c>
      <c r="X525" s="40">
        <f t="shared" si="28"/>
        <v>9</v>
      </c>
      <c r="Y525" s="40"/>
      <c r="Z525" s="49"/>
    </row>
    <row r="526" spans="1:26" ht="19.899999999999999" customHeight="1" x14ac:dyDescent="0.25">
      <c r="A526" s="24" t="s">
        <v>38</v>
      </c>
      <c r="B526" s="39" t="s">
        <v>166</v>
      </c>
      <c r="C526" s="39" t="s">
        <v>167</v>
      </c>
      <c r="D526" s="39" t="s">
        <v>168</v>
      </c>
      <c r="E526" s="39" t="s">
        <v>285</v>
      </c>
      <c r="F526" s="39" t="s">
        <v>286</v>
      </c>
      <c r="G526" s="39" t="s">
        <v>171</v>
      </c>
      <c r="H526" s="39" t="s">
        <v>376</v>
      </c>
      <c r="I526" s="39" t="s">
        <v>377</v>
      </c>
      <c r="J526" s="39" t="s">
        <v>72</v>
      </c>
      <c r="K526" s="39" t="s">
        <v>240</v>
      </c>
      <c r="L526" s="39" t="s">
        <v>48</v>
      </c>
      <c r="M526" s="39" t="s">
        <v>26</v>
      </c>
      <c r="N526" s="39" t="s">
        <v>50</v>
      </c>
      <c r="O526" s="39" t="s">
        <v>174</v>
      </c>
      <c r="P526" s="39" t="s">
        <v>175</v>
      </c>
      <c r="Q526" s="40">
        <v>360</v>
      </c>
      <c r="R526" s="40">
        <f>Inventari!C46</f>
        <v>1</v>
      </c>
      <c r="S526" s="40"/>
      <c r="T526" s="40">
        <f t="shared" si="26"/>
        <v>360</v>
      </c>
      <c r="U526" s="40">
        <v>1</v>
      </c>
      <c r="V526" s="40">
        <f t="shared" si="27"/>
        <v>360</v>
      </c>
      <c r="W526" s="40">
        <f>'Tipus-de-Recurs-assignat'!B16</f>
        <v>90</v>
      </c>
      <c r="X526" s="40">
        <f t="shared" si="28"/>
        <v>9</v>
      </c>
      <c r="Y526" s="40"/>
      <c r="Z526" s="49"/>
    </row>
    <row r="527" spans="1:26" ht="19.899999999999999" customHeight="1" x14ac:dyDescent="0.25">
      <c r="A527" s="24" t="s">
        <v>38</v>
      </c>
      <c r="B527" s="39" t="s">
        <v>166</v>
      </c>
      <c r="C527" s="39" t="s">
        <v>167</v>
      </c>
      <c r="D527" s="39" t="s">
        <v>168</v>
      </c>
      <c r="E527" s="39" t="s">
        <v>169</v>
      </c>
      <c r="F527" s="39" t="s">
        <v>170</v>
      </c>
      <c r="G527" s="39" t="s">
        <v>171</v>
      </c>
      <c r="H527" s="39" t="s">
        <v>378</v>
      </c>
      <c r="I527" s="39" t="s">
        <v>379</v>
      </c>
      <c r="J527" s="39" t="s">
        <v>47</v>
      </c>
      <c r="K527" s="39"/>
      <c r="L527" s="39" t="s">
        <v>48</v>
      </c>
      <c r="M527" s="39" t="s">
        <v>26</v>
      </c>
      <c r="N527" s="39" t="s">
        <v>50</v>
      </c>
      <c r="O527" s="39" t="s">
        <v>174</v>
      </c>
      <c r="P527" s="39" t="s">
        <v>175</v>
      </c>
      <c r="Q527" s="40">
        <v>360</v>
      </c>
      <c r="R527" s="40">
        <f>Inventari!C47</f>
        <v>1</v>
      </c>
      <c r="S527" s="40"/>
      <c r="T527" s="40">
        <f t="shared" si="26"/>
        <v>360</v>
      </c>
      <c r="U527" s="40">
        <v>1</v>
      </c>
      <c r="V527" s="40">
        <f t="shared" si="27"/>
        <v>360</v>
      </c>
      <c r="W527" s="40">
        <f>'Tipus-de-Recurs-assignat'!B16</f>
        <v>90</v>
      </c>
      <c r="X527" s="40">
        <f t="shared" si="28"/>
        <v>9</v>
      </c>
      <c r="Y527" s="40"/>
      <c r="Z527" s="49"/>
    </row>
    <row r="528" spans="1:26" ht="19.899999999999999" customHeight="1" x14ac:dyDescent="0.25">
      <c r="A528" s="24" t="s">
        <v>38</v>
      </c>
      <c r="B528" s="39" t="s">
        <v>166</v>
      </c>
      <c r="C528" s="39" t="s">
        <v>167</v>
      </c>
      <c r="D528" s="39" t="s">
        <v>168</v>
      </c>
      <c r="E528" s="39" t="s">
        <v>285</v>
      </c>
      <c r="F528" s="39" t="s">
        <v>286</v>
      </c>
      <c r="G528" s="39" t="s">
        <v>171</v>
      </c>
      <c r="H528" s="39" t="s">
        <v>380</v>
      </c>
      <c r="I528" s="39" t="s">
        <v>381</v>
      </c>
      <c r="J528" s="39" t="s">
        <v>72</v>
      </c>
      <c r="K528" s="39" t="s">
        <v>198</v>
      </c>
      <c r="L528" s="39" t="s">
        <v>48</v>
      </c>
      <c r="M528" s="39" t="s">
        <v>26</v>
      </c>
      <c r="N528" s="39" t="s">
        <v>50</v>
      </c>
      <c r="O528" s="39" t="s">
        <v>174</v>
      </c>
      <c r="P528" s="39" t="s">
        <v>175</v>
      </c>
      <c r="Q528" s="40">
        <v>360</v>
      </c>
      <c r="R528" s="40">
        <f>Inventari!C46</f>
        <v>1</v>
      </c>
      <c r="S528" s="40"/>
      <c r="T528" s="40">
        <f t="shared" si="26"/>
        <v>360</v>
      </c>
      <c r="U528" s="40">
        <v>1</v>
      </c>
      <c r="V528" s="40">
        <f t="shared" si="27"/>
        <v>360</v>
      </c>
      <c r="W528" s="40">
        <f>'Tipus-de-Recurs-assignat'!B16</f>
        <v>90</v>
      </c>
      <c r="X528" s="40">
        <f t="shared" si="28"/>
        <v>9</v>
      </c>
      <c r="Y528" s="40"/>
      <c r="Z528" s="49"/>
    </row>
    <row r="529" spans="1:26" ht="19.899999999999999" customHeight="1" x14ac:dyDescent="0.25">
      <c r="A529" s="24" t="s">
        <v>38</v>
      </c>
      <c r="B529" s="39" t="s">
        <v>166</v>
      </c>
      <c r="C529" s="39" t="s">
        <v>167</v>
      </c>
      <c r="D529" s="39" t="s">
        <v>168</v>
      </c>
      <c r="E529" s="39" t="s">
        <v>169</v>
      </c>
      <c r="F529" s="39" t="s">
        <v>170</v>
      </c>
      <c r="G529" s="39" t="s">
        <v>171</v>
      </c>
      <c r="H529" s="39" t="s">
        <v>382</v>
      </c>
      <c r="I529" s="39" t="s">
        <v>383</v>
      </c>
      <c r="J529" s="39" t="s">
        <v>47</v>
      </c>
      <c r="K529" s="39"/>
      <c r="L529" s="39" t="s">
        <v>48</v>
      </c>
      <c r="M529" s="39" t="s">
        <v>26</v>
      </c>
      <c r="N529" s="39" t="s">
        <v>50</v>
      </c>
      <c r="O529" s="39" t="s">
        <v>174</v>
      </c>
      <c r="P529" s="39" t="s">
        <v>175</v>
      </c>
      <c r="Q529" s="40">
        <v>360</v>
      </c>
      <c r="R529" s="40">
        <f>Inventari!C47</f>
        <v>1</v>
      </c>
      <c r="S529" s="40"/>
      <c r="T529" s="40">
        <f t="shared" si="26"/>
        <v>360</v>
      </c>
      <c r="U529" s="40">
        <v>1</v>
      </c>
      <c r="V529" s="40">
        <f t="shared" si="27"/>
        <v>360</v>
      </c>
      <c r="W529" s="40">
        <f>'Tipus-de-Recurs-assignat'!B16</f>
        <v>90</v>
      </c>
      <c r="X529" s="40">
        <f t="shared" si="28"/>
        <v>9</v>
      </c>
      <c r="Y529" s="40"/>
      <c r="Z529" s="49"/>
    </row>
    <row r="530" spans="1:26" ht="19.899999999999999" customHeight="1" x14ac:dyDescent="0.25">
      <c r="A530" s="24" t="s">
        <v>38</v>
      </c>
      <c r="B530" s="39" t="s">
        <v>166</v>
      </c>
      <c r="C530" s="39" t="s">
        <v>167</v>
      </c>
      <c r="D530" s="39" t="s">
        <v>168</v>
      </c>
      <c r="E530" s="39" t="s">
        <v>285</v>
      </c>
      <c r="F530" s="39" t="s">
        <v>286</v>
      </c>
      <c r="G530" s="39" t="s">
        <v>171</v>
      </c>
      <c r="H530" s="39" t="s">
        <v>384</v>
      </c>
      <c r="I530" s="39" t="s">
        <v>385</v>
      </c>
      <c r="J530" s="39" t="s">
        <v>47</v>
      </c>
      <c r="K530" s="39"/>
      <c r="L530" s="39" t="s">
        <v>48</v>
      </c>
      <c r="M530" s="39" t="s">
        <v>26</v>
      </c>
      <c r="N530" s="39" t="s">
        <v>50</v>
      </c>
      <c r="O530" s="39" t="s">
        <v>174</v>
      </c>
      <c r="P530" s="39" t="s">
        <v>175</v>
      </c>
      <c r="Q530" s="40">
        <v>360</v>
      </c>
      <c r="R530" s="40">
        <f>Inventari!C46</f>
        <v>1</v>
      </c>
      <c r="S530" s="40"/>
      <c r="T530" s="40">
        <f t="shared" si="26"/>
        <v>360</v>
      </c>
      <c r="U530" s="40">
        <v>1</v>
      </c>
      <c r="V530" s="40">
        <f t="shared" si="27"/>
        <v>360</v>
      </c>
      <c r="W530" s="40">
        <f>'Tipus-de-Recurs-assignat'!B16</f>
        <v>90</v>
      </c>
      <c r="X530" s="40">
        <f t="shared" si="28"/>
        <v>9</v>
      </c>
      <c r="Y530" s="40"/>
      <c r="Z530" s="49"/>
    </row>
    <row r="531" spans="1:26" ht="19.899999999999999" customHeight="1" x14ac:dyDescent="0.25">
      <c r="A531" s="24" t="s">
        <v>38</v>
      </c>
      <c r="B531" s="39" t="s">
        <v>166</v>
      </c>
      <c r="C531" s="39" t="s">
        <v>167</v>
      </c>
      <c r="D531" s="39" t="s">
        <v>168</v>
      </c>
      <c r="E531" s="39" t="s">
        <v>169</v>
      </c>
      <c r="F531" s="39" t="s">
        <v>170</v>
      </c>
      <c r="G531" s="39" t="s">
        <v>171</v>
      </c>
      <c r="H531" s="39" t="s">
        <v>386</v>
      </c>
      <c r="I531" s="39" t="s">
        <v>387</v>
      </c>
      <c r="J531" s="39" t="s">
        <v>47</v>
      </c>
      <c r="K531" s="39"/>
      <c r="L531" s="39" t="s">
        <v>48</v>
      </c>
      <c r="M531" s="39" t="s">
        <v>26</v>
      </c>
      <c r="N531" s="39" t="s">
        <v>50</v>
      </c>
      <c r="O531" s="39" t="s">
        <v>174</v>
      </c>
      <c r="P531" s="39" t="s">
        <v>175</v>
      </c>
      <c r="Q531" s="40">
        <v>360</v>
      </c>
      <c r="R531" s="40">
        <f>Inventari!C47</f>
        <v>1</v>
      </c>
      <c r="S531" s="40"/>
      <c r="T531" s="40">
        <f t="shared" si="26"/>
        <v>360</v>
      </c>
      <c r="U531" s="40">
        <v>1</v>
      </c>
      <c r="V531" s="40">
        <f t="shared" si="27"/>
        <v>360</v>
      </c>
      <c r="W531" s="40">
        <f>'Tipus-de-Recurs-assignat'!B16</f>
        <v>90</v>
      </c>
      <c r="X531" s="40">
        <f t="shared" si="28"/>
        <v>9</v>
      </c>
      <c r="Y531" s="40"/>
      <c r="Z531" s="49"/>
    </row>
    <row r="532" spans="1:26" ht="19.899999999999999" customHeight="1" x14ac:dyDescent="0.25">
      <c r="A532" s="24" t="s">
        <v>38</v>
      </c>
      <c r="B532" s="39" t="s">
        <v>166</v>
      </c>
      <c r="C532" s="39" t="s">
        <v>167</v>
      </c>
      <c r="D532" s="39" t="s">
        <v>168</v>
      </c>
      <c r="E532" s="39" t="s">
        <v>285</v>
      </c>
      <c r="F532" s="39" t="s">
        <v>286</v>
      </c>
      <c r="G532" s="39" t="s">
        <v>171</v>
      </c>
      <c r="H532" s="39" t="s">
        <v>388</v>
      </c>
      <c r="I532" s="39" t="s">
        <v>389</v>
      </c>
      <c r="J532" s="39" t="s">
        <v>72</v>
      </c>
      <c r="K532" s="39" t="s">
        <v>390</v>
      </c>
      <c r="L532" s="39" t="s">
        <v>48</v>
      </c>
      <c r="M532" s="39" t="s">
        <v>26</v>
      </c>
      <c r="N532" s="39" t="s">
        <v>50</v>
      </c>
      <c r="O532" s="39" t="s">
        <v>174</v>
      </c>
      <c r="P532" s="39" t="s">
        <v>175</v>
      </c>
      <c r="Q532" s="40">
        <v>360</v>
      </c>
      <c r="R532" s="40">
        <f>Inventari!C46</f>
        <v>1</v>
      </c>
      <c r="S532" s="40"/>
      <c r="T532" s="40">
        <f t="shared" si="26"/>
        <v>360</v>
      </c>
      <c r="U532" s="40">
        <v>1</v>
      </c>
      <c r="V532" s="40">
        <f t="shared" si="27"/>
        <v>360</v>
      </c>
      <c r="W532" s="40">
        <f>'Tipus-de-Recurs-assignat'!B16</f>
        <v>90</v>
      </c>
      <c r="X532" s="40">
        <f t="shared" si="28"/>
        <v>9</v>
      </c>
      <c r="Y532" s="40"/>
      <c r="Z532" s="49"/>
    </row>
    <row r="533" spans="1:26" ht="19.899999999999999" customHeight="1" x14ac:dyDescent="0.25">
      <c r="A533" s="24" t="s">
        <v>38</v>
      </c>
      <c r="B533" s="39" t="s">
        <v>166</v>
      </c>
      <c r="C533" s="39" t="s">
        <v>167</v>
      </c>
      <c r="D533" s="39" t="s">
        <v>168</v>
      </c>
      <c r="E533" s="39" t="s">
        <v>169</v>
      </c>
      <c r="F533" s="39" t="s">
        <v>170</v>
      </c>
      <c r="G533" s="39" t="s">
        <v>171</v>
      </c>
      <c r="H533" s="39" t="s">
        <v>391</v>
      </c>
      <c r="I533" s="39" t="s">
        <v>392</v>
      </c>
      <c r="J533" s="39" t="s">
        <v>47</v>
      </c>
      <c r="K533" s="39"/>
      <c r="L533" s="39" t="s">
        <v>48</v>
      </c>
      <c r="M533" s="39" t="s">
        <v>26</v>
      </c>
      <c r="N533" s="39" t="s">
        <v>50</v>
      </c>
      <c r="O533" s="39" t="s">
        <v>174</v>
      </c>
      <c r="P533" s="39" t="s">
        <v>175</v>
      </c>
      <c r="Q533" s="40">
        <v>360</v>
      </c>
      <c r="R533" s="40">
        <f>Inventari!C47</f>
        <v>1</v>
      </c>
      <c r="S533" s="40"/>
      <c r="T533" s="40">
        <f t="shared" si="26"/>
        <v>360</v>
      </c>
      <c r="U533" s="40">
        <v>1</v>
      </c>
      <c r="V533" s="40">
        <f t="shared" si="27"/>
        <v>360</v>
      </c>
      <c r="W533" s="40">
        <f>'Tipus-de-Recurs-assignat'!B16</f>
        <v>90</v>
      </c>
      <c r="X533" s="40">
        <f t="shared" si="28"/>
        <v>9</v>
      </c>
      <c r="Y533" s="40"/>
      <c r="Z533" s="49"/>
    </row>
    <row r="534" spans="1:26" ht="19.899999999999999" customHeight="1" x14ac:dyDescent="0.25">
      <c r="A534" s="24" t="s">
        <v>38</v>
      </c>
      <c r="B534" s="39" t="s">
        <v>166</v>
      </c>
      <c r="C534" s="39" t="s">
        <v>167</v>
      </c>
      <c r="D534" s="39" t="s">
        <v>168</v>
      </c>
      <c r="E534" s="39" t="s">
        <v>285</v>
      </c>
      <c r="F534" s="39" t="s">
        <v>286</v>
      </c>
      <c r="G534" s="39" t="s">
        <v>171</v>
      </c>
      <c r="H534" s="39" t="s">
        <v>393</v>
      </c>
      <c r="I534" s="39" t="s">
        <v>394</v>
      </c>
      <c r="J534" s="39" t="s">
        <v>47</v>
      </c>
      <c r="K534" s="39"/>
      <c r="L534" s="39" t="s">
        <v>48</v>
      </c>
      <c r="M534" s="39" t="s">
        <v>26</v>
      </c>
      <c r="N534" s="39" t="s">
        <v>50</v>
      </c>
      <c r="O534" s="39" t="s">
        <v>174</v>
      </c>
      <c r="P534" s="39" t="s">
        <v>175</v>
      </c>
      <c r="Q534" s="40">
        <v>360</v>
      </c>
      <c r="R534" s="40">
        <f>Inventari!C46</f>
        <v>1</v>
      </c>
      <c r="S534" s="40"/>
      <c r="T534" s="40">
        <f t="shared" si="26"/>
        <v>360</v>
      </c>
      <c r="U534" s="40">
        <v>1</v>
      </c>
      <c r="V534" s="40">
        <f t="shared" si="27"/>
        <v>360</v>
      </c>
      <c r="W534" s="40">
        <f>'Tipus-de-Recurs-assignat'!B16</f>
        <v>90</v>
      </c>
      <c r="X534" s="40">
        <f t="shared" si="28"/>
        <v>9</v>
      </c>
      <c r="Y534" s="40"/>
      <c r="Z534" s="49"/>
    </row>
    <row r="535" spans="1:26" ht="19.899999999999999" customHeight="1" x14ac:dyDescent="0.25">
      <c r="A535" s="24" t="s">
        <v>38</v>
      </c>
      <c r="B535" s="39" t="s">
        <v>166</v>
      </c>
      <c r="C535" s="39" t="s">
        <v>167</v>
      </c>
      <c r="D535" s="39" t="s">
        <v>168</v>
      </c>
      <c r="E535" s="39" t="s">
        <v>169</v>
      </c>
      <c r="F535" s="39" t="s">
        <v>170</v>
      </c>
      <c r="G535" s="39" t="s">
        <v>171</v>
      </c>
      <c r="H535" s="39" t="s">
        <v>395</v>
      </c>
      <c r="I535" s="39" t="s">
        <v>396</v>
      </c>
      <c r="J535" s="39" t="s">
        <v>47</v>
      </c>
      <c r="K535" s="39"/>
      <c r="L535" s="39" t="s">
        <v>48</v>
      </c>
      <c r="M535" s="39" t="s">
        <v>26</v>
      </c>
      <c r="N535" s="39" t="s">
        <v>50</v>
      </c>
      <c r="O535" s="39" t="s">
        <v>174</v>
      </c>
      <c r="P535" s="39" t="s">
        <v>175</v>
      </c>
      <c r="Q535" s="40">
        <v>360</v>
      </c>
      <c r="R535" s="40">
        <f>Inventari!C47</f>
        <v>1</v>
      </c>
      <c r="S535" s="40"/>
      <c r="T535" s="40">
        <f t="shared" si="26"/>
        <v>360</v>
      </c>
      <c r="U535" s="40">
        <v>1</v>
      </c>
      <c r="V535" s="40">
        <f t="shared" si="27"/>
        <v>360</v>
      </c>
      <c r="W535" s="40">
        <f>'Tipus-de-Recurs-assignat'!B16</f>
        <v>90</v>
      </c>
      <c r="X535" s="40">
        <f t="shared" si="28"/>
        <v>9</v>
      </c>
      <c r="Y535" s="40"/>
      <c r="Z535" s="49"/>
    </row>
    <row r="536" spans="1:26" ht="19.899999999999999" customHeight="1" x14ac:dyDescent="0.25">
      <c r="A536" s="24" t="s">
        <v>38</v>
      </c>
      <c r="B536" s="39" t="s">
        <v>166</v>
      </c>
      <c r="C536" s="39" t="s">
        <v>167</v>
      </c>
      <c r="D536" s="39" t="s">
        <v>168</v>
      </c>
      <c r="E536" s="39" t="s">
        <v>285</v>
      </c>
      <c r="F536" s="39" t="s">
        <v>286</v>
      </c>
      <c r="G536" s="39" t="s">
        <v>171</v>
      </c>
      <c r="H536" s="39" t="s">
        <v>397</v>
      </c>
      <c r="I536" s="39" t="s">
        <v>398</v>
      </c>
      <c r="J536" s="39" t="s">
        <v>47</v>
      </c>
      <c r="K536" s="39"/>
      <c r="L536" s="39" t="s">
        <v>48</v>
      </c>
      <c r="M536" s="39" t="s">
        <v>26</v>
      </c>
      <c r="N536" s="39" t="s">
        <v>50</v>
      </c>
      <c r="O536" s="39" t="s">
        <v>174</v>
      </c>
      <c r="P536" s="39" t="s">
        <v>175</v>
      </c>
      <c r="Q536" s="40">
        <v>360</v>
      </c>
      <c r="R536" s="40">
        <f>Inventari!C46</f>
        <v>1</v>
      </c>
      <c r="S536" s="40"/>
      <c r="T536" s="40">
        <f t="shared" si="26"/>
        <v>360</v>
      </c>
      <c r="U536" s="40">
        <v>1</v>
      </c>
      <c r="V536" s="40">
        <f t="shared" si="27"/>
        <v>360</v>
      </c>
      <c r="W536" s="40">
        <f>'Tipus-de-Recurs-assignat'!B16</f>
        <v>90</v>
      </c>
      <c r="X536" s="40">
        <f t="shared" si="28"/>
        <v>9</v>
      </c>
      <c r="Y536" s="40"/>
      <c r="Z536" s="49"/>
    </row>
    <row r="537" spans="1:26" ht="19.899999999999999" customHeight="1" x14ac:dyDescent="0.25">
      <c r="A537" s="24" t="s">
        <v>38</v>
      </c>
      <c r="B537" s="39" t="s">
        <v>166</v>
      </c>
      <c r="C537" s="39" t="s">
        <v>167</v>
      </c>
      <c r="D537" s="39" t="s">
        <v>168</v>
      </c>
      <c r="E537" s="39" t="s">
        <v>169</v>
      </c>
      <c r="F537" s="39" t="s">
        <v>170</v>
      </c>
      <c r="G537" s="39" t="s">
        <v>171</v>
      </c>
      <c r="H537" s="39" t="s">
        <v>399</v>
      </c>
      <c r="I537" s="39" t="s">
        <v>400</v>
      </c>
      <c r="J537" s="39" t="s">
        <v>47</v>
      </c>
      <c r="K537" s="39"/>
      <c r="L537" s="39" t="s">
        <v>48</v>
      </c>
      <c r="M537" s="39" t="s">
        <v>26</v>
      </c>
      <c r="N537" s="39" t="s">
        <v>50</v>
      </c>
      <c r="O537" s="39" t="s">
        <v>174</v>
      </c>
      <c r="P537" s="39" t="s">
        <v>175</v>
      </c>
      <c r="Q537" s="40">
        <v>360</v>
      </c>
      <c r="R537" s="40">
        <f>Inventari!C47</f>
        <v>1</v>
      </c>
      <c r="S537" s="40"/>
      <c r="T537" s="40">
        <f t="shared" si="26"/>
        <v>360</v>
      </c>
      <c r="U537" s="40">
        <v>1</v>
      </c>
      <c r="V537" s="40">
        <f t="shared" si="27"/>
        <v>360</v>
      </c>
      <c r="W537" s="40">
        <f>'Tipus-de-Recurs-assignat'!B16</f>
        <v>90</v>
      </c>
      <c r="X537" s="40">
        <f t="shared" si="28"/>
        <v>9</v>
      </c>
      <c r="Y537" s="40"/>
      <c r="Z537" s="49"/>
    </row>
    <row r="538" spans="1:26" ht="19.899999999999999" customHeight="1" x14ac:dyDescent="0.25">
      <c r="A538" s="24" t="s">
        <v>38</v>
      </c>
      <c r="B538" s="39" t="s">
        <v>166</v>
      </c>
      <c r="C538" s="39" t="s">
        <v>167</v>
      </c>
      <c r="D538" s="39" t="s">
        <v>168</v>
      </c>
      <c r="E538" s="39" t="s">
        <v>285</v>
      </c>
      <c r="F538" s="39" t="s">
        <v>286</v>
      </c>
      <c r="G538" s="39" t="s">
        <v>171</v>
      </c>
      <c r="H538" s="39" t="s">
        <v>401</v>
      </c>
      <c r="I538" s="39" t="s">
        <v>402</v>
      </c>
      <c r="J538" s="39" t="s">
        <v>47</v>
      </c>
      <c r="K538" s="39"/>
      <c r="L538" s="39" t="s">
        <v>48</v>
      </c>
      <c r="M538" s="39" t="s">
        <v>26</v>
      </c>
      <c r="N538" s="39" t="s">
        <v>50</v>
      </c>
      <c r="O538" s="39" t="s">
        <v>174</v>
      </c>
      <c r="P538" s="39" t="s">
        <v>175</v>
      </c>
      <c r="Q538" s="40">
        <v>360</v>
      </c>
      <c r="R538" s="40">
        <f>Inventari!C46</f>
        <v>1</v>
      </c>
      <c r="S538" s="40"/>
      <c r="T538" s="40">
        <f t="shared" si="26"/>
        <v>360</v>
      </c>
      <c r="U538" s="40">
        <v>1</v>
      </c>
      <c r="V538" s="40">
        <f t="shared" si="27"/>
        <v>360</v>
      </c>
      <c r="W538" s="40">
        <f>'Tipus-de-Recurs-assignat'!B16</f>
        <v>90</v>
      </c>
      <c r="X538" s="40">
        <f t="shared" si="28"/>
        <v>9</v>
      </c>
      <c r="Y538" s="40"/>
      <c r="Z538" s="49"/>
    </row>
    <row r="539" spans="1:26" ht="19.899999999999999" customHeight="1" x14ac:dyDescent="0.25">
      <c r="A539" s="24" t="s">
        <v>38</v>
      </c>
      <c r="B539" s="39" t="s">
        <v>166</v>
      </c>
      <c r="C539" s="39" t="s">
        <v>167</v>
      </c>
      <c r="D539" s="39" t="s">
        <v>168</v>
      </c>
      <c r="E539" s="39" t="s">
        <v>169</v>
      </c>
      <c r="F539" s="39" t="s">
        <v>170</v>
      </c>
      <c r="G539" s="39" t="s">
        <v>171</v>
      </c>
      <c r="H539" s="39" t="s">
        <v>403</v>
      </c>
      <c r="I539" s="39" t="s">
        <v>404</v>
      </c>
      <c r="J539" s="39" t="s">
        <v>47</v>
      </c>
      <c r="K539" s="39"/>
      <c r="L539" s="39" t="s">
        <v>48</v>
      </c>
      <c r="M539" s="39" t="s">
        <v>26</v>
      </c>
      <c r="N539" s="39" t="s">
        <v>50</v>
      </c>
      <c r="O539" s="39" t="s">
        <v>174</v>
      </c>
      <c r="P539" s="39" t="s">
        <v>175</v>
      </c>
      <c r="Q539" s="40">
        <v>360</v>
      </c>
      <c r="R539" s="40">
        <f>Inventari!C47</f>
        <v>1</v>
      </c>
      <c r="S539" s="40"/>
      <c r="T539" s="40">
        <f t="shared" si="26"/>
        <v>360</v>
      </c>
      <c r="U539" s="40">
        <v>1</v>
      </c>
      <c r="V539" s="40">
        <f t="shared" si="27"/>
        <v>360</v>
      </c>
      <c r="W539" s="40">
        <f>'Tipus-de-Recurs-assignat'!B16</f>
        <v>90</v>
      </c>
      <c r="X539" s="40">
        <f t="shared" si="28"/>
        <v>9</v>
      </c>
      <c r="Y539" s="40"/>
      <c r="Z539" s="49"/>
    </row>
    <row r="540" spans="1:26" ht="19.899999999999999" customHeight="1" x14ac:dyDescent="0.25">
      <c r="A540" s="24" t="s">
        <v>38</v>
      </c>
      <c r="B540" s="39" t="s">
        <v>166</v>
      </c>
      <c r="C540" s="39" t="s">
        <v>167</v>
      </c>
      <c r="D540" s="39" t="s">
        <v>168</v>
      </c>
      <c r="E540" s="39" t="s">
        <v>285</v>
      </c>
      <c r="F540" s="39" t="s">
        <v>286</v>
      </c>
      <c r="G540" s="39" t="s">
        <v>171</v>
      </c>
      <c r="H540" s="39" t="s">
        <v>405</v>
      </c>
      <c r="I540" s="39" t="s">
        <v>406</v>
      </c>
      <c r="J540" s="39" t="s">
        <v>47</v>
      </c>
      <c r="K540" s="39"/>
      <c r="L540" s="39" t="s">
        <v>48</v>
      </c>
      <c r="M540" s="39" t="s">
        <v>26</v>
      </c>
      <c r="N540" s="39" t="s">
        <v>50</v>
      </c>
      <c r="O540" s="39" t="s">
        <v>174</v>
      </c>
      <c r="P540" s="39" t="s">
        <v>175</v>
      </c>
      <c r="Q540" s="40">
        <v>360</v>
      </c>
      <c r="R540" s="40">
        <f>Inventari!C46</f>
        <v>1</v>
      </c>
      <c r="S540" s="40"/>
      <c r="T540" s="40">
        <f t="shared" si="26"/>
        <v>360</v>
      </c>
      <c r="U540" s="40">
        <v>1</v>
      </c>
      <c r="V540" s="40">
        <f t="shared" si="27"/>
        <v>360</v>
      </c>
      <c r="W540" s="40">
        <f>'Tipus-de-Recurs-assignat'!B16</f>
        <v>90</v>
      </c>
      <c r="X540" s="40">
        <f t="shared" si="28"/>
        <v>9</v>
      </c>
      <c r="Y540" s="40"/>
      <c r="Z540" s="49"/>
    </row>
    <row r="541" spans="1:26" ht="19.899999999999999" customHeight="1" x14ac:dyDescent="0.25">
      <c r="A541" s="24" t="s">
        <v>38</v>
      </c>
      <c r="B541" s="39" t="s">
        <v>166</v>
      </c>
      <c r="C541" s="39" t="s">
        <v>167</v>
      </c>
      <c r="D541" s="39" t="s">
        <v>168</v>
      </c>
      <c r="E541" s="39" t="s">
        <v>169</v>
      </c>
      <c r="F541" s="39" t="s">
        <v>170</v>
      </c>
      <c r="G541" s="39" t="s">
        <v>171</v>
      </c>
      <c r="H541" s="39" t="s">
        <v>407</v>
      </c>
      <c r="I541" s="39" t="s">
        <v>408</v>
      </c>
      <c r="J541" s="39" t="s">
        <v>47</v>
      </c>
      <c r="K541" s="39"/>
      <c r="L541" s="39" t="s">
        <v>48</v>
      </c>
      <c r="M541" s="39" t="s">
        <v>26</v>
      </c>
      <c r="N541" s="39" t="s">
        <v>50</v>
      </c>
      <c r="O541" s="39" t="s">
        <v>174</v>
      </c>
      <c r="P541" s="39" t="s">
        <v>175</v>
      </c>
      <c r="Q541" s="40">
        <v>360</v>
      </c>
      <c r="R541" s="40">
        <f>Inventari!C47</f>
        <v>1</v>
      </c>
      <c r="S541" s="40"/>
      <c r="T541" s="40">
        <f t="shared" si="26"/>
        <v>360</v>
      </c>
      <c r="U541" s="40">
        <v>1</v>
      </c>
      <c r="V541" s="40">
        <f t="shared" si="27"/>
        <v>360</v>
      </c>
      <c r="W541" s="40">
        <f>'Tipus-de-Recurs-assignat'!B16</f>
        <v>90</v>
      </c>
      <c r="X541" s="40">
        <f t="shared" si="28"/>
        <v>9</v>
      </c>
      <c r="Y541" s="40"/>
      <c r="Z541" s="49"/>
    </row>
    <row r="542" spans="1:26" ht="19.899999999999999" customHeight="1" x14ac:dyDescent="0.25">
      <c r="A542" s="24" t="s">
        <v>38</v>
      </c>
      <c r="B542" s="39" t="s">
        <v>166</v>
      </c>
      <c r="C542" s="39" t="s">
        <v>167</v>
      </c>
      <c r="D542" s="39" t="s">
        <v>168</v>
      </c>
      <c r="E542" s="39" t="s">
        <v>285</v>
      </c>
      <c r="F542" s="39" t="s">
        <v>286</v>
      </c>
      <c r="G542" s="39" t="s">
        <v>171</v>
      </c>
      <c r="H542" s="39" t="s">
        <v>409</v>
      </c>
      <c r="I542" s="39" t="s">
        <v>410</v>
      </c>
      <c r="J542" s="39" t="s">
        <v>47</v>
      </c>
      <c r="K542" s="39"/>
      <c r="L542" s="39" t="s">
        <v>48</v>
      </c>
      <c r="M542" s="39" t="s">
        <v>26</v>
      </c>
      <c r="N542" s="39" t="s">
        <v>50</v>
      </c>
      <c r="O542" s="39" t="s">
        <v>174</v>
      </c>
      <c r="P542" s="39" t="s">
        <v>175</v>
      </c>
      <c r="Q542" s="40">
        <v>360</v>
      </c>
      <c r="R542" s="40">
        <f>Inventari!C46</f>
        <v>1</v>
      </c>
      <c r="S542" s="40"/>
      <c r="T542" s="40">
        <f t="shared" si="26"/>
        <v>360</v>
      </c>
      <c r="U542" s="40">
        <v>1</v>
      </c>
      <c r="V542" s="40">
        <f t="shared" si="27"/>
        <v>360</v>
      </c>
      <c r="W542" s="40">
        <f>'Tipus-de-Recurs-assignat'!B16</f>
        <v>90</v>
      </c>
      <c r="X542" s="40">
        <f t="shared" si="28"/>
        <v>9</v>
      </c>
      <c r="Y542" s="40"/>
      <c r="Z542" s="49"/>
    </row>
    <row r="543" spans="1:26" ht="19.899999999999999" customHeight="1" x14ac:dyDescent="0.25">
      <c r="A543" s="24" t="s">
        <v>38</v>
      </c>
      <c r="B543" s="39" t="s">
        <v>166</v>
      </c>
      <c r="C543" s="39" t="s">
        <v>167</v>
      </c>
      <c r="D543" s="39" t="s">
        <v>168</v>
      </c>
      <c r="E543" s="39" t="s">
        <v>169</v>
      </c>
      <c r="F543" s="39" t="s">
        <v>170</v>
      </c>
      <c r="G543" s="39" t="s">
        <v>171</v>
      </c>
      <c r="H543" s="39" t="s">
        <v>411</v>
      </c>
      <c r="I543" s="39" t="s">
        <v>412</v>
      </c>
      <c r="J543" s="39" t="s">
        <v>47</v>
      </c>
      <c r="K543" s="39"/>
      <c r="L543" s="39" t="s">
        <v>48</v>
      </c>
      <c r="M543" s="39" t="s">
        <v>26</v>
      </c>
      <c r="N543" s="39" t="s">
        <v>50</v>
      </c>
      <c r="O543" s="39" t="s">
        <v>174</v>
      </c>
      <c r="P543" s="39" t="s">
        <v>175</v>
      </c>
      <c r="Q543" s="40">
        <v>360</v>
      </c>
      <c r="R543" s="40">
        <f>Inventari!C47</f>
        <v>1</v>
      </c>
      <c r="S543" s="40"/>
      <c r="T543" s="40">
        <f t="shared" si="26"/>
        <v>360</v>
      </c>
      <c r="U543" s="40">
        <v>1</v>
      </c>
      <c r="V543" s="40">
        <f t="shared" si="27"/>
        <v>360</v>
      </c>
      <c r="W543" s="40">
        <f>'Tipus-de-Recurs-assignat'!B16</f>
        <v>90</v>
      </c>
      <c r="X543" s="40">
        <f t="shared" si="28"/>
        <v>9</v>
      </c>
      <c r="Y543" s="40"/>
      <c r="Z543" s="49"/>
    </row>
    <row r="544" spans="1:26" ht="19.899999999999999" customHeight="1" x14ac:dyDescent="0.25">
      <c r="A544" s="24" t="s">
        <v>38</v>
      </c>
      <c r="B544" s="39" t="s">
        <v>166</v>
      </c>
      <c r="C544" s="39" t="s">
        <v>167</v>
      </c>
      <c r="D544" s="39" t="s">
        <v>168</v>
      </c>
      <c r="E544" s="39" t="s">
        <v>285</v>
      </c>
      <c r="F544" s="39" t="s">
        <v>286</v>
      </c>
      <c r="G544" s="39" t="s">
        <v>171</v>
      </c>
      <c r="H544" s="39" t="s">
        <v>413</v>
      </c>
      <c r="I544" s="39" t="s">
        <v>414</v>
      </c>
      <c r="J544" s="39" t="s">
        <v>72</v>
      </c>
      <c r="K544" s="39" t="s">
        <v>293</v>
      </c>
      <c r="L544" s="39" t="s">
        <v>48</v>
      </c>
      <c r="M544" s="39" t="s">
        <v>26</v>
      </c>
      <c r="N544" s="39" t="s">
        <v>50</v>
      </c>
      <c r="O544" s="39" t="s">
        <v>174</v>
      </c>
      <c r="P544" s="39" t="s">
        <v>175</v>
      </c>
      <c r="Q544" s="40">
        <v>360</v>
      </c>
      <c r="R544" s="40">
        <f>Inventari!C46</f>
        <v>1</v>
      </c>
      <c r="S544" s="40"/>
      <c r="T544" s="40">
        <f t="shared" si="26"/>
        <v>360</v>
      </c>
      <c r="U544" s="40">
        <v>1</v>
      </c>
      <c r="V544" s="40">
        <f t="shared" si="27"/>
        <v>360</v>
      </c>
      <c r="W544" s="40">
        <f>'Tipus-de-Recurs-assignat'!B16</f>
        <v>90</v>
      </c>
      <c r="X544" s="40">
        <f t="shared" si="28"/>
        <v>9</v>
      </c>
      <c r="Y544" s="40"/>
      <c r="Z544" s="49"/>
    </row>
    <row r="545" spans="1:26" ht="19.899999999999999" customHeight="1" x14ac:dyDescent="0.25">
      <c r="A545" s="24" t="s">
        <v>38</v>
      </c>
      <c r="B545" s="39" t="s">
        <v>166</v>
      </c>
      <c r="C545" s="39" t="s">
        <v>167</v>
      </c>
      <c r="D545" s="39" t="s">
        <v>168</v>
      </c>
      <c r="E545" s="39" t="s">
        <v>169</v>
      </c>
      <c r="F545" s="39" t="s">
        <v>170</v>
      </c>
      <c r="G545" s="39" t="s">
        <v>171</v>
      </c>
      <c r="H545" s="39" t="s">
        <v>415</v>
      </c>
      <c r="I545" s="39" t="s">
        <v>416</v>
      </c>
      <c r="J545" s="39" t="s">
        <v>47</v>
      </c>
      <c r="K545" s="39"/>
      <c r="L545" s="39" t="s">
        <v>48</v>
      </c>
      <c r="M545" s="39" t="s">
        <v>26</v>
      </c>
      <c r="N545" s="39" t="s">
        <v>50</v>
      </c>
      <c r="O545" s="39" t="s">
        <v>174</v>
      </c>
      <c r="P545" s="39" t="s">
        <v>175</v>
      </c>
      <c r="Q545" s="40">
        <v>360</v>
      </c>
      <c r="R545" s="40">
        <f>Inventari!C47</f>
        <v>1</v>
      </c>
      <c r="S545" s="40"/>
      <c r="T545" s="40">
        <f t="shared" si="26"/>
        <v>360</v>
      </c>
      <c r="U545" s="40">
        <v>1</v>
      </c>
      <c r="V545" s="40">
        <f t="shared" si="27"/>
        <v>360</v>
      </c>
      <c r="W545" s="40">
        <f>'Tipus-de-Recurs-assignat'!B16</f>
        <v>90</v>
      </c>
      <c r="X545" s="40">
        <f t="shared" si="28"/>
        <v>9</v>
      </c>
      <c r="Y545" s="40"/>
      <c r="Z545" s="49"/>
    </row>
    <row r="546" spans="1:26" ht="19.899999999999999" customHeight="1" x14ac:dyDescent="0.25">
      <c r="A546" s="24" t="s">
        <v>38</v>
      </c>
      <c r="B546" s="39" t="s">
        <v>166</v>
      </c>
      <c r="C546" s="39" t="s">
        <v>167</v>
      </c>
      <c r="D546" s="39" t="s">
        <v>168</v>
      </c>
      <c r="E546" s="39" t="s">
        <v>285</v>
      </c>
      <c r="F546" s="39" t="s">
        <v>286</v>
      </c>
      <c r="G546" s="39" t="s">
        <v>171</v>
      </c>
      <c r="H546" s="39" t="s">
        <v>417</v>
      </c>
      <c r="I546" s="39" t="s">
        <v>418</v>
      </c>
      <c r="J546" s="39" t="s">
        <v>72</v>
      </c>
      <c r="K546" s="39" t="s">
        <v>198</v>
      </c>
      <c r="L546" s="39" t="s">
        <v>48</v>
      </c>
      <c r="M546" s="39" t="s">
        <v>26</v>
      </c>
      <c r="N546" s="39" t="s">
        <v>50</v>
      </c>
      <c r="O546" s="39" t="s">
        <v>174</v>
      </c>
      <c r="P546" s="39" t="s">
        <v>175</v>
      </c>
      <c r="Q546" s="40">
        <v>360</v>
      </c>
      <c r="R546" s="40">
        <f>Inventari!C46</f>
        <v>1</v>
      </c>
      <c r="S546" s="40"/>
      <c r="T546" s="40">
        <f t="shared" si="26"/>
        <v>360</v>
      </c>
      <c r="U546" s="40">
        <v>1</v>
      </c>
      <c r="V546" s="40">
        <f t="shared" si="27"/>
        <v>360</v>
      </c>
      <c r="W546" s="40">
        <f>'Tipus-de-Recurs-assignat'!B16</f>
        <v>90</v>
      </c>
      <c r="X546" s="40">
        <f t="shared" si="28"/>
        <v>9</v>
      </c>
      <c r="Y546" s="40"/>
      <c r="Z546" s="49"/>
    </row>
    <row r="547" spans="1:26" ht="19.899999999999999" customHeight="1" x14ac:dyDescent="0.25">
      <c r="A547" s="24" t="s">
        <v>38</v>
      </c>
      <c r="B547" s="39" t="s">
        <v>166</v>
      </c>
      <c r="C547" s="39" t="s">
        <v>167</v>
      </c>
      <c r="D547" s="39" t="s">
        <v>168</v>
      </c>
      <c r="E547" s="39" t="s">
        <v>169</v>
      </c>
      <c r="F547" s="39" t="s">
        <v>170</v>
      </c>
      <c r="G547" s="39" t="s">
        <v>171</v>
      </c>
      <c r="H547" s="39" t="s">
        <v>419</v>
      </c>
      <c r="I547" s="39" t="s">
        <v>420</v>
      </c>
      <c r="J547" s="39" t="s">
        <v>47</v>
      </c>
      <c r="K547" s="39"/>
      <c r="L547" s="39" t="s">
        <v>48</v>
      </c>
      <c r="M547" s="39" t="s">
        <v>26</v>
      </c>
      <c r="N547" s="39" t="s">
        <v>50</v>
      </c>
      <c r="O547" s="39" t="s">
        <v>174</v>
      </c>
      <c r="P547" s="39" t="s">
        <v>175</v>
      </c>
      <c r="Q547" s="40">
        <v>360</v>
      </c>
      <c r="R547" s="40">
        <f>Inventari!C47</f>
        <v>1</v>
      </c>
      <c r="S547" s="40"/>
      <c r="T547" s="40">
        <f t="shared" si="26"/>
        <v>360</v>
      </c>
      <c r="U547" s="40">
        <v>1</v>
      </c>
      <c r="V547" s="40">
        <f t="shared" si="27"/>
        <v>360</v>
      </c>
      <c r="W547" s="40">
        <f>'Tipus-de-Recurs-assignat'!B16</f>
        <v>90</v>
      </c>
      <c r="X547" s="40">
        <f t="shared" si="28"/>
        <v>9</v>
      </c>
      <c r="Y547" s="40"/>
      <c r="Z547" s="49"/>
    </row>
    <row r="548" spans="1:26" ht="19.899999999999999" customHeight="1" x14ac:dyDescent="0.25">
      <c r="A548" s="24" t="s">
        <v>38</v>
      </c>
      <c r="B548" s="39" t="s">
        <v>166</v>
      </c>
      <c r="C548" s="39" t="s">
        <v>167</v>
      </c>
      <c r="D548" s="39" t="s">
        <v>168</v>
      </c>
      <c r="E548" s="39" t="s">
        <v>285</v>
      </c>
      <c r="F548" s="39" t="s">
        <v>286</v>
      </c>
      <c r="G548" s="39" t="s">
        <v>171</v>
      </c>
      <c r="H548" s="39" t="s">
        <v>421</v>
      </c>
      <c r="I548" s="39" t="s">
        <v>422</v>
      </c>
      <c r="J548" s="39" t="s">
        <v>47</v>
      </c>
      <c r="K548" s="39"/>
      <c r="L548" s="39" t="s">
        <v>48</v>
      </c>
      <c r="M548" s="39" t="s">
        <v>26</v>
      </c>
      <c r="N548" s="39" t="s">
        <v>50</v>
      </c>
      <c r="O548" s="39" t="s">
        <v>174</v>
      </c>
      <c r="P548" s="39" t="s">
        <v>175</v>
      </c>
      <c r="Q548" s="40">
        <v>360</v>
      </c>
      <c r="R548" s="40">
        <f>Inventari!C46</f>
        <v>1</v>
      </c>
      <c r="S548" s="40"/>
      <c r="T548" s="40">
        <f t="shared" si="26"/>
        <v>360</v>
      </c>
      <c r="U548" s="40">
        <v>1</v>
      </c>
      <c r="V548" s="40">
        <f t="shared" si="27"/>
        <v>360</v>
      </c>
      <c r="W548" s="40">
        <f>'Tipus-de-Recurs-assignat'!B16</f>
        <v>90</v>
      </c>
      <c r="X548" s="40">
        <f t="shared" si="28"/>
        <v>9</v>
      </c>
      <c r="Y548" s="40"/>
      <c r="Z548" s="49"/>
    </row>
    <row r="549" spans="1:26" ht="19.899999999999999" customHeight="1" x14ac:dyDescent="0.25">
      <c r="A549" s="24" t="s">
        <v>38</v>
      </c>
      <c r="B549" s="39" t="s">
        <v>166</v>
      </c>
      <c r="C549" s="39" t="s">
        <v>167</v>
      </c>
      <c r="D549" s="39" t="s">
        <v>168</v>
      </c>
      <c r="E549" s="39" t="s">
        <v>169</v>
      </c>
      <c r="F549" s="39" t="s">
        <v>170</v>
      </c>
      <c r="G549" s="39" t="s">
        <v>171</v>
      </c>
      <c r="H549" s="39" t="s">
        <v>423</v>
      </c>
      <c r="I549" s="39" t="s">
        <v>424</v>
      </c>
      <c r="J549" s="39" t="s">
        <v>47</v>
      </c>
      <c r="K549" s="39"/>
      <c r="L549" s="39" t="s">
        <v>48</v>
      </c>
      <c r="M549" s="39" t="s">
        <v>26</v>
      </c>
      <c r="N549" s="39" t="s">
        <v>50</v>
      </c>
      <c r="O549" s="39" t="s">
        <v>174</v>
      </c>
      <c r="P549" s="39" t="s">
        <v>175</v>
      </c>
      <c r="Q549" s="40">
        <v>360</v>
      </c>
      <c r="R549" s="40">
        <f>Inventari!C47</f>
        <v>1</v>
      </c>
      <c r="S549" s="40"/>
      <c r="T549" s="40">
        <f t="shared" si="26"/>
        <v>360</v>
      </c>
      <c r="U549" s="40">
        <v>1</v>
      </c>
      <c r="V549" s="40">
        <f t="shared" si="27"/>
        <v>360</v>
      </c>
      <c r="W549" s="40">
        <f>'Tipus-de-Recurs-assignat'!B16</f>
        <v>90</v>
      </c>
      <c r="X549" s="40">
        <f t="shared" si="28"/>
        <v>9</v>
      </c>
      <c r="Y549" s="40"/>
      <c r="Z549" s="49"/>
    </row>
    <row r="550" spans="1:26" ht="19.899999999999999" customHeight="1" x14ac:dyDescent="0.25">
      <c r="A550" s="24" t="s">
        <v>38</v>
      </c>
      <c r="B550" s="39" t="s">
        <v>166</v>
      </c>
      <c r="C550" s="39" t="s">
        <v>167</v>
      </c>
      <c r="D550" s="39" t="s">
        <v>168</v>
      </c>
      <c r="E550" s="39" t="s">
        <v>285</v>
      </c>
      <c r="F550" s="39" t="s">
        <v>286</v>
      </c>
      <c r="G550" s="39" t="s">
        <v>171</v>
      </c>
      <c r="H550" s="39" t="s">
        <v>425</v>
      </c>
      <c r="I550" s="39" t="s">
        <v>426</v>
      </c>
      <c r="J550" s="39" t="s">
        <v>72</v>
      </c>
      <c r="K550" s="39" t="s">
        <v>293</v>
      </c>
      <c r="L550" s="39" t="s">
        <v>48</v>
      </c>
      <c r="M550" s="39" t="s">
        <v>26</v>
      </c>
      <c r="N550" s="39" t="s">
        <v>50</v>
      </c>
      <c r="O550" s="39" t="s">
        <v>174</v>
      </c>
      <c r="P550" s="39" t="s">
        <v>175</v>
      </c>
      <c r="Q550" s="40">
        <v>360</v>
      </c>
      <c r="R550" s="40">
        <f>Inventari!C46</f>
        <v>1</v>
      </c>
      <c r="S550" s="40"/>
      <c r="T550" s="40">
        <f t="shared" si="26"/>
        <v>360</v>
      </c>
      <c r="U550" s="40">
        <v>1</v>
      </c>
      <c r="V550" s="40">
        <f t="shared" si="27"/>
        <v>360</v>
      </c>
      <c r="W550" s="40">
        <f>'Tipus-de-Recurs-assignat'!B16</f>
        <v>90</v>
      </c>
      <c r="X550" s="40">
        <f t="shared" si="28"/>
        <v>9</v>
      </c>
      <c r="Y550" s="40"/>
      <c r="Z550" s="49"/>
    </row>
    <row r="551" spans="1:26" ht="19.899999999999999" customHeight="1" x14ac:dyDescent="0.25">
      <c r="A551" s="24" t="s">
        <v>38</v>
      </c>
      <c r="B551" s="39" t="s">
        <v>166</v>
      </c>
      <c r="C551" s="39" t="s">
        <v>167</v>
      </c>
      <c r="D551" s="39" t="s">
        <v>168</v>
      </c>
      <c r="E551" s="39" t="s">
        <v>169</v>
      </c>
      <c r="F551" s="39" t="s">
        <v>170</v>
      </c>
      <c r="G551" s="39" t="s">
        <v>171</v>
      </c>
      <c r="H551" s="39" t="s">
        <v>427</v>
      </c>
      <c r="I551" s="39" t="s">
        <v>428</v>
      </c>
      <c r="J551" s="39" t="s">
        <v>47</v>
      </c>
      <c r="K551" s="39"/>
      <c r="L551" s="39" t="s">
        <v>48</v>
      </c>
      <c r="M551" s="39" t="s">
        <v>26</v>
      </c>
      <c r="N551" s="39" t="s">
        <v>50</v>
      </c>
      <c r="O551" s="39" t="s">
        <v>174</v>
      </c>
      <c r="P551" s="39" t="s">
        <v>175</v>
      </c>
      <c r="Q551" s="40">
        <v>360</v>
      </c>
      <c r="R551" s="40">
        <f>Inventari!C47</f>
        <v>1</v>
      </c>
      <c r="S551" s="40"/>
      <c r="T551" s="40">
        <f t="shared" si="26"/>
        <v>360</v>
      </c>
      <c r="U551" s="40">
        <v>1</v>
      </c>
      <c r="V551" s="40">
        <f t="shared" si="27"/>
        <v>360</v>
      </c>
      <c r="W551" s="40">
        <f>'Tipus-de-Recurs-assignat'!B16</f>
        <v>90</v>
      </c>
      <c r="X551" s="40">
        <f t="shared" si="28"/>
        <v>9</v>
      </c>
      <c r="Y551" s="40"/>
      <c r="Z551" s="49"/>
    </row>
    <row r="552" spans="1:26" ht="19.899999999999999" customHeight="1" x14ac:dyDescent="0.25">
      <c r="A552" s="24" t="s">
        <v>38</v>
      </c>
      <c r="B552" s="39" t="s">
        <v>166</v>
      </c>
      <c r="C552" s="39" t="s">
        <v>167</v>
      </c>
      <c r="D552" s="39" t="s">
        <v>168</v>
      </c>
      <c r="E552" s="39" t="s">
        <v>285</v>
      </c>
      <c r="F552" s="39" t="s">
        <v>286</v>
      </c>
      <c r="G552" s="39" t="s">
        <v>171</v>
      </c>
      <c r="H552" s="39" t="s">
        <v>429</v>
      </c>
      <c r="I552" s="39" t="s">
        <v>430</v>
      </c>
      <c r="J552" s="39" t="s">
        <v>72</v>
      </c>
      <c r="K552" s="39" t="s">
        <v>431</v>
      </c>
      <c r="L552" s="39" t="s">
        <v>48</v>
      </c>
      <c r="M552" s="39" t="s">
        <v>26</v>
      </c>
      <c r="N552" s="39" t="s">
        <v>50</v>
      </c>
      <c r="O552" s="39" t="s">
        <v>174</v>
      </c>
      <c r="P552" s="39" t="s">
        <v>175</v>
      </c>
      <c r="Q552" s="40">
        <v>360</v>
      </c>
      <c r="R552" s="40">
        <f>Inventari!C46</f>
        <v>1</v>
      </c>
      <c r="S552" s="40"/>
      <c r="T552" s="40">
        <f t="shared" si="26"/>
        <v>360</v>
      </c>
      <c r="U552" s="40">
        <v>1</v>
      </c>
      <c r="V552" s="40">
        <f t="shared" si="27"/>
        <v>360</v>
      </c>
      <c r="W552" s="40">
        <f>'Tipus-de-Recurs-assignat'!B16</f>
        <v>90</v>
      </c>
      <c r="X552" s="40">
        <f t="shared" si="28"/>
        <v>9</v>
      </c>
      <c r="Y552" s="40"/>
      <c r="Z552" s="49"/>
    </row>
    <row r="553" spans="1:26" ht="19.899999999999999" customHeight="1" x14ac:dyDescent="0.25">
      <c r="A553" s="24" t="s">
        <v>38</v>
      </c>
      <c r="B553" s="39" t="s">
        <v>166</v>
      </c>
      <c r="C553" s="39" t="s">
        <v>167</v>
      </c>
      <c r="D553" s="39" t="s">
        <v>168</v>
      </c>
      <c r="E553" s="39" t="s">
        <v>169</v>
      </c>
      <c r="F553" s="39" t="s">
        <v>170</v>
      </c>
      <c r="G553" s="39" t="s">
        <v>171</v>
      </c>
      <c r="H553" s="39" t="s">
        <v>432</v>
      </c>
      <c r="I553" s="39" t="s">
        <v>433</v>
      </c>
      <c r="J553" s="39" t="s">
        <v>47</v>
      </c>
      <c r="K553" s="39"/>
      <c r="L553" s="39" t="s">
        <v>48</v>
      </c>
      <c r="M553" s="39" t="s">
        <v>26</v>
      </c>
      <c r="N553" s="39" t="s">
        <v>50</v>
      </c>
      <c r="O553" s="39" t="s">
        <v>174</v>
      </c>
      <c r="P553" s="39" t="s">
        <v>175</v>
      </c>
      <c r="Q553" s="40">
        <v>360</v>
      </c>
      <c r="R553" s="40">
        <f>Inventari!C47</f>
        <v>1</v>
      </c>
      <c r="S553" s="40"/>
      <c r="T553" s="40">
        <f t="shared" si="26"/>
        <v>360</v>
      </c>
      <c r="U553" s="40">
        <v>1</v>
      </c>
      <c r="V553" s="40">
        <f t="shared" si="27"/>
        <v>360</v>
      </c>
      <c r="W553" s="40">
        <f>'Tipus-de-Recurs-assignat'!B16</f>
        <v>90</v>
      </c>
      <c r="X553" s="40">
        <f t="shared" si="28"/>
        <v>9</v>
      </c>
      <c r="Y553" s="40"/>
      <c r="Z553" s="49"/>
    </row>
    <row r="554" spans="1:26" ht="19.899999999999999" customHeight="1" x14ac:dyDescent="0.25">
      <c r="A554" s="24" t="s">
        <v>38</v>
      </c>
      <c r="B554" s="39" t="s">
        <v>166</v>
      </c>
      <c r="C554" s="39" t="s">
        <v>167</v>
      </c>
      <c r="D554" s="39" t="s">
        <v>168</v>
      </c>
      <c r="E554" s="39" t="s">
        <v>285</v>
      </c>
      <c r="F554" s="39" t="s">
        <v>286</v>
      </c>
      <c r="G554" s="39" t="s">
        <v>171</v>
      </c>
      <c r="H554" s="39" t="s">
        <v>434</v>
      </c>
      <c r="I554" s="39" t="s">
        <v>435</v>
      </c>
      <c r="J554" s="39" t="s">
        <v>72</v>
      </c>
      <c r="K554" s="39" t="s">
        <v>431</v>
      </c>
      <c r="L554" s="39" t="s">
        <v>48</v>
      </c>
      <c r="M554" s="39" t="s">
        <v>26</v>
      </c>
      <c r="N554" s="39" t="s">
        <v>50</v>
      </c>
      <c r="O554" s="39" t="s">
        <v>174</v>
      </c>
      <c r="P554" s="39" t="s">
        <v>175</v>
      </c>
      <c r="Q554" s="40">
        <v>360</v>
      </c>
      <c r="R554" s="40">
        <f>Inventari!C46</f>
        <v>1</v>
      </c>
      <c r="S554" s="40"/>
      <c r="T554" s="40">
        <f t="shared" si="26"/>
        <v>360</v>
      </c>
      <c r="U554" s="40">
        <v>1</v>
      </c>
      <c r="V554" s="40">
        <f t="shared" si="27"/>
        <v>360</v>
      </c>
      <c r="W554" s="40">
        <f>'Tipus-de-Recurs-assignat'!B16</f>
        <v>90</v>
      </c>
      <c r="X554" s="40">
        <f t="shared" si="28"/>
        <v>9</v>
      </c>
      <c r="Y554" s="40"/>
      <c r="Z554" s="49"/>
    </row>
    <row r="555" spans="1:26" ht="19.899999999999999" customHeight="1" x14ac:dyDescent="0.25">
      <c r="A555" s="24" t="s">
        <v>38</v>
      </c>
      <c r="B555" s="39" t="s">
        <v>166</v>
      </c>
      <c r="C555" s="39" t="s">
        <v>167</v>
      </c>
      <c r="D555" s="39" t="s">
        <v>168</v>
      </c>
      <c r="E555" s="39" t="s">
        <v>169</v>
      </c>
      <c r="F555" s="39" t="s">
        <v>170</v>
      </c>
      <c r="G555" s="39" t="s">
        <v>171</v>
      </c>
      <c r="H555" s="39" t="s">
        <v>436</v>
      </c>
      <c r="I555" s="39" t="s">
        <v>437</v>
      </c>
      <c r="J555" s="39" t="s">
        <v>47</v>
      </c>
      <c r="K555" s="39"/>
      <c r="L555" s="39" t="s">
        <v>48</v>
      </c>
      <c r="M555" s="39" t="s">
        <v>26</v>
      </c>
      <c r="N555" s="39" t="s">
        <v>50</v>
      </c>
      <c r="O555" s="39" t="s">
        <v>174</v>
      </c>
      <c r="P555" s="39" t="s">
        <v>175</v>
      </c>
      <c r="Q555" s="40">
        <v>360</v>
      </c>
      <c r="R555" s="40">
        <f>Inventari!C47</f>
        <v>1</v>
      </c>
      <c r="S555" s="40"/>
      <c r="T555" s="40">
        <f t="shared" si="26"/>
        <v>360</v>
      </c>
      <c r="U555" s="40">
        <v>1</v>
      </c>
      <c r="V555" s="40">
        <f t="shared" si="27"/>
        <v>360</v>
      </c>
      <c r="W555" s="40">
        <f>'Tipus-de-Recurs-assignat'!B16</f>
        <v>90</v>
      </c>
      <c r="X555" s="40">
        <f t="shared" si="28"/>
        <v>9</v>
      </c>
      <c r="Y555" s="40"/>
      <c r="Z555" s="49"/>
    </row>
    <row r="556" spans="1:26" ht="19.899999999999999" customHeight="1" x14ac:dyDescent="0.25">
      <c r="A556" s="24" t="s">
        <v>38</v>
      </c>
      <c r="B556" s="39" t="s">
        <v>166</v>
      </c>
      <c r="C556" s="39" t="s">
        <v>167</v>
      </c>
      <c r="D556" s="39" t="s">
        <v>168</v>
      </c>
      <c r="E556" s="39" t="s">
        <v>285</v>
      </c>
      <c r="F556" s="39" t="s">
        <v>286</v>
      </c>
      <c r="G556" s="39" t="s">
        <v>171</v>
      </c>
      <c r="H556" s="39" t="s">
        <v>438</v>
      </c>
      <c r="I556" s="39" t="s">
        <v>439</v>
      </c>
      <c r="J556" s="39" t="s">
        <v>72</v>
      </c>
      <c r="K556" s="39" t="s">
        <v>431</v>
      </c>
      <c r="L556" s="39" t="s">
        <v>48</v>
      </c>
      <c r="M556" s="39" t="s">
        <v>26</v>
      </c>
      <c r="N556" s="39" t="s">
        <v>50</v>
      </c>
      <c r="O556" s="39" t="s">
        <v>174</v>
      </c>
      <c r="P556" s="39" t="s">
        <v>175</v>
      </c>
      <c r="Q556" s="40">
        <v>360</v>
      </c>
      <c r="R556" s="40">
        <f>Inventari!C46</f>
        <v>1</v>
      </c>
      <c r="S556" s="40"/>
      <c r="T556" s="40">
        <f t="shared" si="26"/>
        <v>360</v>
      </c>
      <c r="U556" s="40">
        <v>1</v>
      </c>
      <c r="V556" s="40">
        <f t="shared" si="27"/>
        <v>360</v>
      </c>
      <c r="W556" s="40">
        <f>'Tipus-de-Recurs-assignat'!B16</f>
        <v>90</v>
      </c>
      <c r="X556" s="40">
        <f t="shared" si="28"/>
        <v>9</v>
      </c>
      <c r="Y556" s="40"/>
      <c r="Z556" s="49"/>
    </row>
    <row r="557" spans="1:26" ht="19.899999999999999" customHeight="1" x14ac:dyDescent="0.25">
      <c r="A557" s="24" t="s">
        <v>38</v>
      </c>
      <c r="B557" s="39" t="s">
        <v>166</v>
      </c>
      <c r="C557" s="39" t="s">
        <v>167</v>
      </c>
      <c r="D557" s="39" t="s">
        <v>168</v>
      </c>
      <c r="E557" s="39" t="s">
        <v>169</v>
      </c>
      <c r="F557" s="39" t="s">
        <v>170</v>
      </c>
      <c r="G557" s="39" t="s">
        <v>171</v>
      </c>
      <c r="H557" s="39" t="s">
        <v>440</v>
      </c>
      <c r="I557" s="39" t="s">
        <v>441</v>
      </c>
      <c r="J557" s="39" t="s">
        <v>47</v>
      </c>
      <c r="K557" s="39"/>
      <c r="L557" s="39" t="s">
        <v>48</v>
      </c>
      <c r="M557" s="39" t="s">
        <v>26</v>
      </c>
      <c r="N557" s="39" t="s">
        <v>50</v>
      </c>
      <c r="O557" s="39" t="s">
        <v>174</v>
      </c>
      <c r="P557" s="39" t="s">
        <v>175</v>
      </c>
      <c r="Q557" s="40">
        <v>360</v>
      </c>
      <c r="R557" s="40">
        <f>Inventari!C47</f>
        <v>1</v>
      </c>
      <c r="S557" s="40"/>
      <c r="T557" s="40">
        <f t="shared" si="26"/>
        <v>360</v>
      </c>
      <c r="U557" s="40">
        <v>1</v>
      </c>
      <c r="V557" s="40">
        <f t="shared" si="27"/>
        <v>360</v>
      </c>
      <c r="W557" s="40">
        <f>'Tipus-de-Recurs-assignat'!B16</f>
        <v>90</v>
      </c>
      <c r="X557" s="40">
        <f t="shared" si="28"/>
        <v>9</v>
      </c>
      <c r="Y557" s="40"/>
      <c r="Z557" s="49"/>
    </row>
    <row r="558" spans="1:26" ht="19.899999999999999" customHeight="1" x14ac:dyDescent="0.25">
      <c r="A558" s="24" t="s">
        <v>38</v>
      </c>
      <c r="B558" s="39" t="s">
        <v>166</v>
      </c>
      <c r="C558" s="39" t="s">
        <v>167</v>
      </c>
      <c r="D558" s="39" t="s">
        <v>168</v>
      </c>
      <c r="E558" s="39" t="s">
        <v>285</v>
      </c>
      <c r="F558" s="39" t="s">
        <v>286</v>
      </c>
      <c r="G558" s="39" t="s">
        <v>171</v>
      </c>
      <c r="H558" s="39" t="s">
        <v>442</v>
      </c>
      <c r="I558" s="39" t="s">
        <v>443</v>
      </c>
      <c r="J558" s="39" t="s">
        <v>72</v>
      </c>
      <c r="K558" s="39" t="s">
        <v>444</v>
      </c>
      <c r="L558" s="39" t="s">
        <v>48</v>
      </c>
      <c r="M558" s="39" t="s">
        <v>26</v>
      </c>
      <c r="N558" s="39" t="s">
        <v>50</v>
      </c>
      <c r="O558" s="39" t="s">
        <v>174</v>
      </c>
      <c r="P558" s="39" t="s">
        <v>175</v>
      </c>
      <c r="Q558" s="40">
        <v>360</v>
      </c>
      <c r="R558" s="40">
        <f>Inventari!C46</f>
        <v>1</v>
      </c>
      <c r="S558" s="40"/>
      <c r="T558" s="40">
        <f t="shared" si="26"/>
        <v>360</v>
      </c>
      <c r="U558" s="40">
        <v>1</v>
      </c>
      <c r="V558" s="40">
        <f t="shared" si="27"/>
        <v>360</v>
      </c>
      <c r="W558" s="40">
        <f>'Tipus-de-Recurs-assignat'!B16</f>
        <v>90</v>
      </c>
      <c r="X558" s="40">
        <f t="shared" si="28"/>
        <v>9</v>
      </c>
      <c r="Y558" s="40"/>
      <c r="Z558" s="49"/>
    </row>
    <row r="559" spans="1:26" ht="19.899999999999999" customHeight="1" x14ac:dyDescent="0.25">
      <c r="A559" s="24" t="s">
        <v>38</v>
      </c>
      <c r="B559" s="39" t="s">
        <v>166</v>
      </c>
      <c r="C559" s="39" t="s">
        <v>167</v>
      </c>
      <c r="D559" s="39" t="s">
        <v>168</v>
      </c>
      <c r="E559" s="39" t="s">
        <v>169</v>
      </c>
      <c r="F559" s="39" t="s">
        <v>170</v>
      </c>
      <c r="G559" s="39" t="s">
        <v>171</v>
      </c>
      <c r="H559" s="39" t="s">
        <v>445</v>
      </c>
      <c r="I559" s="39" t="s">
        <v>446</v>
      </c>
      <c r="J559" s="39" t="s">
        <v>47</v>
      </c>
      <c r="K559" s="39"/>
      <c r="L559" s="39" t="s">
        <v>48</v>
      </c>
      <c r="M559" s="39" t="s">
        <v>26</v>
      </c>
      <c r="N559" s="39" t="s">
        <v>50</v>
      </c>
      <c r="O559" s="39" t="s">
        <v>174</v>
      </c>
      <c r="P559" s="39" t="s">
        <v>175</v>
      </c>
      <c r="Q559" s="40">
        <v>360</v>
      </c>
      <c r="R559" s="40">
        <f>Inventari!C47</f>
        <v>1</v>
      </c>
      <c r="S559" s="40"/>
      <c r="T559" s="40">
        <f t="shared" si="26"/>
        <v>360</v>
      </c>
      <c r="U559" s="40">
        <v>1</v>
      </c>
      <c r="V559" s="40">
        <f t="shared" si="27"/>
        <v>360</v>
      </c>
      <c r="W559" s="40">
        <f>'Tipus-de-Recurs-assignat'!B16</f>
        <v>90</v>
      </c>
      <c r="X559" s="40">
        <f t="shared" si="28"/>
        <v>9</v>
      </c>
      <c r="Y559" s="40"/>
      <c r="Z559" s="49"/>
    </row>
    <row r="560" spans="1:26" ht="19.899999999999999" customHeight="1" x14ac:dyDescent="0.25">
      <c r="A560" s="24" t="s">
        <v>38</v>
      </c>
      <c r="B560" s="39" t="s">
        <v>166</v>
      </c>
      <c r="C560" s="39" t="s">
        <v>167</v>
      </c>
      <c r="D560" s="39" t="s">
        <v>168</v>
      </c>
      <c r="E560" s="39" t="s">
        <v>285</v>
      </c>
      <c r="F560" s="39" t="s">
        <v>286</v>
      </c>
      <c r="G560" s="39" t="s">
        <v>171</v>
      </c>
      <c r="H560" s="39" t="s">
        <v>447</v>
      </c>
      <c r="I560" s="39" t="s">
        <v>448</v>
      </c>
      <c r="J560" s="39" t="s">
        <v>72</v>
      </c>
      <c r="K560" s="39" t="s">
        <v>444</v>
      </c>
      <c r="L560" s="39" t="s">
        <v>48</v>
      </c>
      <c r="M560" s="39" t="s">
        <v>26</v>
      </c>
      <c r="N560" s="39" t="s">
        <v>50</v>
      </c>
      <c r="O560" s="39" t="s">
        <v>174</v>
      </c>
      <c r="P560" s="39" t="s">
        <v>175</v>
      </c>
      <c r="Q560" s="40">
        <v>360</v>
      </c>
      <c r="R560" s="40">
        <f>Inventari!C46</f>
        <v>1</v>
      </c>
      <c r="S560" s="40"/>
      <c r="T560" s="40">
        <f t="shared" si="26"/>
        <v>360</v>
      </c>
      <c r="U560" s="40">
        <v>1</v>
      </c>
      <c r="V560" s="40">
        <f t="shared" si="27"/>
        <v>360</v>
      </c>
      <c r="W560" s="40">
        <f>'Tipus-de-Recurs-assignat'!B16</f>
        <v>90</v>
      </c>
      <c r="X560" s="40">
        <f t="shared" si="28"/>
        <v>9</v>
      </c>
      <c r="Y560" s="40"/>
      <c r="Z560" s="49"/>
    </row>
    <row r="561" spans="1:26" ht="19.899999999999999" customHeight="1" x14ac:dyDescent="0.25">
      <c r="A561" s="24" t="s">
        <v>38</v>
      </c>
      <c r="B561" s="39" t="s">
        <v>166</v>
      </c>
      <c r="C561" s="39" t="s">
        <v>167</v>
      </c>
      <c r="D561" s="39" t="s">
        <v>168</v>
      </c>
      <c r="E561" s="39" t="s">
        <v>285</v>
      </c>
      <c r="F561" s="39" t="s">
        <v>286</v>
      </c>
      <c r="G561" s="39" t="s">
        <v>171</v>
      </c>
      <c r="H561" s="39" t="s">
        <v>449</v>
      </c>
      <c r="I561" s="39" t="s">
        <v>450</v>
      </c>
      <c r="J561" s="39" t="s">
        <v>72</v>
      </c>
      <c r="K561" s="39" t="s">
        <v>444</v>
      </c>
      <c r="L561" s="39" t="s">
        <v>48</v>
      </c>
      <c r="M561" s="39" t="s">
        <v>26</v>
      </c>
      <c r="N561" s="39" t="s">
        <v>50</v>
      </c>
      <c r="O561" s="39" t="s">
        <v>174</v>
      </c>
      <c r="P561" s="39" t="s">
        <v>175</v>
      </c>
      <c r="Q561" s="40">
        <v>360</v>
      </c>
      <c r="R561" s="40">
        <f>Inventari!C46</f>
        <v>1</v>
      </c>
      <c r="S561" s="40"/>
      <c r="T561" s="40">
        <f t="shared" si="26"/>
        <v>360</v>
      </c>
      <c r="U561" s="40">
        <v>1</v>
      </c>
      <c r="V561" s="40">
        <f t="shared" si="27"/>
        <v>360</v>
      </c>
      <c r="W561" s="40">
        <f>'Tipus-de-Recurs-assignat'!B16</f>
        <v>90</v>
      </c>
      <c r="X561" s="40">
        <f t="shared" si="28"/>
        <v>9</v>
      </c>
      <c r="Y561" s="40">
        <f>X483+X485+X487+X489+X491+X493+X495+X497+X499+X504+X506+X508+X510+X512+X514+X516+X518+X520+X522+X524+X526+X528+X530+X532+X534+X536+X538+X540+X542+X544+X546+X548+X550+X552+X554+X556+X558+X560+X561</f>
        <v>351</v>
      </c>
      <c r="Z561" s="49"/>
    </row>
    <row r="562" spans="1:26" ht="19.899999999999999" customHeight="1" x14ac:dyDescent="0.25">
      <c r="A562" s="24" t="s">
        <v>38</v>
      </c>
      <c r="B562" s="39" t="s">
        <v>166</v>
      </c>
      <c r="C562" s="39" t="s">
        <v>167</v>
      </c>
      <c r="D562" s="39" t="s">
        <v>168</v>
      </c>
      <c r="E562" s="39" t="s">
        <v>169</v>
      </c>
      <c r="F562" s="39" t="s">
        <v>170</v>
      </c>
      <c r="G562" s="39" t="s">
        <v>171</v>
      </c>
      <c r="H562" s="39" t="s">
        <v>451</v>
      </c>
      <c r="I562" s="39" t="s">
        <v>452</v>
      </c>
      <c r="J562" s="39" t="s">
        <v>72</v>
      </c>
      <c r="K562" s="39" t="s">
        <v>293</v>
      </c>
      <c r="L562" s="39" t="s">
        <v>48</v>
      </c>
      <c r="M562" s="39" t="s">
        <v>26</v>
      </c>
      <c r="N562" s="39" t="s">
        <v>50</v>
      </c>
      <c r="O562" s="39" t="s">
        <v>174</v>
      </c>
      <c r="P562" s="39" t="s">
        <v>175</v>
      </c>
      <c r="Q562" s="40">
        <v>360</v>
      </c>
      <c r="R562" s="40">
        <f>Inventari!C47</f>
        <v>1</v>
      </c>
      <c r="S562" s="40"/>
      <c r="T562" s="40">
        <f t="shared" si="26"/>
        <v>360</v>
      </c>
      <c r="U562" s="40">
        <v>1</v>
      </c>
      <c r="V562" s="40">
        <f t="shared" si="27"/>
        <v>360</v>
      </c>
      <c r="W562" s="40">
        <f>'Tipus-de-Recurs-assignat'!B16</f>
        <v>90</v>
      </c>
      <c r="X562" s="40">
        <f t="shared" si="28"/>
        <v>9</v>
      </c>
      <c r="Y562" s="40"/>
      <c r="Z562" s="49"/>
    </row>
    <row r="563" spans="1:26" ht="19.899999999999999" customHeight="1" x14ac:dyDescent="0.25">
      <c r="A563" s="24" t="s">
        <v>38</v>
      </c>
      <c r="B563" s="39" t="s">
        <v>166</v>
      </c>
      <c r="C563" s="39" t="s">
        <v>167</v>
      </c>
      <c r="D563" s="39" t="s">
        <v>168</v>
      </c>
      <c r="E563" s="39" t="s">
        <v>169</v>
      </c>
      <c r="F563" s="39" t="s">
        <v>170</v>
      </c>
      <c r="G563" s="39" t="s">
        <v>171</v>
      </c>
      <c r="H563" s="39" t="s">
        <v>453</v>
      </c>
      <c r="I563" s="39" t="s">
        <v>454</v>
      </c>
      <c r="J563" s="39" t="s">
        <v>72</v>
      </c>
      <c r="K563" s="39" t="s">
        <v>293</v>
      </c>
      <c r="L563" s="39" t="s">
        <v>48</v>
      </c>
      <c r="M563" s="39" t="s">
        <v>26</v>
      </c>
      <c r="N563" s="39" t="s">
        <v>50</v>
      </c>
      <c r="O563" s="39" t="s">
        <v>174</v>
      </c>
      <c r="P563" s="39" t="s">
        <v>175</v>
      </c>
      <c r="Q563" s="40">
        <v>360</v>
      </c>
      <c r="R563" s="40">
        <f>Inventari!C47</f>
        <v>1</v>
      </c>
      <c r="S563" s="40"/>
      <c r="T563" s="40">
        <f t="shared" si="26"/>
        <v>360</v>
      </c>
      <c r="U563" s="40">
        <v>1</v>
      </c>
      <c r="V563" s="40">
        <f t="shared" si="27"/>
        <v>360</v>
      </c>
      <c r="W563" s="40">
        <f>'Tipus-de-Recurs-assignat'!B16</f>
        <v>90</v>
      </c>
      <c r="X563" s="40">
        <f t="shared" si="28"/>
        <v>9</v>
      </c>
      <c r="Y563" s="40"/>
      <c r="Z563" s="49"/>
    </row>
    <row r="564" spans="1:26" ht="19.899999999999999" customHeight="1" x14ac:dyDescent="0.25">
      <c r="A564" s="24" t="s">
        <v>38</v>
      </c>
      <c r="B564" s="39" t="s">
        <v>166</v>
      </c>
      <c r="C564" s="39" t="s">
        <v>167</v>
      </c>
      <c r="D564" s="39" t="s">
        <v>168</v>
      </c>
      <c r="E564" s="39" t="s">
        <v>169</v>
      </c>
      <c r="F564" s="39" t="s">
        <v>170</v>
      </c>
      <c r="G564" s="39" t="s">
        <v>171</v>
      </c>
      <c r="H564" s="39" t="s">
        <v>455</v>
      </c>
      <c r="I564" s="39" t="s">
        <v>456</v>
      </c>
      <c r="J564" s="39" t="s">
        <v>72</v>
      </c>
      <c r="K564" s="39" t="s">
        <v>293</v>
      </c>
      <c r="L564" s="39" t="s">
        <v>48</v>
      </c>
      <c r="M564" s="39" t="s">
        <v>26</v>
      </c>
      <c r="N564" s="39" t="s">
        <v>50</v>
      </c>
      <c r="O564" s="39" t="s">
        <v>174</v>
      </c>
      <c r="P564" s="39" t="s">
        <v>175</v>
      </c>
      <c r="Q564" s="40">
        <v>360</v>
      </c>
      <c r="R564" s="40">
        <f>Inventari!C47</f>
        <v>1</v>
      </c>
      <c r="S564" s="40"/>
      <c r="T564" s="40">
        <f t="shared" si="26"/>
        <v>360</v>
      </c>
      <c r="U564" s="40">
        <v>1</v>
      </c>
      <c r="V564" s="40">
        <f t="shared" si="27"/>
        <v>360</v>
      </c>
      <c r="W564" s="40">
        <f>'Tipus-de-Recurs-assignat'!B16</f>
        <v>90</v>
      </c>
      <c r="X564" s="40">
        <f t="shared" si="28"/>
        <v>9</v>
      </c>
      <c r="Y564" s="40"/>
      <c r="Z564" s="49"/>
    </row>
    <row r="565" spans="1:26" ht="19.899999999999999" customHeight="1" x14ac:dyDescent="0.25">
      <c r="A565" s="24" t="s">
        <v>38</v>
      </c>
      <c r="B565" s="39" t="s">
        <v>166</v>
      </c>
      <c r="C565" s="39" t="s">
        <v>167</v>
      </c>
      <c r="D565" s="39" t="s">
        <v>168</v>
      </c>
      <c r="E565" s="39" t="s">
        <v>169</v>
      </c>
      <c r="F565" s="39" t="s">
        <v>170</v>
      </c>
      <c r="G565" s="39" t="s">
        <v>171</v>
      </c>
      <c r="H565" s="39" t="s">
        <v>457</v>
      </c>
      <c r="I565" s="39" t="s">
        <v>458</v>
      </c>
      <c r="J565" s="39" t="s">
        <v>72</v>
      </c>
      <c r="K565" s="39" t="s">
        <v>198</v>
      </c>
      <c r="L565" s="39" t="s">
        <v>48</v>
      </c>
      <c r="M565" s="39" t="s">
        <v>26</v>
      </c>
      <c r="N565" s="39" t="s">
        <v>50</v>
      </c>
      <c r="O565" s="39" t="s">
        <v>174</v>
      </c>
      <c r="P565" s="39" t="s">
        <v>175</v>
      </c>
      <c r="Q565" s="40">
        <v>360</v>
      </c>
      <c r="R565" s="40">
        <f>Inventari!C47</f>
        <v>1</v>
      </c>
      <c r="S565" s="40"/>
      <c r="T565" s="40">
        <f t="shared" si="26"/>
        <v>360</v>
      </c>
      <c r="U565" s="40">
        <v>1</v>
      </c>
      <c r="V565" s="40">
        <f t="shared" si="27"/>
        <v>360</v>
      </c>
      <c r="W565" s="40">
        <f>'Tipus-de-Recurs-assignat'!B16</f>
        <v>90</v>
      </c>
      <c r="X565" s="40">
        <f t="shared" si="28"/>
        <v>9</v>
      </c>
      <c r="Y565" s="40"/>
      <c r="Z565" s="49"/>
    </row>
    <row r="566" spans="1:26" ht="19.899999999999999" customHeight="1" x14ac:dyDescent="0.25">
      <c r="A566" s="24" t="s">
        <v>38</v>
      </c>
      <c r="B566" s="39" t="s">
        <v>166</v>
      </c>
      <c r="C566" s="39" t="s">
        <v>167</v>
      </c>
      <c r="D566" s="39" t="s">
        <v>168</v>
      </c>
      <c r="E566" s="39" t="s">
        <v>169</v>
      </c>
      <c r="F566" s="39" t="s">
        <v>170</v>
      </c>
      <c r="G566" s="39" t="s">
        <v>171</v>
      </c>
      <c r="H566" s="39" t="s">
        <v>459</v>
      </c>
      <c r="I566" s="39" t="s">
        <v>460</v>
      </c>
      <c r="J566" s="39" t="s">
        <v>72</v>
      </c>
      <c r="K566" s="39" t="s">
        <v>198</v>
      </c>
      <c r="L566" s="39" t="s">
        <v>48</v>
      </c>
      <c r="M566" s="39" t="s">
        <v>26</v>
      </c>
      <c r="N566" s="39" t="s">
        <v>50</v>
      </c>
      <c r="O566" s="39" t="s">
        <v>174</v>
      </c>
      <c r="P566" s="39" t="s">
        <v>175</v>
      </c>
      <c r="Q566" s="40">
        <v>360</v>
      </c>
      <c r="R566" s="40">
        <f>Inventari!C47</f>
        <v>1</v>
      </c>
      <c r="S566" s="40"/>
      <c r="T566" s="40">
        <f t="shared" si="26"/>
        <v>360</v>
      </c>
      <c r="U566" s="40">
        <v>1</v>
      </c>
      <c r="V566" s="40">
        <f t="shared" si="27"/>
        <v>360</v>
      </c>
      <c r="W566" s="40">
        <f>'Tipus-de-Recurs-assignat'!B16</f>
        <v>90</v>
      </c>
      <c r="X566" s="40">
        <f t="shared" si="28"/>
        <v>9</v>
      </c>
      <c r="Y566" s="40"/>
      <c r="Z566" s="49"/>
    </row>
    <row r="567" spans="1:26" ht="19.899999999999999" customHeight="1" x14ac:dyDescent="0.25">
      <c r="A567" s="24" t="s">
        <v>38</v>
      </c>
      <c r="B567" s="39" t="s">
        <v>166</v>
      </c>
      <c r="C567" s="39" t="s">
        <v>167</v>
      </c>
      <c r="D567" s="39" t="s">
        <v>168</v>
      </c>
      <c r="E567" s="39" t="s">
        <v>169</v>
      </c>
      <c r="F567" s="39" t="s">
        <v>170</v>
      </c>
      <c r="G567" s="39" t="s">
        <v>171</v>
      </c>
      <c r="H567" s="39" t="s">
        <v>461</v>
      </c>
      <c r="I567" s="39" t="s">
        <v>462</v>
      </c>
      <c r="J567" s="39" t="s">
        <v>72</v>
      </c>
      <c r="K567" s="39" t="s">
        <v>198</v>
      </c>
      <c r="L567" s="39" t="s">
        <v>48</v>
      </c>
      <c r="M567" s="39" t="s">
        <v>26</v>
      </c>
      <c r="N567" s="39" t="s">
        <v>50</v>
      </c>
      <c r="O567" s="39" t="s">
        <v>174</v>
      </c>
      <c r="P567" s="39" t="s">
        <v>175</v>
      </c>
      <c r="Q567" s="40">
        <v>360</v>
      </c>
      <c r="R567" s="40">
        <f>Inventari!C47</f>
        <v>1</v>
      </c>
      <c r="S567" s="40"/>
      <c r="T567" s="40">
        <f t="shared" si="26"/>
        <v>360</v>
      </c>
      <c r="U567" s="40">
        <v>1</v>
      </c>
      <c r="V567" s="40">
        <f t="shared" si="27"/>
        <v>360</v>
      </c>
      <c r="W567" s="40">
        <f>'Tipus-de-Recurs-assignat'!B16</f>
        <v>90</v>
      </c>
      <c r="X567" s="40">
        <f t="shared" si="28"/>
        <v>9</v>
      </c>
      <c r="Y567" s="40"/>
      <c r="Z567" s="49"/>
    </row>
    <row r="568" spans="1:26" ht="19.899999999999999" customHeight="1" x14ac:dyDescent="0.25">
      <c r="A568" s="24" t="s">
        <v>38</v>
      </c>
      <c r="B568" s="39" t="s">
        <v>166</v>
      </c>
      <c r="C568" s="39" t="s">
        <v>167</v>
      </c>
      <c r="D568" s="39" t="s">
        <v>168</v>
      </c>
      <c r="E568" s="39" t="s">
        <v>169</v>
      </c>
      <c r="F568" s="39" t="s">
        <v>170</v>
      </c>
      <c r="G568" s="39" t="s">
        <v>171</v>
      </c>
      <c r="H568" s="39" t="s">
        <v>463</v>
      </c>
      <c r="I568" s="39" t="s">
        <v>464</v>
      </c>
      <c r="J568" s="39" t="s">
        <v>72</v>
      </c>
      <c r="K568" s="39" t="s">
        <v>431</v>
      </c>
      <c r="L568" s="39" t="s">
        <v>48</v>
      </c>
      <c r="M568" s="39" t="s">
        <v>26</v>
      </c>
      <c r="N568" s="39" t="s">
        <v>50</v>
      </c>
      <c r="O568" s="39" t="s">
        <v>174</v>
      </c>
      <c r="P568" s="39" t="s">
        <v>175</v>
      </c>
      <c r="Q568" s="40">
        <v>360</v>
      </c>
      <c r="R568" s="40">
        <f>Inventari!C47</f>
        <v>1</v>
      </c>
      <c r="S568" s="40"/>
      <c r="T568" s="40">
        <f t="shared" si="26"/>
        <v>360</v>
      </c>
      <c r="U568" s="40">
        <v>1</v>
      </c>
      <c r="V568" s="40">
        <f t="shared" si="27"/>
        <v>360</v>
      </c>
      <c r="W568" s="40">
        <f>'Tipus-de-Recurs-assignat'!B16</f>
        <v>90</v>
      </c>
      <c r="X568" s="40">
        <f t="shared" si="28"/>
        <v>9</v>
      </c>
      <c r="Y568" s="40"/>
      <c r="Z568" s="49"/>
    </row>
    <row r="569" spans="1:26" ht="19.899999999999999" customHeight="1" x14ac:dyDescent="0.25">
      <c r="A569" s="24" t="s">
        <v>38</v>
      </c>
      <c r="B569" s="39" t="s">
        <v>166</v>
      </c>
      <c r="C569" s="39" t="s">
        <v>167</v>
      </c>
      <c r="D569" s="39" t="s">
        <v>168</v>
      </c>
      <c r="E569" s="39" t="s">
        <v>169</v>
      </c>
      <c r="F569" s="39" t="s">
        <v>170</v>
      </c>
      <c r="G569" s="39" t="s">
        <v>171</v>
      </c>
      <c r="H569" s="39" t="s">
        <v>465</v>
      </c>
      <c r="I569" s="39" t="s">
        <v>466</v>
      </c>
      <c r="J569" s="39" t="s">
        <v>72</v>
      </c>
      <c r="K569" s="39" t="s">
        <v>431</v>
      </c>
      <c r="L569" s="39" t="s">
        <v>48</v>
      </c>
      <c r="M569" s="39" t="s">
        <v>26</v>
      </c>
      <c r="N569" s="39" t="s">
        <v>50</v>
      </c>
      <c r="O569" s="39" t="s">
        <v>174</v>
      </c>
      <c r="P569" s="39" t="s">
        <v>175</v>
      </c>
      <c r="Q569" s="40">
        <v>360</v>
      </c>
      <c r="R569" s="40">
        <f>Inventari!C47</f>
        <v>1</v>
      </c>
      <c r="S569" s="40"/>
      <c r="T569" s="40">
        <f t="shared" si="26"/>
        <v>360</v>
      </c>
      <c r="U569" s="40">
        <v>1</v>
      </c>
      <c r="V569" s="40">
        <f t="shared" si="27"/>
        <v>360</v>
      </c>
      <c r="W569" s="40">
        <f>'Tipus-de-Recurs-assignat'!B16</f>
        <v>90</v>
      </c>
      <c r="X569" s="40">
        <f t="shared" si="28"/>
        <v>9</v>
      </c>
      <c r="Y569" s="40"/>
      <c r="Z569" s="49"/>
    </row>
    <row r="570" spans="1:26" ht="19.899999999999999" customHeight="1" x14ac:dyDescent="0.25">
      <c r="A570" s="24" t="s">
        <v>38</v>
      </c>
      <c r="B570" s="39" t="s">
        <v>166</v>
      </c>
      <c r="C570" s="39" t="s">
        <v>167</v>
      </c>
      <c r="D570" s="39" t="s">
        <v>168</v>
      </c>
      <c r="E570" s="39" t="s">
        <v>169</v>
      </c>
      <c r="F570" s="39" t="s">
        <v>170</v>
      </c>
      <c r="G570" s="39" t="s">
        <v>171</v>
      </c>
      <c r="H570" s="39" t="s">
        <v>467</v>
      </c>
      <c r="I570" s="39" t="s">
        <v>468</v>
      </c>
      <c r="J570" s="39" t="s">
        <v>72</v>
      </c>
      <c r="K570" s="39" t="s">
        <v>431</v>
      </c>
      <c r="L570" s="39" t="s">
        <v>48</v>
      </c>
      <c r="M570" s="39" t="s">
        <v>26</v>
      </c>
      <c r="N570" s="39" t="s">
        <v>50</v>
      </c>
      <c r="O570" s="39" t="s">
        <v>174</v>
      </c>
      <c r="P570" s="39" t="s">
        <v>175</v>
      </c>
      <c r="Q570" s="40">
        <v>360</v>
      </c>
      <c r="R570" s="40">
        <f>Inventari!C47</f>
        <v>1</v>
      </c>
      <c r="S570" s="40"/>
      <c r="T570" s="40">
        <f t="shared" si="26"/>
        <v>360</v>
      </c>
      <c r="U570" s="40">
        <v>1</v>
      </c>
      <c r="V570" s="40">
        <f t="shared" si="27"/>
        <v>360</v>
      </c>
      <c r="W570" s="40">
        <f>'Tipus-de-Recurs-assignat'!B16</f>
        <v>90</v>
      </c>
      <c r="X570" s="40">
        <f t="shared" si="28"/>
        <v>9</v>
      </c>
      <c r="Y570" s="40"/>
      <c r="Z570" s="49"/>
    </row>
    <row r="571" spans="1:26" ht="19.899999999999999" customHeight="1" x14ac:dyDescent="0.25">
      <c r="A571" s="24" t="s">
        <v>38</v>
      </c>
      <c r="B571" s="39" t="s">
        <v>166</v>
      </c>
      <c r="C571" s="39" t="s">
        <v>167</v>
      </c>
      <c r="D571" s="39" t="s">
        <v>168</v>
      </c>
      <c r="E571" s="39" t="s">
        <v>169</v>
      </c>
      <c r="F571" s="39" t="s">
        <v>170</v>
      </c>
      <c r="G571" s="39" t="s">
        <v>171</v>
      </c>
      <c r="H571" s="39" t="s">
        <v>469</v>
      </c>
      <c r="I571" s="39" t="s">
        <v>470</v>
      </c>
      <c r="J571" s="39" t="s">
        <v>72</v>
      </c>
      <c r="K571" s="39" t="s">
        <v>471</v>
      </c>
      <c r="L571" s="39" t="s">
        <v>48</v>
      </c>
      <c r="M571" s="39" t="s">
        <v>26</v>
      </c>
      <c r="N571" s="39" t="s">
        <v>50</v>
      </c>
      <c r="O571" s="39" t="s">
        <v>174</v>
      </c>
      <c r="P571" s="39" t="s">
        <v>175</v>
      </c>
      <c r="Q571" s="40">
        <v>360</v>
      </c>
      <c r="R571" s="40">
        <f>Inventari!C47</f>
        <v>1</v>
      </c>
      <c r="S571" s="40"/>
      <c r="T571" s="40">
        <f t="shared" si="26"/>
        <v>360</v>
      </c>
      <c r="U571" s="40">
        <v>1</v>
      </c>
      <c r="V571" s="40">
        <f t="shared" si="27"/>
        <v>360</v>
      </c>
      <c r="W571" s="40">
        <f>'Tipus-de-Recurs-assignat'!B16</f>
        <v>90</v>
      </c>
      <c r="X571" s="40">
        <f t="shared" si="28"/>
        <v>9</v>
      </c>
      <c r="Y571" s="40"/>
      <c r="Z571" s="49"/>
    </row>
    <row r="572" spans="1:26" ht="19.899999999999999" customHeight="1" x14ac:dyDescent="0.25">
      <c r="A572" s="24" t="s">
        <v>38</v>
      </c>
      <c r="B572" s="39" t="s">
        <v>166</v>
      </c>
      <c r="C572" s="39" t="s">
        <v>167</v>
      </c>
      <c r="D572" s="39" t="s">
        <v>168</v>
      </c>
      <c r="E572" s="39" t="s">
        <v>169</v>
      </c>
      <c r="F572" s="39" t="s">
        <v>170</v>
      </c>
      <c r="G572" s="39" t="s">
        <v>171</v>
      </c>
      <c r="H572" s="39" t="s">
        <v>472</v>
      </c>
      <c r="I572" s="39" t="s">
        <v>473</v>
      </c>
      <c r="J572" s="39" t="s">
        <v>72</v>
      </c>
      <c r="K572" s="39" t="s">
        <v>471</v>
      </c>
      <c r="L572" s="39" t="s">
        <v>48</v>
      </c>
      <c r="M572" s="39" t="s">
        <v>26</v>
      </c>
      <c r="N572" s="39" t="s">
        <v>50</v>
      </c>
      <c r="O572" s="39" t="s">
        <v>174</v>
      </c>
      <c r="P572" s="39" t="s">
        <v>175</v>
      </c>
      <c r="Q572" s="40">
        <v>360</v>
      </c>
      <c r="R572" s="40">
        <f>Inventari!C47</f>
        <v>1</v>
      </c>
      <c r="S572" s="40"/>
      <c r="T572" s="40">
        <f t="shared" si="26"/>
        <v>360</v>
      </c>
      <c r="U572" s="40">
        <v>1</v>
      </c>
      <c r="V572" s="40">
        <f t="shared" si="27"/>
        <v>360</v>
      </c>
      <c r="W572" s="40">
        <f>'Tipus-de-Recurs-assignat'!B16</f>
        <v>90</v>
      </c>
      <c r="X572" s="40">
        <f t="shared" si="28"/>
        <v>9</v>
      </c>
      <c r="Y572" s="40"/>
      <c r="Z572" s="49"/>
    </row>
    <row r="573" spans="1:26" ht="19.899999999999999" customHeight="1" x14ac:dyDescent="0.25">
      <c r="A573" s="24" t="s">
        <v>38</v>
      </c>
      <c r="B573" s="39" t="s">
        <v>166</v>
      </c>
      <c r="C573" s="39" t="s">
        <v>167</v>
      </c>
      <c r="D573" s="39" t="s">
        <v>168</v>
      </c>
      <c r="E573" s="39" t="s">
        <v>169</v>
      </c>
      <c r="F573" s="39" t="s">
        <v>170</v>
      </c>
      <c r="G573" s="39" t="s">
        <v>171</v>
      </c>
      <c r="H573" s="39" t="s">
        <v>474</v>
      </c>
      <c r="I573" s="39" t="s">
        <v>475</v>
      </c>
      <c r="J573" s="39" t="s">
        <v>72</v>
      </c>
      <c r="K573" s="39" t="s">
        <v>471</v>
      </c>
      <c r="L573" s="39" t="s">
        <v>48</v>
      </c>
      <c r="M573" s="39" t="s">
        <v>26</v>
      </c>
      <c r="N573" s="39" t="s">
        <v>50</v>
      </c>
      <c r="O573" s="39" t="s">
        <v>174</v>
      </c>
      <c r="P573" s="39" t="s">
        <v>175</v>
      </c>
      <c r="Q573" s="40">
        <v>360</v>
      </c>
      <c r="R573" s="40">
        <f>Inventari!C47</f>
        <v>1</v>
      </c>
      <c r="S573" s="40"/>
      <c r="T573" s="40">
        <f t="shared" si="26"/>
        <v>360</v>
      </c>
      <c r="U573" s="40">
        <v>1</v>
      </c>
      <c r="V573" s="40">
        <f t="shared" si="27"/>
        <v>360</v>
      </c>
      <c r="W573" s="40">
        <f>'Tipus-de-Recurs-assignat'!B16</f>
        <v>90</v>
      </c>
      <c r="X573" s="40">
        <f t="shared" si="28"/>
        <v>9</v>
      </c>
      <c r="Y573" s="40"/>
      <c r="Z573" s="49"/>
    </row>
    <row r="574" spans="1:26" ht="19.899999999999999" customHeight="1" x14ac:dyDescent="0.25">
      <c r="A574" s="24" t="s">
        <v>38</v>
      </c>
      <c r="B574" s="39" t="s">
        <v>166</v>
      </c>
      <c r="C574" s="39" t="s">
        <v>167</v>
      </c>
      <c r="D574" s="39" t="s">
        <v>168</v>
      </c>
      <c r="E574" s="39" t="s">
        <v>169</v>
      </c>
      <c r="F574" s="39" t="s">
        <v>170</v>
      </c>
      <c r="G574" s="39" t="s">
        <v>476</v>
      </c>
      <c r="H574" s="39" t="s">
        <v>477</v>
      </c>
      <c r="I574" s="39" t="s">
        <v>478</v>
      </c>
      <c r="J574" s="39" t="s">
        <v>72</v>
      </c>
      <c r="K574" s="39" t="s">
        <v>479</v>
      </c>
      <c r="L574" s="39" t="s">
        <v>48</v>
      </c>
      <c r="M574" s="39" t="s">
        <v>26</v>
      </c>
      <c r="N574" s="39" t="s">
        <v>50</v>
      </c>
      <c r="O574" s="39" t="s">
        <v>174</v>
      </c>
      <c r="P574" s="39" t="s">
        <v>175</v>
      </c>
      <c r="Q574" s="40">
        <v>360</v>
      </c>
      <c r="R574" s="40">
        <f>Inventari!C47</f>
        <v>1</v>
      </c>
      <c r="S574" s="40"/>
      <c r="T574" s="40">
        <f t="shared" si="26"/>
        <v>360</v>
      </c>
      <c r="U574" s="40">
        <v>1</v>
      </c>
      <c r="V574" s="40">
        <f t="shared" si="27"/>
        <v>360</v>
      </c>
      <c r="W574" s="40">
        <f>'Tipus-de-Recurs-assignat'!B16</f>
        <v>90</v>
      </c>
      <c r="X574" s="40">
        <f t="shared" si="28"/>
        <v>9</v>
      </c>
      <c r="Y574" s="40"/>
      <c r="Z574" s="49"/>
    </row>
    <row r="575" spans="1:26" ht="19.899999999999999" customHeight="1" x14ac:dyDescent="0.25">
      <c r="A575" s="24" t="s">
        <v>38</v>
      </c>
      <c r="B575" s="39" t="s">
        <v>166</v>
      </c>
      <c r="C575" s="39" t="s">
        <v>167</v>
      </c>
      <c r="D575" s="39" t="s">
        <v>168</v>
      </c>
      <c r="E575" s="39" t="s">
        <v>169</v>
      </c>
      <c r="F575" s="39" t="s">
        <v>170</v>
      </c>
      <c r="G575" s="39" t="s">
        <v>476</v>
      </c>
      <c r="H575" s="39" t="s">
        <v>480</v>
      </c>
      <c r="I575" s="39" t="s">
        <v>481</v>
      </c>
      <c r="J575" s="39" t="s">
        <v>47</v>
      </c>
      <c r="K575" s="39"/>
      <c r="L575" s="39" t="s">
        <v>48</v>
      </c>
      <c r="M575" s="39" t="s">
        <v>26</v>
      </c>
      <c r="N575" s="39" t="s">
        <v>50</v>
      </c>
      <c r="O575" s="39" t="s">
        <v>174</v>
      </c>
      <c r="P575" s="39" t="s">
        <v>175</v>
      </c>
      <c r="Q575" s="40">
        <v>360</v>
      </c>
      <c r="R575" s="40">
        <f>Inventari!C47</f>
        <v>1</v>
      </c>
      <c r="S575" s="40"/>
      <c r="T575" s="40">
        <f t="shared" si="26"/>
        <v>360</v>
      </c>
      <c r="U575" s="40">
        <v>1</v>
      </c>
      <c r="V575" s="40">
        <f t="shared" si="27"/>
        <v>360</v>
      </c>
      <c r="W575" s="40">
        <f>'Tipus-de-Recurs-assignat'!B16</f>
        <v>90</v>
      </c>
      <c r="X575" s="40">
        <f t="shared" si="28"/>
        <v>9</v>
      </c>
      <c r="Y575" s="40"/>
      <c r="Z575" s="49"/>
    </row>
    <row r="576" spans="1:26" ht="19.899999999999999" customHeight="1" x14ac:dyDescent="0.25">
      <c r="A576" s="24" t="s">
        <v>38</v>
      </c>
      <c r="B576" s="39" t="s">
        <v>166</v>
      </c>
      <c r="C576" s="39" t="s">
        <v>167</v>
      </c>
      <c r="D576" s="39" t="s">
        <v>168</v>
      </c>
      <c r="E576" s="39" t="s">
        <v>169</v>
      </c>
      <c r="F576" s="39" t="s">
        <v>170</v>
      </c>
      <c r="G576" s="39" t="s">
        <v>476</v>
      </c>
      <c r="H576" s="39" t="s">
        <v>482</v>
      </c>
      <c r="I576" s="39" t="s">
        <v>483</v>
      </c>
      <c r="J576" s="39" t="s">
        <v>47</v>
      </c>
      <c r="K576" s="39"/>
      <c r="L576" s="39" t="s">
        <v>48</v>
      </c>
      <c r="M576" s="39" t="s">
        <v>26</v>
      </c>
      <c r="N576" s="39" t="s">
        <v>50</v>
      </c>
      <c r="O576" s="39" t="s">
        <v>174</v>
      </c>
      <c r="P576" s="39" t="s">
        <v>175</v>
      </c>
      <c r="Q576" s="40">
        <v>360</v>
      </c>
      <c r="R576" s="40">
        <f>Inventari!C47</f>
        <v>1</v>
      </c>
      <c r="S576" s="40"/>
      <c r="T576" s="40">
        <f t="shared" si="26"/>
        <v>360</v>
      </c>
      <c r="U576" s="40">
        <v>1</v>
      </c>
      <c r="V576" s="40">
        <f t="shared" si="27"/>
        <v>360</v>
      </c>
      <c r="W576" s="40">
        <f>'Tipus-de-Recurs-assignat'!B16</f>
        <v>90</v>
      </c>
      <c r="X576" s="40">
        <f t="shared" si="28"/>
        <v>9</v>
      </c>
      <c r="Y576" s="40"/>
      <c r="Z576" s="49"/>
    </row>
    <row r="577" spans="1:26" ht="19.899999999999999" customHeight="1" x14ac:dyDescent="0.25">
      <c r="A577" s="24" t="s">
        <v>38</v>
      </c>
      <c r="B577" s="39" t="s">
        <v>166</v>
      </c>
      <c r="C577" s="39" t="s">
        <v>167</v>
      </c>
      <c r="D577" s="39" t="s">
        <v>168</v>
      </c>
      <c r="E577" s="39" t="s">
        <v>169</v>
      </c>
      <c r="F577" s="39" t="s">
        <v>170</v>
      </c>
      <c r="G577" s="39" t="s">
        <v>476</v>
      </c>
      <c r="H577" s="39" t="s">
        <v>484</v>
      </c>
      <c r="I577" s="39" t="s">
        <v>485</v>
      </c>
      <c r="J577" s="39" t="s">
        <v>47</v>
      </c>
      <c r="K577" s="39"/>
      <c r="L577" s="39" t="s">
        <v>48</v>
      </c>
      <c r="M577" s="39" t="s">
        <v>26</v>
      </c>
      <c r="N577" s="39" t="s">
        <v>50</v>
      </c>
      <c r="O577" s="39" t="s">
        <v>174</v>
      </c>
      <c r="P577" s="39" t="s">
        <v>175</v>
      </c>
      <c r="Q577" s="40">
        <v>360</v>
      </c>
      <c r="R577" s="40">
        <f>Inventari!C47</f>
        <v>1</v>
      </c>
      <c r="S577" s="40"/>
      <c r="T577" s="40">
        <f t="shared" si="26"/>
        <v>360</v>
      </c>
      <c r="U577" s="40">
        <v>1</v>
      </c>
      <c r="V577" s="40">
        <f t="shared" si="27"/>
        <v>360</v>
      </c>
      <c r="W577" s="40">
        <f>'Tipus-de-Recurs-assignat'!B16</f>
        <v>90</v>
      </c>
      <c r="X577" s="40">
        <f t="shared" si="28"/>
        <v>9</v>
      </c>
      <c r="Y577" s="40"/>
      <c r="Z577" s="49"/>
    </row>
    <row r="578" spans="1:26" ht="19.899999999999999" customHeight="1" x14ac:dyDescent="0.25">
      <c r="A578" s="24" t="s">
        <v>38</v>
      </c>
      <c r="B578" s="39" t="s">
        <v>166</v>
      </c>
      <c r="C578" s="39" t="s">
        <v>167</v>
      </c>
      <c r="D578" s="39" t="s">
        <v>168</v>
      </c>
      <c r="E578" s="39" t="s">
        <v>169</v>
      </c>
      <c r="F578" s="39" t="s">
        <v>170</v>
      </c>
      <c r="G578" s="39" t="s">
        <v>476</v>
      </c>
      <c r="H578" s="39" t="s">
        <v>486</v>
      </c>
      <c r="I578" s="39" t="s">
        <v>487</v>
      </c>
      <c r="J578" s="39" t="s">
        <v>47</v>
      </c>
      <c r="K578" s="39"/>
      <c r="L578" s="39" t="s">
        <v>48</v>
      </c>
      <c r="M578" s="39" t="s">
        <v>26</v>
      </c>
      <c r="N578" s="39" t="s">
        <v>50</v>
      </c>
      <c r="O578" s="39" t="s">
        <v>174</v>
      </c>
      <c r="P578" s="39" t="s">
        <v>175</v>
      </c>
      <c r="Q578" s="40">
        <v>360</v>
      </c>
      <c r="R578" s="40">
        <f>Inventari!C47</f>
        <v>1</v>
      </c>
      <c r="S578" s="40"/>
      <c r="T578" s="40">
        <f t="shared" si="26"/>
        <v>360</v>
      </c>
      <c r="U578" s="40">
        <v>1</v>
      </c>
      <c r="V578" s="40">
        <f t="shared" si="27"/>
        <v>360</v>
      </c>
      <c r="W578" s="40">
        <f>'Tipus-de-Recurs-assignat'!B16</f>
        <v>90</v>
      </c>
      <c r="X578" s="40">
        <f t="shared" si="28"/>
        <v>9</v>
      </c>
      <c r="Y578" s="40"/>
      <c r="Z578" s="49"/>
    </row>
    <row r="579" spans="1:26" ht="19.899999999999999" customHeight="1" x14ac:dyDescent="0.25">
      <c r="A579" s="24" t="s">
        <v>38</v>
      </c>
      <c r="B579" s="39" t="s">
        <v>166</v>
      </c>
      <c r="C579" s="39" t="s">
        <v>167</v>
      </c>
      <c r="D579" s="39" t="s">
        <v>168</v>
      </c>
      <c r="E579" s="39" t="s">
        <v>169</v>
      </c>
      <c r="F579" s="39" t="s">
        <v>170</v>
      </c>
      <c r="G579" s="39" t="s">
        <v>476</v>
      </c>
      <c r="H579" s="39" t="s">
        <v>488</v>
      </c>
      <c r="I579" s="39" t="s">
        <v>489</v>
      </c>
      <c r="J579" s="39" t="s">
        <v>72</v>
      </c>
      <c r="K579" s="39"/>
      <c r="L579" s="39" t="s">
        <v>48</v>
      </c>
      <c r="M579" s="39" t="s">
        <v>26</v>
      </c>
      <c r="N579" s="39" t="s">
        <v>50</v>
      </c>
      <c r="O579" s="39" t="s">
        <v>174</v>
      </c>
      <c r="P579" s="39" t="s">
        <v>175</v>
      </c>
      <c r="Q579" s="40">
        <v>360</v>
      </c>
      <c r="R579" s="40">
        <f>Inventari!C47</f>
        <v>1</v>
      </c>
      <c r="S579" s="40"/>
      <c r="T579" s="40">
        <f t="shared" si="26"/>
        <v>360</v>
      </c>
      <c r="U579" s="40">
        <v>1</v>
      </c>
      <c r="V579" s="40">
        <f t="shared" si="27"/>
        <v>360</v>
      </c>
      <c r="W579" s="40">
        <f>'Tipus-de-Recurs-assignat'!B16</f>
        <v>90</v>
      </c>
      <c r="X579" s="40">
        <f t="shared" si="28"/>
        <v>9</v>
      </c>
      <c r="Y579" s="40"/>
      <c r="Z579" s="49"/>
    </row>
    <row r="580" spans="1:26" ht="19.899999999999999" customHeight="1" x14ac:dyDescent="0.25">
      <c r="A580" s="24" t="s">
        <v>38</v>
      </c>
      <c r="B580" s="39" t="s">
        <v>166</v>
      </c>
      <c r="C580" s="39" t="s">
        <v>167</v>
      </c>
      <c r="D580" s="39" t="s">
        <v>168</v>
      </c>
      <c r="E580" s="39" t="s">
        <v>169</v>
      </c>
      <c r="F580" s="39" t="s">
        <v>170</v>
      </c>
      <c r="G580" s="39" t="s">
        <v>476</v>
      </c>
      <c r="H580" s="39" t="s">
        <v>490</v>
      </c>
      <c r="I580" s="39" t="s">
        <v>491</v>
      </c>
      <c r="J580" s="39" t="s">
        <v>72</v>
      </c>
      <c r="K580" s="39"/>
      <c r="L580" s="39" t="s">
        <v>48</v>
      </c>
      <c r="M580" s="39" t="s">
        <v>26</v>
      </c>
      <c r="N580" s="39" t="s">
        <v>50</v>
      </c>
      <c r="O580" s="39" t="s">
        <v>174</v>
      </c>
      <c r="P580" s="39" t="s">
        <v>175</v>
      </c>
      <c r="Q580" s="40">
        <v>360</v>
      </c>
      <c r="R580" s="40">
        <f>Inventari!C47</f>
        <v>1</v>
      </c>
      <c r="S580" s="40"/>
      <c r="T580" s="40">
        <f t="shared" si="26"/>
        <v>360</v>
      </c>
      <c r="U580" s="40">
        <v>1</v>
      </c>
      <c r="V580" s="40">
        <f t="shared" si="27"/>
        <v>360</v>
      </c>
      <c r="W580" s="40">
        <f>'Tipus-de-Recurs-assignat'!B16</f>
        <v>90</v>
      </c>
      <c r="X580" s="40">
        <f t="shared" si="28"/>
        <v>9</v>
      </c>
      <c r="Y580" s="40"/>
      <c r="Z580" s="49"/>
    </row>
    <row r="581" spans="1:26" ht="19.899999999999999" customHeight="1" x14ac:dyDescent="0.25">
      <c r="A581" s="24" t="s">
        <v>38</v>
      </c>
      <c r="B581" s="39" t="s">
        <v>166</v>
      </c>
      <c r="C581" s="39" t="s">
        <v>167</v>
      </c>
      <c r="D581" s="39" t="s">
        <v>168</v>
      </c>
      <c r="E581" s="39" t="s">
        <v>169</v>
      </c>
      <c r="F581" s="39" t="s">
        <v>170</v>
      </c>
      <c r="G581" s="39" t="s">
        <v>476</v>
      </c>
      <c r="H581" s="39" t="s">
        <v>492</v>
      </c>
      <c r="I581" s="39" t="s">
        <v>493</v>
      </c>
      <c r="J581" s="39" t="s">
        <v>47</v>
      </c>
      <c r="K581" s="39"/>
      <c r="L581" s="39" t="s">
        <v>48</v>
      </c>
      <c r="M581" s="39" t="s">
        <v>26</v>
      </c>
      <c r="N581" s="39" t="s">
        <v>50</v>
      </c>
      <c r="O581" s="39" t="s">
        <v>174</v>
      </c>
      <c r="P581" s="39" t="s">
        <v>175</v>
      </c>
      <c r="Q581" s="40">
        <v>360</v>
      </c>
      <c r="R581" s="40">
        <f>Inventari!C47</f>
        <v>1</v>
      </c>
      <c r="S581" s="40"/>
      <c r="T581" s="40">
        <f t="shared" si="26"/>
        <v>360</v>
      </c>
      <c r="U581" s="40">
        <v>1</v>
      </c>
      <c r="V581" s="40">
        <f t="shared" si="27"/>
        <v>360</v>
      </c>
      <c r="W581" s="40">
        <f>'Tipus-de-Recurs-assignat'!B16</f>
        <v>90</v>
      </c>
      <c r="X581" s="40">
        <f t="shared" si="28"/>
        <v>9</v>
      </c>
      <c r="Y581" s="40">
        <f>X431+X432+X433+X434+X435+X436+X437+X438+X439+X440+X441+X442+X443+X444+X445+X446+X447+X448+X449+X450+X451+X452+X453+X454+X455+X456+X457+X458+X459+X460+X461+X462+X463+X464+X466+X468+X470+X472+X474+X476+X478+X480+X482+X484+X486+X488+X490+X492+X494+X496+X498+X500+X501+X502+X503+X505+X507+X509+X511+X513+X515+X517+X519+X521+X523+X525+X527+X529+X531+X533+X535+X537+X539+X541+X543+X545+X547+X549+X551+X553+X555+X557+X559+X562+X563+X564+X565+X566+X567+X568+X569+X570+X571+X572+X573+X574+X575+X576+X577+X578+X579+X580+X581</f>
        <v>927</v>
      </c>
      <c r="Z581" s="49">
        <f>X431+X432+X433+X434+X435+X436+X437+X438+X439+X440+X441+X442+X443+X444+X445+X446+X447+X448+X449+X450+X451+X452+X453+X454+X455+X456+X457+X458+X459+X460+X461+X462+X463+X464+X465+X466+X467+X468+X469+X470+X471+X472+X473+X474+X475+X476+X477+X478+X479+X480+X481+X482+X483+X484+X485+X486+X487+X488+X489+X490+X491+X492+X493+X494+X495+X496+X497+X498+X499+X500+X501+X502+X503+X504+X505+X506+X507+X508+X509+X510+X511+X512+X513+X514+X515+X516+X517+X518+X519+X520+X521+X522+X523+X524+X525+X526+X527+X528+X529+X530+X531+X532+X533+X534+X535+X536+X537+X538+X539+X540+X541+X542+X543+X544+X545+X546+X547+X548+X549+X550+X551+X552+X553+X554+X555+X556+X557+X558+X559+X560+X561+X562+X563+X564+X565+X566+X567+X568+X569+X570+X571+X572+X573+X574+X575+X576+X577+X578+X579+X580+X581</f>
        <v>1359</v>
      </c>
    </row>
    <row r="582" spans="1:26" ht="19.899999999999999" customHeight="1" x14ac:dyDescent="0.25">
      <c r="A582" s="24" t="s">
        <v>38</v>
      </c>
      <c r="B582" s="39" t="s">
        <v>1554</v>
      </c>
      <c r="C582" s="39" t="s">
        <v>1337</v>
      </c>
      <c r="D582" s="39"/>
      <c r="E582" s="39" t="s">
        <v>1515</v>
      </c>
      <c r="F582" s="39" t="s">
        <v>1516</v>
      </c>
      <c r="G582" s="39" t="s">
        <v>1555</v>
      </c>
      <c r="H582" s="39" t="s">
        <v>1556</v>
      </c>
      <c r="I582" s="39" t="s">
        <v>1623</v>
      </c>
      <c r="J582" s="39" t="s">
        <v>47</v>
      </c>
      <c r="K582" s="39"/>
      <c r="L582" s="39" t="s">
        <v>48</v>
      </c>
      <c r="M582" s="39" t="s">
        <v>49</v>
      </c>
      <c r="N582" s="39" t="s">
        <v>50</v>
      </c>
      <c r="O582" s="39" t="s">
        <v>51</v>
      </c>
      <c r="P582" s="39" t="s">
        <v>705</v>
      </c>
      <c r="Q582" s="40">
        <v>7200</v>
      </c>
      <c r="R582" s="40">
        <f>Inventari!C70</f>
        <v>2</v>
      </c>
      <c r="S582" s="40"/>
      <c r="T582" s="40">
        <f t="shared" si="26"/>
        <v>14400</v>
      </c>
      <c r="U582" s="40">
        <v>1</v>
      </c>
      <c r="V582" s="40">
        <f t="shared" si="27"/>
        <v>14400</v>
      </c>
      <c r="W582" s="40">
        <f>'Tipus-de-Recurs-assignat'!B14</f>
        <v>40</v>
      </c>
      <c r="X582" s="40">
        <f t="shared" si="28"/>
        <v>160</v>
      </c>
      <c r="Y582" s="40">
        <f t="shared" ref="Y582:Y587" si="29">X582</f>
        <v>160</v>
      </c>
      <c r="Z582" s="49">
        <f>X582</f>
        <v>160</v>
      </c>
    </row>
    <row r="583" spans="1:26" ht="19.899999999999999" customHeight="1" x14ac:dyDescent="0.25">
      <c r="A583" s="24" t="s">
        <v>38</v>
      </c>
      <c r="B583" s="39" t="s">
        <v>698</v>
      </c>
      <c r="C583" s="39" t="s">
        <v>699</v>
      </c>
      <c r="D583" s="39" t="s">
        <v>700</v>
      </c>
      <c r="E583" s="39" t="s">
        <v>701</v>
      </c>
      <c r="F583" s="39" t="s">
        <v>702</v>
      </c>
      <c r="G583" s="39" t="s">
        <v>703</v>
      </c>
      <c r="H583" s="39" t="s">
        <v>704</v>
      </c>
      <c r="I583" s="39" t="s">
        <v>1603</v>
      </c>
      <c r="J583" s="39" t="s">
        <v>47</v>
      </c>
      <c r="K583" s="39"/>
      <c r="L583" s="39" t="s">
        <v>48</v>
      </c>
      <c r="M583" s="39" t="s">
        <v>26</v>
      </c>
      <c r="N583" s="39" t="s">
        <v>50</v>
      </c>
      <c r="O583" s="39" t="s">
        <v>610</v>
      </c>
      <c r="P583" s="39" t="s">
        <v>705</v>
      </c>
      <c r="Q583" s="40">
        <v>3600</v>
      </c>
      <c r="R583" s="40">
        <f>Inventari!C48</f>
        <v>1</v>
      </c>
      <c r="S583" s="40"/>
      <c r="T583" s="40">
        <f t="shared" si="26"/>
        <v>3600</v>
      </c>
      <c r="U583" s="40">
        <v>1</v>
      </c>
      <c r="V583" s="40">
        <f t="shared" si="27"/>
        <v>3600</v>
      </c>
      <c r="W583" s="40">
        <f>'Tipus-de-Recurs-assignat'!B14</f>
        <v>40</v>
      </c>
      <c r="X583" s="40">
        <f t="shared" si="28"/>
        <v>40</v>
      </c>
      <c r="Y583" s="40">
        <f t="shared" si="29"/>
        <v>40</v>
      </c>
      <c r="Z583" s="49"/>
    </row>
    <row r="584" spans="1:26" ht="19.899999999999999" customHeight="1" x14ac:dyDescent="0.25">
      <c r="A584" s="24" t="s">
        <v>38</v>
      </c>
      <c r="B584" s="39" t="s">
        <v>698</v>
      </c>
      <c r="C584" s="39" t="s">
        <v>699</v>
      </c>
      <c r="D584" s="39" t="s">
        <v>700</v>
      </c>
      <c r="E584" s="39" t="s">
        <v>701</v>
      </c>
      <c r="F584" s="39" t="s">
        <v>702</v>
      </c>
      <c r="G584" s="39" t="s">
        <v>703</v>
      </c>
      <c r="H584" s="39" t="s">
        <v>704</v>
      </c>
      <c r="I584" s="39" t="s">
        <v>1604</v>
      </c>
      <c r="J584" s="39" t="s">
        <v>47</v>
      </c>
      <c r="K584" s="39"/>
      <c r="L584" s="39" t="s">
        <v>48</v>
      </c>
      <c r="M584" s="39" t="s">
        <v>26</v>
      </c>
      <c r="N584" s="39" t="s">
        <v>50</v>
      </c>
      <c r="O584" s="39" t="s">
        <v>610</v>
      </c>
      <c r="P584" s="39" t="s">
        <v>705</v>
      </c>
      <c r="Q584" s="40">
        <v>3600</v>
      </c>
      <c r="R584" s="40">
        <f>Inventari!C48</f>
        <v>1</v>
      </c>
      <c r="S584" s="40"/>
      <c r="T584" s="40">
        <f t="shared" si="26"/>
        <v>3600</v>
      </c>
      <c r="U584" s="40">
        <v>1</v>
      </c>
      <c r="V584" s="40">
        <f t="shared" si="27"/>
        <v>3600</v>
      </c>
      <c r="W584" s="40">
        <f>'Tipus-de-Recurs-assignat'!B14</f>
        <v>40</v>
      </c>
      <c r="X584" s="40">
        <f t="shared" si="28"/>
        <v>40</v>
      </c>
      <c r="Y584" s="40">
        <f t="shared" si="29"/>
        <v>40</v>
      </c>
      <c r="Z584" s="49"/>
    </row>
    <row r="585" spans="1:26" ht="19.899999999999999" customHeight="1" x14ac:dyDescent="0.25">
      <c r="A585" s="24" t="s">
        <v>38</v>
      </c>
      <c r="B585" s="39" t="s">
        <v>698</v>
      </c>
      <c r="C585" s="39" t="s">
        <v>699</v>
      </c>
      <c r="D585" s="39" t="s">
        <v>700</v>
      </c>
      <c r="E585" s="39" t="s">
        <v>706</v>
      </c>
      <c r="F585" s="39" t="s">
        <v>707</v>
      </c>
      <c r="G585" s="39" t="s">
        <v>708</v>
      </c>
      <c r="H585" s="39" t="s">
        <v>709</v>
      </c>
      <c r="I585" s="39" t="s">
        <v>710</v>
      </c>
      <c r="J585" s="39" t="s">
        <v>47</v>
      </c>
      <c r="K585" s="39"/>
      <c r="L585" s="39" t="s">
        <v>48</v>
      </c>
      <c r="M585" s="39" t="s">
        <v>26</v>
      </c>
      <c r="N585" s="39" t="s">
        <v>50</v>
      </c>
      <c r="O585" s="39" t="s">
        <v>610</v>
      </c>
      <c r="P585" s="39" t="s">
        <v>705</v>
      </c>
      <c r="Q585" s="40">
        <v>3600</v>
      </c>
      <c r="R585" s="40">
        <f>Inventari!C49</f>
        <v>1</v>
      </c>
      <c r="S585" s="40"/>
      <c r="T585" s="40">
        <f t="shared" si="26"/>
        <v>3600</v>
      </c>
      <c r="U585" s="40">
        <v>1</v>
      </c>
      <c r="V585" s="40">
        <f t="shared" si="27"/>
        <v>3600</v>
      </c>
      <c r="W585" s="40">
        <f>'Tipus-de-Recurs-assignat'!B14</f>
        <v>40</v>
      </c>
      <c r="X585" s="40">
        <f t="shared" si="28"/>
        <v>40</v>
      </c>
      <c r="Y585" s="40">
        <f t="shared" si="29"/>
        <v>40</v>
      </c>
      <c r="Z585" s="49"/>
    </row>
    <row r="586" spans="1:26" ht="19.899999999999999" customHeight="1" x14ac:dyDescent="0.25">
      <c r="A586" s="24" t="s">
        <v>38</v>
      </c>
      <c r="B586" s="39" t="s">
        <v>698</v>
      </c>
      <c r="C586" s="39" t="s">
        <v>699</v>
      </c>
      <c r="D586" s="39" t="s">
        <v>700</v>
      </c>
      <c r="E586" s="39" t="s">
        <v>711</v>
      </c>
      <c r="F586" s="39" t="s">
        <v>712</v>
      </c>
      <c r="G586" s="39" t="s">
        <v>713</v>
      </c>
      <c r="H586" s="39" t="s">
        <v>714</v>
      </c>
      <c r="I586" s="39" t="s">
        <v>715</v>
      </c>
      <c r="J586" s="39" t="s">
        <v>47</v>
      </c>
      <c r="K586" s="39"/>
      <c r="L586" s="39" t="s">
        <v>48</v>
      </c>
      <c r="M586" s="39" t="s">
        <v>26</v>
      </c>
      <c r="N586" s="39" t="s">
        <v>50</v>
      </c>
      <c r="O586" s="39" t="s">
        <v>610</v>
      </c>
      <c r="P586" s="39" t="s">
        <v>705</v>
      </c>
      <c r="Q586" s="40">
        <v>3600</v>
      </c>
      <c r="R586" s="40">
        <f>Inventari!C50</f>
        <v>1</v>
      </c>
      <c r="S586" s="40"/>
      <c r="T586" s="40">
        <f t="shared" si="26"/>
        <v>3600</v>
      </c>
      <c r="U586" s="40">
        <v>1</v>
      </c>
      <c r="V586" s="40">
        <f t="shared" si="27"/>
        <v>3600</v>
      </c>
      <c r="W586" s="40">
        <f>'Tipus-de-Recurs-assignat'!B14</f>
        <v>40</v>
      </c>
      <c r="X586" s="40">
        <f t="shared" si="28"/>
        <v>40</v>
      </c>
      <c r="Y586" s="40">
        <f t="shared" si="29"/>
        <v>40</v>
      </c>
      <c r="Z586" s="49"/>
    </row>
    <row r="587" spans="1:26" ht="19.899999999999999" customHeight="1" x14ac:dyDescent="0.25">
      <c r="A587" s="24" t="s">
        <v>38</v>
      </c>
      <c r="B587" s="39" t="s">
        <v>698</v>
      </c>
      <c r="C587" s="39" t="s">
        <v>699</v>
      </c>
      <c r="D587" s="39" t="s">
        <v>700</v>
      </c>
      <c r="E587" s="39" t="s">
        <v>716</v>
      </c>
      <c r="F587" s="39" t="s">
        <v>717</v>
      </c>
      <c r="G587" s="39" t="s">
        <v>718</v>
      </c>
      <c r="H587" s="39" t="s">
        <v>719</v>
      </c>
      <c r="I587" s="39" t="s">
        <v>720</v>
      </c>
      <c r="J587" s="39" t="s">
        <v>47</v>
      </c>
      <c r="K587" s="39"/>
      <c r="L587" s="39" t="s">
        <v>48</v>
      </c>
      <c r="M587" s="39" t="s">
        <v>26</v>
      </c>
      <c r="N587" s="39" t="s">
        <v>50</v>
      </c>
      <c r="O587" s="39" t="s">
        <v>610</v>
      </c>
      <c r="P587" s="39" t="s">
        <v>705</v>
      </c>
      <c r="Q587" s="40">
        <v>3600</v>
      </c>
      <c r="R587" s="40">
        <f>Inventari!C51</f>
        <v>1</v>
      </c>
      <c r="S587" s="40"/>
      <c r="T587" s="40">
        <f t="shared" ref="T587:T622" si="30">Q587*R587</f>
        <v>3600</v>
      </c>
      <c r="U587" s="40">
        <v>1</v>
      </c>
      <c r="V587" s="40">
        <f t="shared" ref="V587:V622" si="31">T587*U587</f>
        <v>3600</v>
      </c>
      <c r="W587" s="40">
        <f>'Tipus-de-Recurs-assignat'!B14</f>
        <v>40</v>
      </c>
      <c r="X587" s="40">
        <f t="shared" ref="X587:X622" si="32">(V587/3600)*W587</f>
        <v>40</v>
      </c>
      <c r="Y587" s="40">
        <f t="shared" si="29"/>
        <v>40</v>
      </c>
      <c r="Z587" s="49">
        <f>X583+X585+X586+X587+X584</f>
        <v>200</v>
      </c>
    </row>
    <row r="588" spans="1:26" ht="19.899999999999999" customHeight="1" x14ac:dyDescent="0.25">
      <c r="A588" s="24" t="s">
        <v>38</v>
      </c>
      <c r="B588" s="39" t="s">
        <v>1606</v>
      </c>
      <c r="C588" s="39" t="s">
        <v>1605</v>
      </c>
      <c r="D588" s="39" t="s">
        <v>1489</v>
      </c>
      <c r="E588" s="39" t="s">
        <v>1617</v>
      </c>
      <c r="F588" s="39" t="s">
        <v>1621</v>
      </c>
      <c r="G588" s="39" t="s">
        <v>1561</v>
      </c>
      <c r="H588" s="39" t="s">
        <v>1560</v>
      </c>
      <c r="I588" s="39" t="s">
        <v>1609</v>
      </c>
      <c r="J588" s="39" t="s">
        <v>72</v>
      </c>
      <c r="K588" s="39" t="s">
        <v>1558</v>
      </c>
      <c r="L588" s="39" t="s">
        <v>48</v>
      </c>
      <c r="M588" s="39" t="s">
        <v>49</v>
      </c>
      <c r="N588" s="39" t="s">
        <v>50</v>
      </c>
      <c r="O588" s="39" t="s">
        <v>51</v>
      </c>
      <c r="P588" s="37" t="s">
        <v>1557</v>
      </c>
      <c r="Q588" s="40">
        <v>1200</v>
      </c>
      <c r="R588" s="40">
        <f>Inventari!C58</f>
        <v>10</v>
      </c>
      <c r="S588" s="40"/>
      <c r="T588" s="40">
        <f t="shared" si="30"/>
        <v>12000</v>
      </c>
      <c r="U588" s="40">
        <v>1</v>
      </c>
      <c r="V588" s="40">
        <f t="shared" si="31"/>
        <v>12000</v>
      </c>
      <c r="W588" s="38">
        <f>'Tipus-de-Recurs-assignat'!B35</f>
        <v>65</v>
      </c>
      <c r="X588" s="40">
        <f t="shared" si="32"/>
        <v>216.66666666666669</v>
      </c>
      <c r="Y588" s="40"/>
      <c r="Z588" s="49"/>
    </row>
    <row r="589" spans="1:26" ht="19.899999999999999" customHeight="1" x14ac:dyDescent="0.25">
      <c r="A589" s="24" t="s">
        <v>38</v>
      </c>
      <c r="B589" s="39" t="s">
        <v>1606</v>
      </c>
      <c r="C589" s="39" t="s">
        <v>1605</v>
      </c>
      <c r="D589" s="39" t="s">
        <v>1489</v>
      </c>
      <c r="E589" s="39" t="s">
        <v>1617</v>
      </c>
      <c r="F589" s="39" t="s">
        <v>1621</v>
      </c>
      <c r="G589" s="39"/>
      <c r="H589" s="39"/>
      <c r="I589" s="39" t="s">
        <v>1610</v>
      </c>
      <c r="J589" s="39"/>
      <c r="K589" s="39"/>
      <c r="L589" s="39" t="s">
        <v>48</v>
      </c>
      <c r="M589" s="39" t="s">
        <v>49</v>
      </c>
      <c r="N589" s="39" t="s">
        <v>50</v>
      </c>
      <c r="O589" s="39" t="s">
        <v>51</v>
      </c>
      <c r="P589" s="37" t="s">
        <v>1557</v>
      </c>
      <c r="Q589" s="40">
        <v>1200</v>
      </c>
      <c r="R589" s="40">
        <f>Inventari!C58</f>
        <v>10</v>
      </c>
      <c r="S589" s="40"/>
      <c r="T589" s="40">
        <f t="shared" si="30"/>
        <v>12000</v>
      </c>
      <c r="U589" s="40">
        <v>1</v>
      </c>
      <c r="V589" s="40">
        <f t="shared" si="31"/>
        <v>12000</v>
      </c>
      <c r="W589" s="38">
        <f>'Tipus-de-Recurs-assignat'!B35</f>
        <v>65</v>
      </c>
      <c r="X589" s="40">
        <f t="shared" si="32"/>
        <v>216.66666666666669</v>
      </c>
      <c r="Y589" s="40"/>
      <c r="Z589" s="49"/>
    </row>
    <row r="590" spans="1:26" ht="19.899999999999999" customHeight="1" x14ac:dyDescent="0.25">
      <c r="A590" s="24" t="s">
        <v>38</v>
      </c>
      <c r="B590" s="39" t="s">
        <v>1606</v>
      </c>
      <c r="C590" s="39" t="s">
        <v>1605</v>
      </c>
      <c r="D590" s="39" t="s">
        <v>1489</v>
      </c>
      <c r="E590" s="39" t="s">
        <v>1617</v>
      </c>
      <c r="F590" s="39" t="s">
        <v>1621</v>
      </c>
      <c r="G590" s="39"/>
      <c r="H590" s="39"/>
      <c r="I590" s="39" t="s">
        <v>1611</v>
      </c>
      <c r="J590" s="39"/>
      <c r="K590" s="39"/>
      <c r="L590" s="39" t="s">
        <v>48</v>
      </c>
      <c r="M590" s="39" t="s">
        <v>49</v>
      </c>
      <c r="N590" s="39" t="s">
        <v>50</v>
      </c>
      <c r="O590" s="39" t="s">
        <v>51</v>
      </c>
      <c r="P590" s="37" t="s">
        <v>1557</v>
      </c>
      <c r="Q590" s="40">
        <v>1200</v>
      </c>
      <c r="R590" s="40">
        <f>Inventari!C58</f>
        <v>10</v>
      </c>
      <c r="S590" s="40"/>
      <c r="T590" s="40">
        <f t="shared" si="30"/>
        <v>12000</v>
      </c>
      <c r="U590" s="40">
        <v>1</v>
      </c>
      <c r="V590" s="40">
        <f t="shared" si="31"/>
        <v>12000</v>
      </c>
      <c r="W590" s="38">
        <f>'Tipus-de-Recurs-assignat'!B35</f>
        <v>65</v>
      </c>
      <c r="X590" s="40">
        <f t="shared" si="32"/>
        <v>216.66666666666669</v>
      </c>
      <c r="Y590" s="40"/>
      <c r="Z590" s="49"/>
    </row>
    <row r="591" spans="1:26" ht="19.899999999999999" customHeight="1" x14ac:dyDescent="0.25">
      <c r="A591" s="24" t="s">
        <v>38</v>
      </c>
      <c r="B591" s="39" t="s">
        <v>1606</v>
      </c>
      <c r="C591" s="39" t="s">
        <v>1605</v>
      </c>
      <c r="D591" s="39" t="s">
        <v>1489</v>
      </c>
      <c r="E591" s="39" t="s">
        <v>1617</v>
      </c>
      <c r="F591" s="39" t="s">
        <v>1621</v>
      </c>
      <c r="G591" s="39"/>
      <c r="H591" s="39"/>
      <c r="I591" s="39" t="s">
        <v>1612</v>
      </c>
      <c r="J591" s="39"/>
      <c r="K591" s="39"/>
      <c r="L591" s="39" t="s">
        <v>48</v>
      </c>
      <c r="M591" s="39" t="s">
        <v>49</v>
      </c>
      <c r="N591" s="39" t="s">
        <v>50</v>
      </c>
      <c r="O591" s="39" t="s">
        <v>51</v>
      </c>
      <c r="P591" s="37" t="s">
        <v>1557</v>
      </c>
      <c r="Q591" s="40">
        <v>1200</v>
      </c>
      <c r="R591" s="40">
        <f>Inventari!C58</f>
        <v>10</v>
      </c>
      <c r="S591" s="40"/>
      <c r="T591" s="40">
        <f t="shared" si="30"/>
        <v>12000</v>
      </c>
      <c r="U591" s="40">
        <v>1</v>
      </c>
      <c r="V591" s="40">
        <f t="shared" si="31"/>
        <v>12000</v>
      </c>
      <c r="W591" s="38">
        <f>'Tipus-de-Recurs-assignat'!B35</f>
        <v>65</v>
      </c>
      <c r="X591" s="40">
        <f t="shared" si="32"/>
        <v>216.66666666666669</v>
      </c>
      <c r="Y591" s="40"/>
      <c r="Z591" s="49"/>
    </row>
    <row r="592" spans="1:26" ht="19.899999999999999" customHeight="1" x14ac:dyDescent="0.25">
      <c r="A592" s="24" t="s">
        <v>38</v>
      </c>
      <c r="B592" s="39" t="s">
        <v>1606</v>
      </c>
      <c r="C592" s="39" t="s">
        <v>1605</v>
      </c>
      <c r="D592" s="39" t="s">
        <v>1489</v>
      </c>
      <c r="E592" s="39" t="s">
        <v>1617</v>
      </c>
      <c r="F592" s="39" t="s">
        <v>1621</v>
      </c>
      <c r="G592" s="39"/>
      <c r="H592" s="39"/>
      <c r="I592" s="39" t="s">
        <v>1613</v>
      </c>
      <c r="J592" s="39"/>
      <c r="K592" s="39"/>
      <c r="L592" s="39" t="s">
        <v>48</v>
      </c>
      <c r="M592" s="39" t="s">
        <v>49</v>
      </c>
      <c r="N592" s="39" t="s">
        <v>50</v>
      </c>
      <c r="O592" s="39" t="s">
        <v>51</v>
      </c>
      <c r="P592" s="37" t="s">
        <v>1557</v>
      </c>
      <c r="Q592" s="40">
        <v>1200</v>
      </c>
      <c r="R592" s="40">
        <f>Inventari!C58</f>
        <v>10</v>
      </c>
      <c r="S592" s="40"/>
      <c r="T592" s="40">
        <f t="shared" si="30"/>
        <v>12000</v>
      </c>
      <c r="U592" s="40">
        <v>1</v>
      </c>
      <c r="V592" s="40">
        <f t="shared" si="31"/>
        <v>12000</v>
      </c>
      <c r="W592" s="38">
        <f>'Tipus-de-Recurs-assignat'!B35</f>
        <v>65</v>
      </c>
      <c r="X592" s="40">
        <f t="shared" si="32"/>
        <v>216.66666666666669</v>
      </c>
      <c r="Y592" s="40"/>
      <c r="Z592" s="49"/>
    </row>
    <row r="593" spans="1:26" ht="19.899999999999999" customHeight="1" x14ac:dyDescent="0.25">
      <c r="A593" s="24" t="s">
        <v>38</v>
      </c>
      <c r="B593" s="39" t="s">
        <v>1606</v>
      </c>
      <c r="C593" s="39" t="s">
        <v>1605</v>
      </c>
      <c r="D593" s="39" t="s">
        <v>1489</v>
      </c>
      <c r="E593" s="39" t="s">
        <v>1617</v>
      </c>
      <c r="F593" s="39" t="s">
        <v>1621</v>
      </c>
      <c r="G593" s="39"/>
      <c r="H593" s="39"/>
      <c r="I593" s="39" t="s">
        <v>1614</v>
      </c>
      <c r="J593" s="39"/>
      <c r="K593" s="39"/>
      <c r="L593" s="39" t="s">
        <v>48</v>
      </c>
      <c r="M593" s="39" t="s">
        <v>49</v>
      </c>
      <c r="N593" s="39" t="s">
        <v>50</v>
      </c>
      <c r="O593" s="39" t="s">
        <v>51</v>
      </c>
      <c r="P593" s="37" t="s">
        <v>1557</v>
      </c>
      <c r="Q593" s="40">
        <v>1200</v>
      </c>
      <c r="R593" s="40">
        <f>Inventari!C58</f>
        <v>10</v>
      </c>
      <c r="S593" s="40"/>
      <c r="T593" s="40">
        <f t="shared" si="30"/>
        <v>12000</v>
      </c>
      <c r="U593" s="40">
        <v>1</v>
      </c>
      <c r="V593" s="40">
        <f t="shared" si="31"/>
        <v>12000</v>
      </c>
      <c r="W593" s="38">
        <f>'Tipus-de-Recurs-assignat'!B35</f>
        <v>65</v>
      </c>
      <c r="X593" s="40">
        <f t="shared" si="32"/>
        <v>216.66666666666669</v>
      </c>
      <c r="Y593" s="40"/>
      <c r="Z593" s="49"/>
    </row>
    <row r="594" spans="1:26" ht="19.899999999999999" customHeight="1" x14ac:dyDescent="0.25">
      <c r="A594" s="24" t="s">
        <v>38</v>
      </c>
      <c r="B594" s="39" t="s">
        <v>1606</v>
      </c>
      <c r="C594" s="39" t="s">
        <v>1605</v>
      </c>
      <c r="D594" s="39" t="s">
        <v>1489</v>
      </c>
      <c r="E594" s="39" t="s">
        <v>1617</v>
      </c>
      <c r="F594" s="39" t="s">
        <v>1621</v>
      </c>
      <c r="G594" s="39"/>
      <c r="H594" s="39"/>
      <c r="I594" s="39" t="s">
        <v>1615</v>
      </c>
      <c r="J594" s="39"/>
      <c r="K594" s="39"/>
      <c r="L594" s="39" t="s">
        <v>48</v>
      </c>
      <c r="M594" s="39" t="s">
        <v>49</v>
      </c>
      <c r="N594" s="39" t="s">
        <v>50</v>
      </c>
      <c r="O594" s="39" t="s">
        <v>51</v>
      </c>
      <c r="P594" s="37" t="s">
        <v>1557</v>
      </c>
      <c r="Q594" s="40">
        <v>1200</v>
      </c>
      <c r="R594" s="40">
        <f>Inventari!C58</f>
        <v>10</v>
      </c>
      <c r="S594" s="40"/>
      <c r="T594" s="40">
        <f t="shared" si="30"/>
        <v>12000</v>
      </c>
      <c r="U594" s="40">
        <v>1</v>
      </c>
      <c r="V594" s="40">
        <f t="shared" si="31"/>
        <v>12000</v>
      </c>
      <c r="W594" s="38">
        <f>'Tipus-de-Recurs-assignat'!B35</f>
        <v>65</v>
      </c>
      <c r="X594" s="40">
        <f t="shared" si="32"/>
        <v>216.66666666666669</v>
      </c>
      <c r="Y594" s="40"/>
      <c r="Z594" s="49"/>
    </row>
    <row r="595" spans="1:26" ht="19.899999999999999" customHeight="1" x14ac:dyDescent="0.25">
      <c r="A595" s="24" t="s">
        <v>38</v>
      </c>
      <c r="B595" s="39" t="s">
        <v>1606</v>
      </c>
      <c r="C595" s="39" t="s">
        <v>1605</v>
      </c>
      <c r="D595" s="39" t="s">
        <v>1489</v>
      </c>
      <c r="E595" s="39" t="s">
        <v>1617</v>
      </c>
      <c r="F595" s="39" t="s">
        <v>1621</v>
      </c>
      <c r="G595" s="39"/>
      <c r="H595" s="39"/>
      <c r="I595" s="39" t="s">
        <v>1616</v>
      </c>
      <c r="J595" s="39"/>
      <c r="K595" s="39"/>
      <c r="L595" s="39" t="s">
        <v>48</v>
      </c>
      <c r="M595" s="39" t="s">
        <v>49</v>
      </c>
      <c r="N595" s="39" t="s">
        <v>50</v>
      </c>
      <c r="O595" s="39" t="s">
        <v>51</v>
      </c>
      <c r="P595" s="37" t="s">
        <v>1557</v>
      </c>
      <c r="Q595" s="40">
        <v>1200</v>
      </c>
      <c r="R595" s="40">
        <f>Inventari!C58</f>
        <v>10</v>
      </c>
      <c r="S595" s="40"/>
      <c r="T595" s="40">
        <f t="shared" si="30"/>
        <v>12000</v>
      </c>
      <c r="U595" s="40">
        <v>1</v>
      </c>
      <c r="V595" s="40">
        <f t="shared" si="31"/>
        <v>12000</v>
      </c>
      <c r="W595" s="38">
        <f>'Tipus-de-Recurs-assignat'!B35</f>
        <v>65</v>
      </c>
      <c r="X595" s="40">
        <f t="shared" si="32"/>
        <v>216.66666666666669</v>
      </c>
      <c r="Y595" s="40"/>
      <c r="Z595" s="49"/>
    </row>
    <row r="596" spans="1:26" ht="19.899999999999999" customHeight="1" x14ac:dyDescent="0.25">
      <c r="A596" s="24" t="s">
        <v>38</v>
      </c>
      <c r="B596" s="39" t="s">
        <v>1606</v>
      </c>
      <c r="C596" s="39" t="s">
        <v>1605</v>
      </c>
      <c r="D596" s="39" t="s">
        <v>1489</v>
      </c>
      <c r="E596" s="39" t="s">
        <v>1617</v>
      </c>
      <c r="F596" s="39" t="s">
        <v>1621</v>
      </c>
      <c r="G596" s="39"/>
      <c r="H596" s="39"/>
      <c r="I596" s="39" t="s">
        <v>1618</v>
      </c>
      <c r="J596" s="39"/>
      <c r="K596" s="39"/>
      <c r="L596" s="39" t="s">
        <v>48</v>
      </c>
      <c r="M596" s="39" t="s">
        <v>49</v>
      </c>
      <c r="N596" s="39" t="s">
        <v>50</v>
      </c>
      <c r="O596" s="39" t="s">
        <v>51</v>
      </c>
      <c r="P596" s="37" t="s">
        <v>1557</v>
      </c>
      <c r="Q596" s="40">
        <v>1200</v>
      </c>
      <c r="R596" s="40">
        <f>Inventari!C58</f>
        <v>10</v>
      </c>
      <c r="S596" s="40"/>
      <c r="T596" s="40">
        <f t="shared" si="30"/>
        <v>12000</v>
      </c>
      <c r="U596" s="40">
        <v>1</v>
      </c>
      <c r="V596" s="40">
        <f t="shared" si="31"/>
        <v>12000</v>
      </c>
      <c r="W596" s="38">
        <f>'Tipus-de-Recurs-assignat'!B35</f>
        <v>65</v>
      </c>
      <c r="X596" s="40">
        <f t="shared" si="32"/>
        <v>216.66666666666669</v>
      </c>
      <c r="Y596" s="40"/>
      <c r="Z596" s="49"/>
    </row>
    <row r="597" spans="1:26" ht="19.899999999999999" customHeight="1" x14ac:dyDescent="0.25">
      <c r="A597" s="24" t="s">
        <v>38</v>
      </c>
      <c r="B597" s="39" t="s">
        <v>1606</v>
      </c>
      <c r="C597" s="39" t="s">
        <v>1605</v>
      </c>
      <c r="D597" s="39" t="s">
        <v>1489</v>
      </c>
      <c r="E597" s="39" t="s">
        <v>1607</v>
      </c>
      <c r="F597" s="39" t="s">
        <v>1608</v>
      </c>
      <c r="G597" s="39"/>
      <c r="H597" s="39"/>
      <c r="I597" s="39" t="s">
        <v>1619</v>
      </c>
      <c r="J597" s="39"/>
      <c r="K597" s="39"/>
      <c r="L597" s="39" t="s">
        <v>48</v>
      </c>
      <c r="M597" s="39" t="s">
        <v>49</v>
      </c>
      <c r="N597" s="39" t="s">
        <v>50</v>
      </c>
      <c r="O597" s="39" t="s">
        <v>51</v>
      </c>
      <c r="P597" s="37" t="s">
        <v>1557</v>
      </c>
      <c r="Q597" s="40">
        <v>1200</v>
      </c>
      <c r="R597" s="40">
        <f>Inventari!C59</f>
        <v>1</v>
      </c>
      <c r="S597" s="40"/>
      <c r="T597" s="40">
        <f t="shared" si="30"/>
        <v>1200</v>
      </c>
      <c r="U597" s="40">
        <v>1</v>
      </c>
      <c r="V597" s="40">
        <f t="shared" si="31"/>
        <v>1200</v>
      </c>
      <c r="W597" s="38">
        <f>'Tipus-de-Recurs-assignat'!B35</f>
        <v>65</v>
      </c>
      <c r="X597" s="40">
        <f t="shared" si="32"/>
        <v>21.666666666666664</v>
      </c>
      <c r="Y597" s="40">
        <f>SUM(X588:X597)</f>
        <v>1971.6666666666672</v>
      </c>
      <c r="Z597" s="49"/>
    </row>
    <row r="598" spans="1:26" ht="19.899999999999999" customHeight="1" x14ac:dyDescent="0.25">
      <c r="A598" s="24" t="s">
        <v>38</v>
      </c>
      <c r="B598" s="39" t="s">
        <v>1606</v>
      </c>
      <c r="C598" s="39" t="s">
        <v>1605</v>
      </c>
      <c r="D598" s="39" t="s">
        <v>1489</v>
      </c>
      <c r="E598" s="39" t="s">
        <v>1607</v>
      </c>
      <c r="F598" s="39" t="s">
        <v>1608</v>
      </c>
      <c r="G598" s="39"/>
      <c r="H598" s="39"/>
      <c r="I598" s="39" t="s">
        <v>1620</v>
      </c>
      <c r="J598" s="39"/>
      <c r="K598" s="39"/>
      <c r="L598" s="39" t="s">
        <v>48</v>
      </c>
      <c r="M598" s="39" t="s">
        <v>49</v>
      </c>
      <c r="N598" s="39" t="s">
        <v>50</v>
      </c>
      <c r="O598" s="39" t="s">
        <v>51</v>
      </c>
      <c r="P598" s="37" t="s">
        <v>1557</v>
      </c>
      <c r="Q598" s="40">
        <v>1200</v>
      </c>
      <c r="R598" s="40">
        <f>Inventari!C59</f>
        <v>1</v>
      </c>
      <c r="S598" s="40"/>
      <c r="T598" s="40">
        <f t="shared" si="30"/>
        <v>1200</v>
      </c>
      <c r="U598" s="40">
        <v>1</v>
      </c>
      <c r="V598" s="40">
        <f t="shared" si="31"/>
        <v>1200</v>
      </c>
      <c r="W598" s="38">
        <f>'Tipus-de-Recurs-assignat'!B35</f>
        <v>65</v>
      </c>
      <c r="X598" s="40">
        <f t="shared" si="32"/>
        <v>21.666666666666664</v>
      </c>
      <c r="Y598" s="40">
        <f>X598</f>
        <v>21.666666666666664</v>
      </c>
      <c r="Z598" s="49">
        <f>Y597+Y598</f>
        <v>1993.3333333333339</v>
      </c>
    </row>
    <row r="599" spans="1:26" ht="19.899999999999999" customHeight="1" x14ac:dyDescent="0.25">
      <c r="A599" s="18" t="s">
        <v>38</v>
      </c>
      <c r="B599" s="30" t="s">
        <v>1550</v>
      </c>
      <c r="C599" s="30" t="s">
        <v>1602</v>
      </c>
      <c r="D599" s="30" t="s">
        <v>1489</v>
      </c>
      <c r="E599" s="30" t="s">
        <v>1535</v>
      </c>
      <c r="F599" s="30" t="s">
        <v>1536</v>
      </c>
      <c r="G599" s="30" t="s">
        <v>1551</v>
      </c>
      <c r="H599" s="30" t="s">
        <v>1552</v>
      </c>
      <c r="I599" s="30" t="s">
        <v>1553</v>
      </c>
      <c r="J599" s="30" t="s">
        <v>47</v>
      </c>
      <c r="K599" s="30"/>
      <c r="L599" s="30" t="s">
        <v>557</v>
      </c>
      <c r="M599" s="30" t="s">
        <v>49</v>
      </c>
      <c r="N599" s="30" t="s">
        <v>1428</v>
      </c>
      <c r="O599" s="30" t="s">
        <v>51</v>
      </c>
      <c r="P599" s="30" t="s">
        <v>611</v>
      </c>
      <c r="Q599" s="32">
        <v>300</v>
      </c>
      <c r="R599" s="32">
        <f>Inventari!C72</f>
        <v>33</v>
      </c>
      <c r="S599" s="32"/>
      <c r="T599" s="32">
        <f t="shared" si="30"/>
        <v>9900</v>
      </c>
      <c r="U599" s="32">
        <v>12</v>
      </c>
      <c r="V599" s="32">
        <f t="shared" si="31"/>
        <v>118800</v>
      </c>
      <c r="W599" s="32">
        <f>'Tipus-de-Recurs-assignat'!B12</f>
        <v>35</v>
      </c>
      <c r="X599" s="32">
        <f t="shared" si="32"/>
        <v>1155</v>
      </c>
      <c r="Y599" s="32">
        <f>X599</f>
        <v>1155</v>
      </c>
      <c r="Z599" s="48">
        <f>X599</f>
        <v>1155</v>
      </c>
    </row>
    <row r="600" spans="1:26" ht="19.899999999999999" customHeight="1" x14ac:dyDescent="0.25">
      <c r="A600" s="22" t="s">
        <v>38</v>
      </c>
      <c r="B600" s="37" t="s">
        <v>1533</v>
      </c>
      <c r="C600" s="37" t="s">
        <v>1534</v>
      </c>
      <c r="D600" s="37" t="s">
        <v>1489</v>
      </c>
      <c r="E600" s="37" t="s">
        <v>1535</v>
      </c>
      <c r="F600" s="37" t="s">
        <v>1536</v>
      </c>
      <c r="G600" s="37" t="s">
        <v>1537</v>
      </c>
      <c r="H600" s="37" t="s">
        <v>1538</v>
      </c>
      <c r="I600" s="37" t="s">
        <v>1539</v>
      </c>
      <c r="J600" s="37" t="s">
        <v>47</v>
      </c>
      <c r="K600" s="37"/>
      <c r="L600" s="37" t="s">
        <v>48</v>
      </c>
      <c r="M600" s="37" t="s">
        <v>26</v>
      </c>
      <c r="N600" s="37" t="s">
        <v>50</v>
      </c>
      <c r="O600" s="37" t="s">
        <v>1540</v>
      </c>
      <c r="P600" s="37" t="s">
        <v>1557</v>
      </c>
      <c r="Q600" s="38">
        <v>600</v>
      </c>
      <c r="R600" s="38">
        <f>Inventari!C72</f>
        <v>33</v>
      </c>
      <c r="S600" s="38"/>
      <c r="T600" s="38">
        <f t="shared" si="30"/>
        <v>19800</v>
      </c>
      <c r="U600" s="38">
        <v>1</v>
      </c>
      <c r="V600" s="38">
        <f t="shared" si="31"/>
        <v>19800</v>
      </c>
      <c r="W600" s="38">
        <v>60</v>
      </c>
      <c r="X600" s="38">
        <f t="shared" si="32"/>
        <v>330</v>
      </c>
      <c r="Y600" s="38"/>
      <c r="Z600" s="47"/>
    </row>
    <row r="601" spans="1:26" ht="19.899999999999999" customHeight="1" x14ac:dyDescent="0.25">
      <c r="A601" s="22" t="s">
        <v>38</v>
      </c>
      <c r="B601" s="37" t="s">
        <v>1533</v>
      </c>
      <c r="C601" s="37" t="s">
        <v>1534</v>
      </c>
      <c r="D601" s="37" t="s">
        <v>1489</v>
      </c>
      <c r="E601" s="37" t="s">
        <v>1535</v>
      </c>
      <c r="F601" s="37" t="s">
        <v>1536</v>
      </c>
      <c r="G601" s="37" t="s">
        <v>1537</v>
      </c>
      <c r="H601" s="37" t="s">
        <v>1541</v>
      </c>
      <c r="I601" s="37" t="s">
        <v>1542</v>
      </c>
      <c r="J601" s="37" t="s">
        <v>47</v>
      </c>
      <c r="K601" s="37"/>
      <c r="L601" s="37" t="s">
        <v>48</v>
      </c>
      <c r="M601" s="37" t="s">
        <v>26</v>
      </c>
      <c r="N601" s="37" t="s">
        <v>50</v>
      </c>
      <c r="O601" s="37" t="s">
        <v>1540</v>
      </c>
      <c r="P601" s="37" t="s">
        <v>1557</v>
      </c>
      <c r="Q601" s="38">
        <v>300</v>
      </c>
      <c r="R601" s="38">
        <f>Inventari!C72</f>
        <v>33</v>
      </c>
      <c r="S601" s="38"/>
      <c r="T601" s="38">
        <f t="shared" si="30"/>
        <v>9900</v>
      </c>
      <c r="U601" s="38">
        <v>1</v>
      </c>
      <c r="V601" s="38">
        <f t="shared" si="31"/>
        <v>9900</v>
      </c>
      <c r="W601" s="38">
        <v>60</v>
      </c>
      <c r="X601" s="38">
        <f t="shared" si="32"/>
        <v>165</v>
      </c>
      <c r="Y601" s="38"/>
      <c r="Z601" s="47"/>
    </row>
    <row r="602" spans="1:26" ht="19.899999999999999" customHeight="1" x14ac:dyDescent="0.25">
      <c r="A602" s="22" t="s">
        <v>38</v>
      </c>
      <c r="B602" s="37" t="s">
        <v>1533</v>
      </c>
      <c r="C602" s="37" t="s">
        <v>1534</v>
      </c>
      <c r="D602" s="37" t="s">
        <v>1489</v>
      </c>
      <c r="E602" s="37" t="s">
        <v>1535</v>
      </c>
      <c r="F602" s="37" t="s">
        <v>1536</v>
      </c>
      <c r="G602" s="37" t="s">
        <v>1537</v>
      </c>
      <c r="H602" s="37" t="s">
        <v>1543</v>
      </c>
      <c r="I602" s="37" t="s">
        <v>1544</v>
      </c>
      <c r="J602" s="37" t="s">
        <v>47</v>
      </c>
      <c r="K602" s="37"/>
      <c r="L602" s="37" t="s">
        <v>48</v>
      </c>
      <c r="M602" s="37" t="s">
        <v>26</v>
      </c>
      <c r="N602" s="37" t="s">
        <v>50</v>
      </c>
      <c r="O602" s="37" t="s">
        <v>1540</v>
      </c>
      <c r="P602" s="37" t="s">
        <v>1557</v>
      </c>
      <c r="Q602" s="38">
        <v>300</v>
      </c>
      <c r="R602" s="38">
        <f>Inventari!C72</f>
        <v>33</v>
      </c>
      <c r="S602" s="38"/>
      <c r="T602" s="38">
        <f t="shared" si="30"/>
        <v>9900</v>
      </c>
      <c r="U602" s="38">
        <v>1</v>
      </c>
      <c r="V602" s="38">
        <f t="shared" si="31"/>
        <v>9900</v>
      </c>
      <c r="W602" s="38">
        <v>60</v>
      </c>
      <c r="X602" s="38">
        <f t="shared" si="32"/>
        <v>165</v>
      </c>
      <c r="Y602" s="38"/>
      <c r="Z602" s="47"/>
    </row>
    <row r="603" spans="1:26" ht="19.899999999999999" customHeight="1" x14ac:dyDescent="0.25">
      <c r="A603" s="24" t="s">
        <v>38</v>
      </c>
      <c r="B603" s="39" t="s">
        <v>1533</v>
      </c>
      <c r="C603" s="39" t="s">
        <v>1534</v>
      </c>
      <c r="D603" s="39" t="s">
        <v>1489</v>
      </c>
      <c r="E603" s="39" t="s">
        <v>1535</v>
      </c>
      <c r="F603" s="39" t="s">
        <v>1536</v>
      </c>
      <c r="G603" s="39" t="s">
        <v>1537</v>
      </c>
      <c r="H603" s="39" t="s">
        <v>1545</v>
      </c>
      <c r="I603" s="39" t="s">
        <v>1546</v>
      </c>
      <c r="J603" s="39" t="s">
        <v>47</v>
      </c>
      <c r="K603" s="39"/>
      <c r="L603" s="39" t="s">
        <v>48</v>
      </c>
      <c r="M603" s="39" t="s">
        <v>26</v>
      </c>
      <c r="N603" s="39" t="s">
        <v>50</v>
      </c>
      <c r="O603" s="39" t="s">
        <v>1540</v>
      </c>
      <c r="P603" s="37" t="s">
        <v>1557</v>
      </c>
      <c r="Q603" s="40">
        <v>600</v>
      </c>
      <c r="R603" s="40">
        <f>Inventari!C72</f>
        <v>33</v>
      </c>
      <c r="S603" s="40"/>
      <c r="T603" s="40">
        <f t="shared" si="30"/>
        <v>19800</v>
      </c>
      <c r="U603" s="40">
        <v>1</v>
      </c>
      <c r="V603" s="40">
        <f t="shared" si="31"/>
        <v>19800</v>
      </c>
      <c r="W603" s="38">
        <v>60</v>
      </c>
      <c r="X603" s="40">
        <f t="shared" si="32"/>
        <v>330</v>
      </c>
      <c r="Y603" s="40"/>
      <c r="Z603" s="49"/>
    </row>
    <row r="604" spans="1:26" ht="19.899999999999999" customHeight="1" x14ac:dyDescent="0.25">
      <c r="A604" s="24" t="s">
        <v>38</v>
      </c>
      <c r="B604" s="39" t="s">
        <v>1533</v>
      </c>
      <c r="C604" s="39" t="s">
        <v>1534</v>
      </c>
      <c r="D604" s="39" t="s">
        <v>1489</v>
      </c>
      <c r="E604" s="39" t="s">
        <v>1535</v>
      </c>
      <c r="F604" s="39" t="s">
        <v>1536</v>
      </c>
      <c r="G604" s="39" t="s">
        <v>1537</v>
      </c>
      <c r="H604" s="39" t="s">
        <v>1547</v>
      </c>
      <c r="I604" s="39" t="s">
        <v>1548</v>
      </c>
      <c r="J604" s="39" t="s">
        <v>47</v>
      </c>
      <c r="K604" s="39"/>
      <c r="L604" s="39" t="s">
        <v>48</v>
      </c>
      <c r="M604" s="39" t="s">
        <v>26</v>
      </c>
      <c r="N604" s="39" t="s">
        <v>50</v>
      </c>
      <c r="O604" s="39" t="s">
        <v>1540</v>
      </c>
      <c r="P604" s="37" t="s">
        <v>1557</v>
      </c>
      <c r="Q604" s="40">
        <v>900</v>
      </c>
      <c r="R604" s="40">
        <f>Inventari!C72</f>
        <v>33</v>
      </c>
      <c r="S604" s="40"/>
      <c r="T604" s="40">
        <f t="shared" si="30"/>
        <v>29700</v>
      </c>
      <c r="U604" s="40">
        <v>1</v>
      </c>
      <c r="V604" s="40">
        <f t="shared" si="31"/>
        <v>29700</v>
      </c>
      <c r="W604" s="38">
        <v>60</v>
      </c>
      <c r="X604" s="40">
        <f t="shared" si="32"/>
        <v>495</v>
      </c>
      <c r="Y604" s="40">
        <f>X600+X601+X602+X603+X604</f>
        <v>1485</v>
      </c>
      <c r="Z604" s="49">
        <f>X600+X601+X602+X603+X604</f>
        <v>1485</v>
      </c>
    </row>
    <row r="605" spans="1:26" ht="19.899999999999999" customHeight="1" x14ac:dyDescent="0.25">
      <c r="A605" s="24" t="s">
        <v>38</v>
      </c>
      <c r="B605" s="39" t="s">
        <v>1464</v>
      </c>
      <c r="C605" s="39" t="s">
        <v>1465</v>
      </c>
      <c r="D605" s="39" t="s">
        <v>700</v>
      </c>
      <c r="E605" s="39" t="s">
        <v>1466</v>
      </c>
      <c r="F605" s="39" t="s">
        <v>1467</v>
      </c>
      <c r="G605" s="39" t="s">
        <v>1468</v>
      </c>
      <c r="H605" s="39" t="s">
        <v>1469</v>
      </c>
      <c r="I605" s="39" t="s">
        <v>1470</v>
      </c>
      <c r="J605" s="39" t="s">
        <v>47</v>
      </c>
      <c r="K605" s="39"/>
      <c r="L605" s="39" t="s">
        <v>1471</v>
      </c>
      <c r="M605" s="39" t="s">
        <v>26</v>
      </c>
      <c r="N605" s="39" t="s">
        <v>50</v>
      </c>
      <c r="O605" s="39" t="s">
        <v>1472</v>
      </c>
      <c r="P605" s="39" t="s">
        <v>705</v>
      </c>
      <c r="Q605" s="40">
        <v>1800</v>
      </c>
      <c r="R605" s="40">
        <f>Inventari!C61</f>
        <v>1</v>
      </c>
      <c r="S605" s="40"/>
      <c r="T605" s="40">
        <f t="shared" si="30"/>
        <v>1800</v>
      </c>
      <c r="U605" s="40">
        <v>3</v>
      </c>
      <c r="V605" s="40">
        <f t="shared" si="31"/>
        <v>5400</v>
      </c>
      <c r="W605" s="40">
        <f>'Tipus-de-Recurs-assignat'!B14</f>
        <v>40</v>
      </c>
      <c r="X605" s="40">
        <f t="shared" si="32"/>
        <v>60</v>
      </c>
      <c r="Y605" s="40"/>
      <c r="Z605" s="49"/>
    </row>
    <row r="606" spans="1:26" ht="19.899999999999999" customHeight="1" x14ac:dyDescent="0.25">
      <c r="A606" s="24" t="s">
        <v>38</v>
      </c>
      <c r="B606" s="39" t="s">
        <v>1464</v>
      </c>
      <c r="C606" s="39" t="s">
        <v>1465</v>
      </c>
      <c r="D606" s="39" t="s">
        <v>700</v>
      </c>
      <c r="E606" s="39" t="s">
        <v>1466</v>
      </c>
      <c r="F606" s="39" t="s">
        <v>1467</v>
      </c>
      <c r="G606" s="39" t="s">
        <v>1468</v>
      </c>
      <c r="H606" s="39" t="s">
        <v>1473</v>
      </c>
      <c r="I606" s="39" t="s">
        <v>1474</v>
      </c>
      <c r="J606" s="39" t="s">
        <v>47</v>
      </c>
      <c r="K606" s="39"/>
      <c r="L606" s="39" t="s">
        <v>1471</v>
      </c>
      <c r="M606" s="39" t="s">
        <v>26</v>
      </c>
      <c r="N606" s="39" t="s">
        <v>50</v>
      </c>
      <c r="O606" s="39" t="s">
        <v>1472</v>
      </c>
      <c r="P606" s="39" t="s">
        <v>705</v>
      </c>
      <c r="Q606" s="40">
        <v>1800</v>
      </c>
      <c r="R606" s="40">
        <f>Inventari!C61</f>
        <v>1</v>
      </c>
      <c r="S606" s="40"/>
      <c r="T606" s="40">
        <f t="shared" si="30"/>
        <v>1800</v>
      </c>
      <c r="U606" s="40">
        <v>3</v>
      </c>
      <c r="V606" s="40">
        <f t="shared" si="31"/>
        <v>5400</v>
      </c>
      <c r="W606" s="40">
        <f>'Tipus-de-Recurs-assignat'!B14</f>
        <v>40</v>
      </c>
      <c r="X606" s="40">
        <f t="shared" si="32"/>
        <v>60</v>
      </c>
      <c r="Y606" s="40"/>
      <c r="Z606" s="49"/>
    </row>
    <row r="607" spans="1:26" ht="19.899999999999999" customHeight="1" x14ac:dyDescent="0.25">
      <c r="A607" s="24" t="s">
        <v>38</v>
      </c>
      <c r="B607" s="39" t="s">
        <v>1464</v>
      </c>
      <c r="C607" s="39" t="s">
        <v>1465</v>
      </c>
      <c r="D607" s="39" t="s">
        <v>700</v>
      </c>
      <c r="E607" s="39" t="s">
        <v>1466</v>
      </c>
      <c r="F607" s="39" t="s">
        <v>1467</v>
      </c>
      <c r="G607" s="39" t="s">
        <v>1468</v>
      </c>
      <c r="H607" s="39" t="s">
        <v>1475</v>
      </c>
      <c r="I607" s="39" t="s">
        <v>1476</v>
      </c>
      <c r="J607" s="39" t="s">
        <v>47</v>
      </c>
      <c r="K607" s="39"/>
      <c r="L607" s="39" t="s">
        <v>1471</v>
      </c>
      <c r="M607" s="39" t="s">
        <v>26</v>
      </c>
      <c r="N607" s="39" t="s">
        <v>50</v>
      </c>
      <c r="O607" s="39" t="s">
        <v>1472</v>
      </c>
      <c r="P607" s="39" t="s">
        <v>705</v>
      </c>
      <c r="Q607" s="40">
        <v>1800</v>
      </c>
      <c r="R607" s="40">
        <f>Inventari!C61</f>
        <v>1</v>
      </c>
      <c r="S607" s="40"/>
      <c r="T607" s="40">
        <f t="shared" si="30"/>
        <v>1800</v>
      </c>
      <c r="U607" s="40">
        <v>3</v>
      </c>
      <c r="V607" s="40">
        <f t="shared" si="31"/>
        <v>5400</v>
      </c>
      <c r="W607" s="40">
        <f>'Tipus-de-Recurs-assignat'!B14</f>
        <v>40</v>
      </c>
      <c r="X607" s="40">
        <f t="shared" si="32"/>
        <v>60</v>
      </c>
      <c r="Y607" s="40"/>
      <c r="Z607" s="49"/>
    </row>
    <row r="608" spans="1:26" ht="19.899999999999999" customHeight="1" x14ac:dyDescent="0.25">
      <c r="A608" s="24" t="s">
        <v>38</v>
      </c>
      <c r="B608" s="39" t="s">
        <v>1464</v>
      </c>
      <c r="C608" s="39" t="s">
        <v>1465</v>
      </c>
      <c r="D608" s="39" t="s">
        <v>700</v>
      </c>
      <c r="E608" s="39" t="s">
        <v>1466</v>
      </c>
      <c r="F608" s="39" t="s">
        <v>1467</v>
      </c>
      <c r="G608" s="39" t="s">
        <v>1468</v>
      </c>
      <c r="H608" s="39" t="s">
        <v>1477</v>
      </c>
      <c r="I608" s="39" t="s">
        <v>1478</v>
      </c>
      <c r="J608" s="39" t="s">
        <v>47</v>
      </c>
      <c r="K608" s="39"/>
      <c r="L608" s="39" t="s">
        <v>1471</v>
      </c>
      <c r="M608" s="39" t="s">
        <v>26</v>
      </c>
      <c r="N608" s="39" t="s">
        <v>50</v>
      </c>
      <c r="O608" s="39" t="s">
        <v>1472</v>
      </c>
      <c r="P608" s="39" t="s">
        <v>705</v>
      </c>
      <c r="Q608" s="40">
        <v>1800</v>
      </c>
      <c r="R608" s="40">
        <f>Inventari!C61</f>
        <v>1</v>
      </c>
      <c r="S608" s="40"/>
      <c r="T608" s="40">
        <f t="shared" si="30"/>
        <v>1800</v>
      </c>
      <c r="U608" s="40">
        <v>3</v>
      </c>
      <c r="V608" s="40">
        <f t="shared" si="31"/>
        <v>5400</v>
      </c>
      <c r="W608" s="40">
        <f>'Tipus-de-Recurs-assignat'!B14</f>
        <v>40</v>
      </c>
      <c r="X608" s="40">
        <f t="shared" si="32"/>
        <v>60</v>
      </c>
      <c r="Y608" s="40"/>
      <c r="Z608" s="49"/>
    </row>
    <row r="609" spans="1:26" ht="19.899999999999999" customHeight="1" x14ac:dyDescent="0.25">
      <c r="A609" s="24" t="s">
        <v>38</v>
      </c>
      <c r="B609" s="39" t="s">
        <v>1464</v>
      </c>
      <c r="C609" s="39" t="s">
        <v>1465</v>
      </c>
      <c r="D609" s="39" t="s">
        <v>700</v>
      </c>
      <c r="E609" s="39" t="s">
        <v>1466</v>
      </c>
      <c r="F609" s="39" t="s">
        <v>1467</v>
      </c>
      <c r="G609" s="39" t="s">
        <v>1468</v>
      </c>
      <c r="H609" s="39" t="s">
        <v>1479</v>
      </c>
      <c r="I609" s="39" t="s">
        <v>1480</v>
      </c>
      <c r="J609" s="39" t="s">
        <v>47</v>
      </c>
      <c r="K609" s="39"/>
      <c r="L609" s="39" t="s">
        <v>1471</v>
      </c>
      <c r="M609" s="39" t="s">
        <v>26</v>
      </c>
      <c r="N609" s="39" t="s">
        <v>50</v>
      </c>
      <c r="O609" s="39" t="s">
        <v>1472</v>
      </c>
      <c r="P609" s="39" t="s">
        <v>705</v>
      </c>
      <c r="Q609" s="40">
        <v>1800</v>
      </c>
      <c r="R609" s="40">
        <f>Inventari!C61</f>
        <v>1</v>
      </c>
      <c r="S609" s="40"/>
      <c r="T609" s="40">
        <f t="shared" si="30"/>
        <v>1800</v>
      </c>
      <c r="U609" s="40">
        <v>3</v>
      </c>
      <c r="V609" s="40">
        <f t="shared" si="31"/>
        <v>5400</v>
      </c>
      <c r="W609" s="40">
        <f>'Tipus-de-Recurs-assignat'!B14</f>
        <v>40</v>
      </c>
      <c r="X609" s="40">
        <f t="shared" si="32"/>
        <v>60</v>
      </c>
      <c r="Y609" s="40"/>
      <c r="Z609" s="49"/>
    </row>
    <row r="610" spans="1:26" ht="19.899999999999999" customHeight="1" x14ac:dyDescent="0.25">
      <c r="A610" s="24" t="s">
        <v>38</v>
      </c>
      <c r="B610" s="39" t="s">
        <v>1464</v>
      </c>
      <c r="C610" s="39" t="s">
        <v>1465</v>
      </c>
      <c r="D610" s="39" t="s">
        <v>700</v>
      </c>
      <c r="E610" s="39" t="s">
        <v>1466</v>
      </c>
      <c r="F610" s="39" t="s">
        <v>1467</v>
      </c>
      <c r="G610" s="39" t="s">
        <v>1468</v>
      </c>
      <c r="H610" s="39" t="s">
        <v>1481</v>
      </c>
      <c r="I610" s="39" t="s">
        <v>1482</v>
      </c>
      <c r="J610" s="39" t="s">
        <v>47</v>
      </c>
      <c r="K610" s="39"/>
      <c r="L610" s="39" t="s">
        <v>1471</v>
      </c>
      <c r="M610" s="39" t="s">
        <v>26</v>
      </c>
      <c r="N610" s="39" t="s">
        <v>50</v>
      </c>
      <c r="O610" s="39" t="s">
        <v>1472</v>
      </c>
      <c r="P610" s="39" t="s">
        <v>705</v>
      </c>
      <c r="Q610" s="40">
        <v>1800</v>
      </c>
      <c r="R610" s="40">
        <f>Inventari!C61</f>
        <v>1</v>
      </c>
      <c r="S610" s="40"/>
      <c r="T610" s="40">
        <f t="shared" si="30"/>
        <v>1800</v>
      </c>
      <c r="U610" s="40">
        <v>3</v>
      </c>
      <c r="V610" s="40">
        <f t="shared" si="31"/>
        <v>5400</v>
      </c>
      <c r="W610" s="40">
        <f>'Tipus-de-Recurs-assignat'!B14</f>
        <v>40</v>
      </c>
      <c r="X610" s="40">
        <f t="shared" si="32"/>
        <v>60</v>
      </c>
      <c r="Y610" s="40">
        <f>X605+X606+X607+X608+X609+X610</f>
        <v>360</v>
      </c>
      <c r="Z610" s="49">
        <f>X605+X606+X607+X608+X609+X610</f>
        <v>360</v>
      </c>
    </row>
    <row r="611" spans="1:26" ht="19.899999999999999" customHeight="1" x14ac:dyDescent="0.25">
      <c r="A611" s="26" t="s">
        <v>38</v>
      </c>
      <c r="B611" s="72" t="s">
        <v>563</v>
      </c>
      <c r="C611" s="72" t="s">
        <v>564</v>
      </c>
      <c r="D611" s="72" t="s">
        <v>565</v>
      </c>
      <c r="E611" s="72" t="s">
        <v>566</v>
      </c>
      <c r="F611" s="72" t="s">
        <v>567</v>
      </c>
      <c r="G611" s="72" t="s">
        <v>568</v>
      </c>
      <c r="H611" s="72" t="s">
        <v>569</v>
      </c>
      <c r="I611" s="72" t="s">
        <v>570</v>
      </c>
      <c r="J611" s="72" t="s">
        <v>47</v>
      </c>
      <c r="K611" s="72"/>
      <c r="L611" s="72" t="s">
        <v>557</v>
      </c>
      <c r="M611" s="72" t="s">
        <v>26</v>
      </c>
      <c r="N611" s="72" t="s">
        <v>50</v>
      </c>
      <c r="O611" s="72" t="s">
        <v>571</v>
      </c>
      <c r="P611" s="72" t="s">
        <v>1557</v>
      </c>
      <c r="Q611" s="75">
        <v>5400</v>
      </c>
      <c r="R611" s="75">
        <f>Inventari!C53</f>
        <v>5</v>
      </c>
      <c r="S611" s="75"/>
      <c r="T611" s="75">
        <f t="shared" si="30"/>
        <v>27000</v>
      </c>
      <c r="U611" s="75">
        <v>12</v>
      </c>
      <c r="V611" s="75">
        <f t="shared" si="31"/>
        <v>324000</v>
      </c>
      <c r="W611" s="75">
        <f>'Tipus-de-Recurs-assignat'!B19</f>
        <v>85</v>
      </c>
      <c r="X611" s="75">
        <f t="shared" si="32"/>
        <v>7650</v>
      </c>
      <c r="Y611" s="44">
        <f>X611</f>
        <v>7650</v>
      </c>
      <c r="Z611" s="68"/>
    </row>
    <row r="612" spans="1:26" ht="19.899999999999999" customHeight="1" x14ac:dyDescent="0.25">
      <c r="A612" s="24" t="s">
        <v>38</v>
      </c>
      <c r="B612" s="39" t="s">
        <v>563</v>
      </c>
      <c r="C612" s="39" t="s">
        <v>564</v>
      </c>
      <c r="D612" s="39" t="s">
        <v>565</v>
      </c>
      <c r="E612" s="39" t="s">
        <v>573</v>
      </c>
      <c r="F612" s="39" t="s">
        <v>574</v>
      </c>
      <c r="G612" s="39" t="s">
        <v>575</v>
      </c>
      <c r="H612" s="39" t="s">
        <v>576</v>
      </c>
      <c r="I612" s="39" t="s">
        <v>577</v>
      </c>
      <c r="J612" s="39" t="s">
        <v>47</v>
      </c>
      <c r="K612" s="39"/>
      <c r="L612" s="39" t="s">
        <v>557</v>
      </c>
      <c r="M612" s="39" t="s">
        <v>26</v>
      </c>
      <c r="N612" s="39" t="s">
        <v>50</v>
      </c>
      <c r="O612" s="39" t="s">
        <v>571</v>
      </c>
      <c r="P612" s="39" t="s">
        <v>1557</v>
      </c>
      <c r="Q612" s="40">
        <v>5400</v>
      </c>
      <c r="R612" s="40">
        <f>Inventari!C54</f>
        <v>1</v>
      </c>
      <c r="S612" s="40"/>
      <c r="T612" s="40">
        <f t="shared" si="30"/>
        <v>5400</v>
      </c>
      <c r="U612" s="40">
        <v>12</v>
      </c>
      <c r="V612" s="40">
        <f t="shared" si="31"/>
        <v>64800</v>
      </c>
      <c r="W612" s="40">
        <f>'Tipus-de-Recurs-assignat'!B19</f>
        <v>85</v>
      </c>
      <c r="X612" s="40">
        <f t="shared" si="32"/>
        <v>1530</v>
      </c>
      <c r="Y612" s="40">
        <f>X612</f>
        <v>1530</v>
      </c>
      <c r="Z612" s="49">
        <f>X611+X612</f>
        <v>9180</v>
      </c>
    </row>
    <row r="613" spans="1:26" ht="19.899999999999999" customHeight="1" x14ac:dyDescent="0.25">
      <c r="A613" s="18" t="s">
        <v>38</v>
      </c>
      <c r="B613" s="30" t="s">
        <v>736</v>
      </c>
      <c r="C613" s="30" t="s">
        <v>737</v>
      </c>
      <c r="D613" s="30" t="s">
        <v>565</v>
      </c>
      <c r="E613" s="30" t="s">
        <v>738</v>
      </c>
      <c r="F613" s="30" t="s">
        <v>739</v>
      </c>
      <c r="G613" s="30" t="s">
        <v>740</v>
      </c>
      <c r="H613" s="30" t="s">
        <v>741</v>
      </c>
      <c r="I613" s="30" t="s">
        <v>742</v>
      </c>
      <c r="J613" s="30" t="s">
        <v>47</v>
      </c>
      <c r="K613" s="30"/>
      <c r="L613" s="30" t="s">
        <v>48</v>
      </c>
      <c r="M613" s="30" t="s">
        <v>26</v>
      </c>
      <c r="N613" s="30" t="s">
        <v>50</v>
      </c>
      <c r="O613" s="30" t="s">
        <v>743</v>
      </c>
      <c r="P613" s="30" t="s">
        <v>1518</v>
      </c>
      <c r="Q613" s="32">
        <v>2880</v>
      </c>
      <c r="R613" s="32">
        <f>Inventari!C63</f>
        <v>1</v>
      </c>
      <c r="S613" s="32"/>
      <c r="T613" s="32">
        <f t="shared" si="30"/>
        <v>2880</v>
      </c>
      <c r="U613" s="32">
        <v>1</v>
      </c>
      <c r="V613" s="32">
        <f t="shared" si="31"/>
        <v>2880</v>
      </c>
      <c r="W613" s="32">
        <v>60</v>
      </c>
      <c r="X613" s="32">
        <f t="shared" si="32"/>
        <v>48</v>
      </c>
      <c r="Y613" s="32"/>
      <c r="Z613" s="48"/>
    </row>
    <row r="614" spans="1:26" ht="19.899999999999999" customHeight="1" x14ac:dyDescent="0.25">
      <c r="A614" s="18" t="s">
        <v>38</v>
      </c>
      <c r="B614" s="30" t="s">
        <v>736</v>
      </c>
      <c r="C614" s="30" t="s">
        <v>737</v>
      </c>
      <c r="D614" s="30" t="s">
        <v>565</v>
      </c>
      <c r="E614" s="30" t="s">
        <v>738</v>
      </c>
      <c r="F614" s="30" t="s">
        <v>739</v>
      </c>
      <c r="G614" s="30" t="s">
        <v>740</v>
      </c>
      <c r="H614" s="30" t="s">
        <v>745</v>
      </c>
      <c r="I614" s="30" t="s">
        <v>746</v>
      </c>
      <c r="J614" s="30" t="s">
        <v>47</v>
      </c>
      <c r="K614" s="30"/>
      <c r="L614" s="30" t="s">
        <v>48</v>
      </c>
      <c r="M614" s="30" t="s">
        <v>26</v>
      </c>
      <c r="N614" s="30" t="s">
        <v>50</v>
      </c>
      <c r="O614" s="30" t="s">
        <v>743</v>
      </c>
      <c r="P614" s="30" t="s">
        <v>1518</v>
      </c>
      <c r="Q614" s="32">
        <v>2880</v>
      </c>
      <c r="R614" s="32">
        <f>Inventari!C63</f>
        <v>1</v>
      </c>
      <c r="S614" s="32"/>
      <c r="T614" s="32">
        <f t="shared" si="30"/>
        <v>2880</v>
      </c>
      <c r="U614" s="32">
        <v>1</v>
      </c>
      <c r="V614" s="32">
        <f t="shared" si="31"/>
        <v>2880</v>
      </c>
      <c r="W614" s="32">
        <v>60</v>
      </c>
      <c r="X614" s="32">
        <f t="shared" si="32"/>
        <v>48</v>
      </c>
      <c r="Y614" s="32"/>
      <c r="Z614" s="48"/>
    </row>
    <row r="615" spans="1:26" ht="19.899999999999999" customHeight="1" x14ac:dyDescent="0.25">
      <c r="A615" s="18" t="s">
        <v>38</v>
      </c>
      <c r="B615" s="30" t="s">
        <v>736</v>
      </c>
      <c r="C615" s="30" t="s">
        <v>737</v>
      </c>
      <c r="D615" s="30" t="s">
        <v>565</v>
      </c>
      <c r="E615" s="30" t="s">
        <v>738</v>
      </c>
      <c r="F615" s="30" t="s">
        <v>739</v>
      </c>
      <c r="G615" s="30" t="s">
        <v>740</v>
      </c>
      <c r="H615" s="30" t="s">
        <v>747</v>
      </c>
      <c r="I615" s="30" t="s">
        <v>748</v>
      </c>
      <c r="J615" s="30" t="s">
        <v>47</v>
      </c>
      <c r="K615" s="30"/>
      <c r="L615" s="30" t="s">
        <v>48</v>
      </c>
      <c r="M615" s="30" t="s">
        <v>26</v>
      </c>
      <c r="N615" s="30" t="s">
        <v>50</v>
      </c>
      <c r="O615" s="30" t="s">
        <v>743</v>
      </c>
      <c r="P615" s="30" t="s">
        <v>1518</v>
      </c>
      <c r="Q615" s="32">
        <v>2880</v>
      </c>
      <c r="R615" s="32">
        <f>Inventari!C63</f>
        <v>1</v>
      </c>
      <c r="S615" s="32"/>
      <c r="T615" s="32">
        <f t="shared" si="30"/>
        <v>2880</v>
      </c>
      <c r="U615" s="32">
        <v>1</v>
      </c>
      <c r="V615" s="32">
        <f t="shared" si="31"/>
        <v>2880</v>
      </c>
      <c r="W615" s="32">
        <v>60</v>
      </c>
      <c r="X615" s="32">
        <f t="shared" si="32"/>
        <v>48</v>
      </c>
      <c r="Y615" s="32"/>
      <c r="Z615" s="48"/>
    </row>
    <row r="616" spans="1:26" ht="19.899999999999999" customHeight="1" x14ac:dyDescent="0.25">
      <c r="A616" s="18" t="s">
        <v>38</v>
      </c>
      <c r="B616" s="30" t="s">
        <v>736</v>
      </c>
      <c r="C616" s="30" t="s">
        <v>737</v>
      </c>
      <c r="D616" s="30" t="s">
        <v>565</v>
      </c>
      <c r="E616" s="30" t="s">
        <v>738</v>
      </c>
      <c r="F616" s="30" t="s">
        <v>739</v>
      </c>
      <c r="G616" s="30" t="s">
        <v>740</v>
      </c>
      <c r="H616" s="30" t="s">
        <v>749</v>
      </c>
      <c r="I616" s="30" t="s">
        <v>750</v>
      </c>
      <c r="J616" s="30" t="s">
        <v>47</v>
      </c>
      <c r="K616" s="30"/>
      <c r="L616" s="30" t="s">
        <v>48</v>
      </c>
      <c r="M616" s="30" t="s">
        <v>26</v>
      </c>
      <c r="N616" s="30" t="s">
        <v>50</v>
      </c>
      <c r="O616" s="30" t="s">
        <v>743</v>
      </c>
      <c r="P616" s="30" t="s">
        <v>1518</v>
      </c>
      <c r="Q616" s="32">
        <v>2880</v>
      </c>
      <c r="R616" s="32">
        <f>Inventari!C63</f>
        <v>1</v>
      </c>
      <c r="S616" s="32"/>
      <c r="T616" s="32">
        <f t="shared" si="30"/>
        <v>2880</v>
      </c>
      <c r="U616" s="32">
        <v>1</v>
      </c>
      <c r="V616" s="32">
        <f t="shared" si="31"/>
        <v>2880</v>
      </c>
      <c r="W616" s="32">
        <v>60</v>
      </c>
      <c r="X616" s="32">
        <f t="shared" si="32"/>
        <v>48</v>
      </c>
      <c r="Y616" s="32"/>
      <c r="Z616" s="48"/>
    </row>
    <row r="617" spans="1:26" ht="19.899999999999999" customHeight="1" x14ac:dyDescent="0.25">
      <c r="A617" s="18" t="s">
        <v>38</v>
      </c>
      <c r="B617" s="30" t="s">
        <v>736</v>
      </c>
      <c r="C617" s="30" t="s">
        <v>737</v>
      </c>
      <c r="D617" s="30" t="s">
        <v>565</v>
      </c>
      <c r="E617" s="30" t="s">
        <v>738</v>
      </c>
      <c r="F617" s="30" t="s">
        <v>739</v>
      </c>
      <c r="G617" s="30" t="s">
        <v>740</v>
      </c>
      <c r="H617" s="30" t="s">
        <v>751</v>
      </c>
      <c r="I617" s="30" t="s">
        <v>752</v>
      </c>
      <c r="J617" s="30" t="s">
        <v>47</v>
      </c>
      <c r="K617" s="30"/>
      <c r="L617" s="30" t="s">
        <v>48</v>
      </c>
      <c r="M617" s="30" t="s">
        <v>26</v>
      </c>
      <c r="N617" s="30" t="s">
        <v>50</v>
      </c>
      <c r="O617" s="30" t="s">
        <v>743</v>
      </c>
      <c r="P617" s="30" t="s">
        <v>1518</v>
      </c>
      <c r="Q617" s="32">
        <v>2880</v>
      </c>
      <c r="R617" s="32">
        <f>Inventari!C63</f>
        <v>1</v>
      </c>
      <c r="S617" s="32"/>
      <c r="T617" s="32">
        <f t="shared" si="30"/>
        <v>2880</v>
      </c>
      <c r="U617" s="32">
        <v>1</v>
      </c>
      <c r="V617" s="32">
        <f t="shared" si="31"/>
        <v>2880</v>
      </c>
      <c r="W617" s="32">
        <v>60</v>
      </c>
      <c r="X617" s="32">
        <f t="shared" si="32"/>
        <v>48</v>
      </c>
      <c r="Y617" s="32"/>
      <c r="Z617" s="48"/>
    </row>
    <row r="618" spans="1:26" ht="19.899999999999999" customHeight="1" x14ac:dyDescent="0.25">
      <c r="A618" s="18" t="s">
        <v>38</v>
      </c>
      <c r="B618" s="30" t="s">
        <v>736</v>
      </c>
      <c r="C618" s="30" t="s">
        <v>737</v>
      </c>
      <c r="D618" s="30" t="s">
        <v>565</v>
      </c>
      <c r="E618" s="30" t="s">
        <v>738</v>
      </c>
      <c r="F618" s="30" t="s">
        <v>739</v>
      </c>
      <c r="G618" s="30" t="s">
        <v>740</v>
      </c>
      <c r="H618" s="30" t="s">
        <v>753</v>
      </c>
      <c r="I618" s="30" t="s">
        <v>754</v>
      </c>
      <c r="J618" s="30" t="s">
        <v>47</v>
      </c>
      <c r="K618" s="30"/>
      <c r="L618" s="30" t="s">
        <v>48</v>
      </c>
      <c r="M618" s="30" t="s">
        <v>26</v>
      </c>
      <c r="N618" s="30" t="s">
        <v>50</v>
      </c>
      <c r="O618" s="30" t="s">
        <v>743</v>
      </c>
      <c r="P618" s="30" t="s">
        <v>1518</v>
      </c>
      <c r="Q618" s="32">
        <v>2880</v>
      </c>
      <c r="R618" s="32">
        <f>Inventari!C63</f>
        <v>1</v>
      </c>
      <c r="S618" s="32"/>
      <c r="T618" s="32">
        <f t="shared" si="30"/>
        <v>2880</v>
      </c>
      <c r="U618" s="32">
        <v>1</v>
      </c>
      <c r="V618" s="32">
        <f t="shared" si="31"/>
        <v>2880</v>
      </c>
      <c r="W618" s="32">
        <v>60</v>
      </c>
      <c r="X618" s="32">
        <f t="shared" si="32"/>
        <v>48</v>
      </c>
      <c r="Y618" s="32"/>
      <c r="Z618" s="48"/>
    </row>
    <row r="619" spans="1:26" ht="19.899999999999999" customHeight="1" x14ac:dyDescent="0.25">
      <c r="A619" s="18" t="s">
        <v>38</v>
      </c>
      <c r="B619" s="30" t="s">
        <v>736</v>
      </c>
      <c r="C619" s="30" t="s">
        <v>737</v>
      </c>
      <c r="D619" s="30" t="s">
        <v>565</v>
      </c>
      <c r="E619" s="30" t="s">
        <v>738</v>
      </c>
      <c r="F619" s="30" t="s">
        <v>739</v>
      </c>
      <c r="G619" s="30" t="s">
        <v>740</v>
      </c>
      <c r="H619" s="30" t="s">
        <v>755</v>
      </c>
      <c r="I619" s="30" t="s">
        <v>756</v>
      </c>
      <c r="J619" s="30" t="s">
        <v>47</v>
      </c>
      <c r="K619" s="30"/>
      <c r="L619" s="30" t="s">
        <v>48</v>
      </c>
      <c r="M619" s="30" t="s">
        <v>26</v>
      </c>
      <c r="N619" s="30" t="s">
        <v>50</v>
      </c>
      <c r="O619" s="30" t="s">
        <v>743</v>
      </c>
      <c r="P619" s="30" t="s">
        <v>1518</v>
      </c>
      <c r="Q619" s="32">
        <v>2880</v>
      </c>
      <c r="R619" s="32">
        <f>Inventari!C63</f>
        <v>1</v>
      </c>
      <c r="S619" s="32"/>
      <c r="T619" s="32">
        <f t="shared" si="30"/>
        <v>2880</v>
      </c>
      <c r="U619" s="32">
        <v>1</v>
      </c>
      <c r="V619" s="32">
        <f t="shared" si="31"/>
        <v>2880</v>
      </c>
      <c r="W619" s="32">
        <v>60</v>
      </c>
      <c r="X619" s="32">
        <f t="shared" si="32"/>
        <v>48</v>
      </c>
      <c r="Y619" s="32"/>
      <c r="Z619" s="48"/>
    </row>
    <row r="620" spans="1:26" ht="19.899999999999999" customHeight="1" x14ac:dyDescent="0.25">
      <c r="A620" s="18" t="s">
        <v>38</v>
      </c>
      <c r="B620" s="30" t="s">
        <v>736</v>
      </c>
      <c r="C620" s="30" t="s">
        <v>737</v>
      </c>
      <c r="D620" s="30" t="s">
        <v>565</v>
      </c>
      <c r="E620" s="30" t="s">
        <v>738</v>
      </c>
      <c r="F620" s="30" t="s">
        <v>739</v>
      </c>
      <c r="G620" s="30" t="s">
        <v>740</v>
      </c>
      <c r="H620" s="30" t="s">
        <v>757</v>
      </c>
      <c r="I620" s="30" t="s">
        <v>758</v>
      </c>
      <c r="J620" s="30" t="s">
        <v>47</v>
      </c>
      <c r="K620" s="30"/>
      <c r="L620" s="30" t="s">
        <v>48</v>
      </c>
      <c r="M620" s="30" t="s">
        <v>26</v>
      </c>
      <c r="N620" s="30" t="s">
        <v>50</v>
      </c>
      <c r="O620" s="30" t="s">
        <v>743</v>
      </c>
      <c r="P620" s="30" t="s">
        <v>1518</v>
      </c>
      <c r="Q620" s="32">
        <v>2880</v>
      </c>
      <c r="R620" s="32">
        <f>Inventari!C63</f>
        <v>1</v>
      </c>
      <c r="S620" s="32"/>
      <c r="T620" s="32">
        <f t="shared" si="30"/>
        <v>2880</v>
      </c>
      <c r="U620" s="32">
        <v>1</v>
      </c>
      <c r="V620" s="32">
        <f t="shared" si="31"/>
        <v>2880</v>
      </c>
      <c r="W620" s="32">
        <v>60</v>
      </c>
      <c r="X620" s="32">
        <f t="shared" si="32"/>
        <v>48</v>
      </c>
      <c r="Y620" s="32"/>
      <c r="Z620" s="48"/>
    </row>
    <row r="621" spans="1:26" ht="19.899999999999999" customHeight="1" x14ac:dyDescent="0.25">
      <c r="A621" s="18" t="s">
        <v>38</v>
      </c>
      <c r="B621" s="30" t="s">
        <v>736</v>
      </c>
      <c r="C621" s="30" t="s">
        <v>737</v>
      </c>
      <c r="D621" s="30" t="s">
        <v>565</v>
      </c>
      <c r="E621" s="30" t="s">
        <v>738</v>
      </c>
      <c r="F621" s="30" t="s">
        <v>739</v>
      </c>
      <c r="G621" s="30" t="s">
        <v>740</v>
      </c>
      <c r="H621" s="30" t="s">
        <v>759</v>
      </c>
      <c r="I621" s="30" t="s">
        <v>760</v>
      </c>
      <c r="J621" s="30" t="s">
        <v>47</v>
      </c>
      <c r="K621" s="30"/>
      <c r="L621" s="30" t="s">
        <v>48</v>
      </c>
      <c r="M621" s="30" t="s">
        <v>26</v>
      </c>
      <c r="N621" s="30" t="s">
        <v>50</v>
      </c>
      <c r="O621" s="30" t="s">
        <v>743</v>
      </c>
      <c r="P621" s="30" t="s">
        <v>1518</v>
      </c>
      <c r="Q621" s="32">
        <v>2880</v>
      </c>
      <c r="R621" s="32">
        <f>Inventari!C63</f>
        <v>1</v>
      </c>
      <c r="S621" s="32"/>
      <c r="T621" s="32">
        <f t="shared" si="30"/>
        <v>2880</v>
      </c>
      <c r="U621" s="32">
        <v>1</v>
      </c>
      <c r="V621" s="32">
        <f t="shared" si="31"/>
        <v>2880</v>
      </c>
      <c r="W621" s="32">
        <v>60</v>
      </c>
      <c r="X621" s="32">
        <f t="shared" si="32"/>
        <v>48</v>
      </c>
      <c r="Y621" s="32"/>
      <c r="Z621" s="48"/>
    </row>
    <row r="622" spans="1:26" ht="19.899999999999999" customHeight="1" x14ac:dyDescent="0.25">
      <c r="A622" s="70" t="s">
        <v>38</v>
      </c>
      <c r="B622" s="73" t="s">
        <v>736</v>
      </c>
      <c r="C622" s="73" t="s">
        <v>737</v>
      </c>
      <c r="D622" s="73" t="s">
        <v>565</v>
      </c>
      <c r="E622" s="73" t="s">
        <v>738</v>
      </c>
      <c r="F622" s="73" t="s">
        <v>739</v>
      </c>
      <c r="G622" s="73" t="s">
        <v>740</v>
      </c>
      <c r="H622" s="73" t="s">
        <v>761</v>
      </c>
      <c r="I622" s="73" t="s">
        <v>762</v>
      </c>
      <c r="J622" s="73" t="s">
        <v>47</v>
      </c>
      <c r="K622" s="73"/>
      <c r="L622" s="73" t="s">
        <v>48</v>
      </c>
      <c r="M622" s="73" t="s">
        <v>26</v>
      </c>
      <c r="N622" s="73" t="s">
        <v>50</v>
      </c>
      <c r="O622" s="73" t="s">
        <v>743</v>
      </c>
      <c r="P622" s="73" t="s">
        <v>1518</v>
      </c>
      <c r="Q622" s="76">
        <v>2880</v>
      </c>
      <c r="R622" s="76">
        <f>Inventari!C63</f>
        <v>1</v>
      </c>
      <c r="S622" s="76"/>
      <c r="T622" s="76">
        <f t="shared" si="30"/>
        <v>2880</v>
      </c>
      <c r="U622" s="76">
        <v>1</v>
      </c>
      <c r="V622" s="76">
        <f t="shared" si="31"/>
        <v>2880</v>
      </c>
      <c r="W622" s="76">
        <v>60</v>
      </c>
      <c r="X622" s="76">
        <f t="shared" si="32"/>
        <v>48</v>
      </c>
      <c r="Y622" s="76">
        <f>X613+X614+X615+X616+X617+X618+X619+X620+X621+X622</f>
        <v>480</v>
      </c>
      <c r="Z622" s="63">
        <f>X613+X614+X615+X616+X617+X618+X619+X620+X621+X622</f>
        <v>480</v>
      </c>
    </row>
    <row r="623" spans="1:26" ht="15.4" customHeight="1" x14ac:dyDescent="0.25">
      <c r="Z623" s="43">
        <f>SUM(Z11:Z622)</f>
        <v>84961.133333333331</v>
      </c>
    </row>
  </sheetData>
  <autoFilter ref="A10:Z623" xr:uid="{00000000-0001-0000-0000-000000000000}">
    <sortState xmlns:xlrd2="http://schemas.microsoft.com/office/spreadsheetml/2017/richdata2" ref="A11:Z623">
      <sortCondition ref="B10:B623"/>
    </sortState>
  </autoFilter>
  <mergeCells count="17">
    <mergeCell ref="A8:C8"/>
    <mergeCell ref="A6:C6"/>
    <mergeCell ref="A7:C7"/>
    <mergeCell ref="D9:Z9"/>
    <mergeCell ref="E6:Z6"/>
    <mergeCell ref="E7:Z7"/>
    <mergeCell ref="E8:Z8"/>
    <mergeCell ref="A9:C9"/>
    <mergeCell ref="A1:Z1"/>
    <mergeCell ref="D2:Z2"/>
    <mergeCell ref="E3:Z3"/>
    <mergeCell ref="E4:Z4"/>
    <mergeCell ref="E5:Z5"/>
    <mergeCell ref="A2:C2"/>
    <mergeCell ref="A3:C3"/>
    <mergeCell ref="A4:C4"/>
    <mergeCell ref="A5:C5"/>
  </mergeCells>
  <pageMargins left="0.75" right="0.75" top="1" bottom="1" header="0.51180599999999998" footer="0.51180599999999998"/>
  <pageSetup orientation="portrait"/>
  <headerFooter>
    <oddFooter>&amp;C&amp;"Helvetica Neue,Regular"&amp;12&amp;K000000&amp;P</oddFooter>
  </headerFooter>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2"/>
  <sheetViews>
    <sheetView showGridLines="0" topLeftCell="A49" workbookViewId="0">
      <selection activeCell="A68" sqref="A68:XFD68"/>
    </sheetView>
  </sheetViews>
  <sheetFormatPr baseColWidth="10" defaultColWidth="9" defaultRowHeight="13.9" customHeight="1" x14ac:dyDescent="0.25"/>
  <cols>
    <col min="1" max="1" width="14.42578125" customWidth="1"/>
    <col min="2" max="2" width="39.42578125" customWidth="1"/>
    <col min="3" max="3" width="20.28515625" customWidth="1"/>
    <col min="4" max="4" width="17.85546875" customWidth="1"/>
  </cols>
  <sheetData>
    <row r="1" spans="1:5" ht="49.9" customHeight="1" x14ac:dyDescent="0.25">
      <c r="A1" s="98"/>
      <c r="B1" s="99"/>
      <c r="C1" s="100"/>
      <c r="D1" s="101"/>
      <c r="E1" s="1"/>
    </row>
    <row r="2" spans="1:5" ht="30" customHeight="1" x14ac:dyDescent="0.25">
      <c r="A2" s="95" t="s">
        <v>1483</v>
      </c>
      <c r="B2" s="96"/>
      <c r="C2" s="96"/>
      <c r="D2" s="97"/>
      <c r="E2" s="2"/>
    </row>
    <row r="3" spans="1:5" ht="36" customHeight="1" x14ac:dyDescent="0.25">
      <c r="A3" s="28" t="s">
        <v>17</v>
      </c>
      <c r="B3" s="28" t="s">
        <v>18</v>
      </c>
      <c r="C3" s="28" t="s">
        <v>29</v>
      </c>
      <c r="D3" s="28" t="s">
        <v>30</v>
      </c>
      <c r="E3" s="2"/>
    </row>
    <row r="4" spans="1:5" ht="19.899999999999999" customHeight="1" x14ac:dyDescent="0.25">
      <c r="A4" s="33" t="s">
        <v>42</v>
      </c>
      <c r="B4" s="34" t="s">
        <v>43</v>
      </c>
      <c r="C4" s="35">
        <v>1</v>
      </c>
      <c r="D4" s="36"/>
      <c r="E4" s="3"/>
    </row>
    <row r="5" spans="1:5" ht="19.899999999999999" customHeight="1" x14ac:dyDescent="0.25">
      <c r="A5" s="17" t="s">
        <v>59</v>
      </c>
      <c r="B5" s="29" t="s">
        <v>60</v>
      </c>
      <c r="C5" s="31">
        <v>1</v>
      </c>
      <c r="D5" s="20"/>
      <c r="E5" s="3"/>
    </row>
    <row r="6" spans="1:5" ht="19.899999999999999" customHeight="1" x14ac:dyDescent="0.25">
      <c r="A6" s="22" t="s">
        <v>74</v>
      </c>
      <c r="B6" s="37" t="s">
        <v>75</v>
      </c>
      <c r="C6" s="38">
        <v>1</v>
      </c>
      <c r="D6" s="23"/>
      <c r="E6" s="3"/>
    </row>
    <row r="7" spans="1:5" ht="19.899999999999999" customHeight="1" x14ac:dyDescent="0.25">
      <c r="A7" s="17" t="s">
        <v>103</v>
      </c>
      <c r="B7" s="29" t="s">
        <v>104</v>
      </c>
      <c r="C7" s="31">
        <v>83</v>
      </c>
      <c r="D7" s="20"/>
      <c r="E7" s="3"/>
    </row>
    <row r="8" spans="1:5" ht="19.899999999999999" customHeight="1" x14ac:dyDescent="0.25">
      <c r="A8" s="22" t="s">
        <v>122</v>
      </c>
      <c r="B8" s="37" t="s">
        <v>123</v>
      </c>
      <c r="C8" s="38">
        <v>1</v>
      </c>
      <c r="D8" s="23"/>
      <c r="E8" s="3"/>
    </row>
    <row r="9" spans="1:5" ht="19.899999999999999" customHeight="1" x14ac:dyDescent="0.25">
      <c r="A9" s="17" t="s">
        <v>766</v>
      </c>
      <c r="B9" s="29" t="s">
        <v>767</v>
      </c>
      <c r="C9" s="31">
        <v>2</v>
      </c>
      <c r="D9" s="20"/>
      <c r="E9" s="3"/>
    </row>
    <row r="10" spans="1:5" ht="19.899999999999999" customHeight="1" x14ac:dyDescent="0.25">
      <c r="A10" s="22" t="s">
        <v>141</v>
      </c>
      <c r="B10" s="37" t="s">
        <v>142</v>
      </c>
      <c r="C10" s="38">
        <v>2154</v>
      </c>
      <c r="D10" s="23"/>
      <c r="E10" s="4"/>
    </row>
    <row r="11" spans="1:5" ht="19.899999999999999" customHeight="1" x14ac:dyDescent="0.25">
      <c r="A11" s="17" t="s">
        <v>152</v>
      </c>
      <c r="B11" s="29" t="s">
        <v>153</v>
      </c>
      <c r="C11" s="31">
        <v>335</v>
      </c>
      <c r="D11" s="20"/>
    </row>
    <row r="12" spans="1:5" ht="19.899999999999999" customHeight="1" x14ac:dyDescent="0.25">
      <c r="A12" s="22" t="s">
        <v>496</v>
      </c>
      <c r="B12" s="37" t="s">
        <v>497</v>
      </c>
      <c r="C12" s="38">
        <v>1</v>
      </c>
      <c r="D12" s="23"/>
    </row>
    <row r="13" spans="1:5" ht="19.899999999999999" customHeight="1" x14ac:dyDescent="0.25">
      <c r="A13" s="17" t="s">
        <v>1109</v>
      </c>
      <c r="B13" s="29" t="s">
        <v>1110</v>
      </c>
      <c r="C13" s="31">
        <v>2</v>
      </c>
      <c r="D13" s="20"/>
    </row>
    <row r="14" spans="1:5" ht="19.899999999999999" customHeight="1" x14ac:dyDescent="0.25">
      <c r="A14" s="22" t="s">
        <v>1015</v>
      </c>
      <c r="B14" s="37" t="s">
        <v>1016</v>
      </c>
      <c r="C14" s="38">
        <v>1</v>
      </c>
      <c r="D14" s="23"/>
    </row>
    <row r="15" spans="1:5" ht="19.899999999999999" customHeight="1" x14ac:dyDescent="0.25">
      <c r="A15" s="17" t="s">
        <v>917</v>
      </c>
      <c r="B15" s="29" t="s">
        <v>918</v>
      </c>
      <c r="C15" s="31">
        <v>5</v>
      </c>
      <c r="D15" s="20"/>
    </row>
    <row r="16" spans="1:5" ht="19.899999999999999" customHeight="1" x14ac:dyDescent="0.25">
      <c r="A16" s="22" t="s">
        <v>922</v>
      </c>
      <c r="B16" s="37" t="s">
        <v>923</v>
      </c>
      <c r="C16" s="38">
        <v>1</v>
      </c>
      <c r="D16" s="23"/>
    </row>
    <row r="17" spans="1:4" ht="19.899999999999999" customHeight="1" x14ac:dyDescent="0.25">
      <c r="A17" s="17" t="s">
        <v>933</v>
      </c>
      <c r="B17" s="29" t="s">
        <v>934</v>
      </c>
      <c r="C17" s="31">
        <v>12</v>
      </c>
      <c r="D17" s="20"/>
    </row>
    <row r="18" spans="1:4" ht="19.899999999999999" customHeight="1" x14ac:dyDescent="0.25">
      <c r="A18" s="22" t="s">
        <v>938</v>
      </c>
      <c r="B18" s="37" t="s">
        <v>939</v>
      </c>
      <c r="C18" s="38">
        <v>24</v>
      </c>
      <c r="D18" s="23"/>
    </row>
    <row r="19" spans="1:4" ht="19.899999999999999" customHeight="1" x14ac:dyDescent="0.25">
      <c r="A19" s="17" t="s">
        <v>984</v>
      </c>
      <c r="B19" s="29" t="s">
        <v>985</v>
      </c>
      <c r="C19" s="31">
        <v>1</v>
      </c>
      <c r="D19" s="20"/>
    </row>
    <row r="20" spans="1:4" ht="19.899999999999999" customHeight="1" x14ac:dyDescent="0.25">
      <c r="A20" s="22" t="s">
        <v>670</v>
      </c>
      <c r="B20" s="37" t="s">
        <v>671</v>
      </c>
      <c r="C20" s="38">
        <v>1</v>
      </c>
      <c r="D20" s="23"/>
    </row>
    <row r="21" spans="1:4" ht="19.899999999999999" customHeight="1" x14ac:dyDescent="0.25">
      <c r="A21" s="17" t="s">
        <v>815</v>
      </c>
      <c r="B21" s="29" t="s">
        <v>816</v>
      </c>
      <c r="C21" s="31">
        <v>2</v>
      </c>
      <c r="D21" s="20"/>
    </row>
    <row r="22" spans="1:4" ht="19.899999999999999" customHeight="1" x14ac:dyDescent="0.25">
      <c r="A22" s="22" t="s">
        <v>686</v>
      </c>
      <c r="B22" s="37" t="s">
        <v>687</v>
      </c>
      <c r="C22" s="38">
        <v>27</v>
      </c>
      <c r="D22" s="23"/>
    </row>
    <row r="23" spans="1:4" ht="19.899999999999999" customHeight="1" x14ac:dyDescent="0.25">
      <c r="A23" s="17" t="s">
        <v>693</v>
      </c>
      <c r="B23" s="29" t="s">
        <v>694</v>
      </c>
      <c r="C23" s="31">
        <v>73</v>
      </c>
      <c r="D23" s="20"/>
    </row>
    <row r="24" spans="1:4" ht="19.899999999999999" customHeight="1" x14ac:dyDescent="0.25">
      <c r="A24" s="22" t="s">
        <v>827</v>
      </c>
      <c r="B24" s="37" t="s">
        <v>828</v>
      </c>
      <c r="C24" s="38">
        <v>10</v>
      </c>
      <c r="D24" s="23"/>
    </row>
    <row r="25" spans="1:4" ht="19.899999999999999" customHeight="1" x14ac:dyDescent="0.25">
      <c r="A25" s="17" t="s">
        <v>591</v>
      </c>
      <c r="B25" s="29" t="s">
        <v>592</v>
      </c>
      <c r="C25" s="31">
        <v>5</v>
      </c>
      <c r="D25" s="20"/>
    </row>
    <row r="26" spans="1:4" ht="19.899999999999999" customHeight="1" x14ac:dyDescent="0.25">
      <c r="A26" s="22" t="s">
        <v>597</v>
      </c>
      <c r="B26" s="37" t="s">
        <v>598</v>
      </c>
      <c r="C26" s="38">
        <v>1</v>
      </c>
      <c r="D26" s="23"/>
    </row>
    <row r="27" spans="1:4" ht="19.899999999999999" customHeight="1" x14ac:dyDescent="0.25">
      <c r="A27" s="17" t="s">
        <v>531</v>
      </c>
      <c r="B27" s="29" t="s">
        <v>532</v>
      </c>
      <c r="C27" s="31">
        <v>38</v>
      </c>
      <c r="D27" s="20"/>
    </row>
    <row r="28" spans="1:4" ht="19.899999999999999" customHeight="1" x14ac:dyDescent="0.25">
      <c r="A28" s="22" t="s">
        <v>1086</v>
      </c>
      <c r="B28" s="37" t="s">
        <v>1087</v>
      </c>
      <c r="C28" s="38">
        <v>2</v>
      </c>
      <c r="D28" s="23"/>
    </row>
    <row r="29" spans="1:4" ht="19.899999999999999" customHeight="1" x14ac:dyDescent="0.25">
      <c r="A29" s="17" t="s">
        <v>513</v>
      </c>
      <c r="B29" s="29" t="s">
        <v>514</v>
      </c>
      <c r="C29" s="31">
        <v>65</v>
      </c>
      <c r="D29" s="20"/>
    </row>
    <row r="30" spans="1:4" ht="19.899999999999999" customHeight="1" x14ac:dyDescent="0.25">
      <c r="A30" s="22" t="s">
        <v>521</v>
      </c>
      <c r="B30" s="37" t="s">
        <v>522</v>
      </c>
      <c r="C30" s="38">
        <v>55</v>
      </c>
      <c r="D30" s="23"/>
    </row>
    <row r="31" spans="1:4" ht="19.899999999999999" customHeight="1" x14ac:dyDescent="0.25">
      <c r="A31" s="17" t="s">
        <v>525</v>
      </c>
      <c r="B31" s="29" t="s">
        <v>526</v>
      </c>
      <c r="C31" s="31">
        <v>80</v>
      </c>
      <c r="D31" s="20"/>
    </row>
    <row r="32" spans="1:4" ht="19.899999999999999" customHeight="1" x14ac:dyDescent="0.25">
      <c r="A32" s="22" t="s">
        <v>1574</v>
      </c>
      <c r="B32" s="37" t="s">
        <v>1575</v>
      </c>
      <c r="C32" s="38">
        <v>15</v>
      </c>
      <c r="D32" s="23"/>
    </row>
    <row r="33" spans="1:4" ht="19.899999999999999" customHeight="1" x14ac:dyDescent="0.25">
      <c r="A33" s="17" t="s">
        <v>1055</v>
      </c>
      <c r="B33" s="29" t="s">
        <v>1056</v>
      </c>
      <c r="C33" s="31">
        <v>51</v>
      </c>
      <c r="D33" s="20"/>
    </row>
    <row r="34" spans="1:4" ht="19.899999999999999" customHeight="1" x14ac:dyDescent="0.25">
      <c r="A34" s="22" t="s">
        <v>1185</v>
      </c>
      <c r="B34" s="37" t="s">
        <v>1186</v>
      </c>
      <c r="C34" s="38">
        <v>2</v>
      </c>
      <c r="D34" s="23"/>
    </row>
    <row r="35" spans="1:4" ht="19.899999999999999" customHeight="1" x14ac:dyDescent="0.25">
      <c r="A35" s="17" t="s">
        <v>642</v>
      </c>
      <c r="B35" s="29" t="s">
        <v>643</v>
      </c>
      <c r="C35" s="31">
        <v>10</v>
      </c>
      <c r="D35" s="20"/>
    </row>
    <row r="36" spans="1:4" ht="19.899999999999999" customHeight="1" x14ac:dyDescent="0.25">
      <c r="A36" s="22" t="s">
        <v>658</v>
      </c>
      <c r="B36" s="37" t="s">
        <v>659</v>
      </c>
      <c r="C36" s="38">
        <v>361</v>
      </c>
      <c r="D36" s="23"/>
    </row>
    <row r="37" spans="1:4" ht="19.899999999999999" customHeight="1" x14ac:dyDescent="0.25">
      <c r="A37" s="17" t="s">
        <v>1376</v>
      </c>
      <c r="B37" s="29" t="s">
        <v>1377</v>
      </c>
      <c r="C37" s="31">
        <v>1</v>
      </c>
      <c r="D37" s="20"/>
    </row>
    <row r="38" spans="1:4" ht="19.899999999999999" customHeight="1" x14ac:dyDescent="0.25">
      <c r="A38" s="22" t="s">
        <v>1384</v>
      </c>
      <c r="B38" s="37" t="s">
        <v>1385</v>
      </c>
      <c r="C38" s="38">
        <v>1</v>
      </c>
      <c r="D38" s="23"/>
    </row>
    <row r="39" spans="1:4" ht="19.899999999999999" customHeight="1" x14ac:dyDescent="0.25">
      <c r="A39" s="17" t="s">
        <v>1338</v>
      </c>
      <c r="B39" s="29" t="s">
        <v>1339</v>
      </c>
      <c r="C39" s="31">
        <v>1</v>
      </c>
      <c r="D39" s="20"/>
    </row>
    <row r="40" spans="1:4" ht="19.899999999999999" customHeight="1" x14ac:dyDescent="0.25">
      <c r="A40" s="22" t="s">
        <v>552</v>
      </c>
      <c r="B40" s="37" t="s">
        <v>553</v>
      </c>
      <c r="C40" s="38">
        <v>96</v>
      </c>
      <c r="D40" s="23"/>
    </row>
    <row r="41" spans="1:4" ht="19.899999999999999" customHeight="1" x14ac:dyDescent="0.25">
      <c r="A41" s="17" t="s">
        <v>604</v>
      </c>
      <c r="B41" s="29" t="s">
        <v>605</v>
      </c>
      <c r="C41" s="31">
        <v>1</v>
      </c>
      <c r="D41" s="20"/>
    </row>
    <row r="42" spans="1:4" ht="19.899999999999999" customHeight="1" x14ac:dyDescent="0.25">
      <c r="A42" s="22" t="s">
        <v>1519</v>
      </c>
      <c r="B42" s="37" t="s">
        <v>1520</v>
      </c>
      <c r="C42" s="38">
        <v>5</v>
      </c>
      <c r="D42" s="23"/>
    </row>
    <row r="43" spans="1:4" ht="19.899999999999999" customHeight="1" x14ac:dyDescent="0.25">
      <c r="A43" s="17" t="s">
        <v>839</v>
      </c>
      <c r="B43" s="29" t="s">
        <v>840</v>
      </c>
      <c r="C43" s="31">
        <v>1</v>
      </c>
      <c r="D43" s="20"/>
    </row>
    <row r="44" spans="1:4" ht="19.899999999999999" customHeight="1" x14ac:dyDescent="0.25">
      <c r="A44" s="22" t="s">
        <v>1340</v>
      </c>
      <c r="B44" s="37" t="s">
        <v>1341</v>
      </c>
      <c r="C44" s="38">
        <v>1</v>
      </c>
      <c r="D44" s="23"/>
    </row>
    <row r="45" spans="1:4" ht="19.899999999999999" customHeight="1" x14ac:dyDescent="0.25">
      <c r="A45" s="17" t="s">
        <v>905</v>
      </c>
      <c r="B45" s="29" t="s">
        <v>906</v>
      </c>
      <c r="C45" s="31">
        <v>1</v>
      </c>
      <c r="D45" s="20"/>
    </row>
    <row r="46" spans="1:4" ht="19.899999999999999" customHeight="1" x14ac:dyDescent="0.25">
      <c r="A46" s="22" t="s">
        <v>285</v>
      </c>
      <c r="B46" s="37" t="s">
        <v>286</v>
      </c>
      <c r="C46" s="38">
        <v>1</v>
      </c>
      <c r="D46" s="23"/>
    </row>
    <row r="47" spans="1:4" ht="19.899999999999999" customHeight="1" x14ac:dyDescent="0.25">
      <c r="A47" s="17" t="s">
        <v>169</v>
      </c>
      <c r="B47" s="29" t="s">
        <v>170</v>
      </c>
      <c r="C47" s="31">
        <v>1</v>
      </c>
      <c r="D47" s="20"/>
    </row>
    <row r="48" spans="1:4" ht="19.899999999999999" customHeight="1" x14ac:dyDescent="0.25">
      <c r="A48" s="22" t="s">
        <v>701</v>
      </c>
      <c r="B48" s="37" t="s">
        <v>702</v>
      </c>
      <c r="C48" s="38">
        <v>1</v>
      </c>
      <c r="D48" s="23"/>
    </row>
    <row r="49" spans="1:4" ht="19.899999999999999" customHeight="1" x14ac:dyDescent="0.25">
      <c r="A49" s="17" t="s">
        <v>706</v>
      </c>
      <c r="B49" s="29" t="s">
        <v>707</v>
      </c>
      <c r="C49" s="31">
        <v>1</v>
      </c>
      <c r="D49" s="20"/>
    </row>
    <row r="50" spans="1:4" ht="19.899999999999999" customHeight="1" x14ac:dyDescent="0.25">
      <c r="A50" s="22" t="s">
        <v>711</v>
      </c>
      <c r="B50" s="37" t="s">
        <v>712</v>
      </c>
      <c r="C50" s="38">
        <v>1</v>
      </c>
      <c r="D50" s="23"/>
    </row>
    <row r="51" spans="1:4" ht="19.899999999999999" customHeight="1" x14ac:dyDescent="0.25">
      <c r="A51" s="17" t="s">
        <v>716</v>
      </c>
      <c r="B51" s="29" t="s">
        <v>717</v>
      </c>
      <c r="C51" s="31">
        <v>1</v>
      </c>
      <c r="D51" s="20"/>
    </row>
    <row r="52" spans="1:4" ht="19.899999999999999" customHeight="1" x14ac:dyDescent="0.25">
      <c r="A52" s="22" t="s">
        <v>1587</v>
      </c>
      <c r="B52" s="37" t="s">
        <v>1588</v>
      </c>
      <c r="C52" s="38">
        <v>7</v>
      </c>
      <c r="D52" s="23"/>
    </row>
    <row r="53" spans="1:4" ht="19.899999999999999" customHeight="1" x14ac:dyDescent="0.25">
      <c r="A53" s="17" t="s">
        <v>566</v>
      </c>
      <c r="B53" s="29" t="s">
        <v>567</v>
      </c>
      <c r="C53" s="31">
        <v>5</v>
      </c>
      <c r="D53" s="20"/>
    </row>
    <row r="54" spans="1:4" ht="19.899999999999999" customHeight="1" x14ac:dyDescent="0.25">
      <c r="A54" s="22" t="s">
        <v>573</v>
      </c>
      <c r="B54" s="37" t="s">
        <v>574</v>
      </c>
      <c r="C54" s="38">
        <v>1</v>
      </c>
      <c r="D54" s="23"/>
    </row>
    <row r="55" spans="1:4" ht="19.899999999999999" customHeight="1" x14ac:dyDescent="0.25">
      <c r="A55" s="17" t="s">
        <v>1329</v>
      </c>
      <c r="B55" s="29" t="s">
        <v>1330</v>
      </c>
      <c r="C55" s="31">
        <v>39</v>
      </c>
      <c r="D55" s="20"/>
    </row>
    <row r="56" spans="1:4" ht="19.899999999999999" customHeight="1" x14ac:dyDescent="0.25">
      <c r="A56" s="22" t="s">
        <v>1048</v>
      </c>
      <c r="B56" s="37" t="s">
        <v>1049</v>
      </c>
      <c r="C56" s="38">
        <v>184</v>
      </c>
      <c r="D56" s="23"/>
    </row>
    <row r="57" spans="1:4" ht="19.899999999999999" customHeight="1" x14ac:dyDescent="0.25">
      <c r="A57" s="17" t="s">
        <v>966</v>
      </c>
      <c r="B57" s="29" t="s">
        <v>967</v>
      </c>
      <c r="C57" s="31">
        <v>13</v>
      </c>
      <c r="D57" s="20"/>
    </row>
    <row r="58" spans="1:4" ht="19.899999999999999" customHeight="1" x14ac:dyDescent="0.25">
      <c r="A58" s="22" t="s">
        <v>1617</v>
      </c>
      <c r="B58" s="37" t="s">
        <v>1621</v>
      </c>
      <c r="C58" s="38">
        <v>10</v>
      </c>
      <c r="D58" s="23"/>
    </row>
    <row r="59" spans="1:4" ht="19.899999999999999" customHeight="1" x14ac:dyDescent="0.25">
      <c r="A59" s="17" t="s">
        <v>1607</v>
      </c>
      <c r="B59" s="29" t="s">
        <v>1608</v>
      </c>
      <c r="C59" s="31">
        <v>1</v>
      </c>
      <c r="D59" s="20"/>
    </row>
    <row r="60" spans="1:4" ht="19.899999999999999" customHeight="1" x14ac:dyDescent="0.25">
      <c r="A60" s="22" t="s">
        <v>161</v>
      </c>
      <c r="B60" s="37" t="s">
        <v>162</v>
      </c>
      <c r="C60" s="38">
        <v>1</v>
      </c>
      <c r="D60" s="23"/>
    </row>
    <row r="61" spans="1:4" ht="19.899999999999999" customHeight="1" x14ac:dyDescent="0.25">
      <c r="A61" s="17" t="s">
        <v>1466</v>
      </c>
      <c r="B61" s="29" t="s">
        <v>1467</v>
      </c>
      <c r="C61" s="31">
        <v>1</v>
      </c>
      <c r="D61" s="20"/>
    </row>
    <row r="62" spans="1:4" ht="19.899999999999999" customHeight="1" x14ac:dyDescent="0.25">
      <c r="A62" s="22" t="s">
        <v>99</v>
      </c>
      <c r="B62" s="37" t="s">
        <v>100</v>
      </c>
      <c r="C62" s="38">
        <v>1</v>
      </c>
      <c r="D62" s="23"/>
    </row>
    <row r="63" spans="1:4" ht="19.899999999999999" customHeight="1" x14ac:dyDescent="0.25">
      <c r="A63" s="17" t="s">
        <v>738</v>
      </c>
      <c r="B63" s="29" t="s">
        <v>739</v>
      </c>
      <c r="C63" s="31">
        <v>1</v>
      </c>
      <c r="D63" s="20"/>
    </row>
    <row r="64" spans="1:4" ht="19.899999999999999" customHeight="1" x14ac:dyDescent="0.25">
      <c r="A64" s="22" t="s">
        <v>1297</v>
      </c>
      <c r="B64" s="37" t="s">
        <v>1298</v>
      </c>
      <c r="C64" s="38">
        <v>18</v>
      </c>
      <c r="D64" s="23"/>
    </row>
    <row r="65" spans="1:4" ht="19.899999999999999" customHeight="1" x14ac:dyDescent="0.25">
      <c r="A65" s="17" t="s">
        <v>1342</v>
      </c>
      <c r="B65" s="29" t="s">
        <v>1343</v>
      </c>
      <c r="C65" s="31">
        <v>1</v>
      </c>
      <c r="D65" s="20"/>
    </row>
    <row r="66" spans="1:4" ht="19.899999999999999" customHeight="1" x14ac:dyDescent="0.25">
      <c r="A66" s="22" t="s">
        <v>807</v>
      </c>
      <c r="B66" s="37" t="s">
        <v>808</v>
      </c>
      <c r="C66" s="38">
        <v>1</v>
      </c>
      <c r="D66" s="23"/>
    </row>
    <row r="67" spans="1:4" ht="19.899999999999999" customHeight="1" x14ac:dyDescent="0.25">
      <c r="A67" s="17" t="s">
        <v>581</v>
      </c>
      <c r="B67" s="29" t="s">
        <v>582</v>
      </c>
      <c r="C67" s="31">
        <v>1</v>
      </c>
      <c r="D67" s="20"/>
    </row>
    <row r="68" spans="1:4" ht="19.899999999999999" customHeight="1" x14ac:dyDescent="0.25">
      <c r="A68" s="22" t="s">
        <v>1308</v>
      </c>
      <c r="B68" s="37" t="s">
        <v>1309</v>
      </c>
      <c r="C68" s="38">
        <v>25</v>
      </c>
      <c r="D68" s="23"/>
    </row>
    <row r="69" spans="1:4" ht="19.899999999999999" customHeight="1" x14ac:dyDescent="0.25">
      <c r="A69" s="17" t="s">
        <v>972</v>
      </c>
      <c r="B69" s="29" t="s">
        <v>973</v>
      </c>
      <c r="C69" s="31">
        <v>13</v>
      </c>
      <c r="D69" s="20"/>
    </row>
    <row r="70" spans="1:4" ht="19.899999999999999" customHeight="1" x14ac:dyDescent="0.25">
      <c r="A70" s="22" t="s">
        <v>1515</v>
      </c>
      <c r="B70" s="37" t="s">
        <v>1517</v>
      </c>
      <c r="C70" s="38">
        <v>2</v>
      </c>
      <c r="D70" s="23"/>
    </row>
    <row r="71" spans="1:4" ht="19.899999999999999" customHeight="1" x14ac:dyDescent="0.25">
      <c r="A71" s="17" t="s">
        <v>1344</v>
      </c>
      <c r="B71" s="29" t="s">
        <v>1345</v>
      </c>
      <c r="C71" s="31">
        <v>1</v>
      </c>
      <c r="D71" s="20"/>
    </row>
    <row r="72" spans="1:4" ht="19.899999999999999" customHeight="1" x14ac:dyDescent="0.25">
      <c r="A72" s="64" t="s">
        <v>1549</v>
      </c>
      <c r="B72" s="65" t="s">
        <v>1536</v>
      </c>
      <c r="C72" s="66">
        <v>33</v>
      </c>
      <c r="D72" s="67"/>
    </row>
  </sheetData>
  <autoFilter ref="A3:C70" xr:uid="{00000000-0001-0000-0100-000000000000}">
    <sortState xmlns:xlrd2="http://schemas.microsoft.com/office/spreadsheetml/2017/richdata2" ref="A4:C72">
      <sortCondition ref="A3:A70"/>
    </sortState>
  </autoFilter>
  <mergeCells count="3">
    <mergeCell ref="A2:D2"/>
    <mergeCell ref="A1:B1"/>
    <mergeCell ref="C1:D1"/>
  </mergeCells>
  <pageMargins left="0.75" right="0.75" top="1" bottom="1" header="0.51180599999999998" footer="0.51180599999999998"/>
  <pageSetup orientation="portrait"/>
  <headerFooter>
    <oddFooter>&amp;C&amp;"Helvetica Neue,Regular"&amp;12&amp;K000000&amp;P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8"/>
  <sheetViews>
    <sheetView showGridLines="0" topLeftCell="A29" zoomScale="70" zoomScaleNormal="70" workbookViewId="0">
      <selection activeCell="L56" sqref="L56"/>
    </sheetView>
  </sheetViews>
  <sheetFormatPr baseColWidth="10" defaultColWidth="9" defaultRowHeight="13.9" customHeight="1" x14ac:dyDescent="0.25"/>
  <cols>
    <col min="1" max="1" width="15.28515625" customWidth="1"/>
    <col min="2" max="2" width="52.28515625" customWidth="1"/>
    <col min="3" max="3" width="13.7109375" customWidth="1"/>
    <col min="4" max="4" width="48.7109375" customWidth="1"/>
    <col min="5" max="5" width="19" customWidth="1"/>
    <col min="6" max="6" width="46.28515625" customWidth="1"/>
    <col min="7" max="9" width="12.28515625" customWidth="1"/>
    <col min="10" max="10" width="37" customWidth="1"/>
  </cols>
  <sheetData>
    <row r="1" spans="1:10" ht="49.9" customHeight="1" x14ac:dyDescent="0.25">
      <c r="A1" s="102"/>
      <c r="B1" s="99"/>
      <c r="C1" s="99"/>
      <c r="D1" s="99"/>
      <c r="E1" s="99"/>
      <c r="F1" s="99"/>
      <c r="G1" s="99"/>
      <c r="H1" s="99"/>
      <c r="I1" s="99"/>
      <c r="J1" s="101"/>
    </row>
    <row r="2" spans="1:10" ht="30" customHeight="1" x14ac:dyDescent="0.25">
      <c r="A2" s="95" t="s">
        <v>1485</v>
      </c>
      <c r="B2" s="96"/>
      <c r="C2" s="96"/>
      <c r="D2" s="96"/>
      <c r="E2" s="96"/>
      <c r="F2" s="96"/>
      <c r="G2" s="96"/>
      <c r="H2" s="96"/>
      <c r="I2" s="96"/>
      <c r="J2" s="97"/>
    </row>
    <row r="3" spans="1:10" ht="55.9" customHeight="1" x14ac:dyDescent="0.25">
      <c r="A3" s="28" t="s">
        <v>14</v>
      </c>
      <c r="B3" s="28" t="s">
        <v>15</v>
      </c>
      <c r="C3" s="28" t="s">
        <v>16</v>
      </c>
      <c r="D3" s="28" t="s">
        <v>27</v>
      </c>
      <c r="E3" s="28" t="s">
        <v>1486</v>
      </c>
      <c r="F3" s="28" t="s">
        <v>32</v>
      </c>
      <c r="G3" s="28" t="s">
        <v>33</v>
      </c>
      <c r="H3" s="28" t="s">
        <v>1487</v>
      </c>
      <c r="I3" s="28" t="s">
        <v>34</v>
      </c>
      <c r="J3" s="28" t="s">
        <v>1488</v>
      </c>
    </row>
    <row r="4" spans="1:10" ht="19.899999999999999" customHeight="1" x14ac:dyDescent="0.25">
      <c r="A4" s="33" t="s">
        <v>39</v>
      </c>
      <c r="B4" s="34" t="s">
        <v>40</v>
      </c>
      <c r="C4" s="34" t="s">
        <v>1489</v>
      </c>
      <c r="D4" s="34" t="s">
        <v>52</v>
      </c>
      <c r="E4" s="35">
        <f>Tasques!T11+Tasques!T12+Tasques!T13+Tasques!T14+Tasques!T15+Tasques!T16+Tasques!T17+Tasques!T18+Tasques!T19+Tasques!T20+Tasques!T21+Tasques!T22+Tasques!T23+Tasques!T24+Tasques!T25+Tasques!T26+Tasques!T27+Tasques!T28+Tasques!T29+Tasques!T30+Tasques!T31+Tasques!T32+Tasques!T33+Tasques!T34+Tasques!T35+Tasques!T36+Tasques!T37+Tasques!T38+Tasques!T39+Tasques!T40+Tasques!T41+Tasques!T42+Tasques!T43+Tasques!T44+Tasques!T45+Tasques!T46+Tasques!T47+Tasques!T48+Tasques!T49+Tasques!T50+Tasques!T51+Tasques!T52+Tasques!T53+Tasques!T54+Tasques!T55+Tasques!T56+Tasques!T57+Tasques!T58+Tasques!T59+Tasques!T60+Tasques!T61+Tasques!T62+Tasques!T63+Tasques!T64</f>
        <v>198960</v>
      </c>
      <c r="F4" s="35">
        <v>1</v>
      </c>
      <c r="G4" s="35">
        <f t="shared" ref="G4:G50" si="0">E4*F4</f>
        <v>198960</v>
      </c>
      <c r="H4" s="35">
        <f t="shared" ref="H4:H50" si="1">(G4/3600)</f>
        <v>55.266666666666666</v>
      </c>
      <c r="I4" s="35">
        <f>'Tipus-de-Recurs-assignat'!B15</f>
        <v>60</v>
      </c>
      <c r="J4" s="45">
        <f t="shared" ref="J4:J50" si="2">(G4/3600)*I4</f>
        <v>3316</v>
      </c>
    </row>
    <row r="5" spans="1:10" ht="19.899999999999999" customHeight="1" x14ac:dyDescent="0.25">
      <c r="A5" s="17" t="s">
        <v>166</v>
      </c>
      <c r="B5" s="29" t="s">
        <v>167</v>
      </c>
      <c r="C5" s="29" t="s">
        <v>1489</v>
      </c>
      <c r="D5" s="29" t="s">
        <v>175</v>
      </c>
      <c r="E5" s="31">
        <f>Tasques!T65+Tasques!T66+Tasques!T67+Tasques!T68+Tasques!T69+Tasques!T70+Tasques!T71+Tasques!T72+Tasques!T73+Tasques!T74+Tasques!T75+Tasques!T76+Tasques!T77+Tasques!T78+Tasques!T79+Tasques!T80+Tasques!T81+Tasques!T82+Tasques!T83+Tasques!T84+Tasques!T85+Tasques!T86+Tasques!T87+Tasques!T88+Tasques!T89+Tasques!T90+Tasques!T91+Tasques!T92+Tasques!T93+Tasques!T94+Tasques!T95+Tasques!T96+Tasques!T97+Tasques!T98+Tasques!T99+Tasques!T100+Tasques!T101+Tasques!T102+Tasques!T103+Tasques!T104+Tasques!T105+Tasques!T106+Tasques!T107+Tasques!T108+Tasques!T109+Tasques!T110+Tasques!T111+Tasques!T112+Tasques!T113+Tasques!T114+Tasques!T115+Tasques!T116+Tasques!T117+Tasques!T118+Tasques!T119+Tasques!T120+Tasques!T121+Tasques!T122+Tasques!T123+Tasques!T124+Tasques!T125+Tasques!T126+Tasques!T127+Tasques!T128+Tasques!T129+Tasques!T130+Tasques!T131+Tasques!T132+Tasques!T133+Tasques!T134+Tasques!T135+Tasques!T136+Tasques!T137+Tasques!T138+Tasques!T139+Tasques!T140+Tasques!T141+Tasques!T142+Tasques!T143+Tasques!T144+Tasques!T145+Tasques!T146+Tasques!T147+Tasques!T148+Tasques!T149+Tasques!T150+Tasques!T151+Tasques!T152+Tasques!T153+Tasques!T154+Tasques!T155+Tasques!T156+Tasques!T157+Tasques!T158+Tasques!T159+Tasques!T160+Tasques!T161+Tasques!T162+Tasques!T163+Tasques!T164+Tasques!T165+Tasques!T166+Tasques!T167+Tasques!T168+Tasques!T169+Tasques!T170+Tasques!T171+Tasques!T172+Tasques!T173+Tasques!T174+Tasques!T175+Tasques!T176+Tasques!T177+Tasques!T178+Tasques!T179+Tasques!T180+Tasques!T181+Tasques!T182+Tasques!T183+Tasques!T184+Tasques!T185+Tasques!T186+Tasques!T187+Tasques!T188+Tasques!T189+Tasques!T190+Tasques!T191+Tasques!T192+Tasques!T193+Tasques!T194+Tasques!T195+Tasques!T196+Tasques!T197+Tasques!T198+Tasques!T199+Tasques!T200+Tasques!T201+Tasques!T202+Tasques!T203+Tasques!T204+Tasques!T205+Tasques!T206+Tasques!T207+Tasques!T208+Tasques!T209+Tasques!T210+Tasques!T211+Tasques!T212+Tasques!T213+Tasques!T214+Tasques!T215</f>
        <v>746808</v>
      </c>
      <c r="F5" s="31">
        <v>1</v>
      </c>
      <c r="G5" s="31">
        <f t="shared" si="0"/>
        <v>746808</v>
      </c>
      <c r="H5" s="31">
        <f t="shared" si="1"/>
        <v>207.44666666666666</v>
      </c>
      <c r="I5" s="31">
        <f>'Tipus-de-Recurs-assignat'!B16</f>
        <v>90</v>
      </c>
      <c r="J5" s="46">
        <f t="shared" si="2"/>
        <v>18670.2</v>
      </c>
    </row>
    <row r="6" spans="1:10" ht="19.899999999999999" customHeight="1" x14ac:dyDescent="0.25">
      <c r="A6" s="22" t="s">
        <v>494</v>
      </c>
      <c r="B6" s="37" t="s">
        <v>495</v>
      </c>
      <c r="C6" s="37" t="s">
        <v>1489</v>
      </c>
      <c r="D6" s="37" t="s">
        <v>501</v>
      </c>
      <c r="E6" s="38">
        <f>Tasques!T216+Tasques!T217+Tasques!T218+Tasques!T219+Tasques!T220</f>
        <v>28740</v>
      </c>
      <c r="F6" s="38">
        <v>1</v>
      </c>
      <c r="G6" s="38">
        <f t="shared" si="0"/>
        <v>28740</v>
      </c>
      <c r="H6" s="38">
        <f t="shared" si="1"/>
        <v>7.9833333333333334</v>
      </c>
      <c r="I6" s="38">
        <f>'Tipus-de-Recurs-assignat'!B17</f>
        <v>75</v>
      </c>
      <c r="J6" s="47">
        <f t="shared" si="2"/>
        <v>598.75</v>
      </c>
    </row>
    <row r="7" spans="1:10" ht="19.899999999999999" customHeight="1" x14ac:dyDescent="0.25">
      <c r="A7" s="17" t="s">
        <v>510</v>
      </c>
      <c r="B7" s="29" t="s">
        <v>511</v>
      </c>
      <c r="C7" s="29" t="s">
        <v>1489</v>
      </c>
      <c r="D7" s="29" t="s">
        <v>520</v>
      </c>
      <c r="E7" s="31">
        <f>Tasques!T221+Tasques!T222+Tasques!T223</f>
        <v>21000</v>
      </c>
      <c r="F7" s="31">
        <v>1</v>
      </c>
      <c r="G7" s="31">
        <f t="shared" si="0"/>
        <v>21000</v>
      </c>
      <c r="H7" s="31">
        <f t="shared" si="1"/>
        <v>5.833333333333333</v>
      </c>
      <c r="I7" s="31">
        <f>'Tipus-de-Recurs-assignat'!B13</f>
        <v>45</v>
      </c>
      <c r="J7" s="46">
        <f t="shared" si="2"/>
        <v>262.5</v>
      </c>
    </row>
    <row r="8" spans="1:10" ht="19.899999999999999" customHeight="1" x14ac:dyDescent="0.25">
      <c r="A8" s="22" t="s">
        <v>529</v>
      </c>
      <c r="B8" s="37" t="s">
        <v>530</v>
      </c>
      <c r="C8" s="37" t="s">
        <v>1489</v>
      </c>
      <c r="D8" s="37" t="s">
        <v>520</v>
      </c>
      <c r="E8" s="38">
        <f>Tasques!T224</f>
        <v>7500</v>
      </c>
      <c r="F8" s="38">
        <v>1</v>
      </c>
      <c r="G8" s="38">
        <f t="shared" si="0"/>
        <v>7500</v>
      </c>
      <c r="H8" s="38">
        <f t="shared" si="1"/>
        <v>2.0833333333333335</v>
      </c>
      <c r="I8" s="38">
        <f>'Tipus-de-Recurs-assignat'!B13</f>
        <v>45</v>
      </c>
      <c r="J8" s="47">
        <f t="shared" si="2"/>
        <v>93.75</v>
      </c>
    </row>
    <row r="9" spans="1:10" ht="19.899999999999999" customHeight="1" x14ac:dyDescent="0.25">
      <c r="A9" s="17" t="s">
        <v>536</v>
      </c>
      <c r="B9" s="29" t="s">
        <v>537</v>
      </c>
      <c r="C9" s="29" t="s">
        <v>1489</v>
      </c>
      <c r="D9" s="29" t="s">
        <v>542</v>
      </c>
      <c r="E9" s="31">
        <f>Tasques!T225+Tasques!T226+Tasques!T227+Tasques!T228</f>
        <v>15840</v>
      </c>
      <c r="F9" s="31">
        <v>1</v>
      </c>
      <c r="G9" s="31">
        <f t="shared" si="0"/>
        <v>15840</v>
      </c>
      <c r="H9" s="31">
        <f t="shared" si="1"/>
        <v>4.4000000000000004</v>
      </c>
      <c r="I9" s="31">
        <f>'Tipus-de-Recurs-assignat'!B5</f>
        <v>90</v>
      </c>
      <c r="J9" s="46">
        <f t="shared" si="2"/>
        <v>396.00000000000006</v>
      </c>
    </row>
    <row r="10" spans="1:10" ht="19.899999999999999" customHeight="1" x14ac:dyDescent="0.25">
      <c r="A10" s="22" t="s">
        <v>549</v>
      </c>
      <c r="B10" s="37" t="s">
        <v>550</v>
      </c>
      <c r="C10" s="37" t="s">
        <v>1489</v>
      </c>
      <c r="D10" s="37" t="s">
        <v>559</v>
      </c>
      <c r="E10" s="38">
        <f>Tasques!T229+Tasques!T230</f>
        <v>3540</v>
      </c>
      <c r="F10" s="38">
        <v>12</v>
      </c>
      <c r="G10" s="38">
        <f t="shared" si="0"/>
        <v>42480</v>
      </c>
      <c r="H10" s="38">
        <f t="shared" si="1"/>
        <v>11.8</v>
      </c>
      <c r="I10" s="38">
        <f>'Tipus-de-Recurs-assignat'!B10</f>
        <v>35</v>
      </c>
      <c r="J10" s="47">
        <f t="shared" si="2"/>
        <v>413</v>
      </c>
    </row>
    <row r="11" spans="1:10" ht="19.899999999999999" customHeight="1" x14ac:dyDescent="0.25">
      <c r="A11" s="18" t="s">
        <v>563</v>
      </c>
      <c r="B11" s="30" t="s">
        <v>564</v>
      </c>
      <c r="C11" s="30" t="s">
        <v>1489</v>
      </c>
      <c r="D11" s="30" t="s">
        <v>1557</v>
      </c>
      <c r="E11" s="32">
        <f>Tasques!T231+Tasques!T232</f>
        <v>2400</v>
      </c>
      <c r="F11" s="32">
        <v>12</v>
      </c>
      <c r="G11" s="32">
        <f t="shared" si="0"/>
        <v>28800</v>
      </c>
      <c r="H11" s="32">
        <f t="shared" si="1"/>
        <v>8</v>
      </c>
      <c r="I11" s="32">
        <f>'Tipus-de-Recurs-assignat'!B19</f>
        <v>85</v>
      </c>
      <c r="J11" s="48">
        <f t="shared" si="2"/>
        <v>680</v>
      </c>
    </row>
    <row r="12" spans="1:10" ht="19.899999999999999" customHeight="1" x14ac:dyDescent="0.25">
      <c r="A12" s="24" t="s">
        <v>578</v>
      </c>
      <c r="B12" s="39" t="s">
        <v>579</v>
      </c>
      <c r="C12" s="39" t="s">
        <v>1489</v>
      </c>
      <c r="D12" s="39" t="s">
        <v>588</v>
      </c>
      <c r="E12" s="40">
        <f>Tasques!T233</f>
        <v>1200</v>
      </c>
      <c r="F12" s="40">
        <v>1</v>
      </c>
      <c r="G12" s="40">
        <f t="shared" si="0"/>
        <v>1200</v>
      </c>
      <c r="H12" s="40">
        <f t="shared" si="1"/>
        <v>0.33333333333333331</v>
      </c>
      <c r="I12" s="40">
        <f>'Tipus-de-Recurs-assignat'!B20</f>
        <v>75</v>
      </c>
      <c r="J12" s="49">
        <f t="shared" si="2"/>
        <v>25</v>
      </c>
    </row>
    <row r="13" spans="1:10" ht="19.899999999999999" customHeight="1" x14ac:dyDescent="0.25">
      <c r="A13" s="18" t="s">
        <v>589</v>
      </c>
      <c r="B13" s="30" t="s">
        <v>590</v>
      </c>
      <c r="C13" s="30" t="s">
        <v>1489</v>
      </c>
      <c r="D13" s="30" t="s">
        <v>588</v>
      </c>
      <c r="E13" s="32">
        <f>Tasques!T234+Tasques!T235</f>
        <v>3000</v>
      </c>
      <c r="F13" s="32">
        <v>1</v>
      </c>
      <c r="G13" s="32">
        <f t="shared" si="0"/>
        <v>3000</v>
      </c>
      <c r="H13" s="32">
        <f t="shared" si="1"/>
        <v>0.83333333333333337</v>
      </c>
      <c r="I13" s="32">
        <f>'Tipus-de-Recurs-assignat'!B20</f>
        <v>75</v>
      </c>
      <c r="J13" s="48">
        <f t="shared" si="2"/>
        <v>62.5</v>
      </c>
    </row>
    <row r="14" spans="1:10" ht="19.899999999999999" customHeight="1" x14ac:dyDescent="0.25">
      <c r="A14" s="24" t="s">
        <v>602</v>
      </c>
      <c r="B14" s="39" t="s">
        <v>603</v>
      </c>
      <c r="C14" s="39" t="s">
        <v>1489</v>
      </c>
      <c r="D14" s="39" t="s">
        <v>611</v>
      </c>
      <c r="E14" s="40">
        <f>Tasques!T236+Tasques!T237+Tasques!T238+Tasques!T239+Tasques!T240+Tasques!T241+Tasques!T242</f>
        <v>9660</v>
      </c>
      <c r="F14" s="40">
        <v>2</v>
      </c>
      <c r="G14" s="40">
        <f t="shared" si="0"/>
        <v>19320</v>
      </c>
      <c r="H14" s="40">
        <f t="shared" si="1"/>
        <v>5.3666666666666663</v>
      </c>
      <c r="I14" s="40">
        <f>'Tipus-de-Recurs-assignat'!B12</f>
        <v>35</v>
      </c>
      <c r="J14" s="49">
        <f t="shared" si="2"/>
        <v>187.83333333333331</v>
      </c>
    </row>
    <row r="15" spans="1:10" ht="19.899999999999999" customHeight="1" x14ac:dyDescent="0.25">
      <c r="A15" s="18" t="s">
        <v>624</v>
      </c>
      <c r="B15" s="30" t="s">
        <v>625</v>
      </c>
      <c r="C15" s="30" t="s">
        <v>1489</v>
      </c>
      <c r="D15" s="30" t="s">
        <v>611</v>
      </c>
      <c r="E15" s="32">
        <f>Tasques!T243+Tasques!T244+Tasques!T245+Tasques!T246+Tasques!T247+Tasques!T248</f>
        <v>2940</v>
      </c>
      <c r="F15" s="32">
        <v>1</v>
      </c>
      <c r="G15" s="32">
        <f t="shared" si="0"/>
        <v>2940</v>
      </c>
      <c r="H15" s="32">
        <f t="shared" si="1"/>
        <v>0.81666666666666665</v>
      </c>
      <c r="I15" s="32">
        <f>'Tipus-de-Recurs-assignat'!B12</f>
        <v>35</v>
      </c>
      <c r="J15" s="48">
        <f t="shared" si="2"/>
        <v>28.583333333333332</v>
      </c>
    </row>
    <row r="16" spans="1:10" ht="19.899999999999999" customHeight="1" x14ac:dyDescent="0.25">
      <c r="A16" s="24" t="s">
        <v>639</v>
      </c>
      <c r="B16" s="39" t="s">
        <v>640</v>
      </c>
      <c r="C16" s="39" t="s">
        <v>1489</v>
      </c>
      <c r="D16" s="39" t="s">
        <v>647</v>
      </c>
      <c r="E16" s="40">
        <f>Tasques!T249+Tasques!T250+Tasques!T251+Tasques!T252+Tasques!T253+Tasques!T254+Tasques!T255+Tasques!T256+Tasques!T257+Tasques!T258+Tasques!T259+Tasques!T260</f>
        <v>34800</v>
      </c>
      <c r="F16" s="40">
        <v>1</v>
      </c>
      <c r="G16" s="40">
        <f t="shared" si="0"/>
        <v>34800</v>
      </c>
      <c r="H16" s="40">
        <f t="shared" si="1"/>
        <v>9.6666666666666661</v>
      </c>
      <c r="I16" s="40">
        <f>'Tipus-de-Recurs-assignat'!B8</f>
        <v>35</v>
      </c>
      <c r="J16" s="49">
        <f t="shared" si="2"/>
        <v>338.33333333333331</v>
      </c>
    </row>
    <row r="17" spans="1:10" ht="19.899999999999999" customHeight="1" x14ac:dyDescent="0.25">
      <c r="A17" s="18" t="s">
        <v>662</v>
      </c>
      <c r="B17" s="30" t="s">
        <v>663</v>
      </c>
      <c r="C17" s="30" t="s">
        <v>1489</v>
      </c>
      <c r="D17" s="30" t="s">
        <v>520</v>
      </c>
      <c r="E17" s="32">
        <f>Tasques!T261</f>
        <v>2100</v>
      </c>
      <c r="F17" s="32">
        <v>1</v>
      </c>
      <c r="G17" s="32">
        <f t="shared" si="0"/>
        <v>2100</v>
      </c>
      <c r="H17" s="32">
        <f t="shared" si="1"/>
        <v>0.58333333333333337</v>
      </c>
      <c r="I17" s="32">
        <f>'Tipus-de-Recurs-assignat'!B13</f>
        <v>45</v>
      </c>
      <c r="J17" s="48">
        <f t="shared" si="2"/>
        <v>26.25</v>
      </c>
    </row>
    <row r="18" spans="1:10" ht="19.899999999999999" customHeight="1" x14ac:dyDescent="0.25">
      <c r="A18" s="24" t="s">
        <v>668</v>
      </c>
      <c r="B18" s="39" t="s">
        <v>669</v>
      </c>
      <c r="C18" s="39" t="s">
        <v>1489</v>
      </c>
      <c r="D18" s="39" t="s">
        <v>676</v>
      </c>
      <c r="E18" s="40">
        <f>Tasques!T262+Tasques!T263+Tasques!T264+Tasques!T265+Tasques!T266+Tasques!T267+Tasques!T268+Tasques!T269+Tasques!T270</f>
        <v>36285</v>
      </c>
      <c r="F18" s="40">
        <v>1</v>
      </c>
      <c r="G18" s="40">
        <f t="shared" si="0"/>
        <v>36285</v>
      </c>
      <c r="H18" s="40">
        <f t="shared" si="1"/>
        <v>10.079166666666667</v>
      </c>
      <c r="I18" s="40">
        <f>'Tipus-de-Recurs-assignat'!B21</f>
        <v>70</v>
      </c>
      <c r="J18" s="49">
        <f t="shared" si="2"/>
        <v>705.54166666666674</v>
      </c>
    </row>
    <row r="19" spans="1:10" ht="19.899999999999999" customHeight="1" x14ac:dyDescent="0.25">
      <c r="A19" s="18" t="s">
        <v>698</v>
      </c>
      <c r="B19" s="30" t="s">
        <v>699</v>
      </c>
      <c r="C19" s="30" t="s">
        <v>1489</v>
      </c>
      <c r="D19" s="30" t="s">
        <v>705</v>
      </c>
      <c r="E19" s="32">
        <f>SUM(Tasques!T271:T275)</f>
        <v>2700</v>
      </c>
      <c r="F19" s="32">
        <v>1</v>
      </c>
      <c r="G19" s="32">
        <f t="shared" si="0"/>
        <v>2700</v>
      </c>
      <c r="H19" s="32">
        <f t="shared" si="1"/>
        <v>0.75</v>
      </c>
      <c r="I19" s="32">
        <f>'Tipus-de-Recurs-assignat'!B14</f>
        <v>40</v>
      </c>
      <c r="J19" s="48">
        <f t="shared" si="2"/>
        <v>30</v>
      </c>
    </row>
    <row r="20" spans="1:10" ht="19.899999999999999" customHeight="1" x14ac:dyDescent="0.25">
      <c r="A20" s="24" t="s">
        <v>721</v>
      </c>
      <c r="B20" s="39" t="s">
        <v>722</v>
      </c>
      <c r="C20" s="39" t="s">
        <v>1489</v>
      </c>
      <c r="D20" s="39" t="s">
        <v>520</v>
      </c>
      <c r="E20" s="40">
        <f>Tasques!T276+Tasques!T277+Tasques!T278</f>
        <v>2700</v>
      </c>
      <c r="F20" s="40">
        <v>1</v>
      </c>
      <c r="G20" s="40">
        <f t="shared" si="0"/>
        <v>2700</v>
      </c>
      <c r="H20" s="40">
        <f t="shared" si="1"/>
        <v>0.75</v>
      </c>
      <c r="I20" s="40">
        <f>'Tipus-de-Recurs-assignat'!B13</f>
        <v>45</v>
      </c>
      <c r="J20" s="49">
        <f t="shared" si="2"/>
        <v>33.75</v>
      </c>
    </row>
    <row r="21" spans="1:10" ht="19.899999999999999" customHeight="1" x14ac:dyDescent="0.25">
      <c r="A21" s="18" t="s">
        <v>731</v>
      </c>
      <c r="B21" s="30" t="s">
        <v>732</v>
      </c>
      <c r="C21" s="30" t="s">
        <v>1489</v>
      </c>
      <c r="D21" s="30" t="s">
        <v>520</v>
      </c>
      <c r="E21" s="32">
        <f>Tasques!T279</f>
        <v>900</v>
      </c>
      <c r="F21" s="32">
        <v>1</v>
      </c>
      <c r="G21" s="32">
        <f t="shared" si="0"/>
        <v>900</v>
      </c>
      <c r="H21" s="32">
        <f t="shared" si="1"/>
        <v>0.25</v>
      </c>
      <c r="I21" s="32">
        <f>'Tipus-de-Recurs-assignat'!B13</f>
        <v>45</v>
      </c>
      <c r="J21" s="48">
        <f t="shared" si="2"/>
        <v>11.25</v>
      </c>
    </row>
    <row r="22" spans="1:10" ht="19.899999999999999" customHeight="1" x14ac:dyDescent="0.25">
      <c r="A22" s="24" t="s">
        <v>736</v>
      </c>
      <c r="B22" s="39" t="s">
        <v>737</v>
      </c>
      <c r="C22" s="39" t="s">
        <v>1489</v>
      </c>
      <c r="D22" s="39" t="s">
        <v>744</v>
      </c>
      <c r="E22" s="40">
        <f>Tasques!T280+Tasques!T281+Tasques!T282+Tasques!T283+Tasques!T284+Tasques!T285+Tasques!T286+Tasques!T287+Tasques!T288+Tasques!T289</f>
        <v>9540</v>
      </c>
      <c r="F22" s="40">
        <v>1</v>
      </c>
      <c r="G22" s="40">
        <f t="shared" si="0"/>
        <v>9540</v>
      </c>
      <c r="H22" s="40">
        <f t="shared" si="1"/>
        <v>2.65</v>
      </c>
      <c r="I22" s="40">
        <v>60</v>
      </c>
      <c r="J22" s="49">
        <f t="shared" si="2"/>
        <v>159</v>
      </c>
    </row>
    <row r="23" spans="1:10" ht="19.899999999999999" customHeight="1" x14ac:dyDescent="0.25">
      <c r="A23" s="18" t="s">
        <v>763</v>
      </c>
      <c r="B23" s="30" t="s">
        <v>764</v>
      </c>
      <c r="C23" s="30" t="s">
        <v>1489</v>
      </c>
      <c r="D23" s="30" t="s">
        <v>771</v>
      </c>
      <c r="E23" s="32">
        <f>Tasques!T290+Tasques!T291+Tasques!T292+Tasques!T293+Tasques!T294+Tasques!T295+Tasques!T296+Tasques!T297+Tasques!T298+Tasques!T299+Tasques!T300+Tasques!T301+Tasques!T302+Tasques!T303+Tasques!T304+Tasques!T305+Tasques!T306</f>
        <v>121620</v>
      </c>
      <c r="F23" s="32">
        <v>1</v>
      </c>
      <c r="G23" s="32">
        <f t="shared" si="0"/>
        <v>121620</v>
      </c>
      <c r="H23" s="32">
        <f t="shared" si="1"/>
        <v>33.783333333333331</v>
      </c>
      <c r="I23" s="32">
        <f>'Tipus-de-Recurs-assignat'!B26</f>
        <v>120</v>
      </c>
      <c r="J23" s="48">
        <f t="shared" si="2"/>
        <v>4054</v>
      </c>
    </row>
    <row r="24" spans="1:10" ht="19.899999999999999" customHeight="1" x14ac:dyDescent="0.25">
      <c r="A24" s="24" t="s">
        <v>804</v>
      </c>
      <c r="B24" s="39" t="s">
        <v>805</v>
      </c>
      <c r="C24" s="39" t="s">
        <v>1489</v>
      </c>
      <c r="D24" s="39" t="s">
        <v>812</v>
      </c>
      <c r="E24" s="40">
        <f>Tasques!T307</f>
        <v>1950</v>
      </c>
      <c r="F24" s="40">
        <v>12</v>
      </c>
      <c r="G24" s="40">
        <f t="shared" si="0"/>
        <v>23400</v>
      </c>
      <c r="H24" s="40">
        <f t="shared" si="1"/>
        <v>6.5</v>
      </c>
      <c r="I24" s="40">
        <f>'Tipus-de-Recurs-assignat'!B27</f>
        <v>80</v>
      </c>
      <c r="J24" s="49">
        <f t="shared" si="2"/>
        <v>520</v>
      </c>
    </row>
    <row r="25" spans="1:10" ht="19.899999999999999" customHeight="1" x14ac:dyDescent="0.25">
      <c r="A25" s="18" t="s">
        <v>813</v>
      </c>
      <c r="B25" s="30" t="s">
        <v>814</v>
      </c>
      <c r="C25" s="30" t="s">
        <v>1489</v>
      </c>
      <c r="D25" s="30" t="s">
        <v>820</v>
      </c>
      <c r="E25" s="32">
        <f>Tasques!T308+Tasques!T309+Tasques!T310+Tasques!T311+Tasques!T312+Tasques!T313+Tasques!T314</f>
        <v>13650</v>
      </c>
      <c r="F25" s="32">
        <v>2</v>
      </c>
      <c r="G25" s="32">
        <f t="shared" si="0"/>
        <v>27300</v>
      </c>
      <c r="H25" s="32">
        <f t="shared" si="1"/>
        <v>7.583333333333333</v>
      </c>
      <c r="I25" s="32">
        <f>'Tipus-de-Recurs-assignat'!B31</f>
        <v>75</v>
      </c>
      <c r="J25" s="48">
        <f t="shared" si="2"/>
        <v>568.75</v>
      </c>
    </row>
    <row r="26" spans="1:10" ht="19.899999999999999" customHeight="1" x14ac:dyDescent="0.25">
      <c r="A26" s="24" t="s">
        <v>844</v>
      </c>
      <c r="B26" s="39" t="s">
        <v>845</v>
      </c>
      <c r="C26" s="39" t="s">
        <v>1489</v>
      </c>
      <c r="D26" s="39" t="s">
        <v>1557</v>
      </c>
      <c r="E26" s="40">
        <f>Tasques!T315+Tasques!T316+Tasques!T317+Tasques!T318+Tasques!T319+Tasques!T320+Tasques!T321+Tasques!T322+Tasques!T323+Tasques!T324+Tasques!T325+Tasques!T326+Tasques!T327+Tasques!T328+Tasques!T329+Tasques!T330+Tasques!T331+Tasques!T332+Tasques!T333+Tasques!T334+Tasques!T335+Tasques!T336+Tasques!T337+Tasques!T338+Tasques!T339+Tasques!T340</f>
        <v>52200</v>
      </c>
      <c r="F26" s="40">
        <v>4</v>
      </c>
      <c r="G26" s="40">
        <f t="shared" si="0"/>
        <v>208800</v>
      </c>
      <c r="H26" s="40">
        <f t="shared" si="1"/>
        <v>58</v>
      </c>
      <c r="I26" s="40">
        <v>120</v>
      </c>
      <c r="J26" s="49">
        <f t="shared" si="2"/>
        <v>6960</v>
      </c>
    </row>
    <row r="27" spans="1:10" ht="19.899999999999999" customHeight="1" x14ac:dyDescent="0.25">
      <c r="A27" s="18" t="s">
        <v>898</v>
      </c>
      <c r="B27" s="30" t="s">
        <v>899</v>
      </c>
      <c r="C27" s="30" t="s">
        <v>1489</v>
      </c>
      <c r="D27" s="30" t="s">
        <v>588</v>
      </c>
      <c r="E27" s="32">
        <f>Tasques!T341</f>
        <v>3000</v>
      </c>
      <c r="F27" s="32">
        <v>2</v>
      </c>
      <c r="G27" s="32">
        <f t="shared" si="0"/>
        <v>6000</v>
      </c>
      <c r="H27" s="32">
        <f t="shared" si="1"/>
        <v>1.6666666666666667</v>
      </c>
      <c r="I27" s="32">
        <f>'Tipus-de-Recurs-assignat'!B20</f>
        <v>75</v>
      </c>
      <c r="J27" s="48">
        <f t="shared" si="2"/>
        <v>125</v>
      </c>
    </row>
    <row r="28" spans="1:10" ht="19.899999999999999" customHeight="1" x14ac:dyDescent="0.25">
      <c r="A28" s="24" t="s">
        <v>903</v>
      </c>
      <c r="B28" s="39" t="s">
        <v>904</v>
      </c>
      <c r="C28" s="39" t="s">
        <v>1489</v>
      </c>
      <c r="D28" s="39" t="s">
        <v>910</v>
      </c>
      <c r="E28" s="40">
        <f>Tasques!T342+Tasques!T343+Tasques!T344</f>
        <v>5700</v>
      </c>
      <c r="F28" s="40">
        <v>1</v>
      </c>
      <c r="G28" s="40">
        <f t="shared" si="0"/>
        <v>5700</v>
      </c>
      <c r="H28" s="40">
        <f t="shared" si="1"/>
        <v>1.5833333333333333</v>
      </c>
      <c r="I28" s="40">
        <f>'Tipus-de-Recurs-assignat'!B36</f>
        <v>70</v>
      </c>
      <c r="J28" s="49">
        <f t="shared" si="2"/>
        <v>110.83333333333333</v>
      </c>
    </row>
    <row r="29" spans="1:10" ht="19.899999999999999" customHeight="1" x14ac:dyDescent="0.25">
      <c r="A29" s="18" t="s">
        <v>915</v>
      </c>
      <c r="B29" s="30" t="s">
        <v>916</v>
      </c>
      <c r="C29" s="30" t="s">
        <v>1489</v>
      </c>
      <c r="D29" s="30" t="s">
        <v>588</v>
      </c>
      <c r="E29" s="32">
        <f>Tasques!T345+Tasques!T346+Tasques!T347+Tasques!T348+Tasques!T349+Tasques!T350+Tasques!T351+Tasques!T352+Tasques!T353+Tasques!T354+Tasques!T355+Tasques!T356+Tasques!T357+Tasques!T358+Tasques!T359+Tasques!T360+Tasques!T361+Tasques!T362+Tasques!T363+Tasques!T364+Tasques!T365+Tasques!T366+Tasques!T367+Tasques!T368</f>
        <v>63600</v>
      </c>
      <c r="F29" s="32">
        <v>12</v>
      </c>
      <c r="G29" s="32">
        <f t="shared" si="0"/>
        <v>763200</v>
      </c>
      <c r="H29" s="32">
        <f t="shared" si="1"/>
        <v>212</v>
      </c>
      <c r="I29" s="32">
        <f>'Tipus-de-Recurs-assignat'!B20</f>
        <v>75</v>
      </c>
      <c r="J29" s="48">
        <f t="shared" si="2"/>
        <v>15900</v>
      </c>
    </row>
    <row r="30" spans="1:10" ht="19.899999999999999" customHeight="1" x14ac:dyDescent="0.25">
      <c r="A30" s="24" t="s">
        <v>982</v>
      </c>
      <c r="B30" s="39" t="s">
        <v>983</v>
      </c>
      <c r="C30" s="39" t="s">
        <v>1489</v>
      </c>
      <c r="D30" s="39" t="s">
        <v>588</v>
      </c>
      <c r="E30" s="40">
        <f>Tasques!T369+Tasques!T370+Tasques!T371+Tasques!T372+Tasques!T373+Tasques!T374+Tasques!T375+Tasques!T376+Tasques!T377+Tasques!T378+Tasques!T379+Tasques!T380+Tasques!T381+Tasques!T382+Tasques!T383+Tasques!T384+Tasques!T385</f>
        <v>68100</v>
      </c>
      <c r="F30" s="40">
        <v>2</v>
      </c>
      <c r="G30" s="40">
        <f t="shared" si="0"/>
        <v>136200</v>
      </c>
      <c r="H30" s="40">
        <f t="shared" si="1"/>
        <v>37.833333333333336</v>
      </c>
      <c r="I30" s="40">
        <f>'Tipus-de-Recurs-assignat'!B20</f>
        <v>75</v>
      </c>
      <c r="J30" s="49">
        <f t="shared" si="2"/>
        <v>2837.5</v>
      </c>
    </row>
    <row r="31" spans="1:10" ht="19.899999999999999" customHeight="1" x14ac:dyDescent="0.25">
      <c r="A31" s="18" t="s">
        <v>1013</v>
      </c>
      <c r="B31" s="30" t="s">
        <v>1014</v>
      </c>
      <c r="C31" s="30" t="s">
        <v>1489</v>
      </c>
      <c r="D31" s="30" t="s">
        <v>588</v>
      </c>
      <c r="E31" s="32">
        <f>Tasques!T386+Tasques!T387+Tasques!T388+Tasques!T389+Tasques!T390+Tasques!T391+Tasques!T392+Tasques!T393+Tasques!T394+Tasques!T395+Tasques!T396+Tasques!T397+Tasques!T398+Tasques!T399+Tasques!T400+Tasques!T401+Tasques!T402+Tasques!T403</f>
        <v>87690</v>
      </c>
      <c r="F31" s="32">
        <v>1</v>
      </c>
      <c r="G31" s="32">
        <f t="shared" si="0"/>
        <v>87690</v>
      </c>
      <c r="H31" s="32">
        <f t="shared" si="1"/>
        <v>24.358333333333334</v>
      </c>
      <c r="I31" s="32">
        <f>'Tipus-de-Recurs-assignat'!B20</f>
        <v>75</v>
      </c>
      <c r="J31" s="48">
        <f t="shared" si="2"/>
        <v>1826.875</v>
      </c>
    </row>
    <row r="32" spans="1:10" ht="19.899999999999999" customHeight="1" x14ac:dyDescent="0.25">
      <c r="A32" s="24" t="s">
        <v>1053</v>
      </c>
      <c r="B32" s="39" t="s">
        <v>1054</v>
      </c>
      <c r="C32" s="39" t="s">
        <v>1489</v>
      </c>
      <c r="D32" s="39" t="s">
        <v>520</v>
      </c>
      <c r="E32" s="40">
        <f>Tasques!T404+Tasques!T405+Tasques!T406+Tasques!T407+Tasques!T408+Tasques!T409+Tasques!T410+Tasques!T411+Tasques!T412+Tasques!T413+Tasques!T414+Tasques!T415+Tasques!T416</f>
        <v>34200</v>
      </c>
      <c r="F32" s="40">
        <v>2</v>
      </c>
      <c r="G32" s="40">
        <f t="shared" si="0"/>
        <v>68400</v>
      </c>
      <c r="H32" s="40">
        <f t="shared" si="1"/>
        <v>19</v>
      </c>
      <c r="I32" s="40">
        <f>'Tipus-de-Recurs-assignat'!B13</f>
        <v>45</v>
      </c>
      <c r="J32" s="49">
        <f t="shared" si="2"/>
        <v>855</v>
      </c>
    </row>
    <row r="33" spans="1:10" ht="19.899999999999999" customHeight="1" x14ac:dyDescent="0.25">
      <c r="A33" s="18" t="s">
        <v>1084</v>
      </c>
      <c r="B33" s="30" t="s">
        <v>1085</v>
      </c>
      <c r="C33" s="30" t="s">
        <v>1489</v>
      </c>
      <c r="D33" s="30" t="s">
        <v>520</v>
      </c>
      <c r="E33" s="32">
        <f>Tasques!T417+Tasques!T418+Tasques!T419+Tasques!T420+Tasques!T421+Tasques!T422+Tasques!T423+Tasques!T424</f>
        <v>35100</v>
      </c>
      <c r="F33" s="32">
        <v>2</v>
      </c>
      <c r="G33" s="32">
        <f t="shared" si="0"/>
        <v>70200</v>
      </c>
      <c r="H33" s="32">
        <f t="shared" si="1"/>
        <v>19.5</v>
      </c>
      <c r="I33" s="32">
        <f>'Tipus-de-Recurs-assignat'!B13</f>
        <v>45</v>
      </c>
      <c r="J33" s="48">
        <f t="shared" si="2"/>
        <v>877.5</v>
      </c>
    </row>
    <row r="34" spans="1:10" ht="19.899999999999999" customHeight="1" x14ac:dyDescent="0.25">
      <c r="A34" s="24" t="s">
        <v>1106</v>
      </c>
      <c r="B34" s="39" t="s">
        <v>1107</v>
      </c>
      <c r="C34" s="39" t="s">
        <v>1489</v>
      </c>
      <c r="D34" s="39" t="s">
        <v>1557</v>
      </c>
      <c r="E34" s="40">
        <f>Tasques!T425+Tasques!T426+Tasques!T427+Tasques!T428+Tasques!T429+Tasques!T430+Tasques!T431+Tasques!T432+Tasques!T433+Tasques!T434</f>
        <v>50500</v>
      </c>
      <c r="F34" s="40">
        <v>1</v>
      </c>
      <c r="G34" s="40">
        <f t="shared" si="0"/>
        <v>50500</v>
      </c>
      <c r="H34" s="40">
        <f t="shared" si="1"/>
        <v>14.027777777777779</v>
      </c>
      <c r="I34" s="40">
        <f>'Tipus-de-Recurs-assignat'!B42</f>
        <v>90</v>
      </c>
      <c r="J34" s="49">
        <f t="shared" si="2"/>
        <v>1262.5</v>
      </c>
    </row>
    <row r="35" spans="1:10" ht="19.899999999999999" customHeight="1" x14ac:dyDescent="0.25">
      <c r="A35" s="18" t="s">
        <v>1133</v>
      </c>
      <c r="B35" s="30" t="s">
        <v>1134</v>
      </c>
      <c r="C35" s="30" t="s">
        <v>1489</v>
      </c>
      <c r="D35" s="30" t="s">
        <v>611</v>
      </c>
      <c r="E35" s="32">
        <f>Tasques!T435+Tasques!T436+Tasques!T437</f>
        <v>1080</v>
      </c>
      <c r="F35" s="32">
        <v>12</v>
      </c>
      <c r="G35" s="32">
        <f t="shared" si="0"/>
        <v>12960</v>
      </c>
      <c r="H35" s="32">
        <f t="shared" si="1"/>
        <v>3.6</v>
      </c>
      <c r="I35" s="32">
        <f>'Tipus-de-Recurs-assignat'!B12</f>
        <v>35</v>
      </c>
      <c r="J35" s="48">
        <f t="shared" si="2"/>
        <v>126</v>
      </c>
    </row>
    <row r="36" spans="1:10" ht="19.899999999999999" customHeight="1" x14ac:dyDescent="0.25">
      <c r="A36" s="24" t="s">
        <v>1141</v>
      </c>
      <c r="B36" s="39" t="s">
        <v>1142</v>
      </c>
      <c r="C36" s="39" t="s">
        <v>1489</v>
      </c>
      <c r="D36" s="39" t="s">
        <v>647</v>
      </c>
      <c r="E36" s="40">
        <f>Tasques!T438+Tasques!T439+Tasques!T440+Tasques!T441+Tasques!T442+Tasques!T443+Tasques!T444+Tasques!T445+Tasques!T446+Tasques!T447+Tasques!T448+Tasques!T449+Tasques!T450+Tasques!T451+Tasques!T452+Tasques!T453+Tasques!T454+Tasques!T455+Tasques!T456+Tasques!T457+Tasques!T458+Tasques!T459+Tasques!T460+Tasques!T461+Tasques!T462+Tasques!T463+Tasques!T464+Tasques!T465+Tasques!T466+Tasques!T467+Tasques!T468+Tasques!T469+Tasques!T470+Tasques!T471</f>
        <v>12240</v>
      </c>
      <c r="F36" s="40">
        <v>4</v>
      </c>
      <c r="G36" s="40">
        <f>E36*F36</f>
        <v>48960</v>
      </c>
      <c r="H36" s="40">
        <f t="shared" si="1"/>
        <v>13.6</v>
      </c>
      <c r="I36" s="40">
        <f>'Tipus-de-Recurs-assignat'!B8</f>
        <v>35</v>
      </c>
      <c r="J36" s="49">
        <f>(G36/3600)*I36</f>
        <v>476</v>
      </c>
    </row>
    <row r="37" spans="1:10" ht="19.899999999999999" customHeight="1" x14ac:dyDescent="0.25">
      <c r="A37" s="18" t="s">
        <v>1200</v>
      </c>
      <c r="B37" s="30" t="s">
        <v>1201</v>
      </c>
      <c r="C37" s="30" t="s">
        <v>1489</v>
      </c>
      <c r="D37" s="30" t="s">
        <v>520</v>
      </c>
      <c r="E37" s="32">
        <f>Tasques!T472+Tasques!T473+Tasques!T474+Tasques!T475+Tasques!T476+Tasques!T477+Tasques!T478+Tasques!T479+Tasques!T480+Tasques!T481+Tasques!T482+Tasques!T483+Tasques!T484+Tasques!T485+Tasques!T486+Tasques!T487+Tasques!T488+Tasques!T489+Tasques!T490+Tasques!T491+Tasques!T492+Tasques!T493+Tasques!T494+Tasques!T495+Tasques!T496+Tasques!T497+Tasques!T498+Tasques!T499+Tasques!T500+Tasques!T501+Tasques!T502+Tasques!T503+Tasques!T504+Tasques!T505+Tasques!T506+Tasques!T507+Tasques!T508+Tasques!T509+Tasques!T510+Tasques!T511+Tasques!T512+Tasques!T513+Tasques!T514+Tasques!T515+Tasques!T516+Tasques!T517+Tasques!T518+Tasques!T519+Tasques!T520</f>
        <v>17640</v>
      </c>
      <c r="F37" s="32">
        <v>1</v>
      </c>
      <c r="G37" s="32">
        <f t="shared" si="0"/>
        <v>17640</v>
      </c>
      <c r="H37" s="32">
        <f t="shared" si="1"/>
        <v>4.9000000000000004</v>
      </c>
      <c r="I37" s="32">
        <f>'Tipus-de-Recurs-assignat'!B13</f>
        <v>45</v>
      </c>
      <c r="J37" s="48">
        <f t="shared" si="2"/>
        <v>220.50000000000003</v>
      </c>
    </row>
    <row r="38" spans="1:10" ht="19.899999999999999" customHeight="1" x14ac:dyDescent="0.25">
      <c r="A38" s="24" t="s">
        <v>1288</v>
      </c>
      <c r="B38" s="39" t="s">
        <v>1289</v>
      </c>
      <c r="C38" s="39" t="s">
        <v>1489</v>
      </c>
      <c r="D38" s="39" t="s">
        <v>647</v>
      </c>
      <c r="E38" s="40">
        <f>Tasques!T521+Tasques!T522</f>
        <v>720</v>
      </c>
      <c r="F38" s="40">
        <v>2</v>
      </c>
      <c r="G38" s="40">
        <f t="shared" si="0"/>
        <v>1440</v>
      </c>
      <c r="H38" s="40">
        <f t="shared" si="1"/>
        <v>0.4</v>
      </c>
      <c r="I38" s="40">
        <f>'Tipus-de-Recurs-assignat'!B8</f>
        <v>35</v>
      </c>
      <c r="J38" s="49">
        <f t="shared" si="2"/>
        <v>14</v>
      </c>
    </row>
    <row r="39" spans="1:10" ht="19.899999999999999" customHeight="1" x14ac:dyDescent="0.25">
      <c r="A39" s="18" t="s">
        <v>1295</v>
      </c>
      <c r="B39" s="30" t="s">
        <v>1296</v>
      </c>
      <c r="C39" s="30" t="s">
        <v>1489</v>
      </c>
      <c r="D39" s="30" t="s">
        <v>1301</v>
      </c>
      <c r="E39" s="32">
        <f>Tasques!T523+Tasques!T524+Tasques!T525+Tasques!T526</f>
        <v>1440</v>
      </c>
      <c r="F39" s="32">
        <v>1</v>
      </c>
      <c r="G39" s="32">
        <f t="shared" si="0"/>
        <v>1440</v>
      </c>
      <c r="H39" s="32">
        <f t="shared" si="1"/>
        <v>0.4</v>
      </c>
      <c r="I39" s="32">
        <f>'Tipus-de-Recurs-assignat'!B46</f>
        <v>35</v>
      </c>
      <c r="J39" s="48">
        <f t="shared" si="2"/>
        <v>14</v>
      </c>
    </row>
    <row r="40" spans="1:10" ht="19.899999999999999" customHeight="1" x14ac:dyDescent="0.25">
      <c r="A40" s="24" t="s">
        <v>1305</v>
      </c>
      <c r="B40" s="39" t="s">
        <v>1306</v>
      </c>
      <c r="C40" s="39" t="s">
        <v>1489</v>
      </c>
      <c r="D40" s="39" t="s">
        <v>611</v>
      </c>
      <c r="E40" s="40">
        <f>Tasques!T527+Tasques!T528+Tasques!T529+Tasques!T530+Tasques!T531+Tasques!T532+Tasques!T533+Tasques!T534+Tasques!T535+Tasques!T536+Tasques!T537</f>
        <v>3960</v>
      </c>
      <c r="F40" s="40">
        <v>4</v>
      </c>
      <c r="G40" s="40">
        <f t="shared" si="0"/>
        <v>15840</v>
      </c>
      <c r="H40" s="40">
        <f t="shared" si="1"/>
        <v>4.4000000000000004</v>
      </c>
      <c r="I40" s="40">
        <f>'Tipus-de-Recurs-assignat'!B12</f>
        <v>35</v>
      </c>
      <c r="J40" s="49">
        <f t="shared" si="2"/>
        <v>154</v>
      </c>
    </row>
    <row r="41" spans="1:10" ht="19.899999999999999" customHeight="1" x14ac:dyDescent="0.25">
      <c r="A41" s="18" t="s">
        <v>1336</v>
      </c>
      <c r="B41" s="30" t="s">
        <v>1337</v>
      </c>
      <c r="C41" s="30" t="s">
        <v>1489</v>
      </c>
      <c r="D41" s="30" t="s">
        <v>705</v>
      </c>
      <c r="E41" s="32">
        <f>Tasques!T538</f>
        <v>360</v>
      </c>
      <c r="F41" s="32">
        <v>1</v>
      </c>
      <c r="G41" s="32">
        <f t="shared" si="0"/>
        <v>360</v>
      </c>
      <c r="H41" s="32">
        <f t="shared" si="1"/>
        <v>0.1</v>
      </c>
      <c r="I41" s="32">
        <f>'Tipus-de-Recurs-assignat'!B14</f>
        <v>40</v>
      </c>
      <c r="J41" s="48">
        <f t="shared" si="2"/>
        <v>4</v>
      </c>
    </row>
    <row r="42" spans="1:10" ht="19.899999999999999" customHeight="1" x14ac:dyDescent="0.25">
      <c r="A42" s="24" t="s">
        <v>1346</v>
      </c>
      <c r="B42" s="39" t="s">
        <v>1347</v>
      </c>
      <c r="C42" s="39" t="s">
        <v>1489</v>
      </c>
      <c r="D42" s="39" t="s">
        <v>1301</v>
      </c>
      <c r="E42" s="40">
        <f>Tasques!T539+Tasques!T540+Tasques!T541+Tasques!T542+Tasques!T543+Tasques!T544+Tasques!T545+Tasques!T546+Tasques!T547+Tasques!T548+Tasques!T549</f>
        <v>3960</v>
      </c>
      <c r="F42" s="40">
        <v>4</v>
      </c>
      <c r="G42" s="40">
        <f t="shared" si="0"/>
        <v>15840</v>
      </c>
      <c r="H42" s="40">
        <f t="shared" si="1"/>
        <v>4.4000000000000004</v>
      </c>
      <c r="I42" s="40">
        <f>'Tipus-de-Recurs-assignat'!B46</f>
        <v>35</v>
      </c>
      <c r="J42" s="49">
        <f t="shared" si="2"/>
        <v>154</v>
      </c>
    </row>
    <row r="43" spans="1:10" ht="19.899999999999999" customHeight="1" x14ac:dyDescent="0.25">
      <c r="A43" s="18" t="s">
        <v>1374</v>
      </c>
      <c r="B43" s="30" t="s">
        <v>1375</v>
      </c>
      <c r="C43" s="30" t="s">
        <v>1489</v>
      </c>
      <c r="D43" s="30" t="s">
        <v>611</v>
      </c>
      <c r="E43" s="32">
        <f>Tasques!T550+Tasques!T551+Tasques!T552+Tasques!T553+Tasques!T554+Tasques!T555+Tasques!T556+Tasques!T557+Tasques!T558+Tasques!T559+Tasques!T560+Tasques!T561</f>
        <v>4320</v>
      </c>
      <c r="F43" s="32">
        <v>12</v>
      </c>
      <c r="G43" s="32">
        <f t="shared" si="0"/>
        <v>51840</v>
      </c>
      <c r="H43" s="32">
        <f t="shared" si="1"/>
        <v>14.4</v>
      </c>
      <c r="I43" s="32">
        <f>'Tipus-de-Recurs-assignat'!B12</f>
        <v>35</v>
      </c>
      <c r="J43" s="48">
        <f t="shared" si="2"/>
        <v>504</v>
      </c>
    </row>
    <row r="44" spans="1:10" ht="19.899999999999999" customHeight="1" x14ac:dyDescent="0.25">
      <c r="A44" s="18" t="s">
        <v>1411</v>
      </c>
      <c r="B44" s="30" t="s">
        <v>1412</v>
      </c>
      <c r="C44" s="30" t="s">
        <v>1489</v>
      </c>
      <c r="D44" s="30" t="s">
        <v>1301</v>
      </c>
      <c r="E44" s="32">
        <f>Tasques!T568+Tasques!T569+Tasques!T570</f>
        <v>1080</v>
      </c>
      <c r="F44" s="32">
        <v>4</v>
      </c>
      <c r="G44" s="32">
        <f t="shared" si="0"/>
        <v>4320</v>
      </c>
      <c r="H44" s="32">
        <f t="shared" si="1"/>
        <v>1.2</v>
      </c>
      <c r="I44" s="32">
        <f>'Tipus-de-Recurs-assignat'!B46</f>
        <v>35</v>
      </c>
      <c r="J44" s="48">
        <f t="shared" si="2"/>
        <v>42</v>
      </c>
    </row>
    <row r="45" spans="1:10" ht="19.899999999999999" customHeight="1" x14ac:dyDescent="0.25">
      <c r="A45" s="24" t="s">
        <v>1415</v>
      </c>
      <c r="B45" s="39" t="s">
        <v>1416</v>
      </c>
      <c r="C45" s="39" t="s">
        <v>1489</v>
      </c>
      <c r="D45" s="39" t="s">
        <v>1421</v>
      </c>
      <c r="E45" s="40">
        <f>Tasques!T571</f>
        <v>360</v>
      </c>
      <c r="F45" s="40">
        <v>4</v>
      </c>
      <c r="G45" s="40">
        <f t="shared" si="0"/>
        <v>1440</v>
      </c>
      <c r="H45" s="40">
        <f t="shared" si="1"/>
        <v>0.4</v>
      </c>
      <c r="I45" s="40">
        <f>'Tipus-de-Recurs-assignat'!B11</f>
        <v>80</v>
      </c>
      <c r="J45" s="49">
        <f t="shared" si="2"/>
        <v>32</v>
      </c>
    </row>
    <row r="46" spans="1:10" ht="19.899999999999999" customHeight="1" x14ac:dyDescent="0.25">
      <c r="A46" s="18" t="s">
        <v>1422</v>
      </c>
      <c r="B46" s="30" t="s">
        <v>1423</v>
      </c>
      <c r="C46" s="30" t="s">
        <v>1489</v>
      </c>
      <c r="D46" s="30" t="s">
        <v>559</v>
      </c>
      <c r="E46" s="32">
        <f>Tasques!T572+Tasques!T573+Tasques!T574</f>
        <v>1080</v>
      </c>
      <c r="F46" s="32">
        <v>364</v>
      </c>
      <c r="G46" s="32">
        <f t="shared" si="0"/>
        <v>393120</v>
      </c>
      <c r="H46" s="32">
        <f t="shared" si="1"/>
        <v>109.2</v>
      </c>
      <c r="I46" s="32">
        <f>'Tipus-de-Recurs-assignat'!B10</f>
        <v>35</v>
      </c>
      <c r="J46" s="48">
        <f t="shared" si="2"/>
        <v>3822</v>
      </c>
    </row>
    <row r="47" spans="1:10" ht="19.899999999999999" customHeight="1" x14ac:dyDescent="0.25">
      <c r="A47" s="24" t="s">
        <v>1433</v>
      </c>
      <c r="B47" s="39" t="s">
        <v>1434</v>
      </c>
      <c r="C47" s="39" t="s">
        <v>1489</v>
      </c>
      <c r="D47" s="39" t="s">
        <v>559</v>
      </c>
      <c r="E47" s="40">
        <f>Tasques!T575</f>
        <v>360</v>
      </c>
      <c r="F47" s="40">
        <v>52</v>
      </c>
      <c r="G47" s="40">
        <f t="shared" si="0"/>
        <v>18720</v>
      </c>
      <c r="H47" s="40">
        <f t="shared" si="1"/>
        <v>5.2</v>
      </c>
      <c r="I47" s="40">
        <f>'Tipus-de-Recurs-assignat'!B10</f>
        <v>35</v>
      </c>
      <c r="J47" s="49">
        <f t="shared" si="2"/>
        <v>182</v>
      </c>
    </row>
    <row r="48" spans="1:10" ht="19.899999999999999" customHeight="1" x14ac:dyDescent="0.25">
      <c r="A48" s="18" t="s">
        <v>1440</v>
      </c>
      <c r="B48" s="30" t="s">
        <v>1441</v>
      </c>
      <c r="C48" s="30" t="s">
        <v>1489</v>
      </c>
      <c r="D48" s="30" t="s">
        <v>520</v>
      </c>
      <c r="E48" s="32">
        <f>Tasques!T576+Tasques!T577+Tasques!T578+Tasques!T579+Tasques!T580+Tasques!T581</f>
        <v>2160</v>
      </c>
      <c r="F48" s="32">
        <v>1</v>
      </c>
      <c r="G48" s="32">
        <f t="shared" si="0"/>
        <v>2160</v>
      </c>
      <c r="H48" s="32">
        <f t="shared" si="1"/>
        <v>0.6</v>
      </c>
      <c r="I48" s="32">
        <f>'Tipus-de-Recurs-assignat'!B13</f>
        <v>45</v>
      </c>
      <c r="J48" s="48">
        <f t="shared" si="2"/>
        <v>27</v>
      </c>
    </row>
    <row r="49" spans="1:10" ht="19.899999999999999" customHeight="1" x14ac:dyDescent="0.25">
      <c r="A49" s="24" t="s">
        <v>1456</v>
      </c>
      <c r="B49" s="39" t="s">
        <v>1457</v>
      </c>
      <c r="C49" s="39" t="s">
        <v>1489</v>
      </c>
      <c r="D49" s="39" t="s">
        <v>1421</v>
      </c>
      <c r="E49" s="40">
        <f>Tasques!T582+Tasques!T583</f>
        <v>18000</v>
      </c>
      <c r="F49" s="40">
        <v>1</v>
      </c>
      <c r="G49" s="40">
        <f t="shared" si="0"/>
        <v>18000</v>
      </c>
      <c r="H49" s="40">
        <f t="shared" si="1"/>
        <v>5</v>
      </c>
      <c r="I49" s="40">
        <f>'Tipus-de-Recurs-assignat'!B11</f>
        <v>80</v>
      </c>
      <c r="J49" s="49">
        <f t="shared" si="2"/>
        <v>400</v>
      </c>
    </row>
    <row r="50" spans="1:10" ht="19.899999999999999" customHeight="1" x14ac:dyDescent="0.25">
      <c r="A50" s="18" t="s">
        <v>1464</v>
      </c>
      <c r="B50" s="30" t="s">
        <v>1465</v>
      </c>
      <c r="C50" s="30" t="s">
        <v>1489</v>
      </c>
      <c r="D50" s="30" t="s">
        <v>705</v>
      </c>
      <c r="E50" s="32">
        <f>Tasques!T584+Tasques!T585+Tasques!T586+Tasques!T587+Tasques!T588+Tasques!T589</f>
        <v>38400</v>
      </c>
      <c r="F50" s="32">
        <v>3</v>
      </c>
      <c r="G50" s="32">
        <f t="shared" si="0"/>
        <v>115200</v>
      </c>
      <c r="H50" s="32">
        <f t="shared" si="1"/>
        <v>32</v>
      </c>
      <c r="I50" s="32">
        <f>'Tipus-de-Recurs-assignat'!B14</f>
        <v>40</v>
      </c>
      <c r="J50" s="48">
        <f t="shared" si="2"/>
        <v>1280</v>
      </c>
    </row>
    <row r="51" spans="1:10" ht="19.899999999999999" customHeight="1" x14ac:dyDescent="0.25">
      <c r="A51" s="24" t="s">
        <v>1550</v>
      </c>
      <c r="B51" s="39" t="s">
        <v>1602</v>
      </c>
      <c r="C51" s="39" t="s">
        <v>1489</v>
      </c>
      <c r="D51" s="50" t="s">
        <v>611</v>
      </c>
      <c r="E51" s="40">
        <f>Tasques!T599</f>
        <v>9900</v>
      </c>
      <c r="F51" s="40">
        <v>12</v>
      </c>
      <c r="G51" s="40">
        <f t="shared" ref="G51:G57" si="3">E51*F51</f>
        <v>118800</v>
      </c>
      <c r="H51" s="40">
        <f t="shared" ref="H51:H57" si="4">(G51/3600)</f>
        <v>33</v>
      </c>
      <c r="I51" s="40">
        <f>'Tipus-de-Recurs-assignat'!B12</f>
        <v>35</v>
      </c>
      <c r="J51" s="49">
        <f t="shared" ref="J51:J57" si="5">(G51/3600)*I51</f>
        <v>1155</v>
      </c>
    </row>
    <row r="52" spans="1:10" ht="19.899999999999999" customHeight="1" x14ac:dyDescent="0.25">
      <c r="A52" s="18" t="s">
        <v>1533</v>
      </c>
      <c r="B52" s="30" t="s">
        <v>1534</v>
      </c>
      <c r="C52" s="30" t="s">
        <v>1489</v>
      </c>
      <c r="D52" s="30" t="s">
        <v>1557</v>
      </c>
      <c r="E52" s="32">
        <f>Tasques!T594+Tasques!T595+Tasques!T596+Tasques!T597+Tasques!T598</f>
        <v>38400</v>
      </c>
      <c r="F52" s="32">
        <v>1</v>
      </c>
      <c r="G52" s="32">
        <f t="shared" si="3"/>
        <v>38400</v>
      </c>
      <c r="H52" s="32">
        <f t="shared" si="4"/>
        <v>10.666666666666666</v>
      </c>
      <c r="I52" s="32">
        <v>60</v>
      </c>
      <c r="J52" s="48">
        <f t="shared" si="5"/>
        <v>640</v>
      </c>
    </row>
    <row r="53" spans="1:10" ht="19.899999999999999" customHeight="1" x14ac:dyDescent="0.25">
      <c r="A53" s="24" t="s">
        <v>1532</v>
      </c>
      <c r="B53" s="39" t="s">
        <v>1531</v>
      </c>
      <c r="C53" s="39" t="s">
        <v>1489</v>
      </c>
      <c r="D53" s="50" t="s">
        <v>1557</v>
      </c>
      <c r="E53" s="40">
        <f>Tasques!T590+Tasques!T591+Tasques!T592+Tasques!T593</f>
        <v>48000</v>
      </c>
      <c r="F53" s="40">
        <v>2</v>
      </c>
      <c r="G53" s="40">
        <f t="shared" si="3"/>
        <v>96000</v>
      </c>
      <c r="H53" s="40">
        <f t="shared" si="4"/>
        <v>26.666666666666668</v>
      </c>
      <c r="I53" s="40">
        <v>40</v>
      </c>
      <c r="J53" s="49">
        <f t="shared" si="5"/>
        <v>1066.6666666666667</v>
      </c>
    </row>
    <row r="54" spans="1:10" ht="19.899999999999999" customHeight="1" x14ac:dyDescent="0.25">
      <c r="A54" s="18" t="s">
        <v>1563</v>
      </c>
      <c r="B54" s="30" t="s">
        <v>1562</v>
      </c>
      <c r="C54" s="30" t="s">
        <v>1489</v>
      </c>
      <c r="D54" s="30" t="s">
        <v>611</v>
      </c>
      <c r="E54" s="32">
        <f>Tasques!T600+Tasques!T601+Tasques!T602+Tasques!T603+Tasques!T604</f>
        <v>89100</v>
      </c>
      <c r="F54" s="32">
        <v>12</v>
      </c>
      <c r="G54" s="32">
        <f t="shared" si="3"/>
        <v>1069200</v>
      </c>
      <c r="H54" s="32">
        <f t="shared" si="4"/>
        <v>297</v>
      </c>
      <c r="I54" s="32">
        <f>'Tipus-de-Recurs-assignat'!B12</f>
        <v>35</v>
      </c>
      <c r="J54" s="48">
        <f t="shared" si="5"/>
        <v>10395</v>
      </c>
    </row>
    <row r="55" spans="1:10" ht="19.899999999999999" customHeight="1" x14ac:dyDescent="0.25">
      <c r="A55" s="24" t="s">
        <v>1572</v>
      </c>
      <c r="B55" s="39" t="s">
        <v>1573</v>
      </c>
      <c r="C55" s="39" t="s">
        <v>1489</v>
      </c>
      <c r="D55" s="50" t="s">
        <v>647</v>
      </c>
      <c r="E55" s="40">
        <f>SUM(Tasques!T605:T611)</f>
        <v>37800</v>
      </c>
      <c r="F55" s="40">
        <v>2</v>
      </c>
      <c r="G55" s="40">
        <f t="shared" si="3"/>
        <v>75600</v>
      </c>
      <c r="H55" s="40">
        <f t="shared" si="4"/>
        <v>21</v>
      </c>
      <c r="I55" s="40">
        <f>'Tipus-de-Recurs-assignat'!B8</f>
        <v>35</v>
      </c>
      <c r="J55" s="49">
        <f t="shared" si="5"/>
        <v>735</v>
      </c>
    </row>
    <row r="56" spans="1:10" ht="19.899999999999999" customHeight="1" x14ac:dyDescent="0.25">
      <c r="A56" s="18" t="s">
        <v>1408</v>
      </c>
      <c r="B56" s="30" t="s">
        <v>1409</v>
      </c>
      <c r="C56" s="30" t="s">
        <v>1489</v>
      </c>
      <c r="D56" s="30" t="s">
        <v>611</v>
      </c>
      <c r="E56" s="32">
        <f>SUM(Tasques!T562:T567)</f>
        <v>2160</v>
      </c>
      <c r="F56" s="32">
        <v>2</v>
      </c>
      <c r="G56" s="32">
        <f t="shared" si="3"/>
        <v>4320</v>
      </c>
      <c r="H56" s="32">
        <f t="shared" si="4"/>
        <v>1.2</v>
      </c>
      <c r="I56" s="32">
        <f>'Tipus-de-Recurs-assignat'!B12</f>
        <v>35</v>
      </c>
      <c r="J56" s="48">
        <f t="shared" si="5"/>
        <v>42</v>
      </c>
    </row>
    <row r="57" spans="1:10" ht="19.899999999999999" customHeight="1" x14ac:dyDescent="0.25">
      <c r="A57" s="51" t="s">
        <v>1606</v>
      </c>
      <c r="B57" s="52" t="s">
        <v>1605</v>
      </c>
      <c r="C57" s="52" t="s">
        <v>1489</v>
      </c>
      <c r="D57" s="52" t="s">
        <v>1557</v>
      </c>
      <c r="E57" s="53">
        <f>SUM(Tasques!T612:T622)</f>
        <v>34200</v>
      </c>
      <c r="F57" s="53">
        <v>1</v>
      </c>
      <c r="G57" s="53">
        <f t="shared" si="3"/>
        <v>34200</v>
      </c>
      <c r="H57" s="53">
        <f t="shared" si="4"/>
        <v>9.5</v>
      </c>
      <c r="I57" s="53">
        <f>'Tipus-de-Recurs-assignat'!B35</f>
        <v>65</v>
      </c>
      <c r="J57" s="54">
        <f t="shared" si="5"/>
        <v>617.5</v>
      </c>
    </row>
    <row r="58" spans="1:10" ht="33.6" customHeight="1" x14ac:dyDescent="0.25">
      <c r="J58" s="43">
        <f>SUM(J4:J57)</f>
        <v>84038.866666666683</v>
      </c>
    </row>
  </sheetData>
  <autoFilter ref="A3:J58" xr:uid="{00000000-0001-0000-0300-000000000000}"/>
  <mergeCells count="2">
    <mergeCell ref="A2:J2"/>
    <mergeCell ref="A1:J1"/>
  </mergeCells>
  <pageMargins left="0.75" right="0.75" top="1" bottom="1" header="0.51180599999999998" footer="0.51180599999999998"/>
  <pageSetup orientation="portrait"/>
  <headerFooter>
    <oddFooter>&amp;C&amp;"Helvetica Neue,Regular"&amp;12&amp;K000000&amp;P</oddFooter>
  </headerFooter>
  <ignoredErrors>
    <ignoredError sqref="I51" formula="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7"/>
  <sheetViews>
    <sheetView showGridLines="0" topLeftCell="A25" workbookViewId="0">
      <selection activeCell="A35" sqref="A35"/>
    </sheetView>
  </sheetViews>
  <sheetFormatPr baseColWidth="10" defaultColWidth="9" defaultRowHeight="13.9" customHeight="1" x14ac:dyDescent="0.25"/>
  <cols>
    <col min="1" max="1" width="45.7109375" customWidth="1"/>
    <col min="2" max="2" width="12.85546875" customWidth="1"/>
  </cols>
  <sheetData>
    <row r="1" spans="1:5" ht="49.9" customHeight="1" x14ac:dyDescent="0.25">
      <c r="A1" s="103"/>
      <c r="B1" s="101"/>
      <c r="C1" s="5"/>
      <c r="D1" s="6"/>
      <c r="E1" s="7"/>
    </row>
    <row r="2" spans="1:5" ht="30" customHeight="1" x14ac:dyDescent="0.25">
      <c r="A2" s="95" t="s">
        <v>27</v>
      </c>
      <c r="B2" s="97"/>
      <c r="C2" s="8"/>
      <c r="D2" s="9"/>
      <c r="E2" s="10"/>
    </row>
    <row r="3" spans="1:5" ht="39" customHeight="1" x14ac:dyDescent="0.25">
      <c r="A3" s="15" t="s">
        <v>1490</v>
      </c>
      <c r="B3" s="15" t="s">
        <v>1491</v>
      </c>
      <c r="C3" s="8"/>
      <c r="D3" s="9"/>
      <c r="E3" s="10"/>
    </row>
    <row r="4" spans="1:5" ht="19.899999999999999" customHeight="1" x14ac:dyDescent="0.25">
      <c r="A4" s="16" t="s">
        <v>744</v>
      </c>
      <c r="B4" s="19">
        <v>0</v>
      </c>
      <c r="C4" s="11"/>
      <c r="D4" s="9"/>
      <c r="E4" s="10"/>
    </row>
    <row r="5" spans="1:5" ht="19.899999999999999" customHeight="1" x14ac:dyDescent="0.25">
      <c r="A5" s="22" t="s">
        <v>542</v>
      </c>
      <c r="B5" s="23">
        <v>90</v>
      </c>
      <c r="C5" s="11"/>
      <c r="D5" s="9"/>
      <c r="E5" s="10"/>
    </row>
    <row r="6" spans="1:5" ht="19.899999999999999" customHeight="1" x14ac:dyDescent="0.25">
      <c r="A6" s="17" t="s">
        <v>1492</v>
      </c>
      <c r="B6" s="20">
        <v>75</v>
      </c>
      <c r="C6" s="11"/>
      <c r="D6" s="9"/>
      <c r="E6" s="10"/>
    </row>
    <row r="7" spans="1:5" ht="19.899999999999999" customHeight="1" x14ac:dyDescent="0.25">
      <c r="A7" s="22" t="s">
        <v>1493</v>
      </c>
      <c r="B7" s="23">
        <v>45</v>
      </c>
      <c r="C7" s="11"/>
      <c r="D7" s="9"/>
      <c r="E7" s="10"/>
    </row>
    <row r="8" spans="1:5" ht="19.899999999999999" customHeight="1" x14ac:dyDescent="0.25">
      <c r="A8" s="17" t="s">
        <v>647</v>
      </c>
      <c r="B8" s="20">
        <v>35</v>
      </c>
      <c r="C8" s="11"/>
      <c r="D8" s="9"/>
      <c r="E8" s="10"/>
    </row>
    <row r="9" spans="1:5" ht="19.899999999999999" customHeight="1" x14ac:dyDescent="0.25">
      <c r="A9" s="22" t="s">
        <v>1494</v>
      </c>
      <c r="B9" s="23">
        <v>50</v>
      </c>
      <c r="C9" s="11"/>
      <c r="D9" s="9"/>
      <c r="E9" s="10"/>
    </row>
    <row r="10" spans="1:5" ht="19.899999999999999" customHeight="1" x14ac:dyDescent="0.25">
      <c r="A10" s="17" t="s">
        <v>559</v>
      </c>
      <c r="B10" s="20">
        <v>35</v>
      </c>
      <c r="C10" s="12"/>
      <c r="D10" s="13"/>
      <c r="E10" s="14"/>
    </row>
    <row r="11" spans="1:5" ht="19.899999999999999" customHeight="1" x14ac:dyDescent="0.25">
      <c r="A11" s="24" t="s">
        <v>1421</v>
      </c>
      <c r="B11" s="25">
        <v>80</v>
      </c>
    </row>
    <row r="12" spans="1:5" ht="19.899999999999999" customHeight="1" x14ac:dyDescent="0.25">
      <c r="A12" s="18" t="s">
        <v>611</v>
      </c>
      <c r="B12" s="21">
        <v>35</v>
      </c>
    </row>
    <row r="13" spans="1:5" ht="19.899999999999999" customHeight="1" x14ac:dyDescent="0.25">
      <c r="A13" s="24" t="s">
        <v>520</v>
      </c>
      <c r="B13" s="25">
        <v>45</v>
      </c>
    </row>
    <row r="14" spans="1:5" ht="19.899999999999999" customHeight="1" x14ac:dyDescent="0.25">
      <c r="A14" s="18" t="s">
        <v>705</v>
      </c>
      <c r="B14" s="21">
        <v>40</v>
      </c>
    </row>
    <row r="15" spans="1:5" ht="19.899999999999999" customHeight="1" x14ac:dyDescent="0.25">
      <c r="A15" s="24" t="s">
        <v>52</v>
      </c>
      <c r="B15" s="25">
        <v>60</v>
      </c>
    </row>
    <row r="16" spans="1:5" ht="19.899999999999999" customHeight="1" x14ac:dyDescent="0.25">
      <c r="A16" s="18" t="s">
        <v>175</v>
      </c>
      <c r="B16" s="21">
        <v>90</v>
      </c>
    </row>
    <row r="17" spans="1:2" ht="19.899999999999999" customHeight="1" x14ac:dyDescent="0.25">
      <c r="A17" s="24" t="s">
        <v>501</v>
      </c>
      <c r="B17" s="25">
        <v>75</v>
      </c>
    </row>
    <row r="18" spans="1:2" ht="19.899999999999999" customHeight="1" x14ac:dyDescent="0.25">
      <c r="A18" s="18" t="s">
        <v>1495</v>
      </c>
      <c r="B18" s="21">
        <v>60</v>
      </c>
    </row>
    <row r="19" spans="1:2" ht="19.899999999999999" customHeight="1" x14ac:dyDescent="0.25">
      <c r="A19" s="24" t="s">
        <v>572</v>
      </c>
      <c r="B19" s="25">
        <v>85</v>
      </c>
    </row>
    <row r="20" spans="1:2" ht="19.899999999999999" customHeight="1" x14ac:dyDescent="0.25">
      <c r="A20" s="18" t="s">
        <v>588</v>
      </c>
      <c r="B20" s="21">
        <v>75</v>
      </c>
    </row>
    <row r="21" spans="1:2" ht="19.899999999999999" customHeight="1" x14ac:dyDescent="0.25">
      <c r="A21" s="24" t="s">
        <v>676</v>
      </c>
      <c r="B21" s="25">
        <v>70</v>
      </c>
    </row>
    <row r="22" spans="1:2" ht="19.899999999999999" customHeight="1" x14ac:dyDescent="0.25">
      <c r="A22" s="18" t="s">
        <v>1496</v>
      </c>
      <c r="B22" s="21">
        <v>45</v>
      </c>
    </row>
    <row r="23" spans="1:2" ht="19.899999999999999" customHeight="1" x14ac:dyDescent="0.25">
      <c r="A23" s="24" t="s">
        <v>1497</v>
      </c>
      <c r="B23" s="25">
        <v>70</v>
      </c>
    </row>
    <row r="24" spans="1:2" ht="19.899999999999999" customHeight="1" x14ac:dyDescent="0.25">
      <c r="A24" s="18" t="s">
        <v>1498</v>
      </c>
      <c r="B24" s="21">
        <v>50</v>
      </c>
    </row>
    <row r="25" spans="1:2" ht="19.899999999999999" customHeight="1" x14ac:dyDescent="0.25">
      <c r="A25" s="24" t="s">
        <v>1499</v>
      </c>
      <c r="B25" s="25">
        <v>55</v>
      </c>
    </row>
    <row r="26" spans="1:2" ht="19.899999999999999" customHeight="1" x14ac:dyDescent="0.25">
      <c r="A26" s="18" t="s">
        <v>771</v>
      </c>
      <c r="B26" s="21">
        <v>120</v>
      </c>
    </row>
    <row r="27" spans="1:2" ht="19.899999999999999" customHeight="1" x14ac:dyDescent="0.25">
      <c r="A27" s="24" t="s">
        <v>812</v>
      </c>
      <c r="B27" s="25">
        <v>80</v>
      </c>
    </row>
    <row r="28" spans="1:2" ht="19.899999999999999" customHeight="1" x14ac:dyDescent="0.25">
      <c r="A28" s="18" t="s">
        <v>1500</v>
      </c>
      <c r="B28" s="21">
        <v>80</v>
      </c>
    </row>
    <row r="29" spans="1:2" ht="19.899999999999999" customHeight="1" x14ac:dyDescent="0.25">
      <c r="A29" s="24" t="s">
        <v>1501</v>
      </c>
      <c r="B29" s="25">
        <v>70</v>
      </c>
    </row>
    <row r="30" spans="1:2" ht="19.899999999999999" customHeight="1" x14ac:dyDescent="0.25">
      <c r="A30" s="18" t="s">
        <v>1502</v>
      </c>
      <c r="B30" s="21">
        <v>60</v>
      </c>
    </row>
    <row r="31" spans="1:2" ht="19.899999999999999" customHeight="1" x14ac:dyDescent="0.25">
      <c r="A31" s="24" t="s">
        <v>820</v>
      </c>
      <c r="B31" s="25">
        <v>75</v>
      </c>
    </row>
    <row r="32" spans="1:2" ht="19.899999999999999" customHeight="1" x14ac:dyDescent="0.25">
      <c r="A32" s="18" t="s">
        <v>1503</v>
      </c>
      <c r="B32" s="21">
        <v>40</v>
      </c>
    </row>
    <row r="33" spans="1:2" ht="19.899999999999999" customHeight="1" x14ac:dyDescent="0.25">
      <c r="A33" s="24" t="s">
        <v>1504</v>
      </c>
      <c r="B33" s="25">
        <v>50</v>
      </c>
    </row>
    <row r="34" spans="1:2" ht="19.899999999999999" customHeight="1" x14ac:dyDescent="0.25">
      <c r="A34" s="18" t="s">
        <v>1505</v>
      </c>
      <c r="B34" s="21">
        <v>60</v>
      </c>
    </row>
    <row r="35" spans="1:2" ht="19.899999999999999" customHeight="1" x14ac:dyDescent="0.25">
      <c r="A35" s="24" t="s">
        <v>1506</v>
      </c>
      <c r="B35" s="25">
        <v>65</v>
      </c>
    </row>
    <row r="36" spans="1:2" ht="19.899999999999999" customHeight="1" x14ac:dyDescent="0.25">
      <c r="A36" s="18" t="s">
        <v>910</v>
      </c>
      <c r="B36" s="21">
        <v>70</v>
      </c>
    </row>
    <row r="37" spans="1:2" ht="19.899999999999999" customHeight="1" x14ac:dyDescent="0.25">
      <c r="A37" s="24" t="s">
        <v>1507</v>
      </c>
      <c r="B37" s="25">
        <v>60</v>
      </c>
    </row>
    <row r="38" spans="1:2" ht="19.899999999999999" customHeight="1" x14ac:dyDescent="0.25">
      <c r="A38" s="18" t="s">
        <v>1508</v>
      </c>
      <c r="B38" s="21">
        <v>85</v>
      </c>
    </row>
    <row r="39" spans="1:2" ht="19.899999999999999" customHeight="1" x14ac:dyDescent="0.25">
      <c r="A39" s="24" t="s">
        <v>1509</v>
      </c>
      <c r="B39" s="25">
        <v>45</v>
      </c>
    </row>
    <row r="40" spans="1:2" ht="19.899999999999999" customHeight="1" x14ac:dyDescent="0.25">
      <c r="A40" s="18" t="s">
        <v>1510</v>
      </c>
      <c r="B40" s="21">
        <v>85</v>
      </c>
    </row>
    <row r="41" spans="1:2" ht="19.899999999999999" customHeight="1" x14ac:dyDescent="0.25">
      <c r="A41" s="24" t="s">
        <v>1511</v>
      </c>
      <c r="B41" s="25">
        <v>65</v>
      </c>
    </row>
    <row r="42" spans="1:2" ht="19.899999999999999" customHeight="1" x14ac:dyDescent="0.25">
      <c r="A42" s="18" t="s">
        <v>1114</v>
      </c>
      <c r="B42" s="21">
        <v>90</v>
      </c>
    </row>
    <row r="43" spans="1:2" ht="19.899999999999999" customHeight="1" x14ac:dyDescent="0.25">
      <c r="A43" s="24" t="s">
        <v>1512</v>
      </c>
      <c r="B43" s="25">
        <v>60</v>
      </c>
    </row>
    <row r="44" spans="1:2" ht="19.899999999999999" customHeight="1" x14ac:dyDescent="0.25">
      <c r="A44" s="18" t="s">
        <v>1513</v>
      </c>
      <c r="B44" s="21">
        <v>45</v>
      </c>
    </row>
    <row r="45" spans="1:2" ht="19.899999999999999" customHeight="1" x14ac:dyDescent="0.25">
      <c r="A45" s="24" t="s">
        <v>1514</v>
      </c>
      <c r="B45" s="25">
        <v>85</v>
      </c>
    </row>
    <row r="46" spans="1:2" ht="19.899999999999999" customHeight="1" x14ac:dyDescent="0.25">
      <c r="A46" s="18" t="s">
        <v>1301</v>
      </c>
      <c r="B46" s="21">
        <v>35</v>
      </c>
    </row>
    <row r="47" spans="1:2" ht="19.899999999999999" customHeight="1" x14ac:dyDescent="0.25">
      <c r="A47" s="26" t="s">
        <v>1410</v>
      </c>
      <c r="B47" s="27">
        <v>45</v>
      </c>
    </row>
  </sheetData>
  <mergeCells count="2">
    <mergeCell ref="A2:B2"/>
    <mergeCell ref="A1:B1"/>
  </mergeCells>
  <pageMargins left="0.75" right="0.75" top="1" bottom="1" header="0.51180599999999998" footer="0.51180599999999998"/>
  <pageSetup orientation="portrait"/>
  <headerFooter>
    <oddFooter>&amp;C&amp;"Helvetica Neue,Regular"&amp;12&amp;K000000&amp;P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0AD09738F35E409D9D29CEDB8DE489" ma:contentTypeVersion="10" ma:contentTypeDescription="Crea un document nou" ma:contentTypeScope="" ma:versionID="efb579ce3a6b2e8b61d71121e902344e">
  <xsd:schema xmlns:xsd="http://www.w3.org/2001/XMLSchema" xmlns:xs="http://www.w3.org/2001/XMLSchema" xmlns:p="http://schemas.microsoft.com/office/2006/metadata/properties" xmlns:ns2="404d4791-7272-4fa7-afee-6d2c44fc4a5d" targetNamespace="http://schemas.microsoft.com/office/2006/metadata/properties" ma:root="true" ma:fieldsID="acafe04804eca3ce28aecfb61db67b24" ns2:_="">
    <xsd:import namespace="404d4791-7272-4fa7-afee-6d2c44fc4a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4d4791-7272-4fa7-afee-6d2c44fc4a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es de la imatge" ma:readOnly="false" ma:fieldId="{5cf76f15-5ced-4ddc-b409-7134ff3c332f}" ma:taxonomyMulti="true" ma:sspId="07876ccc-dcb5-4d3d-9a25-d63efab1e8a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04d4791-7272-4fa7-afee-6d2c44fc4a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B25E921-B7B8-48DF-BA9C-2BD04856A0F5}"/>
</file>

<file path=customXml/itemProps2.xml><?xml version="1.0" encoding="utf-8"?>
<ds:datastoreItem xmlns:ds="http://schemas.openxmlformats.org/officeDocument/2006/customXml" ds:itemID="{593EB0C6-C7B7-4ED2-B2A8-59DFBF663E73}"/>
</file>

<file path=customXml/itemProps3.xml><?xml version="1.0" encoding="utf-8"?>
<ds:datastoreItem xmlns:ds="http://schemas.openxmlformats.org/officeDocument/2006/customXml" ds:itemID="{B0B8A816-B8E9-4AF5-91C7-41B4BD1569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Tasques</vt:lpstr>
      <vt:lpstr>Inventari</vt:lpstr>
      <vt:lpstr>Costos-per-línia</vt:lpstr>
      <vt:lpstr>Tipus-de-Recurs-assignat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Jordi Fuster Vives</dc:creator>
  <cp:keywords/>
  <dc:description/>
  <cp:lastModifiedBy>Jordi Fuster Vives</cp:lastModifiedBy>
  <dcterms:created xsi:type="dcterms:W3CDTF">2025-10-15T14:32:33Z</dcterms:created>
  <dcterms:modified xsi:type="dcterms:W3CDTF">2026-09-10T09:14:53Z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0x0101007F0AD09738F35E409D9D29CEDB8DE489</vt:lpwstr>
  </property>
</Properties>
</file>