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anteniment\17 PLECS PER SERVEIS\2026\2026 exp 104-2026 Posada en marxa cabalímetres\2. Licitació\"/>
    </mc:Choice>
  </mc:AlternateContent>
  <xr:revisionPtr revIDLastSave="0" documentId="13_ncr:1_{D102CC13-ACDB-4337-AF79-22DE905B736A}" xr6:coauthVersionLast="47" xr6:coauthVersionMax="47" xr10:uidLastSave="{00000000-0000-0000-0000-000000000000}"/>
  <bookViews>
    <workbookView xWindow="-14160" yWindow="-16350" windowWidth="29040" windowHeight="15720" tabRatio="599" firstSheet="2" activeTab="2" xr2:uid="{98090474-D538-43B4-805D-56022433737B}"/>
  </bookViews>
  <sheets>
    <sheet name="S9" sheetId="1" state="hidden" r:id="rId1"/>
    <sheet name="S9 (2)" sheetId="2" state="hidden" r:id="rId2"/>
    <sheet name="Oferta licitadors" sheetId="14" r:id="rId3"/>
    <sheet name="Càlcul del pressupost" sheetId="15" r:id="rId4"/>
  </sheets>
  <definedNames>
    <definedName name="_xlnm.Print_Area" localSheetId="0">'S9'!$A$2:$K$22</definedName>
    <definedName name="_xlnm.Print_Area" localSheetId="1">'S9 (2)'!$A$2:$K$22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5" l="1"/>
  <c r="F22" i="15"/>
  <c r="D22" i="15"/>
  <c r="H8" i="15"/>
  <c r="F16" i="15"/>
  <c r="E16" i="15"/>
  <c r="D16" i="15"/>
  <c r="C16" i="15"/>
  <c r="G8" i="15"/>
  <c r="H5" i="15"/>
  <c r="G5" i="15"/>
  <c r="G7" i="15" l="1"/>
  <c r="G10" i="15" s="1"/>
  <c r="H7" i="15"/>
  <c r="H10" i="15" s="1"/>
  <c r="M14" i="1"/>
  <c r="M13" i="1"/>
  <c r="M12" i="1"/>
  <c r="M11" i="1"/>
  <c r="M10" i="1"/>
  <c r="M9" i="1"/>
  <c r="M8" i="1"/>
  <c r="O12" i="1" s="1"/>
  <c r="M7" i="1"/>
  <c r="M19" i="2"/>
  <c r="M18" i="2"/>
  <c r="M21" i="2" s="1"/>
  <c r="M15" i="2"/>
  <c r="M14" i="2"/>
  <c r="M13" i="2"/>
  <c r="M12" i="2"/>
  <c r="M11" i="2"/>
  <c r="M10" i="2"/>
  <c r="M9" i="2"/>
  <c r="M8" i="2"/>
  <c r="M7" i="2"/>
  <c r="M6" i="2"/>
  <c r="M5" i="2"/>
  <c r="M18" i="1"/>
  <c r="M19" i="1"/>
  <c r="M15" i="1"/>
  <c r="M6" i="1"/>
  <c r="M5" i="1"/>
  <c r="N20" i="2" l="1"/>
  <c r="G20" i="2" s="1"/>
  <c r="K20" i="2" s="1"/>
  <c r="N19" i="2"/>
  <c r="G19" i="2" s="1"/>
  <c r="K19" i="2" s="1"/>
  <c r="M16" i="2"/>
  <c r="O12" i="2"/>
  <c r="N18" i="2"/>
  <c r="M21" i="1"/>
  <c r="M16" i="1"/>
  <c r="N5" i="1" s="1"/>
  <c r="N21" i="2" l="1"/>
  <c r="G18" i="2"/>
  <c r="M24" i="2"/>
  <c r="N14" i="2"/>
  <c r="G14" i="2" s="1"/>
  <c r="K14" i="2" s="1"/>
  <c r="N9" i="2"/>
  <c r="G9" i="2" s="1"/>
  <c r="K9" i="2" s="1"/>
  <c r="N15" i="2"/>
  <c r="G15" i="2" s="1"/>
  <c r="K15" i="2" s="1"/>
  <c r="N12" i="2"/>
  <c r="G12" i="2" s="1"/>
  <c r="K12" i="2" s="1"/>
  <c r="N11" i="2"/>
  <c r="G11" i="2" s="1"/>
  <c r="K11" i="2" s="1"/>
  <c r="N10" i="2"/>
  <c r="G10" i="2" s="1"/>
  <c r="K10" i="2" s="1"/>
  <c r="N8" i="2"/>
  <c r="G8" i="2" s="1"/>
  <c r="K8" i="2" s="1"/>
  <c r="N7" i="2"/>
  <c r="G7" i="2" s="1"/>
  <c r="K7" i="2" s="1"/>
  <c r="N6" i="2"/>
  <c r="G6" i="2" s="1"/>
  <c r="K6" i="2" s="1"/>
  <c r="N13" i="2"/>
  <c r="G13" i="2" s="1"/>
  <c r="K13" i="2" s="1"/>
  <c r="N5" i="2"/>
  <c r="N19" i="1"/>
  <c r="G19" i="1" s="1"/>
  <c r="K19" i="1" s="1"/>
  <c r="N20" i="1"/>
  <c r="G20" i="1" s="1"/>
  <c r="K20" i="1" s="1"/>
  <c r="N18" i="1"/>
  <c r="G5" i="1"/>
  <c r="N11" i="1"/>
  <c r="G11" i="1" s="1"/>
  <c r="K11" i="1" s="1"/>
  <c r="N12" i="1"/>
  <c r="G12" i="1" s="1"/>
  <c r="K12" i="1" s="1"/>
  <c r="N13" i="1"/>
  <c r="G13" i="1" s="1"/>
  <c r="K13" i="1" s="1"/>
  <c r="N14" i="1"/>
  <c r="G14" i="1" s="1"/>
  <c r="K14" i="1" s="1"/>
  <c r="N15" i="1"/>
  <c r="G15" i="1" s="1"/>
  <c r="K15" i="1" s="1"/>
  <c r="M24" i="1"/>
  <c r="N6" i="1"/>
  <c r="G6" i="1" s="1"/>
  <c r="K6" i="1" s="1"/>
  <c r="N8" i="1"/>
  <c r="G8" i="1" s="1"/>
  <c r="K8" i="1" s="1"/>
  <c r="N7" i="1"/>
  <c r="G7" i="1" s="1"/>
  <c r="K7" i="1" s="1"/>
  <c r="N9" i="1"/>
  <c r="G9" i="1" s="1"/>
  <c r="K9" i="1" s="1"/>
  <c r="N10" i="1"/>
  <c r="G10" i="1" s="1"/>
  <c r="K10" i="1" s="1"/>
  <c r="G5" i="2" l="1"/>
  <c r="N16" i="2"/>
  <c r="G22" i="2"/>
  <c r="K18" i="2"/>
  <c r="K22" i="2" s="1"/>
  <c r="G18" i="1"/>
  <c r="N21" i="1"/>
  <c r="N16" i="1"/>
  <c r="K5" i="1"/>
  <c r="G16" i="1"/>
  <c r="G16" i="2" l="1"/>
  <c r="K5" i="2"/>
  <c r="K18" i="1"/>
  <c r="K22" i="1" s="1"/>
  <c r="G22" i="1"/>
</calcChain>
</file>

<file path=xl/sharedStrings.xml><?xml version="1.0" encoding="utf-8"?>
<sst xmlns="http://schemas.openxmlformats.org/spreadsheetml/2006/main" count="148" uniqueCount="59">
  <si>
    <t>PREU MÀXIM ADMÈS</t>
  </si>
  <si>
    <t>PREUS OFERTATS</t>
  </si>
  <si>
    <t>PONDERACIÓ</t>
  </si>
  <si>
    <t>PREU PONDERAT</t>
  </si>
  <si>
    <t>€/ut</t>
  </si>
  <si>
    <t>%</t>
  </si>
  <si>
    <t>TOTAL PONDERAT</t>
  </si>
  <si>
    <t>revisió</t>
  </si>
  <si>
    <t>SERVEI MANTENIMENT ELECTROCLORACIONS I ESTACIONS DE CLORACIÓ. TREBALLS PROGRAMATS</t>
  </si>
  <si>
    <t>SERVEI MANTENIMENT ELECTROCLORACIONS I ESTACIONS DE CLORACIÓ. TREBALLS A DEMANDA</t>
  </si>
  <si>
    <r>
      <t xml:space="preserve">Preu unitari de </t>
    </r>
    <r>
      <rPr>
        <b/>
        <sz val="9"/>
        <color rgb="FF000000"/>
        <rFont val="Arial"/>
        <family val="2"/>
      </rPr>
      <t>revisió annual d'estació d'electrocloració tipus A</t>
    </r>
    <r>
      <rPr>
        <sz val="9"/>
        <color indexed="8"/>
        <rFont val="Arial"/>
        <family val="2"/>
      </rPr>
      <t xml:space="preserve"> ( Cota 118 Tarragona ), d'acord a les instruccions tècniques i al criteri de la D.F.dels treballs.  Inclou tots els mitjans, equips, recursos necessaris, així com tota la gestió documental descrita al Plec i annexos. Inclou tots els kits de manteniment i elements fungibles necessaris. Apartats 1,2,1 i 1,3,A) </t>
    </r>
  </si>
  <si>
    <r>
      <t xml:space="preserve">Preu unitari de </t>
    </r>
    <r>
      <rPr>
        <b/>
        <sz val="9"/>
        <color rgb="FF000000"/>
        <rFont val="Arial"/>
        <family val="2"/>
      </rPr>
      <t>revisió annual d'estació d'electrocloració tipus B</t>
    </r>
    <r>
      <rPr>
        <sz val="9"/>
        <color indexed="8"/>
        <rFont val="Arial"/>
        <family val="2"/>
      </rPr>
      <t xml:space="preserve">  (EB 25 Baronia i S.J. Domenys), d'acord a les instruccions tècniques i al criteri de la D.F.dels treballs.  Inclou tots els mitjans, equips, recursos necessaris, així com tota la gestió documental descrita al Plec i annexos. Inclou tots els kits de manteniment i elements fungibles necessaris.Apartats 1,2,1 i 1,3,B)</t>
    </r>
  </si>
  <si>
    <r>
      <t xml:space="preserve">Preu unitari de </t>
    </r>
    <r>
      <rPr>
        <b/>
        <sz val="9"/>
        <color rgb="FF000000"/>
        <rFont val="Arial"/>
        <family val="2"/>
      </rPr>
      <t xml:space="preserve">revisió annual d'estació d'electrocloració tipus C </t>
    </r>
    <r>
      <rPr>
        <sz val="9"/>
        <color indexed="8"/>
        <rFont val="Arial"/>
        <family val="2"/>
      </rPr>
      <t>( EB 4 Perafort, EB 10 Riudoms ), d'acord a les instruccions tècniques i al criteri de la D.F.dels treballs.  Inclou tots els mitjans, equips, recursos necessaris, així com tota la gestió documental descrita al Plec i annexos. Inclou tots els kits de manteniment i elements fungibles necessaris.Apartats 1,2,1 i 1,3,C)</t>
    </r>
  </si>
  <si>
    <r>
      <t xml:space="preserve">Preu unitari de </t>
    </r>
    <r>
      <rPr>
        <b/>
        <sz val="9"/>
        <color rgb="FF000000"/>
        <rFont val="Arial"/>
        <family val="2"/>
      </rPr>
      <t>revisió annual d'estació de dosificació de clor tipus D</t>
    </r>
    <r>
      <rPr>
        <sz val="9"/>
        <color indexed="8"/>
        <rFont val="Arial"/>
        <family val="2"/>
      </rPr>
      <t xml:space="preserve"> ( EB13 Pobla Mafumet, EB 18 Valls ), d'acord a les instruccions tècniques i al criteri de la D.F.dels treballs.  Inclou tots els mitjans, equips, recursos necessaris, així com tota la gestió documental descrita al Plec i annexos. Inclou tots els kits de manteniment i elements fungibles necessaris.Apartats 1,2,1 i 1,3,D)</t>
    </r>
  </si>
  <si>
    <r>
      <t xml:space="preserve">Preu </t>
    </r>
    <r>
      <rPr>
        <b/>
        <sz val="9"/>
        <color rgb="FF000000"/>
        <rFont val="Arial"/>
        <family val="2"/>
      </rPr>
      <t>mensual de d'assistència telefònica i d'assistència urgent in situ</t>
    </r>
    <r>
      <rPr>
        <sz val="9"/>
        <color indexed="8"/>
        <rFont val="Arial"/>
        <family val="2"/>
      </rPr>
      <t>, d'acord a les instruccions tècniques i al criteri de la D.F.dels treballs.  Inclou tots els mitjans, equips, recursos necessaris, així com tota la gestió documental descrita al Plec i annexos. Inclou tots els kits de manteniment i elements fungibles necessaris.Apartats 1,2,3 i 1,3,F). en la quota mensual s'inclouen dues visites annuals a camp per a revisar in-situ un equip en fallada dels relacionats amb aquest Plec que estigui en fallada i que no puguin ser solucionades amb assistència telefònica. S'inclouen fins a tres hores de treball de tècnic a camp un cop arribat a la estació per cada una d'aquestes dues actuacions.</t>
    </r>
  </si>
  <si>
    <t>mes</t>
  </si>
  <si>
    <t xml:space="preserve">Increment màxim sobre el preu de factura dels equips i recanvis necessaris  per dur a terme manteniments de millora i correctius a demanda no recollits expressament en els manteniments anuals d'aquest Plec. </t>
  </si>
  <si>
    <r>
      <t>Preu unitari de re</t>
    </r>
    <r>
      <rPr>
        <b/>
        <sz val="9"/>
        <color rgb="FF000000"/>
        <rFont val="Arial"/>
        <family val="2"/>
      </rPr>
      <t>visió trimestral d'estació de d'electrocloració tipus D</t>
    </r>
    <r>
      <rPr>
        <sz val="9"/>
        <color indexed="8"/>
        <rFont val="Arial"/>
        <family val="2"/>
      </rPr>
      <t xml:space="preserve"> ( EB13 Pobla Mafumet, EB 18 Valls ), d'acord a les instruccions tècniques i al criteri de la D.F.dels treballs.  Inclou tots els mitjans, equips, recursos necessaris, així com tota la gestió documental descrita al Plec i annexos. Inclou tots els elements fungibles i consumibles necessaris.Apartats 1,2,1 i 1,3,D)</t>
    </r>
  </si>
  <si>
    <r>
      <t xml:space="preserve">Preu unitari de </t>
    </r>
    <r>
      <rPr>
        <b/>
        <sz val="9"/>
        <color rgb="FF000000"/>
        <rFont val="Arial"/>
        <family val="2"/>
      </rPr>
      <t>revisió trimestral d'estació d'electrocloració tipus A</t>
    </r>
    <r>
      <rPr>
        <sz val="9"/>
        <color indexed="8"/>
        <rFont val="Arial"/>
        <family val="2"/>
      </rPr>
      <t xml:space="preserve"> ( Cota 118 Tarragona ), d'acord a les instruccions tècniques i al criteri de la D.F.dels treballs.  Inclou tots els mitjans, equips, recursos necessaris, així com tota la gestió documental descrita al Plec i annexos. Inlcou tots els elements fungibles i consumibles necessaris. s'efectuaran tres revisions trimestrals/any/estació.Apartats 1,2,1 i 1,3,A)</t>
    </r>
  </si>
  <si>
    <r>
      <t xml:space="preserve">Preu unitari de </t>
    </r>
    <r>
      <rPr>
        <b/>
        <sz val="9"/>
        <color rgb="FF000000"/>
        <rFont val="Arial"/>
        <family val="2"/>
      </rPr>
      <t>revisió trimestral d'estació d'electrocloració tipus B</t>
    </r>
    <r>
      <rPr>
        <sz val="9"/>
        <color indexed="8"/>
        <rFont val="Arial"/>
        <family val="2"/>
      </rPr>
      <t xml:space="preserve">  (EB 25 Baronia i S.J. Domenys), d'acord a les instruccions tècniques i al criteri de la D.F.dels treballs.  Inclou tots els mitjans, equips, recursos necessaris, així com tota la gestió documental descrita al Plec i annexos. Inlcou tots els elements fungibles i consumibles necessaris. s'efectuaran tres revisions trimestrals/any/estació.Apartats 1,2,1 i 1,3,B)</t>
    </r>
  </si>
  <si>
    <r>
      <t>Preu unitari de r</t>
    </r>
    <r>
      <rPr>
        <b/>
        <sz val="9"/>
        <color rgb="FF000000"/>
        <rFont val="Arial"/>
        <family val="2"/>
      </rPr>
      <t xml:space="preserve">evisió trimestral d'estació d'electrocloració tipus C </t>
    </r>
    <r>
      <rPr>
        <sz val="9"/>
        <color indexed="8"/>
        <rFont val="Arial"/>
        <family val="2"/>
      </rPr>
      <t>( EB 4 Perafort, EB 10 Riudoms ), d'acord a les instruccions tècniques i al criteri de la D.F.dels treballs.  Inclou tots els mitjans, equips, recursos necessaris, així com tota la gestió documental descrita al Plec i annexos. Inlcou tots els elements fungibles i consumibles necessaris. s'efectuaran tres revisions trimestrals/any/estació.Apartats 1,2,1 i 1,3,C)</t>
    </r>
  </si>
  <si>
    <r>
      <t>Preu unitari de</t>
    </r>
    <r>
      <rPr>
        <b/>
        <sz val="9"/>
        <color rgb="FF000000"/>
        <rFont val="Arial"/>
        <family val="2"/>
      </rPr>
      <t xml:space="preserve"> revisió annual d'estació de dosificació de clor tipus E</t>
    </r>
    <r>
      <rPr>
        <sz val="9"/>
        <color indexed="8"/>
        <rFont val="Arial"/>
        <family val="2"/>
      </rPr>
      <t xml:space="preserve"> ( EB 1 L'Ampolla i emergència L'Ampolla ), d'acord a les instruccions tècniques i al criteri de la D.F.dels treballs.  Inclou tots els mitjans, equips, recursos necessaris, així com tota la gestió documental descrita al Plec i annexos. Inclou tots els kits de manteniment i elements fungibles necessaris.Apartats 1,2,1 i 1,3,E)</t>
    </r>
  </si>
  <si>
    <r>
      <t>Preu unitari de</t>
    </r>
    <r>
      <rPr>
        <b/>
        <sz val="9"/>
        <color rgb="FF000000"/>
        <rFont val="Arial"/>
        <family val="2"/>
      </rPr>
      <t xml:space="preserve"> revisió trimestarl d'estació de dosificació de clor tipus E</t>
    </r>
    <r>
      <rPr>
        <sz val="9"/>
        <color indexed="8"/>
        <rFont val="Arial"/>
        <family val="2"/>
      </rPr>
      <t xml:space="preserve"> ( EB 1 L'Ampolla i emergència L'Ampolla ), d'acord a les instruccions tècniques i al criteri de la D.F.dels treballs.  Inclou tots els mitjans, equips, recursos necessaris, així com tota la gestió documental descrita al Plec i annexos. Inclou tots els elements fungibles i consumibles necessaris.Apartats 1,2,1 i 1,3,E)</t>
    </r>
  </si>
  <si>
    <t>Hora de treball de tècnic especialista en instal.lacions d'electrocloració i estacions de cloració per treballs de reparació o millora. Inclou tots els mitjans, eines, equips, recursos necessaris, així com tota la gestió documental descrita al Plec i annexos. Horari establert entre 06h i 22h. Apartats 1,2,1 i 1,3,E). Apartats 1.2.2 i 1.3.F un cop superades les tres hores de treball a camp per actuació o superades les dues actuacions/any incloses.</t>
  </si>
  <si>
    <t xml:space="preserve">Hora de treball de tècnic especialista en instal.lacions d'electrocloració i estacions de cloració per treballs de reparació o millora. Inclou tots els mitjans, eines, equips, recursos necessaris, així com tota la gestió documental descrita al Plec i annexos. Horari establert entre 22h i 06h. Apartats 1,2,3 i 1,2,4. Pel apartat 1,2,4 un cop superades les tres hores de treball a camp per actuació o superades les dues actuacions/any incloses. </t>
  </si>
  <si>
    <t>Preu ofert</t>
  </si>
  <si>
    <t>PROPOSTA CRITERIS AUTOMÀTICS LICITADORS</t>
  </si>
  <si>
    <t>Caselles fixes</t>
  </si>
  <si>
    <t>Caselles a omplir pels licitadors</t>
  </si>
  <si>
    <t>Caselles calculades automàticament</t>
  </si>
  <si>
    <t>Preu de licitació</t>
  </si>
  <si>
    <t>Cost total</t>
  </si>
  <si>
    <t>Cost ofertat</t>
  </si>
  <si>
    <t>Cost anual licitacó</t>
  </si>
  <si>
    <t>Prestació</t>
  </si>
  <si>
    <t>Pressupost base (IVA exclòs)</t>
  </si>
  <si>
    <t>Pressupost base (IVA inclòs)</t>
  </si>
  <si>
    <t>Pròrroga (IVA exclòs)</t>
  </si>
  <si>
    <t>VEC (IVA exclòs)</t>
  </si>
  <si>
    <t>Unitats</t>
  </si>
  <si>
    <t>---</t>
  </si>
  <si>
    <t>Concepte</t>
  </si>
  <si>
    <t>VARIABLE</t>
  </si>
  <si>
    <t>Anualitat</t>
  </si>
  <si>
    <t>Revisió i posterior emissió de certificat de posta en marxa d’una nova unitat de cabalímetre</t>
  </si>
  <si>
    <t>PREU DEL SERVEI</t>
  </si>
  <si>
    <t>Durada inicial</t>
  </si>
  <si>
    <t>CÀLCULS ECONÒMICS</t>
  </si>
  <si>
    <t>Revisió i posterior emissió de certificat de posta en marxa d’una nova unitat de cabalímetre (Pròrroga)</t>
  </si>
  <si>
    <t>1ª anualitat</t>
  </si>
  <si>
    <t>2ª anualitat</t>
  </si>
  <si>
    <t>Pròrroga 1</t>
  </si>
  <si>
    <t>3ª anualitat</t>
  </si>
  <si>
    <t>Part fixa</t>
  </si>
  <si>
    <t>Part variable</t>
  </si>
  <si>
    <t>Pressupost base</t>
  </si>
  <si>
    <t>Anualitats</t>
  </si>
  <si>
    <t>2026-2027</t>
  </si>
  <si>
    <t>104-2026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</si>
</sst>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0.0%"/>
    <numFmt numFmtId="166" formatCode="#,##0.00\ &quot;ut&quot;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i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2" fillId="0" borderId="0" xfId="2"/>
    <xf numFmtId="10" fontId="4" fillId="2" borderId="3" xfId="3" applyNumberFormat="1" applyFont="1" applyFill="1" applyBorder="1" applyAlignment="1">
      <alignment horizontal="center" vertical="center" wrapText="1"/>
    </xf>
    <xf numFmtId="0" fontId="4" fillId="3" borderId="0" xfId="3" applyFont="1" applyFill="1" applyAlignment="1">
      <alignment vertical="center"/>
    </xf>
    <xf numFmtId="0" fontId="2" fillId="0" borderId="0" xfId="2" applyAlignment="1">
      <alignment horizontal="center"/>
    </xf>
    <xf numFmtId="0" fontId="2" fillId="0" borderId="0" xfId="2" applyAlignment="1">
      <alignment horizontal="right"/>
    </xf>
    <xf numFmtId="10" fontId="4" fillId="3" borderId="3" xfId="3" applyNumberFormat="1" applyFont="1" applyFill="1" applyBorder="1" applyAlignment="1">
      <alignment vertical="center" wrapText="1"/>
    </xf>
    <xf numFmtId="164" fontId="5" fillId="3" borderId="1" xfId="3" applyNumberFormat="1" applyFont="1" applyFill="1" applyBorder="1" applyAlignment="1" applyProtection="1">
      <alignment horizontal="right" vertical="center"/>
      <protection locked="0"/>
    </xf>
    <xf numFmtId="4" fontId="5" fillId="3" borderId="2" xfId="3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0" fontId="4" fillId="3" borderId="4" xfId="3" applyNumberFormat="1" applyFont="1" applyFill="1" applyBorder="1" applyAlignment="1">
      <alignment vertical="center" wrapText="1"/>
    </xf>
    <xf numFmtId="164" fontId="5" fillId="3" borderId="5" xfId="3" applyNumberFormat="1" applyFont="1" applyFill="1" applyBorder="1" applyAlignment="1" applyProtection="1">
      <alignment horizontal="right" vertical="center"/>
      <protection locked="0"/>
    </xf>
    <xf numFmtId="4" fontId="5" fillId="3" borderId="6" xfId="3" applyNumberFormat="1" applyFont="1" applyFill="1" applyBorder="1" applyAlignment="1">
      <alignment vertical="center"/>
    </xf>
    <xf numFmtId="164" fontId="0" fillId="0" borderId="0" xfId="0" applyNumberFormat="1"/>
    <xf numFmtId="2" fontId="4" fillId="6" borderId="7" xfId="3" applyNumberFormat="1" applyFont="1" applyFill="1" applyBorder="1" applyAlignment="1">
      <alignment horizontal="center" vertical="center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horizontal="right" vertical="center"/>
    </xf>
    <xf numFmtId="164" fontId="5" fillId="3" borderId="8" xfId="3" applyNumberFormat="1" applyFont="1" applyFill="1" applyBorder="1" applyAlignment="1" applyProtection="1">
      <alignment horizontal="right" vertical="center"/>
      <protection locked="0"/>
    </xf>
    <xf numFmtId="4" fontId="5" fillId="3" borderId="9" xfId="3" applyNumberFormat="1" applyFont="1" applyFill="1" applyBorder="1" applyAlignment="1">
      <alignment vertical="center"/>
    </xf>
    <xf numFmtId="2" fontId="4" fillId="6" borderId="10" xfId="3" applyNumberFormat="1" applyFont="1" applyFill="1" applyBorder="1" applyAlignment="1">
      <alignment horizontal="center" vertical="center"/>
    </xf>
    <xf numFmtId="10" fontId="4" fillId="3" borderId="11" xfId="3" applyNumberFormat="1" applyFont="1" applyFill="1" applyBorder="1" applyAlignment="1">
      <alignment vertical="center" wrapText="1"/>
    </xf>
    <xf numFmtId="164" fontId="5" fillId="3" borderId="12" xfId="3" applyNumberFormat="1" applyFont="1" applyFill="1" applyBorder="1" applyAlignment="1" applyProtection="1">
      <alignment horizontal="right" vertical="center"/>
      <protection locked="0"/>
    </xf>
    <xf numFmtId="4" fontId="5" fillId="3" borderId="13" xfId="3" applyNumberFormat="1" applyFont="1" applyFill="1" applyBorder="1" applyAlignment="1">
      <alignment vertical="center"/>
    </xf>
    <xf numFmtId="2" fontId="4" fillId="6" borderId="14" xfId="3" applyNumberFormat="1" applyFont="1" applyFill="1" applyBorder="1" applyAlignment="1">
      <alignment horizontal="center" vertical="center"/>
    </xf>
    <xf numFmtId="10" fontId="4" fillId="3" borderId="0" xfId="3" applyNumberFormat="1" applyFont="1" applyFill="1" applyAlignment="1">
      <alignment vertical="center" wrapText="1"/>
    </xf>
    <xf numFmtId="164" fontId="5" fillId="3" borderId="0" xfId="3" applyNumberFormat="1" applyFont="1" applyFill="1" applyAlignment="1" applyProtection="1">
      <alignment horizontal="right" vertical="center"/>
      <protection locked="0"/>
    </xf>
    <xf numFmtId="4" fontId="5" fillId="3" borderId="0" xfId="3" applyNumberFormat="1" applyFont="1" applyFill="1" applyAlignment="1">
      <alignment vertical="center"/>
    </xf>
    <xf numFmtId="164" fontId="4" fillId="3" borderId="0" xfId="3" applyNumberFormat="1" applyFont="1" applyFill="1" applyAlignment="1">
      <alignment vertical="center"/>
    </xf>
    <xf numFmtId="165" fontId="0" fillId="0" borderId="0" xfId="1" applyNumberFormat="1" applyFont="1" applyAlignment="1">
      <alignment horizontal="center"/>
    </xf>
    <xf numFmtId="9" fontId="4" fillId="3" borderId="0" xfId="1" applyFont="1" applyFill="1" applyBorder="1" applyAlignment="1">
      <alignment horizontal="center" vertical="center"/>
    </xf>
    <xf numFmtId="2" fontId="4" fillId="5" borderId="3" xfId="3" applyNumberFormat="1" applyFont="1" applyFill="1" applyBorder="1" applyAlignment="1">
      <alignment horizontal="center" vertical="center"/>
    </xf>
    <xf numFmtId="0" fontId="5" fillId="3" borderId="12" xfId="3" applyFont="1" applyFill="1" applyBorder="1" applyAlignment="1" applyProtection="1">
      <alignment horizontal="right" vertical="center"/>
      <protection locked="0"/>
    </xf>
    <xf numFmtId="165" fontId="0" fillId="0" borderId="0" xfId="0" applyNumberFormat="1"/>
    <xf numFmtId="165" fontId="0" fillId="0" borderId="7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4" fontId="2" fillId="0" borderId="0" xfId="2" applyNumberFormat="1" applyAlignment="1">
      <alignment horizontal="center"/>
    </xf>
    <xf numFmtId="10" fontId="2" fillId="0" borderId="0" xfId="2" applyNumberFormat="1" applyAlignment="1">
      <alignment horizontal="right"/>
    </xf>
    <xf numFmtId="10" fontId="0" fillId="0" borderId="0" xfId="0" applyNumberFormat="1"/>
    <xf numFmtId="164" fontId="4" fillId="3" borderId="0" xfId="3" applyNumberFormat="1" applyFont="1" applyFill="1" applyAlignment="1">
      <alignment horizontal="center" vertical="center"/>
    </xf>
    <xf numFmtId="10" fontId="4" fillId="3" borderId="0" xfId="3" applyNumberFormat="1" applyFont="1" applyFill="1" applyAlignment="1">
      <alignment horizontal="center" vertical="center"/>
    </xf>
    <xf numFmtId="164" fontId="0" fillId="7" borderId="0" xfId="0" applyNumberFormat="1" applyFill="1"/>
    <xf numFmtId="164" fontId="4" fillId="7" borderId="0" xfId="3" applyNumberFormat="1" applyFont="1" applyFill="1" applyAlignment="1">
      <alignment horizontal="center" vertical="center"/>
    </xf>
    <xf numFmtId="164" fontId="2" fillId="0" borderId="0" xfId="2" applyNumberFormat="1"/>
    <xf numFmtId="0" fontId="12" fillId="0" borderId="0" xfId="0" applyFont="1"/>
    <xf numFmtId="0" fontId="2" fillId="0" borderId="0" xfId="0" applyFont="1"/>
    <xf numFmtId="10" fontId="8" fillId="4" borderId="15" xfId="3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44" fontId="0" fillId="0" borderId="0" xfId="0" applyNumberFormat="1"/>
    <xf numFmtId="0" fontId="13" fillId="8" borderId="0" xfId="2" applyFont="1" applyFill="1" applyAlignment="1">
      <alignment horizontal="center" vertical="center"/>
    </xf>
    <xf numFmtId="0" fontId="13" fillId="6" borderId="0" xfId="2" applyFont="1" applyFill="1" applyAlignment="1">
      <alignment horizontal="center" vertical="center"/>
    </xf>
    <xf numFmtId="10" fontId="8" fillId="0" borderId="0" xfId="3" applyNumberFormat="1" applyFont="1" applyAlignment="1">
      <alignment vertical="center" wrapText="1"/>
    </xf>
    <xf numFmtId="10" fontId="8" fillId="4" borderId="15" xfId="3" applyNumberFormat="1" applyFont="1" applyFill="1" applyBorder="1" applyAlignment="1">
      <alignment vertical="center" wrapText="1"/>
    </xf>
    <xf numFmtId="166" fontId="8" fillId="0" borderId="0" xfId="3" applyNumberFormat="1" applyFont="1" applyAlignment="1">
      <alignment vertical="center" wrapText="1"/>
    </xf>
    <xf numFmtId="0" fontId="6" fillId="4" borderId="15" xfId="0" applyFont="1" applyFill="1" applyBorder="1" applyAlignment="1">
      <alignment horizontal="center" vertical="center" wrapText="1"/>
    </xf>
    <xf numFmtId="44" fontId="8" fillId="0" borderId="0" xfId="4" applyFont="1" applyFill="1" applyBorder="1" applyAlignment="1">
      <alignment vertical="center" wrapText="1"/>
    </xf>
    <xf numFmtId="0" fontId="8" fillId="0" borderId="0" xfId="3" applyFont="1" applyAlignment="1">
      <alignment vertical="center" wrapText="1"/>
    </xf>
    <xf numFmtId="0" fontId="13" fillId="10" borderId="0" xfId="2" applyFont="1" applyFill="1" applyAlignment="1">
      <alignment horizontal="center" vertical="center"/>
    </xf>
    <xf numFmtId="44" fontId="6" fillId="0" borderId="0" xfId="0" applyNumberFormat="1" applyFont="1"/>
    <xf numFmtId="0" fontId="0" fillId="8" borderId="15" xfId="0" applyFill="1" applyBorder="1"/>
    <xf numFmtId="0" fontId="6" fillId="0" borderId="0" xfId="0" applyFont="1" applyAlignment="1">
      <alignment horizontal="right"/>
    </xf>
    <xf numFmtId="0" fontId="2" fillId="8" borderId="15" xfId="0" applyFont="1" applyFill="1" applyBorder="1" applyAlignment="1">
      <alignment horizontal="left" vertical="center" wrapText="1"/>
    </xf>
    <xf numFmtId="44" fontId="0" fillId="8" borderId="15" xfId="0" applyNumberForma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2" fillId="4" borderId="15" xfId="0" applyFont="1" applyFill="1" applyBorder="1"/>
    <xf numFmtId="0" fontId="6" fillId="0" borderId="0" xfId="0" applyFont="1"/>
    <xf numFmtId="44" fontId="5" fillId="0" borderId="0" xfId="4" applyFont="1" applyFill="1" applyBorder="1" applyAlignment="1">
      <alignment horizontal="right" vertical="center" wrapText="1"/>
    </xf>
    <xf numFmtId="44" fontId="0" fillId="8" borderId="15" xfId="4" quotePrefix="1" applyFont="1" applyFill="1" applyBorder="1" applyAlignment="1">
      <alignment horizontal="center"/>
    </xf>
    <xf numFmtId="44" fontId="0" fillId="8" borderId="15" xfId="4" applyFont="1" applyFill="1" applyBorder="1"/>
    <xf numFmtId="0" fontId="0" fillId="12" borderId="15" xfId="0" applyFill="1" applyBorder="1"/>
    <xf numFmtId="4" fontId="8" fillId="3" borderId="1" xfId="3" applyNumberFormat="1" applyFont="1" applyFill="1" applyBorder="1" applyAlignment="1">
      <alignment horizontal="center" vertical="center"/>
    </xf>
    <xf numFmtId="4" fontId="8" fillId="3" borderId="2" xfId="3" applyNumberFormat="1" applyFont="1" applyFill="1" applyBorder="1" applyAlignment="1">
      <alignment horizontal="center" vertical="center"/>
    </xf>
    <xf numFmtId="164" fontId="4" fillId="2" borderId="1" xfId="3" applyNumberFormat="1" applyFont="1" applyFill="1" applyBorder="1" applyAlignment="1" applyProtection="1">
      <alignment horizontal="center" vertical="center"/>
      <protection locked="0"/>
    </xf>
    <xf numFmtId="164" fontId="4" fillId="2" borderId="2" xfId="3" applyNumberFormat="1" applyFont="1" applyFill="1" applyBorder="1" applyAlignment="1" applyProtection="1">
      <alignment horizontal="center" vertical="center"/>
      <protection locked="0"/>
    </xf>
    <xf numFmtId="44" fontId="5" fillId="8" borderId="17" xfId="4" applyFont="1" applyFill="1" applyBorder="1" applyAlignment="1">
      <alignment horizontal="center" vertical="center" wrapText="1"/>
    </xf>
    <xf numFmtId="44" fontId="5" fillId="8" borderId="18" xfId="4" applyFont="1" applyFill="1" applyBorder="1" applyAlignment="1">
      <alignment horizontal="center" vertical="center" wrapText="1"/>
    </xf>
    <xf numFmtId="44" fontId="5" fillId="6" borderId="17" xfId="4" applyFont="1" applyFill="1" applyBorder="1" applyAlignment="1" applyProtection="1">
      <alignment horizontal="center" vertical="center" wrapText="1"/>
      <protection locked="0"/>
    </xf>
    <xf numFmtId="44" fontId="5" fillId="6" borderId="18" xfId="4" applyFont="1" applyFill="1" applyBorder="1" applyAlignment="1" applyProtection="1">
      <alignment horizontal="center" vertical="center" wrapText="1"/>
      <protection locked="0"/>
    </xf>
    <xf numFmtId="0" fontId="6" fillId="11" borderId="0" xfId="0" applyFont="1" applyFill="1" applyAlignment="1">
      <alignment horizontal="center"/>
    </xf>
    <xf numFmtId="0" fontId="6" fillId="4" borderId="15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/>
    </xf>
    <xf numFmtId="166" fontId="5" fillId="8" borderId="17" xfId="3" applyNumberFormat="1" applyFont="1" applyFill="1" applyBorder="1" applyAlignment="1">
      <alignment horizontal="center" vertical="center" wrapText="1"/>
    </xf>
    <xf numFmtId="166" fontId="5" fillId="8" borderId="18" xfId="3" applyNumberFormat="1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left" vertical="center" wrapText="1"/>
    </xf>
    <xf numFmtId="0" fontId="11" fillId="8" borderId="18" xfId="0" applyFont="1" applyFill="1" applyBorder="1" applyAlignment="1">
      <alignment horizontal="left" vertical="center" wrapText="1"/>
    </xf>
    <xf numFmtId="0" fontId="5" fillId="8" borderId="21" xfId="3" applyFont="1" applyFill="1" applyBorder="1" applyAlignment="1">
      <alignment horizontal="center" vertical="center" wrapText="1"/>
    </xf>
    <xf numFmtId="0" fontId="5" fillId="8" borderId="22" xfId="3" applyFont="1" applyFill="1" applyBorder="1" applyAlignment="1">
      <alignment horizontal="center" vertical="center" wrapText="1"/>
    </xf>
    <xf numFmtId="0" fontId="5" fillId="8" borderId="23" xfId="3" applyFont="1" applyFill="1" applyBorder="1" applyAlignment="1">
      <alignment horizontal="center" vertical="center" wrapText="1"/>
    </xf>
    <xf numFmtId="0" fontId="5" fillId="8" borderId="24" xfId="3" applyFont="1" applyFill="1" applyBorder="1" applyAlignment="1">
      <alignment horizontal="center" vertical="center" wrapText="1"/>
    </xf>
    <xf numFmtId="0" fontId="0" fillId="12" borderId="15" xfId="0" applyFill="1" applyBorder="1" applyAlignment="1">
      <alignment horizontal="center"/>
    </xf>
    <xf numFmtId="44" fontId="0" fillId="8" borderId="16" xfId="4" applyFont="1" applyFill="1" applyBorder="1" applyAlignment="1">
      <alignment horizontal="center"/>
    </xf>
    <xf numFmtId="44" fontId="0" fillId="8" borderId="19" xfId="4" applyFont="1" applyFill="1" applyBorder="1" applyAlignment="1">
      <alignment horizontal="center"/>
    </xf>
    <xf numFmtId="44" fontId="6" fillId="0" borderId="20" xfId="0" applyNumberFormat="1" applyFont="1" applyBorder="1" applyAlignment="1">
      <alignment horizontal="right"/>
    </xf>
    <xf numFmtId="0" fontId="5" fillId="8" borderId="15" xfId="3" applyFont="1" applyFill="1" applyBorder="1" applyAlignment="1">
      <alignment horizontal="center" vertical="center" wrapText="1"/>
    </xf>
    <xf numFmtId="0" fontId="5" fillId="8" borderId="17" xfId="3" applyFont="1" applyFill="1" applyBorder="1" applyAlignment="1">
      <alignment horizontal="center" vertical="center" wrapText="1"/>
    </xf>
    <xf numFmtId="0" fontId="5" fillId="8" borderId="18" xfId="3" applyFont="1" applyFill="1" applyBorder="1" applyAlignment="1">
      <alignment horizontal="center" vertical="center" wrapText="1"/>
    </xf>
    <xf numFmtId="44" fontId="0" fillId="8" borderId="17" xfId="0" applyNumberFormat="1" applyFill="1" applyBorder="1" applyAlignment="1">
      <alignment horizontal="center" vertical="center"/>
    </xf>
    <xf numFmtId="44" fontId="0" fillId="8" borderId="18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8" borderId="17" xfId="0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horizontal="left" vertical="center" wrapText="1"/>
    </xf>
    <xf numFmtId="44" fontId="5" fillId="8" borderId="15" xfId="4" applyFont="1" applyFill="1" applyBorder="1" applyAlignment="1">
      <alignment horizontal="center" vertical="center" wrapText="1"/>
    </xf>
    <xf numFmtId="0" fontId="0" fillId="8" borderId="15" xfId="0" applyFill="1" applyBorder="1" applyAlignment="1">
      <alignment horizontal="left" vertical="center" wrapText="1"/>
    </xf>
    <xf numFmtId="0" fontId="0" fillId="8" borderId="15" xfId="0" applyFill="1" applyBorder="1" applyAlignment="1">
      <alignment horizontal="center" vertical="center"/>
    </xf>
    <xf numFmtId="44" fontId="0" fillId="8" borderId="15" xfId="0" applyNumberFormat="1" applyFill="1" applyBorder="1" applyAlignment="1">
      <alignment horizontal="center" vertical="center"/>
    </xf>
  </cellXfs>
  <cellStyles count="8">
    <cellStyle name="Moneda" xfId="4" builtinId="4"/>
    <cellStyle name="Moneda 2" xfId="6" xr:uid="{05FA1271-888F-408C-907F-64C7AE056584}"/>
    <cellStyle name="Normal" xfId="0" builtinId="0"/>
    <cellStyle name="Normal 2" xfId="2" xr:uid="{FB2FF4AA-992A-4239-B051-8BD13C5B8D63}"/>
    <cellStyle name="Normal 2 2" xfId="5" xr:uid="{949133FC-D29F-4716-98FA-8A64B93FE294}"/>
    <cellStyle name="Normal 3" xfId="7" xr:uid="{DEE76A14-3531-463B-A84B-B35279FC457F}"/>
    <cellStyle name="Normal_Preus MOCCAT" xfId="3" xr:uid="{69798F31-BD7C-47EB-8C18-DA529671A970}"/>
    <cellStyle name="Porcentaje" xfId="1" builtinId="5"/>
  </cellStyles>
  <dxfs count="0"/>
  <tableStyles count="0" defaultTableStyle="TableStyleMedium2" defaultPivotStyle="PivotStyleLight16"/>
  <colors>
    <mruColors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0FB9-B0F2-4AC2-BE23-36E694F45927}">
  <dimension ref="A3:O24"/>
  <sheetViews>
    <sheetView topLeftCell="A7" zoomScale="110" zoomScaleNormal="110" workbookViewId="0">
      <selection activeCell="M11" sqref="M11"/>
    </sheetView>
  </sheetViews>
  <sheetFormatPr baseColWidth="10" defaultColWidth="11.44140625" defaultRowHeight="13.2" x14ac:dyDescent="0.25"/>
  <cols>
    <col min="1" max="1" width="5.6640625" customWidth="1"/>
    <col min="2" max="2" width="78.5546875" customWidth="1"/>
    <col min="3" max="3" width="3.33203125" customWidth="1"/>
    <col min="4" max="4" width="13.88671875" bestFit="1" customWidth="1"/>
    <col min="5" max="5" width="11.33203125" customWidth="1"/>
    <col min="6" max="6" width="2.33203125" customWidth="1"/>
    <col min="7" max="7" width="14.109375" customWidth="1"/>
    <col min="8" max="8" width="2.33203125" customWidth="1"/>
    <col min="9" max="9" width="13.5546875" customWidth="1"/>
    <col min="10" max="10" width="8" customWidth="1"/>
    <col min="11" max="11" width="17" bestFit="1" customWidth="1"/>
    <col min="13" max="13" width="12.109375" bestFit="1" customWidth="1"/>
    <col min="15" max="15" width="12.109375" bestFit="1" customWidth="1"/>
  </cols>
  <sheetData>
    <row r="3" spans="2:15" ht="13.8" thickBot="1" x14ac:dyDescent="0.3"/>
    <row r="4" spans="2:15" s="1" customFormat="1" ht="23.4" thickBot="1" x14ac:dyDescent="0.3">
      <c r="B4" s="2" t="s">
        <v>8</v>
      </c>
      <c r="C4" s="3"/>
      <c r="D4" s="74" t="s">
        <v>0</v>
      </c>
      <c r="E4" s="75"/>
      <c r="G4" s="9" t="s">
        <v>2</v>
      </c>
      <c r="I4" s="74" t="s">
        <v>1</v>
      </c>
      <c r="J4" s="75"/>
      <c r="K4" s="10" t="s">
        <v>3</v>
      </c>
      <c r="M4" s="4"/>
      <c r="N4" s="5"/>
    </row>
    <row r="5" spans="2:15" s="1" customFormat="1" ht="46.8" thickBot="1" x14ac:dyDescent="0.3">
      <c r="B5" s="6" t="s">
        <v>10</v>
      </c>
      <c r="C5" s="3"/>
      <c r="D5" s="7">
        <v>8250</v>
      </c>
      <c r="E5" s="8" t="s">
        <v>7</v>
      </c>
      <c r="G5" s="36">
        <f>N5</f>
        <v>0.18922018348623854</v>
      </c>
      <c r="I5" s="7"/>
      <c r="J5" s="8" t="s">
        <v>7</v>
      </c>
      <c r="K5" s="17">
        <f>I5*G5</f>
        <v>0</v>
      </c>
      <c r="M5" s="38">
        <f>D5*1</f>
        <v>8250</v>
      </c>
      <c r="N5" s="39">
        <f>M5/$M$16</f>
        <v>0.18922018348623854</v>
      </c>
    </row>
    <row r="6" spans="2:15" s="1" customFormat="1" ht="58.2" thickBot="1" x14ac:dyDescent="0.3">
      <c r="B6" s="6" t="s">
        <v>18</v>
      </c>
      <c r="C6" s="3"/>
      <c r="D6" s="7">
        <v>1250</v>
      </c>
      <c r="E6" s="8" t="s">
        <v>7</v>
      </c>
      <c r="G6" s="36">
        <f t="shared" ref="G6:G15" si="0">N6</f>
        <v>8.6009174311926603E-2</v>
      </c>
      <c r="I6" s="7"/>
      <c r="J6" s="8" t="s">
        <v>7</v>
      </c>
      <c r="K6" s="22">
        <f t="shared" ref="K6:K15" si="1">I6*G6</f>
        <v>0</v>
      </c>
      <c r="M6" s="38">
        <f>D6*3</f>
        <v>3750</v>
      </c>
      <c r="N6" s="39">
        <f t="shared" ref="N6:N15" si="2">M6/$M$16</f>
        <v>8.6009174311926603E-2</v>
      </c>
    </row>
    <row r="7" spans="2:15" s="1" customFormat="1" ht="46.8" thickBot="1" x14ac:dyDescent="0.3">
      <c r="B7" s="6" t="s">
        <v>11</v>
      </c>
      <c r="C7" s="3"/>
      <c r="D7" s="7">
        <v>6900</v>
      </c>
      <c r="E7" s="8" t="s">
        <v>7</v>
      </c>
      <c r="G7" s="36">
        <f t="shared" si="0"/>
        <v>0.15825688073394495</v>
      </c>
      <c r="I7" s="7"/>
      <c r="J7" s="8" t="s">
        <v>7</v>
      </c>
      <c r="K7" s="26">
        <f t="shared" si="1"/>
        <v>0</v>
      </c>
      <c r="M7" s="38">
        <f>D7*1</f>
        <v>6900</v>
      </c>
      <c r="N7" s="39">
        <f t="shared" si="2"/>
        <v>0.15825688073394495</v>
      </c>
    </row>
    <row r="8" spans="2:15" s="1" customFormat="1" ht="58.2" thickBot="1" x14ac:dyDescent="0.3">
      <c r="B8" s="6" t="s">
        <v>19</v>
      </c>
      <c r="C8" s="3"/>
      <c r="D8" s="7">
        <v>475</v>
      </c>
      <c r="E8" s="8" t="s">
        <v>7</v>
      </c>
      <c r="G8" s="36">
        <f t="shared" si="0"/>
        <v>3.2683486238532108E-2</v>
      </c>
      <c r="I8" s="7"/>
      <c r="J8" s="8" t="s">
        <v>7</v>
      </c>
      <c r="K8" s="26">
        <f t="shared" si="1"/>
        <v>0</v>
      </c>
      <c r="M8" s="38">
        <f>D8*3</f>
        <v>1425</v>
      </c>
      <c r="N8" s="39">
        <f t="shared" si="2"/>
        <v>3.2683486238532108E-2</v>
      </c>
    </row>
    <row r="9" spans="2:15" s="1" customFormat="1" ht="46.8" thickBot="1" x14ac:dyDescent="0.3">
      <c r="B9" s="6" t="s">
        <v>12</v>
      </c>
      <c r="C9" s="3"/>
      <c r="D9" s="7">
        <v>7800</v>
      </c>
      <c r="E9" s="8" t="s">
        <v>7</v>
      </c>
      <c r="G9" s="36">
        <f t="shared" si="0"/>
        <v>0.17889908256880735</v>
      </c>
      <c r="I9" s="7"/>
      <c r="J9" s="8" t="s">
        <v>7</v>
      </c>
      <c r="K9" s="26">
        <f t="shared" si="1"/>
        <v>0</v>
      </c>
      <c r="M9" s="38">
        <f>D9*1</f>
        <v>7800</v>
      </c>
      <c r="N9" s="39">
        <f t="shared" si="2"/>
        <v>0.17889908256880735</v>
      </c>
    </row>
    <row r="10" spans="2:15" s="1" customFormat="1" ht="58.2" thickBot="1" x14ac:dyDescent="0.3">
      <c r="B10" s="6" t="s">
        <v>20</v>
      </c>
      <c r="C10" s="3"/>
      <c r="D10" s="7">
        <v>475</v>
      </c>
      <c r="E10" s="8" t="s">
        <v>7</v>
      </c>
      <c r="G10" s="36">
        <f t="shared" si="0"/>
        <v>3.2683486238532108E-2</v>
      </c>
      <c r="I10" s="7"/>
      <c r="J10" s="8" t="s">
        <v>7</v>
      </c>
      <c r="K10" s="26">
        <f t="shared" si="1"/>
        <v>0</v>
      </c>
      <c r="M10" s="38">
        <f>D10*3</f>
        <v>1425</v>
      </c>
      <c r="N10" s="39">
        <f t="shared" si="2"/>
        <v>3.2683486238532108E-2</v>
      </c>
    </row>
    <row r="11" spans="2:15" s="1" customFormat="1" ht="46.8" thickBot="1" x14ac:dyDescent="0.3">
      <c r="B11" s="6" t="s">
        <v>13</v>
      </c>
      <c r="C11" s="3"/>
      <c r="D11" s="7">
        <v>3950</v>
      </c>
      <c r="E11" s="8" t="s">
        <v>7</v>
      </c>
      <c r="G11" s="36">
        <f t="shared" si="0"/>
        <v>9.0596330275229356E-2</v>
      </c>
      <c r="I11" s="7"/>
      <c r="J11" s="8" t="s">
        <v>7</v>
      </c>
      <c r="K11" s="26">
        <f t="shared" si="1"/>
        <v>0</v>
      </c>
      <c r="M11" s="38">
        <f>D11*1</f>
        <v>3950</v>
      </c>
      <c r="N11" s="39">
        <f t="shared" si="2"/>
        <v>9.0596330275229356E-2</v>
      </c>
    </row>
    <row r="12" spans="2:15" s="1" customFormat="1" ht="46.8" thickBot="1" x14ac:dyDescent="0.3">
      <c r="B12" s="6" t="s">
        <v>17</v>
      </c>
      <c r="C12" s="3"/>
      <c r="D12" s="7">
        <v>450</v>
      </c>
      <c r="E12" s="8" t="s">
        <v>7</v>
      </c>
      <c r="G12" s="36">
        <f t="shared" si="0"/>
        <v>3.096330275229358E-2</v>
      </c>
      <c r="I12" s="7"/>
      <c r="J12" s="8" t="s">
        <v>7</v>
      </c>
      <c r="K12" s="26">
        <f t="shared" si="1"/>
        <v>0</v>
      </c>
      <c r="M12" s="38">
        <f>D12*3</f>
        <v>1350</v>
      </c>
      <c r="N12" s="39">
        <f t="shared" si="2"/>
        <v>3.096330275229358E-2</v>
      </c>
      <c r="O12" s="45">
        <f>SUM(M5:M12)</f>
        <v>34850</v>
      </c>
    </row>
    <row r="13" spans="2:15" s="1" customFormat="1" ht="46.8" thickBot="1" x14ac:dyDescent="0.3">
      <c r="B13" s="6" t="s">
        <v>21</v>
      </c>
      <c r="C13" s="3"/>
      <c r="D13" s="7">
        <v>3500</v>
      </c>
      <c r="E13" s="8" t="s">
        <v>7</v>
      </c>
      <c r="G13" s="36">
        <f t="shared" si="0"/>
        <v>8.027522935779817E-2</v>
      </c>
      <c r="I13" s="7"/>
      <c r="J13" s="8" t="s">
        <v>7</v>
      </c>
      <c r="K13" s="26">
        <f t="shared" si="1"/>
        <v>0</v>
      </c>
      <c r="M13" s="38">
        <f>D13*1</f>
        <v>3500</v>
      </c>
      <c r="N13" s="39">
        <f t="shared" si="2"/>
        <v>8.027522935779817E-2</v>
      </c>
      <c r="O13" s="45"/>
    </row>
    <row r="14" spans="2:15" s="1" customFormat="1" ht="46.8" thickBot="1" x14ac:dyDescent="0.3">
      <c r="B14" s="6" t="s">
        <v>22</v>
      </c>
      <c r="C14" s="3"/>
      <c r="D14" s="7">
        <v>350</v>
      </c>
      <c r="E14" s="8" t="s">
        <v>7</v>
      </c>
      <c r="G14" s="36">
        <f t="shared" si="0"/>
        <v>2.4082568807339451E-2</v>
      </c>
      <c r="I14" s="7"/>
      <c r="J14" s="8" t="s">
        <v>7</v>
      </c>
      <c r="K14" s="26">
        <f t="shared" si="1"/>
        <v>0</v>
      </c>
      <c r="M14" s="38">
        <f>D14*3</f>
        <v>1050</v>
      </c>
      <c r="N14" s="39">
        <f t="shared" si="2"/>
        <v>2.4082568807339451E-2</v>
      </c>
    </row>
    <row r="15" spans="2:15" s="1" customFormat="1" ht="81" thickBot="1" x14ac:dyDescent="0.3">
      <c r="B15" s="6" t="s">
        <v>14</v>
      </c>
      <c r="C15" s="3"/>
      <c r="D15" s="7">
        <v>350</v>
      </c>
      <c r="E15" s="8" t="s">
        <v>15</v>
      </c>
      <c r="G15" s="37">
        <f t="shared" si="0"/>
        <v>9.6330275229357804E-2</v>
      </c>
      <c r="I15" s="7"/>
      <c r="J15" s="8" t="s">
        <v>15</v>
      </c>
      <c r="K15" s="26">
        <f t="shared" si="1"/>
        <v>0</v>
      </c>
      <c r="M15" s="38">
        <f>D15*12</f>
        <v>4200</v>
      </c>
      <c r="N15" s="39">
        <f t="shared" si="2"/>
        <v>9.6330275229357804E-2</v>
      </c>
    </row>
    <row r="16" spans="2:15" ht="13.8" thickBot="1" x14ac:dyDescent="0.3">
      <c r="G16" s="35">
        <f>SUM(G5:G15)</f>
        <v>1.0000000000000002</v>
      </c>
      <c r="M16" s="43">
        <f>SUM(M5:M15)</f>
        <v>43600</v>
      </c>
      <c r="N16" s="40">
        <f>SUM(N5:N15)</f>
        <v>1.0000000000000002</v>
      </c>
    </row>
    <row r="17" spans="1:15" ht="23.4" thickBot="1" x14ac:dyDescent="0.3">
      <c r="B17" s="2" t="s">
        <v>9</v>
      </c>
      <c r="C17" s="3"/>
      <c r="D17" s="74" t="s">
        <v>0</v>
      </c>
      <c r="E17" s="75"/>
      <c r="G17" s="9" t="s">
        <v>2</v>
      </c>
      <c r="I17" s="74" t="s">
        <v>1</v>
      </c>
      <c r="J17" s="75"/>
      <c r="K17" s="10" t="s">
        <v>3</v>
      </c>
      <c r="L17" s="11"/>
      <c r="M17" s="11"/>
      <c r="N17" s="11"/>
      <c r="O17" s="12"/>
    </row>
    <row r="18" spans="1:15" s="3" customFormat="1" ht="57.6" thickBot="1" x14ac:dyDescent="0.3">
      <c r="A18"/>
      <c r="B18" s="13" t="s">
        <v>23</v>
      </c>
      <c r="D18" s="14">
        <v>43</v>
      </c>
      <c r="E18" s="15" t="s">
        <v>4</v>
      </c>
      <c r="F18" s="16"/>
      <c r="G18" s="36">
        <f>N18</f>
        <v>0.17485142320925867</v>
      </c>
      <c r="H18" s="16"/>
      <c r="I18" s="14"/>
      <c r="J18" s="15" t="s">
        <v>4</v>
      </c>
      <c r="K18" s="17">
        <f>I18*G18</f>
        <v>0</v>
      </c>
      <c r="L18" s="18"/>
      <c r="M18" s="41">
        <f>D18*65</f>
        <v>2795</v>
      </c>
      <c r="N18" s="42">
        <f>M18/$M$21</f>
        <v>0.17485142320925867</v>
      </c>
      <c r="O18" s="19"/>
    </row>
    <row r="19" spans="1:15" s="3" customFormat="1" ht="57.6" thickBot="1" x14ac:dyDescent="0.3">
      <c r="A19"/>
      <c r="B19" s="13" t="s">
        <v>24</v>
      </c>
      <c r="D19" s="20">
        <v>69</v>
      </c>
      <c r="E19" s="21" t="s">
        <v>4</v>
      </c>
      <c r="F19" s="16"/>
      <c r="G19" s="36">
        <f t="shared" ref="G19:G20" si="3">N19</f>
        <v>4.3165467625899283E-2</v>
      </c>
      <c r="H19" s="16"/>
      <c r="I19" s="20"/>
      <c r="J19" s="21" t="s">
        <v>4</v>
      </c>
      <c r="K19" s="22">
        <f t="shared" ref="K19:K20" si="4">I19*G19</f>
        <v>0</v>
      </c>
      <c r="L19" s="18"/>
      <c r="M19" s="41">
        <f>D19*10</f>
        <v>690</v>
      </c>
      <c r="N19" s="42">
        <f t="shared" ref="N19:N20" si="5">M19/$M$21</f>
        <v>4.3165467625899283E-2</v>
      </c>
      <c r="O19" s="19"/>
    </row>
    <row r="20" spans="1:15" s="3" customFormat="1" ht="34.799999999999997" thickBot="1" x14ac:dyDescent="0.3">
      <c r="A20"/>
      <c r="B20" s="23" t="s">
        <v>16</v>
      </c>
      <c r="D20" s="34">
        <v>15</v>
      </c>
      <c r="E20" s="25" t="s">
        <v>5</v>
      </c>
      <c r="F20" s="16"/>
      <c r="G20" s="37">
        <f t="shared" si="3"/>
        <v>0.78198310916484204</v>
      </c>
      <c r="H20" s="16"/>
      <c r="I20" s="24"/>
      <c r="J20" s="25" t="s">
        <v>4</v>
      </c>
      <c r="K20" s="26">
        <f t="shared" si="4"/>
        <v>0</v>
      </c>
      <c r="L20" s="18"/>
      <c r="M20" s="41">
        <v>12500</v>
      </c>
      <c r="N20" s="42">
        <f t="shared" si="5"/>
        <v>0.78198310916484204</v>
      </c>
      <c r="O20" s="19"/>
    </row>
    <row r="21" spans="1:15" s="3" customFormat="1" ht="13.8" thickBot="1" x14ac:dyDescent="0.3">
      <c r="A21"/>
      <c r="B21" s="27"/>
      <c r="D21" s="28"/>
      <c r="E21" s="29"/>
      <c r="F21" s="30"/>
      <c r="G21" s="31"/>
      <c r="H21" s="30"/>
      <c r="I21" s="28"/>
      <c r="J21" s="29"/>
      <c r="L21" s="18"/>
      <c r="M21" s="44">
        <f>SUM(M18:M20)</f>
        <v>15985</v>
      </c>
      <c r="N21" s="42">
        <f>SUM(N18:N20)</f>
        <v>1</v>
      </c>
      <c r="O21" s="19"/>
    </row>
    <row r="22" spans="1:15" s="3" customFormat="1" ht="13.8" thickBot="1" x14ac:dyDescent="0.3">
      <c r="A22"/>
      <c r="B22" s="27"/>
      <c r="D22" s="28"/>
      <c r="E22" s="29"/>
      <c r="F22" s="30"/>
      <c r="G22" s="32">
        <f>SUM(G18:G21)</f>
        <v>1</v>
      </c>
      <c r="H22" s="30"/>
      <c r="I22" s="72" t="s">
        <v>6</v>
      </c>
      <c r="J22" s="73"/>
      <c r="K22" s="33">
        <f>SUM(K18:K21)</f>
        <v>0</v>
      </c>
      <c r="L22" s="18"/>
      <c r="M22" s="18"/>
      <c r="N22" s="18"/>
      <c r="O22" s="19"/>
    </row>
    <row r="23" spans="1:15" s="3" customFormat="1" x14ac:dyDescent="0.25">
      <c r="A23"/>
      <c r="B23" s="27"/>
      <c r="D23" s="28"/>
      <c r="E23" s="29"/>
      <c r="I23" s="28"/>
      <c r="J23" s="29"/>
      <c r="L23" s="18"/>
      <c r="M23" s="18"/>
      <c r="N23" s="18"/>
      <c r="O23" s="19"/>
    </row>
    <row r="24" spans="1:15" x14ac:dyDescent="0.25">
      <c r="M24" s="43">
        <f>M16+M21</f>
        <v>59585</v>
      </c>
    </row>
  </sheetData>
  <mergeCells count="5">
    <mergeCell ref="I22:J22"/>
    <mergeCell ref="D4:E4"/>
    <mergeCell ref="I4:J4"/>
    <mergeCell ref="D17:E17"/>
    <mergeCell ref="I17:J17"/>
  </mergeCells>
  <pageMargins left="0.23622047244094491" right="0.1968503937007874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FFBF-02D6-4252-9950-63FBF2F31808}">
  <dimension ref="A3:O24"/>
  <sheetViews>
    <sheetView topLeftCell="A6" zoomScale="110" zoomScaleNormal="110" workbookViewId="0">
      <selection activeCell="M11" sqref="M11"/>
    </sheetView>
  </sheetViews>
  <sheetFormatPr baseColWidth="10" defaultColWidth="11.44140625" defaultRowHeight="13.2" x14ac:dyDescent="0.25"/>
  <cols>
    <col min="1" max="1" width="5.6640625" customWidth="1"/>
    <col min="2" max="2" width="78.5546875" customWidth="1"/>
    <col min="3" max="3" width="3.33203125" customWidth="1"/>
    <col min="4" max="4" width="13.88671875" bestFit="1" customWidth="1"/>
    <col min="5" max="5" width="11.33203125" customWidth="1"/>
    <col min="6" max="6" width="2.33203125" customWidth="1"/>
    <col min="7" max="7" width="14.109375" customWidth="1"/>
    <col min="8" max="8" width="2.33203125" customWidth="1"/>
    <col min="9" max="9" width="13.5546875" customWidth="1"/>
    <col min="10" max="10" width="8" customWidth="1"/>
    <col min="11" max="11" width="17" bestFit="1" customWidth="1"/>
    <col min="13" max="13" width="12.109375" bestFit="1" customWidth="1"/>
    <col min="15" max="15" width="12.109375" bestFit="1" customWidth="1"/>
  </cols>
  <sheetData>
    <row r="3" spans="2:15" ht="13.8" thickBot="1" x14ac:dyDescent="0.3"/>
    <row r="4" spans="2:15" s="1" customFormat="1" ht="23.4" thickBot="1" x14ac:dyDescent="0.3">
      <c r="B4" s="2" t="s">
        <v>8</v>
      </c>
      <c r="C4" s="3"/>
      <c r="D4" s="74" t="s">
        <v>0</v>
      </c>
      <c r="E4" s="75"/>
      <c r="G4" s="9" t="s">
        <v>2</v>
      </c>
      <c r="I4" s="74" t="s">
        <v>1</v>
      </c>
      <c r="J4" s="75"/>
      <c r="K4" s="10" t="s">
        <v>3</v>
      </c>
      <c r="M4" s="4"/>
      <c r="N4" s="5"/>
    </row>
    <row r="5" spans="2:15" s="1" customFormat="1" ht="46.8" thickBot="1" x14ac:dyDescent="0.3">
      <c r="B5" s="6" t="s">
        <v>10</v>
      </c>
      <c r="C5" s="3"/>
      <c r="D5" s="7">
        <v>5600</v>
      </c>
      <c r="E5" s="8" t="s">
        <v>7</v>
      </c>
      <c r="G5" s="36">
        <f>N5</f>
        <v>0.11630321910695743</v>
      </c>
      <c r="I5" s="7"/>
      <c r="J5" s="8" t="s">
        <v>7</v>
      </c>
      <c r="K5" s="17">
        <f>I5*G5</f>
        <v>0</v>
      </c>
      <c r="M5" s="38">
        <f>D5*1</f>
        <v>5600</v>
      </c>
      <c r="N5" s="39">
        <f>M5/$M$16</f>
        <v>0.11630321910695743</v>
      </c>
    </row>
    <row r="6" spans="2:15" s="1" customFormat="1" ht="58.2" thickBot="1" x14ac:dyDescent="0.3">
      <c r="B6" s="6" t="s">
        <v>18</v>
      </c>
      <c r="C6" s="3"/>
      <c r="D6" s="7">
        <v>550</v>
      </c>
      <c r="E6" s="8" t="s">
        <v>7</v>
      </c>
      <c r="G6" s="36">
        <f t="shared" ref="G6:G15" si="0">N6</f>
        <v>3.4267912772585667E-2</v>
      </c>
      <c r="I6" s="7"/>
      <c r="J6" s="8" t="s">
        <v>7</v>
      </c>
      <c r="K6" s="22">
        <f t="shared" ref="K6:K15" si="1">I6*G6</f>
        <v>0</v>
      </c>
      <c r="M6" s="38">
        <f>D6*3</f>
        <v>1650</v>
      </c>
      <c r="N6" s="39">
        <f t="shared" ref="N6:N15" si="2">M6/$M$16</f>
        <v>3.4267912772585667E-2</v>
      </c>
    </row>
    <row r="7" spans="2:15" s="1" customFormat="1" ht="46.8" thickBot="1" x14ac:dyDescent="0.3">
      <c r="B7" s="6" t="s">
        <v>11</v>
      </c>
      <c r="C7" s="3"/>
      <c r="D7" s="7">
        <v>3900</v>
      </c>
      <c r="E7" s="8" t="s">
        <v>7</v>
      </c>
      <c r="G7" s="36">
        <f t="shared" si="0"/>
        <v>0.16199376947040497</v>
      </c>
      <c r="I7" s="7"/>
      <c r="J7" s="8" t="s">
        <v>7</v>
      </c>
      <c r="K7" s="26">
        <f t="shared" si="1"/>
        <v>0</v>
      </c>
      <c r="M7" s="38">
        <f>D7*1*2</f>
        <v>7800</v>
      </c>
      <c r="N7" s="39">
        <f t="shared" si="2"/>
        <v>0.16199376947040497</v>
      </c>
    </row>
    <row r="8" spans="2:15" s="1" customFormat="1" ht="58.2" thickBot="1" x14ac:dyDescent="0.3">
      <c r="B8" s="6" t="s">
        <v>19</v>
      </c>
      <c r="C8" s="3"/>
      <c r="D8" s="7">
        <v>375</v>
      </c>
      <c r="E8" s="8" t="s">
        <v>7</v>
      </c>
      <c r="G8" s="36">
        <f t="shared" si="0"/>
        <v>4.6728971962616821E-2</v>
      </c>
      <c r="I8" s="7"/>
      <c r="J8" s="8" t="s">
        <v>7</v>
      </c>
      <c r="K8" s="26">
        <f t="shared" si="1"/>
        <v>0</v>
      </c>
      <c r="M8" s="38">
        <f>D8*3*2</f>
        <v>2250</v>
      </c>
      <c r="N8" s="39">
        <f t="shared" si="2"/>
        <v>4.6728971962616821E-2</v>
      </c>
    </row>
    <row r="9" spans="2:15" s="1" customFormat="1" ht="46.8" thickBot="1" x14ac:dyDescent="0.3">
      <c r="B9" s="6" t="s">
        <v>12</v>
      </c>
      <c r="C9" s="3"/>
      <c r="D9" s="7">
        <v>4800</v>
      </c>
      <c r="E9" s="8" t="s">
        <v>7</v>
      </c>
      <c r="G9" s="36">
        <f t="shared" si="0"/>
        <v>0.19937694704049844</v>
      </c>
      <c r="I9" s="7"/>
      <c r="J9" s="8" t="s">
        <v>7</v>
      </c>
      <c r="K9" s="26">
        <f t="shared" si="1"/>
        <v>0</v>
      </c>
      <c r="M9" s="38">
        <f>D9*1*2</f>
        <v>9600</v>
      </c>
      <c r="N9" s="39">
        <f t="shared" si="2"/>
        <v>0.19937694704049844</v>
      </c>
    </row>
    <row r="10" spans="2:15" s="1" customFormat="1" ht="58.2" thickBot="1" x14ac:dyDescent="0.3">
      <c r="B10" s="6" t="s">
        <v>20</v>
      </c>
      <c r="C10" s="3"/>
      <c r="D10" s="7">
        <v>375</v>
      </c>
      <c r="E10" s="8" t="s">
        <v>7</v>
      </c>
      <c r="G10" s="36">
        <f t="shared" si="0"/>
        <v>4.6728971962616821E-2</v>
      </c>
      <c r="I10" s="7"/>
      <c r="J10" s="8" t="s">
        <v>7</v>
      </c>
      <c r="K10" s="26">
        <f t="shared" si="1"/>
        <v>0</v>
      </c>
      <c r="M10" s="38">
        <f>D10*3*2</f>
        <v>2250</v>
      </c>
      <c r="N10" s="39">
        <f t="shared" si="2"/>
        <v>4.6728971962616821E-2</v>
      </c>
    </row>
    <row r="11" spans="2:15" s="1" customFormat="1" ht="46.8" thickBot="1" x14ac:dyDescent="0.3">
      <c r="B11" s="6" t="s">
        <v>13</v>
      </c>
      <c r="C11" s="3"/>
      <c r="D11" s="7">
        <v>2950</v>
      </c>
      <c r="E11" s="8" t="s">
        <v>7</v>
      </c>
      <c r="G11" s="36">
        <f t="shared" si="0"/>
        <v>0.12253374870197301</v>
      </c>
      <c r="I11" s="7"/>
      <c r="J11" s="8" t="s">
        <v>7</v>
      </c>
      <c r="K11" s="26">
        <f t="shared" si="1"/>
        <v>0</v>
      </c>
      <c r="M11" s="38">
        <f>D11*1*2</f>
        <v>5900</v>
      </c>
      <c r="N11" s="39">
        <f t="shared" si="2"/>
        <v>0.12253374870197301</v>
      </c>
    </row>
    <row r="12" spans="2:15" s="1" customFormat="1" ht="46.8" thickBot="1" x14ac:dyDescent="0.3">
      <c r="B12" s="6" t="s">
        <v>17</v>
      </c>
      <c r="C12" s="3"/>
      <c r="D12" s="7">
        <v>375</v>
      </c>
      <c r="E12" s="8" t="s">
        <v>7</v>
      </c>
      <c r="G12" s="36">
        <f t="shared" si="0"/>
        <v>4.6728971962616821E-2</v>
      </c>
      <c r="I12" s="7"/>
      <c r="J12" s="8" t="s">
        <v>7</v>
      </c>
      <c r="K12" s="26">
        <f t="shared" si="1"/>
        <v>0</v>
      </c>
      <c r="M12" s="38">
        <f>D12*3*2</f>
        <v>2250</v>
      </c>
      <c r="N12" s="39">
        <f t="shared" si="2"/>
        <v>4.6728971962616821E-2</v>
      </c>
      <c r="O12" s="45">
        <f>SUM(M5:M12)</f>
        <v>37300</v>
      </c>
    </row>
    <row r="13" spans="2:15" s="1" customFormat="1" ht="46.8" thickBot="1" x14ac:dyDescent="0.3">
      <c r="B13" s="6" t="s">
        <v>21</v>
      </c>
      <c r="C13" s="3"/>
      <c r="D13" s="7">
        <v>2500</v>
      </c>
      <c r="E13" s="8" t="s">
        <v>7</v>
      </c>
      <c r="G13" s="36">
        <f t="shared" si="0"/>
        <v>0.10384215991692627</v>
      </c>
      <c r="I13" s="7"/>
      <c r="J13" s="8" t="s">
        <v>7</v>
      </c>
      <c r="K13" s="26">
        <f t="shared" si="1"/>
        <v>0</v>
      </c>
      <c r="M13" s="38">
        <f>D13*1*2</f>
        <v>5000</v>
      </c>
      <c r="N13" s="39">
        <f t="shared" si="2"/>
        <v>0.10384215991692627</v>
      </c>
      <c r="O13" s="45"/>
    </row>
    <row r="14" spans="2:15" s="1" customFormat="1" ht="46.8" thickBot="1" x14ac:dyDescent="0.3">
      <c r="B14" s="6" t="s">
        <v>22</v>
      </c>
      <c r="C14" s="3"/>
      <c r="D14" s="7">
        <v>275</v>
      </c>
      <c r="E14" s="8" t="s">
        <v>7</v>
      </c>
      <c r="G14" s="36">
        <f t="shared" si="0"/>
        <v>3.4267912772585667E-2</v>
      </c>
      <c r="I14" s="7"/>
      <c r="J14" s="8" t="s">
        <v>7</v>
      </c>
      <c r="K14" s="26">
        <f t="shared" si="1"/>
        <v>0</v>
      </c>
      <c r="M14" s="38">
        <f>D14*3*2</f>
        <v>1650</v>
      </c>
      <c r="N14" s="39">
        <f t="shared" si="2"/>
        <v>3.4267912772585667E-2</v>
      </c>
    </row>
    <row r="15" spans="2:15" s="1" customFormat="1" ht="81" thickBot="1" x14ac:dyDescent="0.3">
      <c r="B15" s="6" t="s">
        <v>14</v>
      </c>
      <c r="C15" s="3"/>
      <c r="D15" s="7">
        <v>350</v>
      </c>
      <c r="E15" s="8" t="s">
        <v>15</v>
      </c>
      <c r="G15" s="37">
        <f t="shared" si="0"/>
        <v>8.7227414330218064E-2</v>
      </c>
      <c r="I15" s="7"/>
      <c r="J15" s="8" t="s">
        <v>15</v>
      </c>
      <c r="K15" s="26">
        <f t="shared" si="1"/>
        <v>0</v>
      </c>
      <c r="M15" s="38">
        <f>D15*12</f>
        <v>4200</v>
      </c>
      <c r="N15" s="39">
        <f t="shared" si="2"/>
        <v>8.7227414330218064E-2</v>
      </c>
    </row>
    <row r="16" spans="2:15" ht="13.8" thickBot="1" x14ac:dyDescent="0.3">
      <c r="G16" s="35">
        <f>SUM(G5:G15)</f>
        <v>1</v>
      </c>
      <c r="M16" s="43">
        <f>SUM(M5:M15)</f>
        <v>48150</v>
      </c>
      <c r="N16" s="40">
        <f>SUM(N5:N15)</f>
        <v>1</v>
      </c>
    </row>
    <row r="17" spans="1:15" ht="23.4" thickBot="1" x14ac:dyDescent="0.3">
      <c r="B17" s="2" t="s">
        <v>9</v>
      </c>
      <c r="C17" s="3"/>
      <c r="D17" s="74" t="s">
        <v>0</v>
      </c>
      <c r="E17" s="75"/>
      <c r="G17" s="9" t="s">
        <v>2</v>
      </c>
      <c r="I17" s="74" t="s">
        <v>1</v>
      </c>
      <c r="J17" s="75"/>
      <c r="K17" s="10" t="s">
        <v>3</v>
      </c>
      <c r="L17" s="11"/>
      <c r="M17" s="11"/>
      <c r="N17" s="11"/>
      <c r="O17" s="12"/>
    </row>
    <row r="18" spans="1:15" s="3" customFormat="1" ht="57.6" thickBot="1" x14ac:dyDescent="0.3">
      <c r="A18"/>
      <c r="B18" s="13" t="s">
        <v>23</v>
      </c>
      <c r="D18" s="14">
        <v>43</v>
      </c>
      <c r="E18" s="15" t="s">
        <v>4</v>
      </c>
      <c r="F18" s="16"/>
      <c r="G18" s="36">
        <f>N18</f>
        <v>0.17485142320925867</v>
      </c>
      <c r="H18" s="16"/>
      <c r="I18" s="14"/>
      <c r="J18" s="15" t="s">
        <v>4</v>
      </c>
      <c r="K18" s="17">
        <f>I18*G18</f>
        <v>0</v>
      </c>
      <c r="L18" s="18"/>
      <c r="M18" s="41">
        <f>D18*65</f>
        <v>2795</v>
      </c>
      <c r="N18" s="42">
        <f>M18/$M$21</f>
        <v>0.17485142320925867</v>
      </c>
      <c r="O18" s="19"/>
    </row>
    <row r="19" spans="1:15" s="3" customFormat="1" ht="57.6" thickBot="1" x14ac:dyDescent="0.3">
      <c r="A19"/>
      <c r="B19" s="13" t="s">
        <v>24</v>
      </c>
      <c r="D19" s="20">
        <v>69</v>
      </c>
      <c r="E19" s="21" t="s">
        <v>4</v>
      </c>
      <c r="F19" s="16"/>
      <c r="G19" s="36">
        <f t="shared" ref="G19:G20" si="3">N19</f>
        <v>4.3165467625899283E-2</v>
      </c>
      <c r="H19" s="16"/>
      <c r="I19" s="20"/>
      <c r="J19" s="21" t="s">
        <v>4</v>
      </c>
      <c r="K19" s="22">
        <f t="shared" ref="K19:K20" si="4">I19*G19</f>
        <v>0</v>
      </c>
      <c r="L19" s="18"/>
      <c r="M19" s="41">
        <f>D19*10</f>
        <v>690</v>
      </c>
      <c r="N19" s="42">
        <f t="shared" ref="N19:N20" si="5">M19/$M$21</f>
        <v>4.3165467625899283E-2</v>
      </c>
      <c r="O19" s="19"/>
    </row>
    <row r="20" spans="1:15" s="3" customFormat="1" ht="34.799999999999997" thickBot="1" x14ac:dyDescent="0.3">
      <c r="A20"/>
      <c r="B20" s="23" t="s">
        <v>16</v>
      </c>
      <c r="D20" s="34">
        <v>15</v>
      </c>
      <c r="E20" s="25" t="s">
        <v>5</v>
      </c>
      <c r="F20" s="16"/>
      <c r="G20" s="37">
        <f t="shared" si="3"/>
        <v>0.78198310916484204</v>
      </c>
      <c r="H20" s="16"/>
      <c r="I20" s="24"/>
      <c r="J20" s="25" t="s">
        <v>4</v>
      </c>
      <c r="K20" s="26">
        <f t="shared" si="4"/>
        <v>0</v>
      </c>
      <c r="L20" s="18"/>
      <c r="M20" s="41">
        <v>12500</v>
      </c>
      <c r="N20" s="42">
        <f t="shared" si="5"/>
        <v>0.78198310916484204</v>
      </c>
      <c r="O20" s="19"/>
    </row>
    <row r="21" spans="1:15" s="3" customFormat="1" ht="13.8" thickBot="1" x14ac:dyDescent="0.3">
      <c r="A21"/>
      <c r="B21" s="27"/>
      <c r="D21" s="28"/>
      <c r="E21" s="29"/>
      <c r="F21" s="30"/>
      <c r="G21" s="31"/>
      <c r="H21" s="30"/>
      <c r="I21" s="28"/>
      <c r="J21" s="29"/>
      <c r="L21" s="18"/>
      <c r="M21" s="44">
        <f>SUM(M18:M20)</f>
        <v>15985</v>
      </c>
      <c r="N21" s="42">
        <f>SUM(N18:N20)</f>
        <v>1</v>
      </c>
      <c r="O21" s="19"/>
    </row>
    <row r="22" spans="1:15" s="3" customFormat="1" ht="13.8" thickBot="1" x14ac:dyDescent="0.3">
      <c r="A22"/>
      <c r="B22" s="27"/>
      <c r="D22" s="28"/>
      <c r="E22" s="29"/>
      <c r="F22" s="30"/>
      <c r="G22" s="32">
        <f>SUM(G18:G21)</f>
        <v>1</v>
      </c>
      <c r="H22" s="30"/>
      <c r="I22" s="72" t="s">
        <v>6</v>
      </c>
      <c r="J22" s="73"/>
      <c r="K22" s="33">
        <f>SUM(K18:K21)</f>
        <v>0</v>
      </c>
      <c r="L22" s="18"/>
      <c r="M22" s="18"/>
      <c r="N22" s="18"/>
      <c r="O22" s="19"/>
    </row>
    <row r="23" spans="1:15" s="3" customFormat="1" x14ac:dyDescent="0.25">
      <c r="A23"/>
      <c r="B23" s="27"/>
      <c r="D23" s="28"/>
      <c r="E23" s="29"/>
      <c r="I23" s="28"/>
      <c r="J23" s="29"/>
      <c r="L23" s="18"/>
      <c r="M23" s="18"/>
      <c r="N23" s="18"/>
      <c r="O23" s="19"/>
    </row>
    <row r="24" spans="1:15" x14ac:dyDescent="0.25">
      <c r="M24" s="43">
        <f>M16+M21</f>
        <v>64135</v>
      </c>
    </row>
  </sheetData>
  <mergeCells count="5">
    <mergeCell ref="D4:E4"/>
    <mergeCell ref="I4:J4"/>
    <mergeCell ref="D17:E17"/>
    <mergeCell ref="I17:J17"/>
    <mergeCell ref="I22:J22"/>
  </mergeCells>
  <pageMargins left="0.23622047244094491" right="0.19685039370078741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2A53-8E93-446D-8692-5E1E8A2CD6ED}">
  <dimension ref="B2:G16"/>
  <sheetViews>
    <sheetView showGridLines="0" tabSelected="1" workbookViewId="0">
      <selection activeCell="G7" sqref="G7:G8"/>
    </sheetView>
  </sheetViews>
  <sheetFormatPr baseColWidth="10" defaultColWidth="8.88671875" defaultRowHeight="13.2" x14ac:dyDescent="0.25"/>
  <cols>
    <col min="1" max="1" width="5.109375" customWidth="1"/>
    <col min="2" max="2" width="45" customWidth="1"/>
    <col min="3" max="3" width="19.6640625" customWidth="1"/>
    <col min="4" max="4" width="11.33203125" customWidth="1"/>
    <col min="5" max="5" width="10.88671875" customWidth="1"/>
    <col min="6" max="6" width="13.33203125" customWidth="1"/>
    <col min="7" max="7" width="13.5546875" customWidth="1"/>
    <col min="8" max="8" width="5.5546875" customWidth="1"/>
    <col min="13" max="13" width="13" customWidth="1"/>
    <col min="14" max="14" width="12" bestFit="1" customWidth="1"/>
    <col min="15" max="16" width="11" bestFit="1" customWidth="1"/>
  </cols>
  <sheetData>
    <row r="2" spans="2:7" ht="15" customHeight="1" x14ac:dyDescent="0.25">
      <c r="B2" s="46" t="s">
        <v>26</v>
      </c>
      <c r="C2" s="67" t="s">
        <v>58</v>
      </c>
      <c r="D2" s="80"/>
      <c r="E2" s="80"/>
      <c r="F2" s="80"/>
      <c r="G2" s="80"/>
    </row>
    <row r="3" spans="2:7" ht="15" customHeight="1" x14ac:dyDescent="0.25"/>
    <row r="4" spans="2:7" ht="15" customHeight="1" x14ac:dyDescent="0.25">
      <c r="B4" s="82" t="s">
        <v>45</v>
      </c>
      <c r="C4" s="82"/>
      <c r="D4" s="82"/>
      <c r="E4" s="82"/>
      <c r="F4" s="82"/>
      <c r="G4" s="82"/>
    </row>
    <row r="5" spans="2:7" ht="15" customHeight="1" x14ac:dyDescent="0.25">
      <c r="B5" s="47"/>
      <c r="C5" s="47"/>
      <c r="D5" s="47"/>
      <c r="E5" s="47"/>
      <c r="F5" s="47"/>
      <c r="G5" s="47"/>
    </row>
    <row r="6" spans="2:7" ht="28.2" customHeight="1" x14ac:dyDescent="0.25">
      <c r="B6" s="54" t="s">
        <v>41</v>
      </c>
      <c r="C6" s="48" t="s">
        <v>39</v>
      </c>
      <c r="D6" s="81" t="s">
        <v>56</v>
      </c>
      <c r="E6" s="81"/>
      <c r="F6" s="48" t="s">
        <v>30</v>
      </c>
      <c r="G6" s="48" t="s">
        <v>25</v>
      </c>
    </row>
    <row r="7" spans="2:7" ht="24" customHeight="1" x14ac:dyDescent="0.25">
      <c r="B7" s="85" t="s">
        <v>44</v>
      </c>
      <c r="C7" s="83">
        <v>40</v>
      </c>
      <c r="D7" s="87" t="s">
        <v>57</v>
      </c>
      <c r="E7" s="88"/>
      <c r="F7" s="76">
        <v>750</v>
      </c>
      <c r="G7" s="78"/>
    </row>
    <row r="8" spans="2:7" ht="24" customHeight="1" x14ac:dyDescent="0.25">
      <c r="B8" s="86"/>
      <c r="C8" s="84"/>
      <c r="D8" s="89"/>
      <c r="E8" s="90"/>
      <c r="F8" s="77"/>
      <c r="G8" s="79"/>
    </row>
    <row r="9" spans="2:7" ht="30" customHeight="1" x14ac:dyDescent="0.25">
      <c r="B9" s="58"/>
      <c r="C9" s="53"/>
      <c r="D9" s="55"/>
      <c r="E9" s="55"/>
      <c r="F9" s="57"/>
      <c r="G9" s="53"/>
    </row>
    <row r="10" spans="2:7" ht="19.05" customHeight="1" x14ac:dyDescent="0.25">
      <c r="B10" s="58"/>
      <c r="C10" s="53"/>
      <c r="D10" s="55"/>
      <c r="E10" s="55"/>
      <c r="F10" s="57"/>
      <c r="G10" s="53"/>
    </row>
    <row r="11" spans="2:7" ht="15" customHeight="1" x14ac:dyDescent="0.25"/>
    <row r="14" spans="2:7" ht="13.8" x14ac:dyDescent="0.25">
      <c r="B14" s="51" t="s">
        <v>27</v>
      </c>
    </row>
    <row r="15" spans="2:7" ht="13.8" x14ac:dyDescent="0.25">
      <c r="B15" s="52" t="s">
        <v>28</v>
      </c>
    </row>
    <row r="16" spans="2:7" ht="13.8" x14ac:dyDescent="0.25">
      <c r="B16" s="59" t="s">
        <v>29</v>
      </c>
    </row>
  </sheetData>
  <sheetProtection algorithmName="SHA-512" hashValue="dz0qgptwoL4OkGxJQGjRDjaapkxVhydDw5VF4OAZU4i/RgV1W2INRW7PQsmUBoJ8/zRnIdbBM4xqPzq7dUPMAA==" saltValue="LgS3PEq/7nZONLg0RaObqw==" spinCount="100000" sheet="1" selectLockedCells="1"/>
  <mergeCells count="8">
    <mergeCell ref="F7:F8"/>
    <mergeCell ref="G7:G8"/>
    <mergeCell ref="D2:G2"/>
    <mergeCell ref="D6:E6"/>
    <mergeCell ref="B4:G4"/>
    <mergeCell ref="C7:C8"/>
    <mergeCell ref="B7:B8"/>
    <mergeCell ref="D7:E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605E-FCA0-4582-A830-B3C264E42F56}">
  <dimension ref="B2:O23"/>
  <sheetViews>
    <sheetView showGridLines="0" workbookViewId="0">
      <selection activeCell="G16" sqref="G16"/>
    </sheetView>
  </sheetViews>
  <sheetFormatPr baseColWidth="10" defaultRowHeight="13.2" x14ac:dyDescent="0.25"/>
  <cols>
    <col min="1" max="1" width="6.109375" customWidth="1"/>
    <col min="2" max="2" width="42.88671875" customWidth="1"/>
    <col min="3" max="3" width="19.6640625" customWidth="1"/>
    <col min="4" max="4" width="12.6640625" customWidth="1"/>
    <col min="5" max="5" width="12.21875" customWidth="1"/>
    <col min="6" max="6" width="16.6640625" customWidth="1"/>
    <col min="7" max="7" width="14.44140625" customWidth="1"/>
    <col min="8" max="8" width="14.33203125" customWidth="1"/>
  </cols>
  <sheetData>
    <row r="2" spans="2:15" x14ac:dyDescent="0.25">
      <c r="B2" s="82" t="s">
        <v>42</v>
      </c>
      <c r="C2" s="82"/>
      <c r="D2" s="82"/>
      <c r="E2" s="82"/>
      <c r="F2" s="82"/>
      <c r="G2" s="82"/>
      <c r="H2" s="82"/>
      <c r="I2" s="82"/>
    </row>
    <row r="4" spans="2:15" ht="26.4" x14ac:dyDescent="0.25">
      <c r="B4" s="54" t="s">
        <v>41</v>
      </c>
      <c r="C4" s="48" t="s">
        <v>39</v>
      </c>
      <c r="D4" s="81" t="s">
        <v>43</v>
      </c>
      <c r="E4" s="81"/>
      <c r="F4" s="48" t="s">
        <v>30</v>
      </c>
      <c r="G4" s="48" t="s">
        <v>33</v>
      </c>
      <c r="H4" s="48" t="s">
        <v>32</v>
      </c>
    </row>
    <row r="5" spans="2:15" ht="24" customHeight="1" x14ac:dyDescent="0.25">
      <c r="B5" s="101" t="s">
        <v>44</v>
      </c>
      <c r="C5" s="96">
        <v>40</v>
      </c>
      <c r="D5" s="95">
        <v>2026</v>
      </c>
      <c r="E5" s="95"/>
      <c r="F5" s="76">
        <v>750</v>
      </c>
      <c r="G5" s="76">
        <f>C5*F5</f>
        <v>30000</v>
      </c>
      <c r="H5" s="98">
        <f>C5*'Oferta licitadors'!G7</f>
        <v>0</v>
      </c>
    </row>
    <row r="6" spans="2:15" ht="24" customHeight="1" x14ac:dyDescent="0.25">
      <c r="B6" s="102"/>
      <c r="C6" s="97"/>
      <c r="D6" s="95">
        <v>2027</v>
      </c>
      <c r="E6" s="95"/>
      <c r="F6" s="77"/>
      <c r="G6" s="77"/>
      <c r="H6" s="99"/>
    </row>
    <row r="7" spans="2:15" x14ac:dyDescent="0.25">
      <c r="F7" s="62" t="s">
        <v>31</v>
      </c>
      <c r="G7" s="60">
        <f>SUM(G5:G6)</f>
        <v>30000</v>
      </c>
      <c r="H7" s="60">
        <f>SUM(H5:H6)</f>
        <v>0</v>
      </c>
    </row>
    <row r="8" spans="2:15" ht="24" customHeight="1" x14ac:dyDescent="0.25">
      <c r="B8" s="104" t="s">
        <v>48</v>
      </c>
      <c r="C8" s="105">
        <v>20</v>
      </c>
      <c r="D8" s="105">
        <v>2028</v>
      </c>
      <c r="E8" s="105"/>
      <c r="F8" s="103">
        <v>750</v>
      </c>
      <c r="G8" s="106">
        <f>F8*C8</f>
        <v>15000</v>
      </c>
      <c r="H8" s="106">
        <f>C8*'Oferta licitadors'!G7</f>
        <v>0</v>
      </c>
    </row>
    <row r="9" spans="2:15" ht="24" customHeight="1" x14ac:dyDescent="0.25">
      <c r="B9" s="104"/>
      <c r="C9" s="105"/>
      <c r="D9" s="105"/>
      <c r="E9" s="105"/>
      <c r="F9" s="103"/>
      <c r="G9" s="106"/>
      <c r="H9" s="106"/>
    </row>
    <row r="10" spans="2:15" x14ac:dyDescent="0.25">
      <c r="F10" s="68" t="s">
        <v>31</v>
      </c>
      <c r="G10" s="60">
        <f>G7+G8</f>
        <v>45000</v>
      </c>
      <c r="H10" s="50">
        <f>H7+H8</f>
        <v>0</v>
      </c>
    </row>
    <row r="11" spans="2:15" x14ac:dyDescent="0.25">
      <c r="F11" s="62"/>
      <c r="G11" s="60"/>
    </row>
    <row r="12" spans="2:15" x14ac:dyDescent="0.25">
      <c r="K12" s="100"/>
      <c r="L12" s="100"/>
      <c r="M12" s="11"/>
      <c r="N12" s="11"/>
      <c r="O12" s="11"/>
    </row>
    <row r="13" spans="2:15" x14ac:dyDescent="0.25">
      <c r="B13" s="82" t="s">
        <v>47</v>
      </c>
      <c r="C13" s="82"/>
      <c r="D13" s="82"/>
      <c r="E13" s="82"/>
      <c r="F13" s="82"/>
      <c r="G13" s="82"/>
      <c r="H13" s="82"/>
      <c r="I13" s="82"/>
    </row>
    <row r="15" spans="2:15" ht="39.6" x14ac:dyDescent="0.25">
      <c r="B15" s="65" t="s">
        <v>34</v>
      </c>
      <c r="C15" s="56" t="s">
        <v>35</v>
      </c>
      <c r="D15" s="56" t="s">
        <v>36</v>
      </c>
      <c r="E15" s="56" t="s">
        <v>37</v>
      </c>
      <c r="F15" s="49" t="s">
        <v>38</v>
      </c>
    </row>
    <row r="16" spans="2:15" ht="36" customHeight="1" x14ac:dyDescent="0.25">
      <c r="B16" s="63" t="s">
        <v>44</v>
      </c>
      <c r="C16" s="64">
        <f>G10</f>
        <v>45000</v>
      </c>
      <c r="D16" s="64">
        <f>C16*1.21</f>
        <v>54450</v>
      </c>
      <c r="E16" s="64">
        <f>G8</f>
        <v>15000</v>
      </c>
      <c r="F16" s="64">
        <f>C16+E16</f>
        <v>60000</v>
      </c>
    </row>
    <row r="18" spans="3:6" x14ac:dyDescent="0.25">
      <c r="D18" s="50"/>
    </row>
    <row r="19" spans="3:6" ht="15" customHeight="1" x14ac:dyDescent="0.25">
      <c r="D19" s="91" t="s">
        <v>46</v>
      </c>
      <c r="E19" s="91"/>
      <c r="F19" s="71" t="s">
        <v>51</v>
      </c>
    </row>
    <row r="20" spans="3:6" ht="15" customHeight="1" x14ac:dyDescent="0.25">
      <c r="D20" s="66" t="s">
        <v>49</v>
      </c>
      <c r="E20" s="66" t="s">
        <v>50</v>
      </c>
      <c r="F20" s="66" t="s">
        <v>52</v>
      </c>
    </row>
    <row r="21" spans="3:6" ht="15" customHeight="1" x14ac:dyDescent="0.25">
      <c r="C21" s="61" t="s">
        <v>53</v>
      </c>
      <c r="D21" s="69" t="s">
        <v>40</v>
      </c>
      <c r="E21" s="69" t="s">
        <v>40</v>
      </c>
      <c r="F21" s="69" t="s">
        <v>40</v>
      </c>
    </row>
    <row r="22" spans="3:6" ht="15" customHeight="1" x14ac:dyDescent="0.25">
      <c r="C22" s="61" t="s">
        <v>54</v>
      </c>
      <c r="D22" s="92">
        <f>G7</f>
        <v>30000</v>
      </c>
      <c r="E22" s="93"/>
      <c r="F22" s="70">
        <f>G8</f>
        <v>15000</v>
      </c>
    </row>
    <row r="23" spans="3:6" x14ac:dyDescent="0.25">
      <c r="C23" s="67"/>
      <c r="D23" s="94" t="s">
        <v>55</v>
      </c>
      <c r="E23" s="94"/>
      <c r="F23" s="60">
        <f>D22+F22</f>
        <v>45000</v>
      </c>
    </row>
  </sheetData>
  <sheetProtection algorithmName="SHA-512" hashValue="MT2zEDtSLmxUDk+Jeg21Ps+x9DccYJPsMJNxpO0rzsbYT20/5rOEju8CQmvDsk+U37dqWpHrDgk5dCHnDxsrfQ==" saltValue="5yhPxhwk2oSI8hQda6yKYg==" spinCount="100000" sheet="1" objects="1" scenarios="1" selectLockedCells="1" selectUnlockedCells="1"/>
  <mergeCells count="20">
    <mergeCell ref="K12:L12"/>
    <mergeCell ref="B5:B6"/>
    <mergeCell ref="F8:F9"/>
    <mergeCell ref="B8:B9"/>
    <mergeCell ref="C8:C9"/>
    <mergeCell ref="D8:E9"/>
    <mergeCell ref="G8:G9"/>
    <mergeCell ref="H8:H9"/>
    <mergeCell ref="D19:E19"/>
    <mergeCell ref="D22:E22"/>
    <mergeCell ref="D23:E23"/>
    <mergeCell ref="B13:I13"/>
    <mergeCell ref="B2:I2"/>
    <mergeCell ref="D4:E4"/>
    <mergeCell ref="D5:E5"/>
    <mergeCell ref="D6:E6"/>
    <mergeCell ref="C5:C6"/>
    <mergeCell ref="F5:F6"/>
    <mergeCell ref="G5:G6"/>
    <mergeCell ref="H5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0" ma:contentTypeDescription="Crear nuevo documento." ma:contentTypeScope="" ma:versionID="20adc81652ad7984c0879071057f487e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3e6f8b595b5d731d80c6819af8ce6c3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Props1.xml><?xml version="1.0" encoding="utf-8"?>
<ds:datastoreItem xmlns:ds="http://schemas.openxmlformats.org/officeDocument/2006/customXml" ds:itemID="{FA1304DE-409D-4F8C-8913-166F555F1F35}"/>
</file>

<file path=customXml/itemProps2.xml><?xml version="1.0" encoding="utf-8"?>
<ds:datastoreItem xmlns:ds="http://schemas.openxmlformats.org/officeDocument/2006/customXml" ds:itemID="{678DB516-B704-4F90-9881-095E77295B7C}"/>
</file>

<file path=customXml/itemProps3.xml><?xml version="1.0" encoding="utf-8"?>
<ds:datastoreItem xmlns:ds="http://schemas.openxmlformats.org/officeDocument/2006/customXml" ds:itemID="{A3655E40-8E81-4F95-85EE-796591F9B8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S9</vt:lpstr>
      <vt:lpstr>S9 (2)</vt:lpstr>
      <vt:lpstr>Oferta licitadors</vt:lpstr>
      <vt:lpstr>Càlcul del pressupost</vt:lpstr>
      <vt:lpstr>'S9'!Área_de_impresión</vt:lpstr>
      <vt:lpstr>'S9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1 - Oferta critèris automàtics (104-2026)</dc:title>
  <dc:creator>xquerol@ccaait.cat</dc:creator>
  <cp:lastModifiedBy>Xavier Querol Bertran</cp:lastModifiedBy>
  <cp:lastPrinted>2026-05-08T11:03:58Z</cp:lastPrinted>
  <dcterms:created xsi:type="dcterms:W3CDTF">2021-06-03T15:45:28Z</dcterms:created>
  <dcterms:modified xsi:type="dcterms:W3CDTF">2026-05-08T11:04:44Z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03402-3c38-494b-8da3-1b09da23d161_Enabled">
    <vt:lpwstr>true</vt:lpwstr>
  </property>
  <property fmtid="{D5CDD505-2E9C-101B-9397-08002B2CF9AE}" pid="3" name="MSIP_Label_2c703402-3c38-494b-8da3-1b09da23d161_SetDate">
    <vt:lpwstr>2023-06-28T10:15:32Z</vt:lpwstr>
  </property>
  <property fmtid="{D5CDD505-2E9C-101B-9397-08002B2CF9AE}" pid="4" name="MSIP_Label_2c703402-3c38-494b-8da3-1b09da23d161_Method">
    <vt:lpwstr>Privileged</vt:lpwstr>
  </property>
  <property fmtid="{D5CDD505-2E9C-101B-9397-08002B2CF9AE}" pid="5" name="MSIP_Label_2c703402-3c38-494b-8da3-1b09da23d161_Name">
    <vt:lpwstr>Ús intern</vt:lpwstr>
  </property>
  <property fmtid="{D5CDD505-2E9C-101B-9397-08002B2CF9AE}" pid="6" name="MSIP_Label_2c703402-3c38-494b-8da3-1b09da23d161_SiteId">
    <vt:lpwstr>a1ac7fe6-1562-495e-b589-12ebe7bd37f4</vt:lpwstr>
  </property>
  <property fmtid="{D5CDD505-2E9C-101B-9397-08002B2CF9AE}" pid="7" name="MSIP_Label_2c703402-3c38-494b-8da3-1b09da23d161_ActionId">
    <vt:lpwstr>af60a27d-4e1b-43bb-8417-b57fc45e722f</vt:lpwstr>
  </property>
  <property fmtid="{D5CDD505-2E9C-101B-9397-08002B2CF9AE}" pid="8" name="MSIP_Label_2c703402-3c38-494b-8da3-1b09da23d161_ContentBits">
    <vt:lpwstr>0</vt:lpwstr>
  </property>
  <property fmtid="{D5CDD505-2E9C-101B-9397-08002B2CF9AE}" pid="9" name="ContentTypeId">
    <vt:lpwstr>0x010100B5AFC6C30DE53349A46828932BFD2DC2</vt:lpwstr>
  </property>
</Properties>
</file>