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csuccat.sharepoint.com/sites/AAIF/Contractacions/COMPRES CONJUNTES/TIC/2024/E2486 CPD Consorciat/"/>
    </mc:Choice>
  </mc:AlternateContent>
  <xr:revisionPtr revIDLastSave="108" documentId="8_{FB6EDDAB-E497-4A59-A0A2-EF6E96512562}" xr6:coauthVersionLast="47" xr6:coauthVersionMax="47" xr10:uidLastSave="{E448706C-C9E2-4236-BB8E-3907D1FD2398}"/>
  <bookViews>
    <workbookView xWindow="-110" yWindow="-110" windowWidth="19420" windowHeight="10420" xr2:uid="{C07C9E9E-6AE7-4D14-A5CE-1B6A5E20CFD8}"/>
  </bookViews>
  <sheets>
    <sheet name="Instruccions" sheetId="1" r:id="rId1"/>
    <sheet name="Proposta econòmica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J7" i="2"/>
  <c r="J50" i="2"/>
  <c r="K50" i="2"/>
  <c r="L50" i="2"/>
  <c r="K51" i="2"/>
  <c r="K113" i="2"/>
  <c r="R46" i="2" l="1"/>
  <c r="N114" i="2"/>
  <c r="N113" i="2"/>
  <c r="N112" i="2"/>
  <c r="R112" i="2" s="1"/>
  <c r="N109" i="2"/>
  <c r="R109" i="2" s="1"/>
  <c r="N106" i="2"/>
  <c r="R106" i="2" s="1"/>
  <c r="N103" i="2"/>
  <c r="R103" i="2" s="1"/>
  <c r="N102" i="2"/>
  <c r="R102" i="2" s="1"/>
  <c r="N101" i="2"/>
  <c r="R101" i="2" s="1"/>
  <c r="N100" i="2"/>
  <c r="R100" i="2" s="1"/>
  <c r="N99" i="2"/>
  <c r="R99" i="2" s="1"/>
  <c r="N98" i="2"/>
  <c r="R98" i="2" s="1"/>
  <c r="N95" i="2"/>
  <c r="R95" i="2" s="1"/>
  <c r="N94" i="2"/>
  <c r="R94" i="2" s="1"/>
  <c r="N93" i="2"/>
  <c r="R93" i="2" s="1"/>
  <c r="N92" i="2"/>
  <c r="R92" i="2" s="1"/>
  <c r="N91" i="2"/>
  <c r="R91" i="2" s="1"/>
  <c r="N90" i="2"/>
  <c r="R90" i="2" s="1"/>
  <c r="N89" i="2"/>
  <c r="R89" i="2" s="1"/>
  <c r="N88" i="2"/>
  <c r="R88" i="2" s="1"/>
  <c r="N87" i="2"/>
  <c r="R87" i="2" s="1"/>
  <c r="N86" i="2"/>
  <c r="R86" i="2" s="1"/>
  <c r="N85" i="2"/>
  <c r="R85" i="2" s="1"/>
  <c r="N84" i="2"/>
  <c r="R84" i="2" s="1"/>
  <c r="N83" i="2"/>
  <c r="R83" i="2" s="1"/>
  <c r="N82" i="2"/>
  <c r="R82" i="2" s="1"/>
  <c r="N81" i="2"/>
  <c r="R81" i="2" s="1"/>
  <c r="N80" i="2"/>
  <c r="R80" i="2" s="1"/>
  <c r="N79" i="2"/>
  <c r="R79" i="2" s="1"/>
  <c r="N78" i="2"/>
  <c r="R78" i="2" s="1"/>
  <c r="N77" i="2"/>
  <c r="R77" i="2" s="1"/>
  <c r="N76" i="2"/>
  <c r="R76" i="2" s="1"/>
  <c r="N75" i="2"/>
  <c r="R75" i="2" s="1"/>
  <c r="N74" i="2"/>
  <c r="R74" i="2" s="1"/>
  <c r="N73" i="2"/>
  <c r="R73" i="2" s="1"/>
  <c r="N70" i="2"/>
  <c r="R70" i="2" s="1"/>
  <c r="N69" i="2"/>
  <c r="R69" i="2" s="1"/>
  <c r="N68" i="2"/>
  <c r="R68" i="2" s="1"/>
  <c r="N67" i="2"/>
  <c r="R67" i="2" s="1"/>
  <c r="N66" i="2"/>
  <c r="R66" i="2" s="1"/>
  <c r="N65" i="2"/>
  <c r="R65" i="2" s="1"/>
  <c r="N64" i="2"/>
  <c r="R64" i="2" s="1"/>
  <c r="N63" i="2"/>
  <c r="R63" i="2" s="1"/>
  <c r="N62" i="2"/>
  <c r="R62" i="2" s="1"/>
  <c r="N61" i="2"/>
  <c r="R61" i="2" s="1"/>
  <c r="N60" i="2"/>
  <c r="R60" i="2" s="1"/>
  <c r="N59" i="2"/>
  <c r="R59" i="2" s="1"/>
  <c r="N58" i="2"/>
  <c r="R58" i="2" s="1"/>
  <c r="N57" i="2"/>
  <c r="R57" i="2" s="1"/>
  <c r="N56" i="2"/>
  <c r="R56" i="2" s="1"/>
  <c r="N55" i="2"/>
  <c r="R55" i="2" s="1"/>
  <c r="N54" i="2"/>
  <c r="R54" i="2" s="1"/>
  <c r="N51" i="2"/>
  <c r="R51" i="2" s="1"/>
  <c r="N49" i="2"/>
  <c r="R49" i="2" s="1"/>
  <c r="N48" i="2"/>
  <c r="R48" i="2" s="1"/>
  <c r="N47" i="2"/>
  <c r="R47" i="2" s="1"/>
  <c r="N46" i="2"/>
  <c r="N45" i="2"/>
  <c r="R45" i="2" s="1"/>
  <c r="N44" i="2"/>
  <c r="R44" i="2" s="1"/>
  <c r="N43" i="2"/>
  <c r="R43" i="2" s="1"/>
  <c r="N42" i="2"/>
  <c r="R42" i="2" s="1"/>
  <c r="N41" i="2"/>
  <c r="R41" i="2" s="1"/>
  <c r="N40" i="2"/>
  <c r="R40" i="2" s="1"/>
  <c r="N37" i="2"/>
  <c r="R37" i="2" s="1"/>
  <c r="N36" i="2"/>
  <c r="R36" i="2" s="1"/>
  <c r="N35" i="2"/>
  <c r="R35" i="2" s="1"/>
  <c r="N34" i="2"/>
  <c r="R34" i="2" s="1"/>
  <c r="N33" i="2"/>
  <c r="R33" i="2" s="1"/>
  <c r="N32" i="2"/>
  <c r="R32" i="2" s="1"/>
  <c r="N29" i="2"/>
  <c r="R29" i="2" s="1"/>
  <c r="N28" i="2"/>
  <c r="R28" i="2" s="1"/>
  <c r="N27" i="2"/>
  <c r="R27" i="2" s="1"/>
  <c r="N26" i="2"/>
  <c r="R26" i="2" s="1"/>
  <c r="N25" i="2"/>
  <c r="R25" i="2" s="1"/>
  <c r="N24" i="2"/>
  <c r="R24" i="2" s="1"/>
  <c r="N21" i="2"/>
  <c r="R21" i="2" s="1"/>
  <c r="N20" i="2"/>
  <c r="R20" i="2" s="1"/>
  <c r="N19" i="2"/>
  <c r="R19" i="2" s="1"/>
  <c r="N18" i="2"/>
  <c r="R18" i="2" s="1"/>
  <c r="N17" i="2"/>
  <c r="R17" i="2" s="1"/>
  <c r="N16" i="2"/>
  <c r="R16" i="2" s="1"/>
  <c r="N15" i="2"/>
  <c r="R15" i="2" s="1"/>
  <c r="N14" i="2"/>
  <c r="R14" i="2" s="1"/>
  <c r="N11" i="2"/>
  <c r="R11" i="2" s="1"/>
  <c r="N10" i="2"/>
  <c r="R10" i="2" s="1"/>
  <c r="N9" i="2"/>
  <c r="R9" i="2" s="1"/>
  <c r="N8" i="2"/>
  <c r="R8" i="2" s="1"/>
  <c r="N7" i="2"/>
  <c r="R7" i="2" s="1"/>
  <c r="N6" i="2"/>
  <c r="R6" i="2" s="1"/>
  <c r="N5" i="2"/>
  <c r="R5" i="2" s="1"/>
  <c r="N4" i="2"/>
  <c r="R4" i="2" s="1"/>
  <c r="N3" i="2"/>
  <c r="R3" i="2" s="1"/>
  <c r="R114" i="2" l="1"/>
  <c r="Q112" i="2"/>
  <c r="Q109" i="2"/>
  <c r="Q103" i="2"/>
  <c r="Q102" i="2"/>
  <c r="Q101" i="2"/>
  <c r="Q100" i="2"/>
  <c r="Q99" i="2"/>
  <c r="Q98" i="2"/>
  <c r="Q94" i="2"/>
  <c r="Q90" i="2"/>
  <c r="Q89" i="2"/>
  <c r="Q88" i="2"/>
  <c r="Q87" i="2"/>
  <c r="Q86" i="2"/>
  <c r="Q85" i="2"/>
  <c r="Q84" i="2"/>
  <c r="Q83" i="2"/>
  <c r="Q82" i="2"/>
  <c r="Q80" i="2"/>
  <c r="Q77" i="2"/>
  <c r="Q76" i="2"/>
  <c r="Q75" i="2"/>
  <c r="Q74" i="2"/>
  <c r="Q73" i="2"/>
  <c r="Q70" i="2"/>
  <c r="Q68" i="2"/>
  <c r="Q67" i="2"/>
  <c r="Q66" i="2"/>
  <c r="Q63" i="2"/>
  <c r="Q62" i="2"/>
  <c r="Q58" i="2"/>
  <c r="Q57" i="2"/>
  <c r="Q56" i="2"/>
  <c r="Q55" i="2"/>
  <c r="I50" i="2"/>
  <c r="N50" i="2" s="1"/>
  <c r="R50" i="2" s="1"/>
  <c r="Q49" i="2"/>
  <c r="Q46" i="2"/>
  <c r="Q45" i="2"/>
  <c r="Q44" i="2"/>
  <c r="Q43" i="2"/>
  <c r="Q36" i="2"/>
  <c r="Q29" i="2"/>
  <c r="Q28" i="2"/>
  <c r="Q27" i="2"/>
  <c r="Q25" i="2"/>
  <c r="Q24" i="2"/>
  <c r="Q11" i="2"/>
  <c r="Q10" i="2"/>
  <c r="Q9" i="2"/>
  <c r="Q8" i="2"/>
  <c r="Q6" i="2"/>
  <c r="Q5" i="2"/>
  <c r="Q4" i="2"/>
  <c r="Q3" i="2"/>
  <c r="Q34" i="2" l="1"/>
  <c r="Q79" i="2"/>
  <c r="Q93" i="2"/>
  <c r="Q48" i="2"/>
  <c r="Q60" i="2"/>
  <c r="Q26" i="2"/>
  <c r="Q17" i="2"/>
  <c r="Q64" i="2"/>
  <c r="R113" i="2"/>
  <c r="Q91" i="2"/>
  <c r="Q37" i="2"/>
  <c r="Q42" i="2"/>
  <c r="Q65" i="2"/>
  <c r="Q7" i="2"/>
  <c r="Q14" i="2"/>
  <c r="Q78" i="2"/>
  <c r="Q16" i="2"/>
  <c r="Q35" i="2"/>
  <c r="Q32" i="2"/>
  <c r="Q15" i="2"/>
  <c r="Q69" i="2"/>
  <c r="Q19" i="2"/>
  <c r="Q113" i="2"/>
  <c r="Q21" i="2"/>
  <c r="Q106" i="2"/>
  <c r="Q41" i="2"/>
  <c r="Q59" i="2"/>
  <c r="Q61" i="2"/>
  <c r="Q81" i="2"/>
  <c r="Q92" i="2"/>
  <c r="Q18" i="2"/>
  <c r="Q33" i="2"/>
  <c r="Q95" i="2"/>
  <c r="Q47" i="2"/>
  <c r="Q54" i="2"/>
  <c r="Q20" i="2"/>
  <c r="Q114" i="2"/>
  <c r="Q40" i="2"/>
  <c r="Q50" i="2" l="1"/>
  <c r="R116" i="2"/>
  <c r="Q51" i="2"/>
  <c r="Q11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tc={AB1E69B3-1AC4-41F7-8187-59F5984B4868}</author>
  </authors>
  <commentList>
    <comment ref="A112" authorId="0" shapeId="0" xr:uid="{AB1E69B3-1AC4-41F7-8187-59F5984B486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S'indiquen les hores anuals 
</t>
      </text>
    </comment>
  </commentList>
</comments>
</file>

<file path=xl/sharedStrings.xml><?xml version="1.0" encoding="utf-8"?>
<sst xmlns="http://schemas.openxmlformats.org/spreadsheetml/2006/main" count="620" uniqueCount="175">
  <si>
    <t>Instruccions per cumplimentar la proposta econòmica</t>
  </si>
  <si>
    <t>A considerar:</t>
  </si>
  <si>
    <t>En tonalitats blaves, caselles fixades</t>
  </si>
  <si>
    <t>En groc, caselles a complimentar pel licitador</t>
  </si>
  <si>
    <r>
      <t xml:space="preserve">Sobre aquestes instruccions, </t>
    </r>
    <r>
      <rPr>
        <b/>
        <sz val="11"/>
        <color theme="1"/>
        <rFont val="Aptos Narrow"/>
        <family val="2"/>
        <scheme val="minor"/>
      </rPr>
      <t>prevaldrà allò indicat als plecs publicats (PCAP i PPT)</t>
    </r>
  </si>
  <si>
    <r>
      <t xml:space="preserve">El licitador ha de cumplimentar la pestanya "Proposta Econòmica" d'aquest excel, en particular </t>
    </r>
    <r>
      <rPr>
        <b/>
        <sz val="11"/>
        <color theme="1"/>
        <rFont val="Aptos Narrow"/>
        <family val="2"/>
        <scheme val="minor"/>
      </rPr>
      <t>les caselles de color groc</t>
    </r>
  </si>
  <si>
    <r>
      <t>En relació amb els "</t>
    </r>
    <r>
      <rPr>
        <b/>
        <sz val="11"/>
        <color theme="1"/>
        <rFont val="Aptos Narrow"/>
        <family val="2"/>
        <scheme val="minor"/>
      </rPr>
      <t>preus unitaris</t>
    </r>
    <r>
      <rPr>
        <sz val="11"/>
        <color theme="1"/>
        <rFont val="Aptos Narrow"/>
        <family val="2"/>
        <scheme val="minor"/>
      </rPr>
      <t>" (a introduir a la columna "W"), cal tenir en compte: 
1) no es pot en cap cas superar el preu unitari màxim de la columna "V"
2) que el màxim nombre de decimals a emprar és de 2, excepte per al cas dels preus unitaris marcats amb un "*" a la columna "Y", on els preus unitaris poden tenir fins a 4 decimals</t>
    </r>
  </si>
  <si>
    <r>
      <rPr>
        <b/>
        <sz val="11"/>
        <rFont val="Aptos Narrow"/>
        <family val="2"/>
        <scheme val="minor"/>
      </rPr>
      <t>Nota clarificatòria sobre la "Volumetria per cada entitat (any 1 i any 2) ":</t>
    </r>
    <r>
      <rPr>
        <sz val="11"/>
        <rFont val="Aptos Narrow"/>
        <family val="2"/>
        <scheme val="minor"/>
      </rPr>
      <t xml:space="preserve"> S'indica la volumetria tenint en compte el tipus de quota.</t>
    </r>
  </si>
  <si>
    <r>
      <rPr>
        <b/>
        <sz val="11"/>
        <color theme="1"/>
        <rFont val="Aptos Narrow"/>
        <family val="2"/>
        <scheme val="minor"/>
      </rPr>
      <t>Nota clarificatòria sobre els "Tipus de preu -&gt; Factor"</t>
    </r>
    <r>
      <rPr>
        <sz val="11"/>
        <color theme="1"/>
        <rFont val="Aptos Narrow"/>
        <family val="2"/>
        <scheme val="minor"/>
      </rPr>
      <t xml:space="preserve"> (columna "H", files 36, 46 i 49): En aquest cas, a la casella del "preu unitari" no s'ha d'introduir el preu unitari en €, sinó que cal indicar el factor multiplicatiu que s'emprarà sobre el preu unitari del servei quan es contracti amb la "característica indicada" (és a dir, per al cas de la fila 36 quan es contracti un servei de "còpia com a servei" i s'indiqui que les dades són de LOPD crítica (i per tant cal aplicar la normativa corresponent a tractament de dades crítiques), i per al cas de les files 46 i 49 quan es contracti un servei "d'emmagatzematge de fitxers o blocs" i vulgui fer-se'n una rèplica). Veure l'apartat 2.2 del PPT.</t>
    </r>
  </si>
  <si>
    <r>
      <t xml:space="preserve">A </t>
    </r>
    <r>
      <rPr>
        <b/>
        <sz val="11"/>
        <color theme="1"/>
        <rFont val="Aptos Narrow"/>
        <family val="2"/>
        <scheme val="minor"/>
      </rPr>
      <t>nivell informatiu</t>
    </r>
    <r>
      <rPr>
        <sz val="11"/>
        <color theme="1"/>
        <rFont val="Aptos Narrow"/>
        <family val="2"/>
        <scheme val="minor"/>
      </rPr>
      <t>, i en relació amb els càlculs que figuren a les columnes "Z" a "AC":</t>
    </r>
  </si>
  <si>
    <t>- Columnes Z i AB: s'indica la volumetria estimada agregada anual per al primer i segon any respectivament</t>
  </si>
  <si>
    <t>- Columnes AA i AC: Es calcula l'import anual per al primer any i segon any respectivament tenint en compte els preus unitaris ofertats a la columna W i segons les tipus de preu que s'indiquen a la columna  E</t>
  </si>
  <si>
    <t>- Columna AD: La suma dels imports dels 2 anys del contracte, per obtenir el total estimat</t>
  </si>
  <si>
    <t>J.2.1. Criteris econòmics (fins a 45 punts)</t>
  </si>
  <si>
    <t xml:space="preserve">El licitador haurà de proposar la seva oferta econòmica seguint el model que consta al Sobre Digital. </t>
  </si>
  <si>
    <t>L’import de l’oferta econòmica no superarà el pressupost base de licitació (IVA exclòs). Qualsevol oferta que excedeixi el PBL serà exclosa.</t>
  </si>
  <si>
    <t>A continuació es descriu la metodologia per al càlcul de la puntuació associada als paràmetres econòmics del contracte.</t>
  </si>
  <si>
    <t>J.2.1.1. Valoració de l’oferta econòmica</t>
  </si>
  <si>
    <t>Per a la valoració de l’oferta econòmica s’usarà la següent fórmula:</t>
  </si>
  <si>
    <t>On:</t>
  </si>
  <si>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 = Valoració obtinguda </t>
    </r>
  </si>
  <si>
    <r>
      <rPr>
        <i/>
        <sz val="11"/>
        <color theme="1"/>
        <rFont val="Aptos Narrow"/>
        <family val="2"/>
        <scheme val="minor"/>
      </rPr>
      <t>Pm</t>
    </r>
    <r>
      <rPr>
        <sz val="11"/>
        <color theme="1"/>
        <rFont val="Aptos Narrow"/>
        <family val="2"/>
        <scheme val="minor"/>
      </rPr>
      <t xml:space="preserve"> = Puntuació màxima</t>
    </r>
  </si>
  <si>
    <r>
      <rPr>
        <i/>
        <sz val="11"/>
        <color theme="1"/>
        <rFont val="Aptos Narrow"/>
        <family val="2"/>
        <scheme val="minor"/>
      </rPr>
      <t>Om</t>
    </r>
    <r>
      <rPr>
        <sz val="11"/>
        <color theme="1"/>
        <rFont val="Aptos Narrow"/>
        <family val="2"/>
        <scheme val="minor"/>
      </rPr>
      <t xml:space="preserve"> = Oferta millor</t>
    </r>
  </si>
  <si>
    <r>
      <rPr>
        <i/>
        <sz val="11"/>
        <color theme="1"/>
        <rFont val="Aptos Narrow"/>
        <family val="2"/>
        <scheme val="minor"/>
      </rPr>
      <t>Ov</t>
    </r>
    <r>
      <rPr>
        <sz val="11"/>
        <color theme="1"/>
        <rFont val="Aptos Narrow"/>
        <family val="2"/>
        <scheme val="minor"/>
      </rPr>
      <t xml:space="preserve"> = Oferta a valorar</t>
    </r>
  </si>
  <si>
    <r>
      <rPr>
        <i/>
        <sz val="11"/>
        <color theme="1"/>
        <rFont val="Aptos Narrow"/>
        <family val="2"/>
        <scheme val="minor"/>
      </rPr>
      <t>Pl</t>
    </r>
    <r>
      <rPr>
        <sz val="11"/>
        <color theme="1"/>
        <rFont val="Aptos Narrow"/>
        <family val="2"/>
        <scheme val="minor"/>
      </rPr>
      <t xml:space="preserve"> = Pressupost de licitació (1.600.000)</t>
    </r>
  </si>
  <si>
    <r>
      <rPr>
        <i/>
        <sz val="11"/>
        <color theme="1"/>
        <rFont val="Aptos Narrow"/>
        <family val="2"/>
        <scheme val="minor"/>
      </rPr>
      <t>VP</t>
    </r>
    <r>
      <rPr>
        <sz val="11"/>
        <color theme="1"/>
        <rFont val="Aptos Narrow"/>
        <family val="2"/>
        <scheme val="minor"/>
      </rPr>
      <t xml:space="preserve"> = 1,40</t>
    </r>
  </si>
  <si>
    <t>Per a valorar el descompte de productivitat ofert es farà tal com segueix:</t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</si>
  <si>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Si el descompte de productivitat és de l’1% s’assignarà 1 punt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</si>
  <si>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Aptos Narrow"/>
        <family val="2"/>
        <scheme val="minor"/>
      </rPr>
      <t>Si el descompte de productivitat és del 2% s’assignaran 2 punts</t>
    </r>
  </si>
  <si>
    <r>
      <rPr>
        <sz val="11"/>
        <color theme="1"/>
        <rFont val="Symbol"/>
        <family val="1"/>
        <charset val="2"/>
      </rPr>
      <t xml:space="preserve">· </t>
    </r>
    <r>
      <rPr>
        <sz val="11"/>
        <color theme="1"/>
        <rFont val="Aptos Narrow"/>
        <family val="2"/>
        <scheme val="minor"/>
      </rPr>
      <t>Si el descompte de productivitat és del 3% s’assignaran 3 punts</t>
    </r>
  </si>
  <si>
    <r>
      <rPr>
        <sz val="11"/>
        <color theme="1"/>
        <rFont val="Symbol"/>
        <family val="1"/>
        <charset val="2"/>
      </rPr>
      <t xml:space="preserve">· </t>
    </r>
    <r>
      <rPr>
        <sz val="11"/>
        <color theme="1"/>
        <rFont val="Aptos Narrow"/>
        <family val="2"/>
        <scheme val="minor"/>
      </rPr>
      <t>Si el descompte de productivitat és del 4% s’assignaran 4 punts</t>
    </r>
  </si>
  <si>
    <r>
      <rPr>
        <sz val="11"/>
        <color theme="1"/>
        <rFont val="Symbol"/>
        <family val="1"/>
        <charset val="2"/>
      </rPr>
      <t xml:space="preserve">· </t>
    </r>
    <r>
      <rPr>
        <sz val="11"/>
        <color theme="1"/>
        <rFont val="Aptos Narrow"/>
        <family val="2"/>
        <scheme val="minor"/>
      </rPr>
      <t>Si el descompte de productivitat és del 5% s’assignaran 5 punts</t>
    </r>
  </si>
  <si>
    <t>CSUC</t>
  </si>
  <si>
    <t>FPM</t>
  </si>
  <si>
    <t>ICAC</t>
  </si>
  <si>
    <t>IL3</t>
  </si>
  <si>
    <t>UB</t>
  </si>
  <si>
    <t>UdG</t>
  </si>
  <si>
    <t>UPF</t>
  </si>
  <si>
    <t>URV</t>
  </si>
  <si>
    <t>Total</t>
  </si>
  <si>
    <t>Servei</t>
  </si>
  <si>
    <t>Concepte</t>
  </si>
  <si>
    <t>Rendiment</t>
  </si>
  <si>
    <t>Unitat</t>
  </si>
  <si>
    <t>Tipus de preu</t>
  </si>
  <si>
    <t>Volumetria</t>
  </si>
  <si>
    <t xml:space="preserve">Volumetria total </t>
  </si>
  <si>
    <t xml:space="preserve">Preu unitari màxim </t>
  </si>
  <si>
    <t>Preu unitari ofertat</t>
  </si>
  <si>
    <t>Import total</t>
  </si>
  <si>
    <t>Allotjament de servidors</t>
  </si>
  <si>
    <t>Alta del servei</t>
  </si>
  <si>
    <t>Únic</t>
  </si>
  <si>
    <t>servidor</t>
  </si>
  <si>
    <t>Quota d'alta</t>
  </si>
  <si>
    <t>Espai d'armaris: quota mensual per U</t>
  </si>
  <si>
    <t>U</t>
  </si>
  <si>
    <t>Quota mensual</t>
  </si>
  <si>
    <t>Allotjament de bastidors</t>
  </si>
  <si>
    <t>bastidor</t>
  </si>
  <si>
    <t>Espai de CPD: quota mensual per m2</t>
  </si>
  <si>
    <t>m2</t>
  </si>
  <si>
    <t>Comuns</t>
  </si>
  <si>
    <t>Energia electrica: quota per kWh de consum real</t>
  </si>
  <si>
    <t>kWh</t>
  </si>
  <si>
    <t>Quota per unitat de consum</t>
  </si>
  <si>
    <t>Serveis opcionals</t>
  </si>
  <si>
    <t>Quota d’alta per potencia elèctrica addicional</t>
  </si>
  <si>
    <t>Quota d’alta per alimentació trifàsica</t>
  </si>
  <si>
    <t xml:space="preserve"> </t>
  </si>
  <si>
    <t>Mans remotes: quota mensual base</t>
  </si>
  <si>
    <t>entitat</t>
  </si>
  <si>
    <t>Mans remotes: actuació addicional</t>
  </si>
  <si>
    <t>actuació</t>
  </si>
  <si>
    <t>Volumetria total any 1</t>
  </si>
  <si>
    <t>Any 1 import</t>
  </si>
  <si>
    <t xml:space="preserve">Servidors virtuals compartits </t>
  </si>
  <si>
    <t>Quota mensual per vCPU</t>
  </si>
  <si>
    <t>vCPU</t>
  </si>
  <si>
    <t>Quota mensual per memòria RAM</t>
  </si>
  <si>
    <t>GB RAM</t>
  </si>
  <si>
    <t>Servidors virtuals reservats</t>
  </si>
  <si>
    <t>Servidors virtuals compartits amb pagament per ús</t>
  </si>
  <si>
    <t>Quota Hora</t>
  </si>
  <si>
    <t>*</t>
  </si>
  <si>
    <t>Servidors virtuals reservats amb pagament per ús</t>
  </si>
  <si>
    <t>Servidors físics/dedicats</t>
  </si>
  <si>
    <t>Servidors grans</t>
  </si>
  <si>
    <t>Servidors mitjans</t>
  </si>
  <si>
    <t>Servidors petits</t>
  </si>
  <si>
    <t>Ampliació 1 GB memòria RAM</t>
  </si>
  <si>
    <t>GB</t>
  </si>
  <si>
    <t>RAID</t>
  </si>
  <si>
    <t>Copia com a servei</t>
  </si>
  <si>
    <t>Retenció setmanal</t>
  </si>
  <si>
    <t>Baix</t>
  </si>
  <si>
    <t>Retenció mensual</t>
  </si>
  <si>
    <t>Retenció bimensual</t>
  </si>
  <si>
    <t>Retenció anual</t>
  </si>
  <si>
    <t>LOPD criticitat alta</t>
  </si>
  <si>
    <t>Segons correspongui</t>
  </si>
  <si>
    <t>factor</t>
  </si>
  <si>
    <t>Còpia externa</t>
  </si>
  <si>
    <t>Emmagatzematge de blocs</t>
  </si>
  <si>
    <t>Alt</t>
  </si>
  <si>
    <t>Extra</t>
  </si>
  <si>
    <t>Connexions directes FC 4 Gbps</t>
  </si>
  <si>
    <t>connexió</t>
  </si>
  <si>
    <t>Connexions directes FC 8 Gbps</t>
  </si>
  <si>
    <t>Connexions directes FC 16 Gbps</t>
  </si>
  <si>
    <t>Rèplica</t>
  </si>
  <si>
    <t>Segons correpongui</t>
  </si>
  <si>
    <t>Emmagatzemament de fitxers</t>
  </si>
  <si>
    <t>Emmagatzematge de fitxers</t>
  </si>
  <si>
    <t xml:space="preserve">Baix </t>
  </si>
  <si>
    <t>Emmagatzematge VM</t>
  </si>
  <si>
    <t>Emmagatzematge blocs VM</t>
  </si>
  <si>
    <t>Quota dia</t>
  </si>
  <si>
    <t>Serveis de
plataforma</t>
  </si>
  <si>
    <t>Apache</t>
  </si>
  <si>
    <t>plataforma</t>
  </si>
  <si>
    <t>Drupal</t>
  </si>
  <si>
    <t>jBoss</t>
  </si>
  <si>
    <t>Liferay</t>
  </si>
  <si>
    <t>Microsoft IIS</t>
  </si>
  <si>
    <t>Microsoft SQL Server</t>
  </si>
  <si>
    <t>Moodle</t>
  </si>
  <si>
    <t>Mysql</t>
  </si>
  <si>
    <t>PostgreSQL</t>
  </si>
  <si>
    <t>OpenCMS</t>
  </si>
  <si>
    <t>Oracle</t>
  </si>
  <si>
    <t>RedHat Linux</t>
  </si>
  <si>
    <t>Suse Linux</t>
  </si>
  <si>
    <t>Tomcat</t>
  </si>
  <si>
    <t>Weblogic</t>
  </si>
  <si>
    <t>Windows Server</t>
  </si>
  <si>
    <t>Zerto-DR</t>
  </si>
  <si>
    <t>Connectivitat i
xarxa</t>
  </si>
  <si>
    <t>Connexió externa 50 Mbps</t>
  </si>
  <si>
    <t>Mbps</t>
  </si>
  <si>
    <t>Connexió externa 100 Mbps</t>
  </si>
  <si>
    <t>Connexió externa 200 Mbps</t>
  </si>
  <si>
    <t>Connexió externa 500 Mbps</t>
  </si>
  <si>
    <t>Connexió externa 1000 Mbps</t>
  </si>
  <si>
    <t>Connexions addicionals d'allotjament 1G</t>
  </si>
  <si>
    <t>Connexions addicionals d'allotjament 10G</t>
  </si>
  <si>
    <t>Connexions addicionals de servidor virtuals 1G</t>
  </si>
  <si>
    <t>Connexions addicionals de servidor virtuals 10G</t>
  </si>
  <si>
    <t>Connexions addicionals de servidors dedicats 1G</t>
  </si>
  <si>
    <t>Connexions addicionals de servidors dedicats 10G</t>
  </si>
  <si>
    <t>Encaminadors</t>
  </si>
  <si>
    <t>encaminador</t>
  </si>
  <si>
    <t>Estàndard</t>
  </si>
  <si>
    <t>Tallafoc capa 4</t>
  </si>
  <si>
    <t>tallafoc C4</t>
  </si>
  <si>
    <t>Tallafoc capa 7</t>
  </si>
  <si>
    <t>tallafoc C7</t>
  </si>
  <si>
    <t>Balancejador</t>
  </si>
  <si>
    <t>balancejador</t>
  </si>
  <si>
    <t>Contenidors (CaaS)</t>
  </si>
  <si>
    <t>Modalitat plataforma</t>
  </si>
  <si>
    <t>Worker addicional</t>
  </si>
  <si>
    <t>Seguretat</t>
  </si>
  <si>
    <t>Equips a monitoritzar</t>
  </si>
  <si>
    <t>Equip</t>
  </si>
  <si>
    <t>Correlació d’esdeveniments i monitoratge</t>
  </si>
  <si>
    <t>Serveis de suport</t>
  </si>
  <si>
    <t>Cap de projecte</t>
  </si>
  <si>
    <t>hora</t>
  </si>
  <si>
    <t>Arquitecte</t>
  </si>
  <si>
    <t>Tècnic</t>
  </si>
  <si>
    <t>TOTAL</t>
  </si>
  <si>
    <r>
      <t>En relació amb al "</t>
    </r>
    <r>
      <rPr>
        <b/>
        <sz val="11"/>
        <color rgb="FFFF0000"/>
        <rFont val="Aptos Narrow"/>
        <family val="2"/>
        <scheme val="minor"/>
      </rPr>
      <t>Factor per productivitat</t>
    </r>
    <r>
      <rPr>
        <sz val="11"/>
        <color rgb="FFFF0000"/>
        <rFont val="Aptos Narrow"/>
        <family val="2"/>
        <scheme val="minor"/>
      </rPr>
      <t xml:space="preserve">", aquest és el descompte que s'aplicarà a partir del </t>
    </r>
    <r>
      <rPr>
        <b/>
        <sz val="11"/>
        <color rgb="FFFF0000"/>
        <rFont val="Aptos Narrow"/>
        <family val="2"/>
        <scheme val="minor"/>
      </rPr>
      <t>segon</t>
    </r>
    <r>
      <rPr>
        <sz val="11"/>
        <color rgb="FFFF0000"/>
        <rFont val="Aptos Narrow"/>
        <family val="2"/>
        <scheme val="minor"/>
      </rPr>
      <t xml:space="preserve"> any, en cas de pròrroga, tal com s'indica als apartats J.2.1 del PCAP i al 7.4 del PPT i a introduir a la casella "W117"</t>
    </r>
  </si>
  <si>
    <t xml:space="preserve">Factor de productivitat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</si>
</sst>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0"/>
    <numFmt numFmtId="165" formatCode="#,##0.00_ ;\-#,##0.00\ "/>
    <numFmt numFmtId="166" formatCode="0.0"/>
    <numFmt numFmtId="167" formatCode="0.000"/>
    <numFmt numFmtId="168" formatCode="_-* #,##0.00\ _€_-;\-* #,##0.00\ _€_-;_-* &quot;-&quot;??\ _€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9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theme="1"/>
      <name val="Garamond"/>
      <family val="1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1"/>
      <charset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b/>
      <sz val="14"/>
      <color rgb="FFFF0000"/>
      <name val="Calibri"/>
      <family val="2"/>
    </font>
    <font>
      <b/>
      <sz val="14"/>
      <name val="Calibri"/>
      <family val="2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7DEE8"/>
      </patternFill>
    </fill>
    <fill>
      <patternFill patternType="solid">
        <fgColor rgb="FFFFFF00"/>
        <bgColor indexed="64"/>
      </patternFill>
    </fill>
    <fill>
      <patternFill patternType="solid">
        <fgColor rgb="FF4BACC6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215967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2" fillId="0" borderId="0" xfId="0" applyFont="1"/>
    <xf numFmtId="0" fontId="5" fillId="2" borderId="1" xfId="2" applyFont="1" applyFill="1" applyBorder="1" applyAlignment="1">
      <alignment vertical="center" wrapText="1"/>
    </xf>
    <xf numFmtId="1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/>
    <xf numFmtId="0" fontId="8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/>
    <xf numFmtId="164" fontId="13" fillId="6" borderId="6" xfId="0" applyNumberFormat="1" applyFont="1" applyFill="1" applyBorder="1" applyAlignment="1">
      <alignment vertical="center" wrapText="1"/>
    </xf>
    <xf numFmtId="164" fontId="13" fillId="6" borderId="7" xfId="0" applyNumberFormat="1" applyFont="1" applyFill="1" applyBorder="1" applyAlignment="1">
      <alignment horizontal="center" vertical="center" wrapText="1"/>
    </xf>
    <xf numFmtId="164" fontId="13" fillId="6" borderId="0" xfId="0" applyNumberFormat="1" applyFont="1" applyFill="1" applyAlignment="1">
      <alignment horizontal="center" vertical="center" wrapText="1"/>
    </xf>
    <xf numFmtId="0" fontId="14" fillId="0" borderId="0" xfId="0" applyFont="1"/>
    <xf numFmtId="0" fontId="13" fillId="4" borderId="8" xfId="0" applyFont="1" applyFill="1" applyBorder="1" applyAlignment="1">
      <alignment vertical="center" wrapText="1"/>
    </xf>
    <xf numFmtId="0" fontId="13" fillId="4" borderId="9" xfId="0" applyFont="1" applyFill="1" applyBorder="1" applyAlignment="1">
      <alignment vertical="center" wrapText="1"/>
    </xf>
    <xf numFmtId="4" fontId="13" fillId="4" borderId="9" xfId="0" applyNumberFormat="1" applyFont="1" applyFill="1" applyBorder="1" applyAlignment="1">
      <alignment vertical="center" wrapText="1"/>
    </xf>
    <xf numFmtId="4" fontId="13" fillId="4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7" borderId="10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left" vertical="center" indent="1"/>
    </xf>
    <xf numFmtId="0" fontId="14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3" fontId="14" fillId="9" borderId="2" xfId="0" applyNumberFormat="1" applyFont="1" applyFill="1" applyBorder="1" applyAlignment="1">
      <alignment horizontal="center"/>
    </xf>
    <xf numFmtId="2" fontId="15" fillId="7" borderId="2" xfId="0" applyNumberFormat="1" applyFont="1" applyFill="1" applyBorder="1" applyAlignment="1">
      <alignment horizontal="center" vertical="center"/>
    </xf>
    <xf numFmtId="165" fontId="15" fillId="10" borderId="11" xfId="1" applyNumberFormat="1" applyFont="1" applyFill="1" applyBorder="1" applyAlignment="1" applyProtection="1">
      <alignment horizontal="center" vertical="center"/>
      <protection locked="0"/>
    </xf>
    <xf numFmtId="1" fontId="14" fillId="9" borderId="2" xfId="0" applyNumberFormat="1" applyFont="1" applyFill="1" applyBorder="1" applyAlignment="1">
      <alignment horizontal="center"/>
    </xf>
    <xf numFmtId="4" fontId="15" fillId="7" borderId="2" xfId="0" applyNumberFormat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left" vertical="center" indent="1"/>
    </xf>
    <xf numFmtId="3" fontId="14" fillId="9" borderId="2" xfId="0" applyNumberFormat="1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/>
    </xf>
    <xf numFmtId="0" fontId="16" fillId="8" borderId="2" xfId="0" applyFont="1" applyFill="1" applyBorder="1" applyAlignment="1">
      <alignment horizontal="left" vertical="center" indent="1"/>
    </xf>
    <xf numFmtId="0" fontId="14" fillId="0" borderId="10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164" fontId="14" fillId="0" borderId="2" xfId="0" applyNumberFormat="1" applyFont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164" fontId="13" fillId="6" borderId="12" xfId="0" applyNumberFormat="1" applyFont="1" applyFill="1" applyBorder="1" applyAlignment="1">
      <alignment horizontal="center" vertical="center" wrapText="1"/>
    </xf>
    <xf numFmtId="4" fontId="15" fillId="10" borderId="11" xfId="3" applyNumberFormat="1" applyFont="1" applyFill="1" applyBorder="1" applyAlignment="1" applyProtection="1">
      <alignment horizontal="center" vertical="center"/>
      <protection locked="0"/>
    </xf>
    <xf numFmtId="0" fontId="16" fillId="7" borderId="10" xfId="0" applyFont="1" applyFill="1" applyBorder="1" applyAlignment="1">
      <alignment horizontal="center" vertical="center" wrapText="1"/>
    </xf>
    <xf numFmtId="164" fontId="15" fillId="7" borderId="2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43" fontId="14" fillId="0" borderId="0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8" borderId="2" xfId="0" applyFont="1" applyFill="1" applyBorder="1" applyAlignment="1">
      <alignment horizontal="center"/>
    </xf>
    <xf numFmtId="166" fontId="15" fillId="7" borderId="2" xfId="0" applyNumberFormat="1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center"/>
    </xf>
    <xf numFmtId="0" fontId="14" fillId="9" borderId="2" xfId="0" applyFont="1" applyFill="1" applyBorder="1" applyAlignment="1">
      <alignment horizontal="center" vertical="center"/>
    </xf>
    <xf numFmtId="167" fontId="15" fillId="7" borderId="2" xfId="0" applyNumberFormat="1" applyFont="1" applyFill="1" applyBorder="1" applyAlignment="1">
      <alignment horizontal="center" vertical="center"/>
    </xf>
    <xf numFmtId="1" fontId="14" fillId="9" borderId="2" xfId="0" applyNumberFormat="1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left" vertical="center" indent="1"/>
    </xf>
    <xf numFmtId="0" fontId="14" fillId="8" borderId="15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 wrapText="1"/>
    </xf>
    <xf numFmtId="3" fontId="14" fillId="9" borderId="15" xfId="0" applyNumberFormat="1" applyFont="1" applyFill="1" applyBorder="1" applyAlignment="1">
      <alignment horizontal="center" vertical="center"/>
    </xf>
    <xf numFmtId="2" fontId="15" fillId="7" borderId="15" xfId="0" applyNumberFormat="1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4" fontId="14" fillId="0" borderId="16" xfId="0" applyNumberFormat="1" applyFont="1" applyBorder="1" applyAlignment="1">
      <alignment horizontal="center"/>
    </xf>
    <xf numFmtId="164" fontId="14" fillId="0" borderId="16" xfId="0" applyNumberFormat="1" applyFont="1" applyBorder="1" applyAlignment="1">
      <alignment horizontal="center"/>
    </xf>
    <xf numFmtId="164" fontId="14" fillId="0" borderId="17" xfId="0" applyNumberFormat="1" applyFont="1" applyBorder="1" applyAlignment="1">
      <alignment horizontal="center" vertical="center"/>
    </xf>
    <xf numFmtId="168" fontId="14" fillId="0" borderId="0" xfId="0" applyNumberFormat="1" applyFont="1" applyAlignment="1">
      <alignment horizontal="center"/>
    </xf>
    <xf numFmtId="4" fontId="13" fillId="6" borderId="7" xfId="0" applyNumberFormat="1" applyFont="1" applyFill="1" applyBorder="1" applyAlignment="1">
      <alignment horizontal="center" vertical="center" wrapText="1"/>
    </xf>
    <xf numFmtId="164" fontId="13" fillId="6" borderId="5" xfId="0" applyNumberFormat="1" applyFont="1" applyFill="1" applyBorder="1" applyAlignment="1">
      <alignment horizontal="center" vertical="center" wrapText="1"/>
    </xf>
    <xf numFmtId="4" fontId="13" fillId="5" borderId="3" xfId="0" applyNumberFormat="1" applyFont="1" applyFill="1" applyBorder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6" fillId="8" borderId="2" xfId="0" applyFont="1" applyFill="1" applyBorder="1" applyAlignment="1">
      <alignment horizontal="center" vertical="center" wrapText="1"/>
    </xf>
    <xf numFmtId="3" fontId="16" fillId="9" borderId="2" xfId="0" applyNumberFormat="1" applyFont="1" applyFill="1" applyBorder="1" applyAlignment="1">
      <alignment horizontal="center" vertical="center"/>
    </xf>
    <xf numFmtId="3" fontId="16" fillId="9" borderId="2" xfId="0" applyNumberFormat="1" applyFont="1" applyFill="1" applyBorder="1" applyAlignment="1">
      <alignment horizontal="center"/>
    </xf>
    <xf numFmtId="2" fontId="19" fillId="7" borderId="2" xfId="0" applyNumberFormat="1" applyFont="1" applyFill="1" applyBorder="1" applyAlignment="1">
      <alignment horizontal="center" vertical="center"/>
    </xf>
    <xf numFmtId="0" fontId="16" fillId="0" borderId="0" xfId="0" applyFont="1"/>
    <xf numFmtId="4" fontId="19" fillId="7" borderId="2" xfId="0" applyNumberFormat="1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vertical="center" wrapText="1"/>
    </xf>
    <xf numFmtId="0" fontId="0" fillId="11" borderId="0" xfId="0" applyFill="1"/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4" fillId="7" borderId="10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 indent="1"/>
    </xf>
    <xf numFmtId="0" fontId="16" fillId="7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inden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</cellXfs>
  <cellStyles count="4">
    <cellStyle name="Millares" xfId="1" builtinId="3"/>
    <cellStyle name="Moneda 2" xfId="3" xr:uid="{718D49C2-6E01-4307-9FE9-2F93712816D0}"/>
    <cellStyle name="Normal" xfId="0" builtinId="0"/>
    <cellStyle name="Normal 2" xfId="2" xr:uid="{965BD433-D514-40D5-BE99-3E8619A945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</xdr:row>
      <xdr:rowOff>59871</xdr:rowOff>
    </xdr:from>
    <xdr:to>
      <xdr:col>9</xdr:col>
      <xdr:colOff>174172</xdr:colOff>
      <xdr:row>11</xdr:row>
      <xdr:rowOff>146958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8D5000E-9BAF-4583-B656-B96B2351F1A2}"/>
            </a:ext>
          </a:extLst>
        </xdr:cNvPr>
        <xdr:cNvSpPr/>
      </xdr:nvSpPr>
      <xdr:spPr>
        <a:xfrm>
          <a:off x="304800" y="869496"/>
          <a:ext cx="7317922" cy="142058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/>
        </a:p>
      </xdr:txBody>
    </xdr:sp>
    <xdr:clientData/>
  </xdr:twoCellAnchor>
  <xdr:twoCellAnchor editAs="oneCell">
    <xdr:from>
      <xdr:col>1</xdr:col>
      <xdr:colOff>9525</xdr:colOff>
      <xdr:row>45</xdr:row>
      <xdr:rowOff>104775</xdr:rowOff>
    </xdr:from>
    <xdr:to>
      <xdr:col>4</xdr:col>
      <xdr:colOff>990600</xdr:colOff>
      <xdr:row>50</xdr:row>
      <xdr:rowOff>33303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5CAE2BDE-EC59-4099-AEE3-B901AD6D2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927" t="49503" r="68347" b="35229"/>
        <a:stretch/>
      </xdr:blipFill>
      <xdr:spPr>
        <a:xfrm>
          <a:off x="371475" y="9658350"/>
          <a:ext cx="3019425" cy="8810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terina Parals Colom" id="{44E99631-8FDC-42E4-BC25-A21AF0CF610F}" userId="S::caterina.parals@csuc.cat::35a44977-085c-42c7-83f4-8c77b01fc5e4" providerId="AD"/>
</personList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12" dT="2024-12-05T10:44:03.01" personId="{44E99631-8FDC-42E4-BC25-A21AF0CF610F}" id="{AB1E69B3-1AC4-41F7-8187-59F5984B4868}">
    <text xml:space="preserve">S'indiquen les hores anuals 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8856-D67A-4B40-A3D0-FFC0D5AD6BE3}">
  <dimension ref="B3:S68"/>
  <sheetViews>
    <sheetView tabSelected="1" topLeftCell="A3" workbookViewId="0">
      <selection activeCell="B21" sqref="B21"/>
    </sheetView>
  </sheetViews>
  <sheetFormatPr baseColWidth="10" defaultColWidth="11.1796875" defaultRowHeight="14.5" x14ac:dyDescent="0.35"/>
  <cols>
    <col min="1" max="1" width="5.453125" customWidth="1"/>
    <col min="2" max="2" width="12" customWidth="1"/>
    <col min="3" max="3" width="15.453125" customWidth="1"/>
    <col min="5" max="5" width="23.1796875" customWidth="1"/>
  </cols>
  <sheetData>
    <row r="3" spans="2:3" ht="18.5" x14ac:dyDescent="0.45">
      <c r="B3" s="1" t="s">
        <v>0</v>
      </c>
    </row>
    <row r="4" spans="2:3" x14ac:dyDescent="0.35">
      <c r="B4" s="2"/>
    </row>
    <row r="6" spans="2:3" x14ac:dyDescent="0.35">
      <c r="B6" t="s">
        <v>1</v>
      </c>
    </row>
    <row r="8" spans="2:3" x14ac:dyDescent="0.35">
      <c r="B8" s="3"/>
      <c r="C8" t="s">
        <v>2</v>
      </c>
    </row>
    <row r="9" spans="2:3" x14ac:dyDescent="0.35">
      <c r="B9" s="4"/>
      <c r="C9" t="s">
        <v>3</v>
      </c>
    </row>
    <row r="11" spans="2:3" x14ac:dyDescent="0.35">
      <c r="B11" t="s">
        <v>4</v>
      </c>
    </row>
    <row r="14" spans="2:3" x14ac:dyDescent="0.35">
      <c r="B14" t="s">
        <v>5</v>
      </c>
    </row>
    <row r="17" spans="2:19" ht="14.65" customHeight="1" x14ac:dyDescent="0.35">
      <c r="B17" s="83" t="s">
        <v>6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2:19" x14ac:dyDescent="0.35"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</row>
    <row r="19" spans="2:19" x14ac:dyDescent="0.35"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</row>
    <row r="20" spans="2:19" x14ac:dyDescent="0.3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2:19" x14ac:dyDescent="0.35">
      <c r="B21" s="72" t="s">
        <v>173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2:19" ht="15" customHeigh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2:19" x14ac:dyDescent="0.35">
      <c r="B23" s="7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2:19" x14ac:dyDescent="0.35">
      <c r="B24" s="5"/>
      <c r="C24" s="5"/>
      <c r="D24" s="5"/>
      <c r="E24" s="5"/>
      <c r="F24" s="5"/>
      <c r="G24" s="5"/>
      <c r="H24" s="5"/>
      <c r="I24" s="5"/>
      <c r="J24" s="5"/>
    </row>
    <row r="25" spans="2:19" x14ac:dyDescent="0.35">
      <c r="B25" s="83" t="s">
        <v>8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2:19" x14ac:dyDescent="0.35"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spans="2:19" x14ac:dyDescent="0.35"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</row>
    <row r="28" spans="2:19" x14ac:dyDescent="0.35"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</row>
    <row r="29" spans="2:19" x14ac:dyDescent="0.35">
      <c r="B29" s="5"/>
      <c r="C29" s="5"/>
      <c r="D29" s="5"/>
      <c r="E29" s="5"/>
      <c r="F29" s="5"/>
      <c r="G29" s="5"/>
      <c r="H29" s="5"/>
      <c r="I29" s="5"/>
      <c r="J29" s="5"/>
    </row>
    <row r="30" spans="2:19" ht="14.65" customHeight="1" x14ac:dyDescent="0.35">
      <c r="B30" s="83" t="s">
        <v>9</v>
      </c>
      <c r="C30" s="83"/>
      <c r="D30" s="83"/>
      <c r="E30" s="83"/>
      <c r="F30" s="83"/>
      <c r="G30" s="83"/>
      <c r="H30" s="83"/>
      <c r="I30" s="83"/>
      <c r="J30" s="83"/>
    </row>
    <row r="31" spans="2:19" ht="14.65" customHeight="1" x14ac:dyDescent="0.35">
      <c r="B31" s="81" t="s">
        <v>10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</row>
    <row r="32" spans="2:19" ht="15" customHeight="1" x14ac:dyDescent="0.35">
      <c r="B32" s="81" t="s">
        <v>11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</row>
    <row r="33" spans="2:14" x14ac:dyDescent="0.35">
      <c r="B33" s="81" t="s">
        <v>12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2:14" x14ac:dyDescent="0.35">
      <c r="B34" s="5"/>
    </row>
    <row r="35" spans="2:14" x14ac:dyDescent="0.35">
      <c r="B35" s="2" t="s">
        <v>13</v>
      </c>
    </row>
    <row r="37" spans="2:14" x14ac:dyDescent="0.35">
      <c r="B37" t="s">
        <v>14</v>
      </c>
    </row>
    <row r="39" spans="2:14" x14ac:dyDescent="0.35">
      <c r="B39" t="s">
        <v>15</v>
      </c>
    </row>
    <row r="41" spans="2:14" x14ac:dyDescent="0.35">
      <c r="B41" t="s">
        <v>16</v>
      </c>
    </row>
    <row r="43" spans="2:14" ht="15.5" x14ac:dyDescent="0.35">
      <c r="B43" s="2" t="s">
        <v>17</v>
      </c>
      <c r="K43" s="8"/>
    </row>
    <row r="44" spans="2:14" ht="15.5" x14ac:dyDescent="0.35">
      <c r="B44" s="2"/>
      <c r="K44" s="8"/>
    </row>
    <row r="45" spans="2:14" x14ac:dyDescent="0.35">
      <c r="B45" t="s">
        <v>18</v>
      </c>
    </row>
    <row r="50" spans="2:5" x14ac:dyDescent="0.35">
      <c r="B50" s="2"/>
    </row>
    <row r="52" spans="2:5" x14ac:dyDescent="0.35">
      <c r="B52" t="s">
        <v>19</v>
      </c>
    </row>
    <row r="53" spans="2:5" x14ac:dyDescent="0.35">
      <c r="B53" t="s">
        <v>20</v>
      </c>
    </row>
    <row r="54" spans="2:5" x14ac:dyDescent="0.35">
      <c r="B54" t="s">
        <v>21</v>
      </c>
    </row>
    <row r="55" spans="2:5" x14ac:dyDescent="0.35">
      <c r="B55" t="s">
        <v>22</v>
      </c>
    </row>
    <row r="56" spans="2:5" s="9" customFormat="1" x14ac:dyDescent="0.35">
      <c r="B56" t="s">
        <v>23</v>
      </c>
      <c r="D56" s="82"/>
      <c r="E56" s="82"/>
    </row>
    <row r="57" spans="2:5" x14ac:dyDescent="0.35">
      <c r="B57" t="s">
        <v>24</v>
      </c>
    </row>
    <row r="58" spans="2:5" x14ac:dyDescent="0.35">
      <c r="B58" s="80" t="s">
        <v>25</v>
      </c>
    </row>
    <row r="60" spans="2:5" x14ac:dyDescent="0.35">
      <c r="B60" s="2" t="s">
        <v>17</v>
      </c>
    </row>
    <row r="62" spans="2:5" x14ac:dyDescent="0.35">
      <c r="B62" t="s">
        <v>26</v>
      </c>
    </row>
    <row r="64" spans="2:5" x14ac:dyDescent="0.35">
      <c r="B64" s="10" t="s">
        <v>27</v>
      </c>
    </row>
    <row r="65" spans="2:2" x14ac:dyDescent="0.35">
      <c r="B65" s="10" t="s">
        <v>28</v>
      </c>
    </row>
    <row r="66" spans="2:2" x14ac:dyDescent="0.35">
      <c r="B66" s="10" t="s">
        <v>29</v>
      </c>
    </row>
    <row r="67" spans="2:2" x14ac:dyDescent="0.35">
      <c r="B67" s="10" t="s">
        <v>30</v>
      </c>
    </row>
    <row r="68" spans="2:2" x14ac:dyDescent="0.35">
      <c r="B68" s="10" t="s">
        <v>31</v>
      </c>
    </row>
  </sheetData>
  <mergeCells count="7">
    <mergeCell ref="B33:N33"/>
    <mergeCell ref="D56:E56"/>
    <mergeCell ref="B17:N19"/>
    <mergeCell ref="B25:N28"/>
    <mergeCell ref="B30:J30"/>
    <mergeCell ref="B31:N31"/>
    <mergeCell ref="B32:S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8890-1ABB-4061-B31A-5162CD71BA64}">
  <dimension ref="A1:AC128"/>
  <sheetViews>
    <sheetView topLeftCell="A90" zoomScale="55" zoomScaleNormal="55" workbookViewId="0">
      <selection activeCell="S32" sqref="S32"/>
    </sheetView>
  </sheetViews>
  <sheetFormatPr baseColWidth="10" defaultColWidth="11.453125" defaultRowHeight="18.5" x14ac:dyDescent="0.45"/>
  <cols>
    <col min="1" max="1" width="31" style="14" customWidth="1"/>
    <col min="2" max="2" width="60.1796875" style="14" customWidth="1"/>
    <col min="3" max="3" width="19.7265625" style="19" customWidth="1"/>
    <col min="4" max="4" width="15.7265625" style="19" customWidth="1"/>
    <col min="5" max="5" width="24.26953125" style="19" customWidth="1"/>
    <col min="6" max="6" width="17.81640625" style="19" bestFit="1" customWidth="1"/>
    <col min="7" max="7" width="17.81640625" style="19" customWidth="1"/>
    <col min="8" max="13" width="17.81640625" style="19" bestFit="1" customWidth="1"/>
    <col min="14" max="14" width="19.54296875" style="19" customWidth="1"/>
    <col min="15" max="15" width="29" style="66" bestFit="1" customWidth="1"/>
    <col min="16" max="16" width="26.54296875" style="66" bestFit="1" customWidth="1"/>
    <col min="17" max="17" width="0" style="14" hidden="1" customWidth="1"/>
    <col min="18" max="18" width="23.54296875" style="19" bestFit="1" customWidth="1"/>
    <col min="19" max="19" width="11.453125" style="19"/>
    <col min="22" max="25" width="18.54296875" style="14" bestFit="1" customWidth="1"/>
    <col min="26" max="26" width="18.54296875" style="14" customWidth="1"/>
    <col min="27" max="28" width="20.81640625" style="14" bestFit="1" customWidth="1"/>
    <col min="29" max="16384" width="11.453125" style="14"/>
  </cols>
  <sheetData>
    <row r="1" spans="1:27" ht="21.75" customHeight="1" thickBot="1" x14ac:dyDescent="0.5">
      <c r="C1" s="14"/>
      <c r="D1" s="14"/>
      <c r="E1" s="14"/>
      <c r="F1" s="70" t="s">
        <v>32</v>
      </c>
      <c r="G1" s="70" t="s">
        <v>33</v>
      </c>
      <c r="H1" s="70" t="s">
        <v>34</v>
      </c>
      <c r="I1" s="70" t="s">
        <v>35</v>
      </c>
      <c r="J1" s="70" t="s">
        <v>36</v>
      </c>
      <c r="K1" s="70" t="s">
        <v>37</v>
      </c>
      <c r="L1" s="70" t="s">
        <v>38</v>
      </c>
      <c r="M1" s="71" t="s">
        <v>39</v>
      </c>
      <c r="Q1" s="11" t="s">
        <v>40</v>
      </c>
    </row>
    <row r="2" spans="1:27" ht="40" customHeight="1" thickTop="1" thickBot="1" x14ac:dyDescent="0.5">
      <c r="A2" s="15" t="s">
        <v>41</v>
      </c>
      <c r="B2" s="16" t="s">
        <v>42</v>
      </c>
      <c r="C2" s="16" t="s">
        <v>43</v>
      </c>
      <c r="D2" s="16" t="s">
        <v>44</v>
      </c>
      <c r="E2" s="17" t="s">
        <v>45</v>
      </c>
      <c r="F2" s="18" t="s">
        <v>46</v>
      </c>
      <c r="G2" s="18" t="s">
        <v>46</v>
      </c>
      <c r="H2" s="18" t="s">
        <v>46</v>
      </c>
      <c r="I2" s="18" t="s">
        <v>46</v>
      </c>
      <c r="J2" s="18" t="s">
        <v>46</v>
      </c>
      <c r="K2" s="18" t="s">
        <v>46</v>
      </c>
      <c r="L2" s="18" t="s">
        <v>46</v>
      </c>
      <c r="M2" s="18" t="s">
        <v>46</v>
      </c>
      <c r="N2" s="69" t="s">
        <v>47</v>
      </c>
      <c r="O2" s="69" t="s">
        <v>48</v>
      </c>
      <c r="P2" s="69" t="s">
        <v>49</v>
      </c>
      <c r="R2" s="69" t="s">
        <v>50</v>
      </c>
    </row>
    <row r="3" spans="1:27" ht="22" customHeight="1" thickBot="1" x14ac:dyDescent="0.5">
      <c r="A3" s="84" t="s">
        <v>51</v>
      </c>
      <c r="B3" s="21" t="s">
        <v>52</v>
      </c>
      <c r="C3" s="22" t="s">
        <v>53</v>
      </c>
      <c r="D3" s="22" t="s">
        <v>54</v>
      </c>
      <c r="E3" s="23" t="s">
        <v>55</v>
      </c>
      <c r="F3" s="24"/>
      <c r="G3" s="24"/>
      <c r="H3" s="24"/>
      <c r="I3" s="24"/>
      <c r="J3" s="24"/>
      <c r="K3" s="24"/>
      <c r="L3" s="24"/>
      <c r="M3" s="24"/>
      <c r="N3" s="56">
        <f t="shared" ref="N3:N11" si="0">SUM(F3:M3)</f>
        <v>0</v>
      </c>
      <c r="O3" s="25">
        <v>451</v>
      </c>
      <c r="P3" s="26"/>
      <c r="Q3" s="14">
        <f>SUM(F3:M3)*P3</f>
        <v>0</v>
      </c>
      <c r="R3" s="28">
        <f>IF(E3="Quota d'alta",ROUND(N3*P3,2),IF(E3="Quota mensual",ROUND(N3*P3*12,2),IF(E3="Quota per unitat de consum",ROUND(N3*P3*12,2),IF(E3="Quota Hora",ROUND(N3*P3*365*24,2),IF(E3="Quota dia",ROUND(N3*P3*365,2),"")))))</f>
        <v>0</v>
      </c>
    </row>
    <row r="4" spans="1:27" ht="22" customHeight="1" thickBot="1" x14ac:dyDescent="0.5">
      <c r="A4" s="84"/>
      <c r="B4" s="29" t="s">
        <v>56</v>
      </c>
      <c r="C4" s="22" t="s">
        <v>53</v>
      </c>
      <c r="D4" s="22" t="s">
        <v>57</v>
      </c>
      <c r="E4" s="23" t="s">
        <v>58</v>
      </c>
      <c r="F4" s="24">
        <v>39</v>
      </c>
      <c r="G4" s="24"/>
      <c r="H4" s="24"/>
      <c r="I4" s="24"/>
      <c r="J4" s="24">
        <v>2</v>
      </c>
      <c r="K4" s="24"/>
      <c r="L4" s="24"/>
      <c r="M4" s="24">
        <v>1</v>
      </c>
      <c r="N4" s="56">
        <f t="shared" si="0"/>
        <v>42</v>
      </c>
      <c r="O4" s="25">
        <v>8.2100000000000009</v>
      </c>
      <c r="P4" s="26"/>
      <c r="Q4" s="14">
        <f>SUM(F4:M4)*P4*12</f>
        <v>0</v>
      </c>
      <c r="R4" s="28">
        <f t="shared" ref="R4:R10" si="1">IF(E4="Quota d'alta",ROUND(N4*P4,2),IF(E4="Quota mensual",ROUND(N4*P4*12,2),IF(E4="Quota per unitat de consum",ROUND(N4*P4*12,2),IF(E4="Quota Hora",ROUND(N4*P4*365*24,2),IF(E4="Quota dia",ROUND(N4*P4*365,2),"")))))</f>
        <v>0</v>
      </c>
    </row>
    <row r="5" spans="1:27" ht="22" customHeight="1" thickBot="1" x14ac:dyDescent="0.5">
      <c r="A5" s="84" t="s">
        <v>59</v>
      </c>
      <c r="B5" s="21" t="s">
        <v>52</v>
      </c>
      <c r="C5" s="22" t="s">
        <v>53</v>
      </c>
      <c r="D5" s="31" t="s">
        <v>60</v>
      </c>
      <c r="E5" s="23" t="s">
        <v>55</v>
      </c>
      <c r="F5" s="24"/>
      <c r="G5" s="24"/>
      <c r="H5" s="24"/>
      <c r="I5" s="24"/>
      <c r="J5" s="24"/>
      <c r="K5" s="24"/>
      <c r="L5" s="24"/>
      <c r="M5" s="24"/>
      <c r="N5" s="56">
        <f t="shared" si="0"/>
        <v>0</v>
      </c>
      <c r="O5" s="25">
        <v>660</v>
      </c>
      <c r="P5" s="26"/>
      <c r="Q5" s="14">
        <f t="shared" ref="Q5:Q11" si="2">SUM(F5:M5)*P5</f>
        <v>0</v>
      </c>
      <c r="R5" s="28">
        <f t="shared" si="1"/>
        <v>0</v>
      </c>
    </row>
    <row r="6" spans="1:27" ht="22" customHeight="1" thickBot="1" x14ac:dyDescent="0.5">
      <c r="A6" s="84"/>
      <c r="B6" s="29" t="s">
        <v>61</v>
      </c>
      <c r="C6" s="22" t="s">
        <v>53</v>
      </c>
      <c r="D6" s="22" t="s">
        <v>62</v>
      </c>
      <c r="E6" s="23" t="s">
        <v>58</v>
      </c>
      <c r="F6" s="24"/>
      <c r="G6" s="24"/>
      <c r="H6" s="24"/>
      <c r="I6" s="24"/>
      <c r="J6" s="24"/>
      <c r="K6" s="24"/>
      <c r="L6" s="24"/>
      <c r="M6" s="24"/>
      <c r="N6" s="56">
        <f t="shared" si="0"/>
        <v>0</v>
      </c>
      <c r="O6" s="25">
        <v>167</v>
      </c>
      <c r="P6" s="26"/>
      <c r="Q6" s="14">
        <f t="shared" si="2"/>
        <v>0</v>
      </c>
      <c r="R6" s="28">
        <f t="shared" si="1"/>
        <v>0</v>
      </c>
    </row>
    <row r="7" spans="1:27" ht="37.5" thickBot="1" x14ac:dyDescent="0.5">
      <c r="A7" s="20" t="s">
        <v>63</v>
      </c>
      <c r="B7" s="33" t="s">
        <v>64</v>
      </c>
      <c r="C7" s="31" t="s">
        <v>53</v>
      </c>
      <c r="D7" s="31" t="s">
        <v>65</v>
      </c>
      <c r="E7" s="73" t="s">
        <v>66</v>
      </c>
      <c r="F7" s="74">
        <f>6500*12</f>
        <v>78000</v>
      </c>
      <c r="G7" s="74"/>
      <c r="H7" s="74"/>
      <c r="I7" s="74"/>
      <c r="J7" s="74">
        <f>1460*12</f>
        <v>17520</v>
      </c>
      <c r="K7" s="75"/>
      <c r="L7" s="74"/>
      <c r="M7" s="74"/>
      <c r="N7" s="74">
        <f t="shared" si="0"/>
        <v>95520</v>
      </c>
      <c r="O7" s="76">
        <v>0.16</v>
      </c>
      <c r="P7" s="26"/>
      <c r="Q7" s="77">
        <f t="shared" si="2"/>
        <v>0</v>
      </c>
      <c r="R7" s="78">
        <f>IF(E7="Quota d'alta",ROUND(N7*P7,2),IF(E7="Quota mensual",ROUND(N7*P7*12,2),IF(E7="Quota per unitat de consum",ROUND(N7*P7,2),IF(E7="Quota Hora",ROUND(N7*P7*365*24,2),IF(E7="Quota dia",ROUND(N7*P7*365,2),"")))))</f>
        <v>0</v>
      </c>
    </row>
    <row r="8" spans="1:27" ht="22" customHeight="1" thickBot="1" x14ac:dyDescent="0.5">
      <c r="A8" s="84" t="s">
        <v>67</v>
      </c>
      <c r="B8" s="33" t="s">
        <v>68</v>
      </c>
      <c r="C8" s="22" t="s">
        <v>53</v>
      </c>
      <c r="D8" s="22" t="s">
        <v>60</v>
      </c>
      <c r="E8" s="23" t="s">
        <v>55</v>
      </c>
      <c r="F8" s="24"/>
      <c r="G8" s="24"/>
      <c r="H8" s="24"/>
      <c r="I8" s="24"/>
      <c r="J8" s="24"/>
      <c r="K8" s="24"/>
      <c r="L8" s="24"/>
      <c r="M8" s="24"/>
      <c r="N8" s="56">
        <f t="shared" si="0"/>
        <v>0</v>
      </c>
      <c r="O8" s="25">
        <v>54</v>
      </c>
      <c r="P8" s="26"/>
      <c r="Q8" s="14">
        <f t="shared" si="2"/>
        <v>0</v>
      </c>
      <c r="R8" s="28">
        <f t="shared" si="1"/>
        <v>0</v>
      </c>
    </row>
    <row r="9" spans="1:27" ht="22" customHeight="1" thickBot="1" x14ac:dyDescent="0.5">
      <c r="A9" s="84"/>
      <c r="B9" s="33" t="s">
        <v>69</v>
      </c>
      <c r="C9" s="22" t="s">
        <v>53</v>
      </c>
      <c r="D9" s="22" t="s">
        <v>60</v>
      </c>
      <c r="E9" s="23" t="s">
        <v>55</v>
      </c>
      <c r="F9" s="24"/>
      <c r="G9" s="24"/>
      <c r="H9" s="24"/>
      <c r="I9" s="24"/>
      <c r="J9" s="24"/>
      <c r="K9" s="24"/>
      <c r="L9" s="24"/>
      <c r="M9" s="24"/>
      <c r="N9" s="56">
        <f t="shared" si="0"/>
        <v>0</v>
      </c>
      <c r="O9" s="25">
        <v>475</v>
      </c>
      <c r="P9" s="26"/>
      <c r="Q9" s="14">
        <f t="shared" si="2"/>
        <v>0</v>
      </c>
      <c r="R9" s="28">
        <f t="shared" si="1"/>
        <v>0</v>
      </c>
      <c r="AA9" s="14" t="s">
        <v>70</v>
      </c>
    </row>
    <row r="10" spans="1:27" ht="22" customHeight="1" thickBot="1" x14ac:dyDescent="0.5">
      <c r="A10" s="84"/>
      <c r="B10" s="29" t="s">
        <v>71</v>
      </c>
      <c r="C10" s="22" t="s">
        <v>53</v>
      </c>
      <c r="D10" s="31" t="s">
        <v>72</v>
      </c>
      <c r="E10" s="23" t="s">
        <v>58</v>
      </c>
      <c r="F10" s="24"/>
      <c r="G10" s="24"/>
      <c r="H10" s="24"/>
      <c r="I10" s="24"/>
      <c r="J10" s="24"/>
      <c r="K10" s="24"/>
      <c r="L10" s="24"/>
      <c r="M10" s="24">
        <v>1</v>
      </c>
      <c r="N10" s="56">
        <f t="shared" si="0"/>
        <v>1</v>
      </c>
      <c r="O10" s="25">
        <v>48</v>
      </c>
      <c r="P10" s="26"/>
      <c r="Q10" s="14">
        <f t="shared" si="2"/>
        <v>0</v>
      </c>
      <c r="R10" s="28">
        <f t="shared" si="1"/>
        <v>0</v>
      </c>
    </row>
    <row r="11" spans="1:27" ht="37.5" thickBot="1" x14ac:dyDescent="0.5">
      <c r="A11" s="84"/>
      <c r="B11" s="29" t="s">
        <v>73</v>
      </c>
      <c r="C11" s="22" t="s">
        <v>53</v>
      </c>
      <c r="D11" s="31" t="s">
        <v>74</v>
      </c>
      <c r="E11" s="23" t="s">
        <v>66</v>
      </c>
      <c r="F11" s="24"/>
      <c r="G11" s="24"/>
      <c r="H11" s="24"/>
      <c r="I11" s="24"/>
      <c r="J11" s="24"/>
      <c r="K11" s="24"/>
      <c r="L11" s="24"/>
      <c r="M11" s="24"/>
      <c r="N11" s="56">
        <f t="shared" si="0"/>
        <v>0</v>
      </c>
      <c r="O11" s="25">
        <v>19</v>
      </c>
      <c r="P11" s="26"/>
      <c r="Q11" s="14">
        <f t="shared" si="2"/>
        <v>0</v>
      </c>
      <c r="R11" s="28">
        <f>IF(E11="Quota d'alta",ROUND(N11*P11,2),IF(E11="Quota mensual",ROUND(N11*P11*12,2),IF(E11="Quota per unitat de consum",ROUND(N11*P11,2),IF(E11="Quota Hora",ROUND(N11*P11*365*24,2),IF(E11="Quota dia",ROUND(N11*P11*365,2),"")))))</f>
        <v>0</v>
      </c>
    </row>
    <row r="12" spans="1:27" ht="19" thickBot="1" x14ac:dyDescent="0.5">
      <c r="A12" s="34"/>
      <c r="B12" s="35"/>
      <c r="C12" s="36"/>
      <c r="D12" s="36"/>
      <c r="E12" s="37"/>
      <c r="F12" s="36"/>
      <c r="G12" s="36"/>
      <c r="H12" s="36"/>
      <c r="I12" s="36"/>
      <c r="J12" s="36"/>
      <c r="K12" s="36"/>
      <c r="L12" s="36"/>
      <c r="M12" s="36"/>
      <c r="N12" s="49"/>
      <c r="O12" s="38"/>
      <c r="P12" s="38"/>
    </row>
    <row r="13" spans="1:27" ht="46.5" customHeight="1" thickTop="1" thickBot="1" x14ac:dyDescent="0.5">
      <c r="A13" s="39" t="s">
        <v>41</v>
      </c>
      <c r="B13" s="40" t="s">
        <v>42</v>
      </c>
      <c r="C13" s="40" t="s">
        <v>43</v>
      </c>
      <c r="D13" s="40" t="s">
        <v>44</v>
      </c>
      <c r="E13" s="41" t="s">
        <v>45</v>
      </c>
      <c r="F13" s="18" t="s">
        <v>46</v>
      </c>
      <c r="G13" s="18" t="s">
        <v>46</v>
      </c>
      <c r="H13" s="18" t="s">
        <v>46</v>
      </c>
      <c r="I13" s="18" t="s">
        <v>46</v>
      </c>
      <c r="J13" s="18" t="s">
        <v>46</v>
      </c>
      <c r="K13" s="18" t="s">
        <v>46</v>
      </c>
      <c r="L13" s="18" t="s">
        <v>46</v>
      </c>
      <c r="M13" s="18" t="s">
        <v>46</v>
      </c>
      <c r="N13" s="12" t="s">
        <v>75</v>
      </c>
      <c r="O13" s="42" t="s">
        <v>48</v>
      </c>
      <c r="P13" s="42" t="s">
        <v>49</v>
      </c>
      <c r="R13" s="13" t="s">
        <v>76</v>
      </c>
    </row>
    <row r="14" spans="1:27" ht="22" customHeight="1" thickBot="1" x14ac:dyDescent="0.5">
      <c r="A14" s="84" t="s">
        <v>77</v>
      </c>
      <c r="B14" s="29" t="s">
        <v>78</v>
      </c>
      <c r="C14" s="22" t="s">
        <v>53</v>
      </c>
      <c r="D14" s="22" t="s">
        <v>79</v>
      </c>
      <c r="E14" s="23" t="s">
        <v>58</v>
      </c>
      <c r="F14" s="24"/>
      <c r="G14" s="24"/>
      <c r="H14" s="24"/>
      <c r="I14" s="24"/>
      <c r="J14" s="24"/>
      <c r="K14" s="24">
        <v>228</v>
      </c>
      <c r="L14" s="24"/>
      <c r="M14" s="24"/>
      <c r="N14" s="56">
        <f t="shared" ref="N14:N21" si="3">SUM(F14:M14)</f>
        <v>228</v>
      </c>
      <c r="O14" s="25">
        <v>4.5</v>
      </c>
      <c r="P14" s="26"/>
      <c r="Q14" s="14">
        <f>SUM(F14:M14)*P14</f>
        <v>0</v>
      </c>
      <c r="R14" s="28">
        <f t="shared" ref="R14:R21" si="4">IF(E14="Quota d'alta",ROUND(N14*P14,2),IF(E14="Quota mensual",ROUND(N14*P14*12,2),IF(E14="Quota per unitat de consum",ROUND(N14*P14*12,2),IF(E14="Quota Hora",ROUND(N14*P14*365*24,2),IF(E14="Quota dia",ROUND(N14*P14*365,2),"")))))</f>
        <v>0</v>
      </c>
    </row>
    <row r="15" spans="1:27" ht="22" customHeight="1" thickBot="1" x14ac:dyDescent="0.5">
      <c r="A15" s="84"/>
      <c r="B15" s="29" t="s">
        <v>80</v>
      </c>
      <c r="C15" s="22" t="s">
        <v>53</v>
      </c>
      <c r="D15" s="22" t="s">
        <v>81</v>
      </c>
      <c r="E15" s="23" t="s">
        <v>58</v>
      </c>
      <c r="F15" s="24"/>
      <c r="G15" s="24"/>
      <c r="H15" s="24"/>
      <c r="I15" s="24"/>
      <c r="J15" s="24"/>
      <c r="K15" s="24">
        <v>903</v>
      </c>
      <c r="L15" s="24"/>
      <c r="M15" s="24"/>
      <c r="N15" s="56">
        <f t="shared" si="3"/>
        <v>903</v>
      </c>
      <c r="O15" s="25">
        <v>1.5</v>
      </c>
      <c r="P15" s="26"/>
      <c r="Q15" s="14">
        <f>SUM(F15:M15)*P15</f>
        <v>0</v>
      </c>
      <c r="R15" s="28">
        <f t="shared" si="4"/>
        <v>0</v>
      </c>
    </row>
    <row r="16" spans="1:27" ht="22" customHeight="1" thickBot="1" x14ac:dyDescent="0.5">
      <c r="A16" s="86" t="s">
        <v>82</v>
      </c>
      <c r="B16" s="29" t="s">
        <v>78</v>
      </c>
      <c r="C16" s="22" t="s">
        <v>53</v>
      </c>
      <c r="D16" s="22" t="s">
        <v>79</v>
      </c>
      <c r="E16" s="23" t="s">
        <v>58</v>
      </c>
      <c r="F16" s="24"/>
      <c r="G16" s="24">
        <v>50</v>
      </c>
      <c r="H16" s="24"/>
      <c r="I16" s="24">
        <v>10</v>
      </c>
      <c r="J16" s="24">
        <v>24</v>
      </c>
      <c r="K16" s="24"/>
      <c r="L16" s="24">
        <v>24</v>
      </c>
      <c r="M16" s="24">
        <v>29</v>
      </c>
      <c r="N16" s="56">
        <f t="shared" si="3"/>
        <v>137</v>
      </c>
      <c r="O16" s="25">
        <v>5.25</v>
      </c>
      <c r="P16" s="26"/>
      <c r="Q16" s="14">
        <f>SUM(F16:M16)*P16</f>
        <v>0</v>
      </c>
      <c r="R16" s="28">
        <f t="shared" si="4"/>
        <v>0</v>
      </c>
    </row>
    <row r="17" spans="1:19" ht="22" customHeight="1" thickBot="1" x14ac:dyDescent="0.5">
      <c r="A17" s="86"/>
      <c r="B17" s="29" t="s">
        <v>80</v>
      </c>
      <c r="C17" s="22" t="s">
        <v>53</v>
      </c>
      <c r="D17" s="22" t="s">
        <v>81</v>
      </c>
      <c r="E17" s="23" t="s">
        <v>58</v>
      </c>
      <c r="F17" s="24"/>
      <c r="G17" s="24">
        <v>324</v>
      </c>
      <c r="H17" s="24"/>
      <c r="I17" s="24">
        <v>24</v>
      </c>
      <c r="J17" s="24">
        <v>88</v>
      </c>
      <c r="K17" s="24"/>
      <c r="L17" s="24">
        <v>148</v>
      </c>
      <c r="M17" s="24">
        <v>254</v>
      </c>
      <c r="N17" s="56">
        <f t="shared" si="3"/>
        <v>838</v>
      </c>
      <c r="O17" s="25">
        <v>2.25</v>
      </c>
      <c r="P17" s="26"/>
      <c r="Q17" s="14">
        <f>SUM(F17:M17)*P17</f>
        <v>0</v>
      </c>
      <c r="R17" s="28">
        <f t="shared" si="4"/>
        <v>0</v>
      </c>
    </row>
    <row r="18" spans="1:19" ht="22" customHeight="1" thickBot="1" x14ac:dyDescent="0.5">
      <c r="A18" s="84" t="s">
        <v>83</v>
      </c>
      <c r="B18" s="29" t="s">
        <v>78</v>
      </c>
      <c r="C18" s="22" t="s">
        <v>53</v>
      </c>
      <c r="D18" s="22" t="s">
        <v>79</v>
      </c>
      <c r="E18" s="23" t="s">
        <v>84</v>
      </c>
      <c r="F18" s="24">
        <v>29</v>
      </c>
      <c r="G18" s="24"/>
      <c r="H18" s="24">
        <v>8</v>
      </c>
      <c r="I18" s="24">
        <v>23</v>
      </c>
      <c r="J18" s="24">
        <v>65</v>
      </c>
      <c r="K18" s="24"/>
      <c r="L18" s="24"/>
      <c r="M18" s="24">
        <v>430</v>
      </c>
      <c r="N18" s="56">
        <f t="shared" si="3"/>
        <v>555</v>
      </c>
      <c r="O18" s="45">
        <v>8.6E-3</v>
      </c>
      <c r="P18" s="26"/>
      <c r="Q18" s="46">
        <f>SUM(F18:M18)*P18*730</f>
        <v>0</v>
      </c>
      <c r="R18" s="28">
        <f t="shared" si="4"/>
        <v>0</v>
      </c>
      <c r="S18" s="47" t="s">
        <v>85</v>
      </c>
    </row>
    <row r="19" spans="1:19" ht="44.25" customHeight="1" thickBot="1" x14ac:dyDescent="0.5">
      <c r="A19" s="84"/>
      <c r="B19" s="29" t="s">
        <v>80</v>
      </c>
      <c r="C19" s="22" t="s">
        <v>53</v>
      </c>
      <c r="D19" s="22" t="s">
        <v>81</v>
      </c>
      <c r="E19" s="23" t="s">
        <v>84</v>
      </c>
      <c r="F19" s="24">
        <v>73</v>
      </c>
      <c r="G19" s="24"/>
      <c r="H19" s="24">
        <v>26</v>
      </c>
      <c r="I19" s="24">
        <v>112</v>
      </c>
      <c r="J19" s="24">
        <v>300</v>
      </c>
      <c r="K19" s="24"/>
      <c r="L19" s="24"/>
      <c r="M19" s="24">
        <v>1735</v>
      </c>
      <c r="N19" s="74">
        <f t="shared" si="3"/>
        <v>2246</v>
      </c>
      <c r="O19" s="45">
        <v>3.0000000000000001E-3</v>
      </c>
      <c r="P19" s="26"/>
      <c r="Q19" s="14">
        <f>SUM(F19:M19)*P19*730</f>
        <v>0</v>
      </c>
      <c r="R19" s="28">
        <f t="shared" si="4"/>
        <v>0</v>
      </c>
      <c r="S19" s="47" t="s">
        <v>85</v>
      </c>
    </row>
    <row r="20" spans="1:19" ht="22" customHeight="1" thickBot="1" x14ac:dyDescent="0.5">
      <c r="A20" s="86" t="s">
        <v>86</v>
      </c>
      <c r="B20" s="29" t="s">
        <v>78</v>
      </c>
      <c r="C20" s="22" t="s">
        <v>53</v>
      </c>
      <c r="D20" s="22" t="s">
        <v>79</v>
      </c>
      <c r="E20" s="23" t="s">
        <v>84</v>
      </c>
      <c r="F20" s="24"/>
      <c r="G20" s="24"/>
      <c r="H20" s="24"/>
      <c r="I20" s="24">
        <v>89</v>
      </c>
      <c r="J20" s="24">
        <v>210</v>
      </c>
      <c r="K20" s="24"/>
      <c r="L20" s="24">
        <v>8</v>
      </c>
      <c r="M20" s="24">
        <v>138</v>
      </c>
      <c r="N20" s="56">
        <f t="shared" si="3"/>
        <v>445</v>
      </c>
      <c r="O20" s="45">
        <v>9.9000000000000008E-3</v>
      </c>
      <c r="P20" s="26"/>
      <c r="Q20" s="14">
        <f>SUM(F20:M20)*P20*730</f>
        <v>0</v>
      </c>
      <c r="R20" s="28">
        <f t="shared" si="4"/>
        <v>0</v>
      </c>
      <c r="S20" s="47" t="s">
        <v>85</v>
      </c>
    </row>
    <row r="21" spans="1:19" ht="46.5" customHeight="1" thickBot="1" x14ac:dyDescent="0.5">
      <c r="A21" s="86"/>
      <c r="B21" s="29" t="s">
        <v>80</v>
      </c>
      <c r="C21" s="22" t="s">
        <v>53</v>
      </c>
      <c r="D21" s="22" t="s">
        <v>81</v>
      </c>
      <c r="E21" s="23" t="s">
        <v>84</v>
      </c>
      <c r="F21" s="24"/>
      <c r="G21" s="24"/>
      <c r="H21" s="24"/>
      <c r="I21" s="24">
        <v>514</v>
      </c>
      <c r="J21" s="24">
        <v>782</v>
      </c>
      <c r="K21" s="24"/>
      <c r="L21" s="24">
        <v>14</v>
      </c>
      <c r="M21" s="24">
        <v>802</v>
      </c>
      <c r="N21" s="56">
        <f t="shared" si="3"/>
        <v>2112</v>
      </c>
      <c r="O21" s="45">
        <v>4.0000000000000001E-3</v>
      </c>
      <c r="P21" s="26"/>
      <c r="Q21" s="14">
        <f>SUM(F21:M21)*P21*730</f>
        <v>0</v>
      </c>
      <c r="R21" s="28">
        <f t="shared" si="4"/>
        <v>0</v>
      </c>
      <c r="S21" s="47" t="s">
        <v>85</v>
      </c>
    </row>
    <row r="22" spans="1:19" ht="19" thickBot="1" x14ac:dyDescent="0.5">
      <c r="A22" s="34"/>
      <c r="B22" s="35"/>
      <c r="C22" s="36"/>
      <c r="D22" s="36"/>
      <c r="E22" s="37"/>
      <c r="F22" s="36"/>
      <c r="G22" s="36"/>
      <c r="H22" s="36"/>
      <c r="I22" s="36"/>
      <c r="J22" s="36"/>
      <c r="K22" s="36"/>
      <c r="L22" s="36"/>
      <c r="M22" s="36"/>
      <c r="N22" s="49"/>
      <c r="O22" s="38"/>
      <c r="P22" s="38"/>
      <c r="R22" s="48"/>
    </row>
    <row r="23" spans="1:19" ht="46.5" customHeight="1" thickTop="1" thickBot="1" x14ac:dyDescent="0.5">
      <c r="A23" s="39" t="s">
        <v>41</v>
      </c>
      <c r="B23" s="40" t="s">
        <v>42</v>
      </c>
      <c r="C23" s="40" t="s">
        <v>43</v>
      </c>
      <c r="D23" s="40" t="s">
        <v>44</v>
      </c>
      <c r="E23" s="41" t="s">
        <v>45</v>
      </c>
      <c r="F23" s="18" t="s">
        <v>46</v>
      </c>
      <c r="G23" s="18" t="s">
        <v>46</v>
      </c>
      <c r="H23" s="18" t="s">
        <v>46</v>
      </c>
      <c r="I23" s="18" t="s">
        <v>46</v>
      </c>
      <c r="J23" s="18" t="s">
        <v>46</v>
      </c>
      <c r="K23" s="18" t="s">
        <v>46</v>
      </c>
      <c r="L23" s="18" t="s">
        <v>46</v>
      </c>
      <c r="M23" s="18" t="s">
        <v>46</v>
      </c>
      <c r="N23" s="12" t="s">
        <v>75</v>
      </c>
      <c r="O23" s="42" t="s">
        <v>48</v>
      </c>
      <c r="P23" s="42" t="s">
        <v>49</v>
      </c>
      <c r="R23" s="13" t="s">
        <v>76</v>
      </c>
    </row>
    <row r="24" spans="1:19" ht="22" customHeight="1" thickBot="1" x14ac:dyDescent="0.5">
      <c r="A24" s="86" t="s">
        <v>87</v>
      </c>
      <c r="B24" s="21" t="s">
        <v>52</v>
      </c>
      <c r="C24" s="22" t="s">
        <v>53</v>
      </c>
      <c r="D24" s="22" t="s">
        <v>54</v>
      </c>
      <c r="E24" s="23" t="s">
        <v>55</v>
      </c>
      <c r="F24" s="24"/>
      <c r="G24" s="24"/>
      <c r="H24" s="24"/>
      <c r="I24" s="24"/>
      <c r="J24" s="24"/>
      <c r="K24" s="24"/>
      <c r="L24" s="24"/>
      <c r="M24" s="24"/>
      <c r="N24" s="56">
        <f t="shared" ref="N24:N29" si="5">SUM(F24:M24)</f>
        <v>0</v>
      </c>
      <c r="O24" s="25">
        <v>73</v>
      </c>
      <c r="P24" s="26"/>
      <c r="Q24" s="14">
        <f t="shared" ref="Q24:Q29" si="6">SUM(F24:M24)*P24</f>
        <v>0</v>
      </c>
      <c r="R24" s="28">
        <f t="shared" ref="R24:R29" si="7">IF(E24="Quota d'alta",ROUND(N24*P24,2),IF(E24="Quota mensual",ROUND(N24*P24*12,2),IF(E24="Quota per unitat de consum",ROUND(N24*P24*12,2),IF(E24="Quota Hora",ROUND(N24*P24*365*24,2),IF(E24="Quota dia",ROUND(N24*P24*365,2),"")))))</f>
        <v>0</v>
      </c>
    </row>
    <row r="25" spans="1:19" ht="22" customHeight="1" thickBot="1" x14ac:dyDescent="0.5">
      <c r="A25" s="86"/>
      <c r="B25" s="29" t="s">
        <v>88</v>
      </c>
      <c r="C25" s="22" t="s">
        <v>53</v>
      </c>
      <c r="D25" s="22" t="s">
        <v>54</v>
      </c>
      <c r="E25" s="23" t="s">
        <v>58</v>
      </c>
      <c r="F25" s="24"/>
      <c r="G25" s="24"/>
      <c r="H25" s="24"/>
      <c r="I25" s="24"/>
      <c r="J25" s="24"/>
      <c r="K25" s="24"/>
      <c r="L25" s="24"/>
      <c r="M25" s="24"/>
      <c r="N25" s="56">
        <f t="shared" si="5"/>
        <v>0</v>
      </c>
      <c r="O25" s="25">
        <v>224</v>
      </c>
      <c r="P25" s="26"/>
      <c r="Q25" s="14">
        <f t="shared" si="6"/>
        <v>0</v>
      </c>
      <c r="R25" s="28">
        <f t="shared" si="7"/>
        <v>0</v>
      </c>
    </row>
    <row r="26" spans="1:19" ht="22" customHeight="1" thickBot="1" x14ac:dyDescent="0.5">
      <c r="A26" s="86"/>
      <c r="B26" s="29" t="s">
        <v>89</v>
      </c>
      <c r="C26" s="22" t="s">
        <v>53</v>
      </c>
      <c r="D26" s="22" t="s">
        <v>54</v>
      </c>
      <c r="E26" s="23" t="s">
        <v>58</v>
      </c>
      <c r="F26" s="24"/>
      <c r="G26" s="24"/>
      <c r="H26" s="24"/>
      <c r="I26" s="24"/>
      <c r="J26" s="24">
        <v>1</v>
      </c>
      <c r="K26" s="24"/>
      <c r="L26" s="24"/>
      <c r="M26" s="24"/>
      <c r="N26" s="56">
        <f t="shared" si="5"/>
        <v>1</v>
      </c>
      <c r="O26" s="25">
        <v>117.75</v>
      </c>
      <c r="P26" s="26"/>
      <c r="Q26" s="14">
        <f t="shared" si="6"/>
        <v>0</v>
      </c>
      <c r="R26" s="28">
        <f t="shared" si="7"/>
        <v>0</v>
      </c>
    </row>
    <row r="27" spans="1:19" ht="22" customHeight="1" thickBot="1" x14ac:dyDescent="0.5">
      <c r="A27" s="86"/>
      <c r="B27" s="29" t="s">
        <v>90</v>
      </c>
      <c r="C27" s="22" t="s">
        <v>53</v>
      </c>
      <c r="D27" s="22" t="s">
        <v>54</v>
      </c>
      <c r="E27" s="23" t="s">
        <v>58</v>
      </c>
      <c r="F27" s="24"/>
      <c r="G27" s="24"/>
      <c r="H27" s="24"/>
      <c r="I27" s="24"/>
      <c r="J27" s="24"/>
      <c r="K27" s="24"/>
      <c r="L27" s="24"/>
      <c r="M27" s="24"/>
      <c r="N27" s="56">
        <f t="shared" si="5"/>
        <v>0</v>
      </c>
      <c r="O27" s="25">
        <v>82</v>
      </c>
      <c r="P27" s="26"/>
      <c r="Q27" s="14">
        <f t="shared" si="6"/>
        <v>0</v>
      </c>
      <c r="R27" s="28">
        <f t="shared" si="7"/>
        <v>0</v>
      </c>
    </row>
    <row r="28" spans="1:19" s="49" customFormat="1" ht="19" thickBot="1" x14ac:dyDescent="0.5">
      <c r="A28" s="86"/>
      <c r="B28" s="29" t="s">
        <v>91</v>
      </c>
      <c r="C28" s="22" t="s">
        <v>53</v>
      </c>
      <c r="D28" s="22" t="s">
        <v>92</v>
      </c>
      <c r="E28" s="23" t="s">
        <v>58</v>
      </c>
      <c r="F28" s="30"/>
      <c r="G28" s="30"/>
      <c r="H28" s="30"/>
      <c r="I28" s="30"/>
      <c r="J28" s="30"/>
      <c r="K28" s="24"/>
      <c r="L28" s="30"/>
      <c r="M28" s="30"/>
      <c r="N28" s="56">
        <f t="shared" si="5"/>
        <v>0</v>
      </c>
      <c r="O28" s="25">
        <v>14</v>
      </c>
      <c r="P28" s="26"/>
      <c r="Q28" s="14">
        <f t="shared" si="6"/>
        <v>0</v>
      </c>
      <c r="R28" s="28">
        <f t="shared" si="7"/>
        <v>0</v>
      </c>
      <c r="S28" s="19"/>
    </row>
    <row r="29" spans="1:19" ht="22" customHeight="1" thickBot="1" x14ac:dyDescent="0.5">
      <c r="A29" s="86"/>
      <c r="B29" s="29" t="s">
        <v>93</v>
      </c>
      <c r="C29" s="22" t="s">
        <v>53</v>
      </c>
      <c r="D29" s="22"/>
      <c r="E29" s="23" t="s">
        <v>58</v>
      </c>
      <c r="F29" s="24"/>
      <c r="G29" s="24"/>
      <c r="H29" s="24"/>
      <c r="I29" s="24"/>
      <c r="J29" s="24"/>
      <c r="K29" s="24"/>
      <c r="L29" s="24"/>
      <c r="M29" s="24"/>
      <c r="N29" s="56">
        <f t="shared" si="5"/>
        <v>0</v>
      </c>
      <c r="O29" s="25">
        <v>19</v>
      </c>
      <c r="P29" s="26"/>
      <c r="Q29" s="14">
        <f t="shared" si="6"/>
        <v>0</v>
      </c>
      <c r="R29" s="28">
        <f t="shared" si="7"/>
        <v>0</v>
      </c>
    </row>
    <row r="30" spans="1:19" ht="19" thickBot="1" x14ac:dyDescent="0.5">
      <c r="A30" s="34"/>
      <c r="B30" s="35"/>
      <c r="C30" s="36"/>
      <c r="D30" s="36"/>
      <c r="E30" s="37"/>
      <c r="F30" s="36"/>
      <c r="G30" s="36"/>
      <c r="H30" s="36"/>
      <c r="I30" s="36"/>
      <c r="J30" s="36"/>
      <c r="K30" s="36"/>
      <c r="L30" s="36"/>
      <c r="M30" s="36"/>
      <c r="N30" s="49"/>
      <c r="O30" s="38"/>
      <c r="P30" s="38"/>
      <c r="R30" s="48"/>
    </row>
    <row r="31" spans="1:19" ht="46.5" customHeight="1" thickTop="1" thickBot="1" x14ac:dyDescent="0.5">
      <c r="A31" s="39" t="s">
        <v>41</v>
      </c>
      <c r="B31" s="40" t="s">
        <v>42</v>
      </c>
      <c r="C31" s="40" t="s">
        <v>43</v>
      </c>
      <c r="D31" s="40" t="s">
        <v>44</v>
      </c>
      <c r="E31" s="41" t="s">
        <v>45</v>
      </c>
      <c r="F31" s="18" t="s">
        <v>46</v>
      </c>
      <c r="G31" s="18" t="s">
        <v>46</v>
      </c>
      <c r="H31" s="18" t="s">
        <v>46</v>
      </c>
      <c r="I31" s="18" t="s">
        <v>46</v>
      </c>
      <c r="J31" s="18" t="s">
        <v>46</v>
      </c>
      <c r="K31" s="18" t="s">
        <v>46</v>
      </c>
      <c r="L31" s="18" t="s">
        <v>46</v>
      </c>
      <c r="M31" s="18" t="s">
        <v>46</v>
      </c>
      <c r="N31" s="12" t="s">
        <v>75</v>
      </c>
      <c r="O31" s="42" t="s">
        <v>48</v>
      </c>
      <c r="P31" s="42" t="s">
        <v>49</v>
      </c>
      <c r="R31" s="13" t="s">
        <v>76</v>
      </c>
    </row>
    <row r="32" spans="1:19" ht="22" customHeight="1" thickBot="1" x14ac:dyDescent="0.5">
      <c r="A32" s="86" t="s">
        <v>94</v>
      </c>
      <c r="B32" s="29" t="s">
        <v>95</v>
      </c>
      <c r="C32" s="50" t="s">
        <v>96</v>
      </c>
      <c r="D32" s="50" t="s">
        <v>92</v>
      </c>
      <c r="E32" s="23" t="s">
        <v>58</v>
      </c>
      <c r="F32" s="24">
        <v>750</v>
      </c>
      <c r="G32" s="24"/>
      <c r="H32" s="24"/>
      <c r="I32" s="24">
        <v>1600</v>
      </c>
      <c r="J32" s="24">
        <v>2330</v>
      </c>
      <c r="K32" s="24"/>
      <c r="L32" s="24"/>
      <c r="M32" s="24"/>
      <c r="N32" s="74">
        <f t="shared" ref="N32:N37" si="8">SUM(F32:M32)</f>
        <v>4680</v>
      </c>
      <c r="O32" s="45">
        <v>7.1300000000000002E-2</v>
      </c>
      <c r="P32" s="26"/>
      <c r="Q32" s="14">
        <f t="shared" ref="Q32:Q37" si="9">SUM(F32:M32)*P32</f>
        <v>0</v>
      </c>
      <c r="R32" s="28">
        <f t="shared" ref="R32:R37" si="10">IF(E32="Quota d'alta",ROUND(N32*P32,2),IF(E32="Quota mensual",ROUND(N32*P32*12,2),IF(E32="Quota per unitat de consum",ROUND(N32*P32*12,2),IF(E32="Quota Hora",ROUND(N32*P32*365*24,2),IF(E32="Quota dia",ROUND(N32*P32*365,2),"")))))</f>
        <v>0</v>
      </c>
      <c r="S32" s="47" t="s">
        <v>85</v>
      </c>
    </row>
    <row r="33" spans="1:19" ht="22" customHeight="1" thickBot="1" x14ac:dyDescent="0.5">
      <c r="A33" s="86"/>
      <c r="B33" s="29" t="s">
        <v>97</v>
      </c>
      <c r="C33" s="50" t="s">
        <v>96</v>
      </c>
      <c r="D33" s="50" t="s">
        <v>92</v>
      </c>
      <c r="E33" s="23" t="s">
        <v>58</v>
      </c>
      <c r="F33" s="24"/>
      <c r="G33" s="24">
        <v>3000</v>
      </c>
      <c r="H33" s="24">
        <v>6180</v>
      </c>
      <c r="I33" s="24">
        <v>59581</v>
      </c>
      <c r="J33" s="24">
        <v>11280</v>
      </c>
      <c r="K33" s="24"/>
      <c r="L33" s="24">
        <v>21050</v>
      </c>
      <c r="M33" s="24"/>
      <c r="N33" s="74">
        <f t="shared" si="8"/>
        <v>101091</v>
      </c>
      <c r="O33" s="45">
        <v>8.5500000000000007E-2</v>
      </c>
      <c r="P33" s="26"/>
      <c r="Q33" s="14">
        <f t="shared" si="9"/>
        <v>0</v>
      </c>
      <c r="R33" s="28">
        <f t="shared" si="10"/>
        <v>0</v>
      </c>
      <c r="S33" s="47" t="s">
        <v>85</v>
      </c>
    </row>
    <row r="34" spans="1:19" ht="22" customHeight="1" thickBot="1" x14ac:dyDescent="0.5">
      <c r="A34" s="86"/>
      <c r="B34" s="29" t="s">
        <v>98</v>
      </c>
      <c r="C34" s="50" t="s">
        <v>96</v>
      </c>
      <c r="D34" s="50" t="s">
        <v>92</v>
      </c>
      <c r="E34" s="23" t="s">
        <v>58</v>
      </c>
      <c r="F34" s="24"/>
      <c r="G34" s="24"/>
      <c r="H34" s="24"/>
      <c r="I34" s="24">
        <v>1725</v>
      </c>
      <c r="J34" s="24"/>
      <c r="K34" s="24"/>
      <c r="L34" s="24"/>
      <c r="M34" s="24">
        <v>53886</v>
      </c>
      <c r="N34" s="74">
        <f t="shared" si="8"/>
        <v>55611</v>
      </c>
      <c r="O34" s="45">
        <v>0.1069</v>
      </c>
      <c r="P34" s="26"/>
      <c r="Q34" s="14">
        <f t="shared" si="9"/>
        <v>0</v>
      </c>
      <c r="R34" s="28">
        <f t="shared" si="10"/>
        <v>0</v>
      </c>
      <c r="S34" s="47" t="s">
        <v>85</v>
      </c>
    </row>
    <row r="35" spans="1:19" ht="22" customHeight="1" thickBot="1" x14ac:dyDescent="0.5">
      <c r="A35" s="86"/>
      <c r="B35" s="29" t="s">
        <v>99</v>
      </c>
      <c r="C35" s="50" t="s">
        <v>96</v>
      </c>
      <c r="D35" s="50" t="s">
        <v>92</v>
      </c>
      <c r="E35" s="23" t="s">
        <v>58</v>
      </c>
      <c r="F35" s="24"/>
      <c r="G35" s="24">
        <v>4000</v>
      </c>
      <c r="H35" s="24"/>
      <c r="I35" s="24"/>
      <c r="J35" s="24">
        <v>210</v>
      </c>
      <c r="K35" s="24"/>
      <c r="L35" s="24">
        <v>2500</v>
      </c>
      <c r="M35" s="24">
        <v>2964</v>
      </c>
      <c r="N35" s="74">
        <f t="shared" si="8"/>
        <v>9674</v>
      </c>
      <c r="O35" s="45">
        <v>0.12470000000000001</v>
      </c>
      <c r="P35" s="26"/>
      <c r="Q35" s="14">
        <f t="shared" si="9"/>
        <v>0</v>
      </c>
      <c r="R35" s="28">
        <f t="shared" si="10"/>
        <v>0</v>
      </c>
      <c r="S35" s="47" t="s">
        <v>85</v>
      </c>
    </row>
    <row r="36" spans="1:19" ht="37.5" thickBot="1" x14ac:dyDescent="0.5">
      <c r="A36" s="87"/>
      <c r="B36" s="29" t="s">
        <v>100</v>
      </c>
      <c r="C36" s="23" t="s">
        <v>101</v>
      </c>
      <c r="D36" s="23" t="s">
        <v>102</v>
      </c>
      <c r="E36" s="23" t="s">
        <v>58</v>
      </c>
      <c r="F36" s="24"/>
      <c r="G36" s="24"/>
      <c r="H36" s="24"/>
      <c r="I36" s="24"/>
      <c r="J36" s="24"/>
      <c r="K36" s="24"/>
      <c r="L36" s="24"/>
      <c r="M36" s="24"/>
      <c r="N36" s="56">
        <f t="shared" si="8"/>
        <v>0</v>
      </c>
      <c r="O36" s="51">
        <v>1.5</v>
      </c>
      <c r="P36" s="26"/>
      <c r="Q36" s="14">
        <f t="shared" si="9"/>
        <v>0</v>
      </c>
      <c r="R36" s="28">
        <f t="shared" si="10"/>
        <v>0</v>
      </c>
      <c r="S36" s="47"/>
    </row>
    <row r="37" spans="1:19" ht="22" customHeight="1" thickBot="1" x14ac:dyDescent="0.5">
      <c r="A37" s="44" t="s">
        <v>67</v>
      </c>
      <c r="B37" s="29" t="s">
        <v>103</v>
      </c>
      <c r="C37" s="50" t="s">
        <v>53</v>
      </c>
      <c r="D37" s="50" t="s">
        <v>92</v>
      </c>
      <c r="E37" s="23" t="s">
        <v>58</v>
      </c>
      <c r="F37" s="24"/>
      <c r="G37" s="24">
        <v>3500</v>
      </c>
      <c r="H37" s="24"/>
      <c r="I37" s="24"/>
      <c r="J37" s="24">
        <v>5150</v>
      </c>
      <c r="K37" s="24"/>
      <c r="L37" s="24"/>
      <c r="M37" s="24"/>
      <c r="N37" s="74">
        <f t="shared" si="8"/>
        <v>8650</v>
      </c>
      <c r="O37" s="45">
        <v>0.3206</v>
      </c>
      <c r="P37" s="26"/>
      <c r="Q37" s="14">
        <f t="shared" si="9"/>
        <v>0</v>
      </c>
      <c r="R37" s="28">
        <f t="shared" si="10"/>
        <v>0</v>
      </c>
      <c r="S37" s="47" t="s">
        <v>85</v>
      </c>
    </row>
    <row r="38" spans="1:19" ht="19" thickBot="1" x14ac:dyDescent="0.5">
      <c r="A38" s="34"/>
      <c r="B38" s="35"/>
      <c r="C38" s="36"/>
      <c r="D38" s="36"/>
      <c r="E38" s="37"/>
      <c r="F38" s="36"/>
      <c r="G38" s="36"/>
      <c r="H38" s="36"/>
      <c r="I38" s="36"/>
      <c r="J38" s="36"/>
      <c r="K38" s="36"/>
      <c r="L38" s="36"/>
      <c r="M38" s="36"/>
      <c r="N38" s="49"/>
      <c r="O38" s="38"/>
      <c r="P38" s="38"/>
    </row>
    <row r="39" spans="1:19" ht="46.5" customHeight="1" thickTop="1" thickBot="1" x14ac:dyDescent="0.5">
      <c r="A39" s="39" t="s">
        <v>41</v>
      </c>
      <c r="B39" s="40" t="s">
        <v>42</v>
      </c>
      <c r="C39" s="40" t="s">
        <v>43</v>
      </c>
      <c r="D39" s="40" t="s">
        <v>44</v>
      </c>
      <c r="E39" s="41" t="s">
        <v>45</v>
      </c>
      <c r="F39" s="18" t="s">
        <v>46</v>
      </c>
      <c r="G39" s="18" t="s">
        <v>46</v>
      </c>
      <c r="H39" s="18" t="s">
        <v>46</v>
      </c>
      <c r="I39" s="18" t="s">
        <v>46</v>
      </c>
      <c r="J39" s="18" t="s">
        <v>46</v>
      </c>
      <c r="K39" s="18" t="s">
        <v>46</v>
      </c>
      <c r="L39" s="18" t="s">
        <v>46</v>
      </c>
      <c r="M39" s="18" t="s">
        <v>46</v>
      </c>
      <c r="N39" s="12" t="s">
        <v>75</v>
      </c>
      <c r="O39" s="42" t="s">
        <v>48</v>
      </c>
      <c r="P39" s="42" t="s">
        <v>49</v>
      </c>
      <c r="R39" s="13" t="s">
        <v>76</v>
      </c>
    </row>
    <row r="40" spans="1:19" ht="22" customHeight="1" thickBot="1" x14ac:dyDescent="0.5">
      <c r="A40" s="86" t="s">
        <v>104</v>
      </c>
      <c r="B40" s="85" t="s">
        <v>104</v>
      </c>
      <c r="C40" s="22" t="s">
        <v>96</v>
      </c>
      <c r="D40" s="22" t="s">
        <v>92</v>
      </c>
      <c r="E40" s="23" t="s">
        <v>58</v>
      </c>
      <c r="F40" s="24"/>
      <c r="G40" s="24">
        <v>30000</v>
      </c>
      <c r="H40" s="24"/>
      <c r="I40" s="24"/>
      <c r="J40" s="24"/>
      <c r="K40" s="24"/>
      <c r="L40" s="24"/>
      <c r="M40" s="24">
        <v>91200</v>
      </c>
      <c r="N40" s="74">
        <f t="shared" ref="N40:N51" si="11">SUM(F40:M40)</f>
        <v>121200</v>
      </c>
      <c r="O40" s="45">
        <v>1.9E-2</v>
      </c>
      <c r="P40" s="26"/>
      <c r="Q40" s="14">
        <f t="shared" ref="Q40:Q49" si="12">SUM(F40:M40)*P40</f>
        <v>0</v>
      </c>
      <c r="R40" s="28">
        <f t="shared" ref="R40:R51" si="13">IF(E40="Quota d'alta",ROUND(N40*P40,2),IF(E40="Quota mensual",ROUND(N40*P40*12,2),IF(E40="Quota per unitat de consum",ROUND(N40*P40*12,2),IF(E40="Quota Hora",ROUND(N40*P40*365*24,2),IF(E40="Quota dia",ROUND(N40*P40*365,2),"")))))</f>
        <v>0</v>
      </c>
      <c r="S40" s="47" t="s">
        <v>85</v>
      </c>
    </row>
    <row r="41" spans="1:19" ht="22" customHeight="1" thickBot="1" x14ac:dyDescent="0.5">
      <c r="A41" s="86"/>
      <c r="B41" s="85"/>
      <c r="C41" s="22" t="s">
        <v>105</v>
      </c>
      <c r="D41" s="22" t="s">
        <v>92</v>
      </c>
      <c r="E41" s="23" t="s">
        <v>58</v>
      </c>
      <c r="F41" s="24">
        <v>460</v>
      </c>
      <c r="G41" s="24"/>
      <c r="H41" s="24"/>
      <c r="I41" s="24"/>
      <c r="J41" s="24">
        <v>1110</v>
      </c>
      <c r="K41" s="24"/>
      <c r="L41" s="24">
        <v>21500</v>
      </c>
      <c r="M41" s="24">
        <v>22716</v>
      </c>
      <c r="N41" s="74">
        <f t="shared" si="11"/>
        <v>45786</v>
      </c>
      <c r="O41" s="45">
        <v>4.4200000000000003E-2</v>
      </c>
      <c r="P41" s="26"/>
      <c r="Q41" s="14">
        <f t="shared" si="12"/>
        <v>0</v>
      </c>
      <c r="R41" s="28">
        <f t="shared" si="13"/>
        <v>0</v>
      </c>
      <c r="S41" s="47" t="s">
        <v>85</v>
      </c>
    </row>
    <row r="42" spans="1:19" ht="22" customHeight="1" thickBot="1" x14ac:dyDescent="0.5">
      <c r="A42" s="86"/>
      <c r="B42" s="85"/>
      <c r="C42" s="22" t="s">
        <v>106</v>
      </c>
      <c r="D42" s="22" t="s">
        <v>92</v>
      </c>
      <c r="E42" s="23" t="s">
        <v>58</v>
      </c>
      <c r="F42" s="24"/>
      <c r="G42" s="24"/>
      <c r="H42" s="24"/>
      <c r="I42" s="24"/>
      <c r="J42" s="24"/>
      <c r="K42" s="24"/>
      <c r="L42" s="24"/>
      <c r="M42" s="24">
        <v>1860</v>
      </c>
      <c r="N42" s="74">
        <f t="shared" si="11"/>
        <v>1860</v>
      </c>
      <c r="O42" s="45">
        <v>0.24940000000000001</v>
      </c>
      <c r="P42" s="26"/>
      <c r="Q42" s="14">
        <f t="shared" si="12"/>
        <v>0</v>
      </c>
      <c r="R42" s="28">
        <f t="shared" si="13"/>
        <v>0</v>
      </c>
      <c r="S42" s="47" t="s">
        <v>85</v>
      </c>
    </row>
    <row r="43" spans="1:19" ht="22" customHeight="1" thickBot="1" x14ac:dyDescent="0.5">
      <c r="A43" s="86"/>
      <c r="B43" s="29" t="s">
        <v>107</v>
      </c>
      <c r="C43" s="22" t="s">
        <v>53</v>
      </c>
      <c r="D43" s="22" t="s">
        <v>108</v>
      </c>
      <c r="E43" s="23" t="s">
        <v>58</v>
      </c>
      <c r="F43" s="24"/>
      <c r="G43" s="24"/>
      <c r="H43" s="24"/>
      <c r="I43" s="24"/>
      <c r="J43" s="24"/>
      <c r="K43" s="24"/>
      <c r="L43" s="24"/>
      <c r="M43" s="24"/>
      <c r="N43" s="56">
        <f t="shared" si="11"/>
        <v>0</v>
      </c>
      <c r="O43" s="25">
        <v>32</v>
      </c>
      <c r="P43" s="26"/>
      <c r="Q43" s="14">
        <f t="shared" si="12"/>
        <v>0</v>
      </c>
      <c r="R43" s="28">
        <f t="shared" si="13"/>
        <v>0</v>
      </c>
    </row>
    <row r="44" spans="1:19" ht="22" customHeight="1" thickBot="1" x14ac:dyDescent="0.5">
      <c r="A44" s="86"/>
      <c r="B44" s="29" t="s">
        <v>109</v>
      </c>
      <c r="C44" s="22" t="s">
        <v>53</v>
      </c>
      <c r="D44" s="22" t="s">
        <v>108</v>
      </c>
      <c r="E44" s="23" t="s">
        <v>58</v>
      </c>
      <c r="F44" s="24"/>
      <c r="G44" s="24"/>
      <c r="H44" s="24"/>
      <c r="I44" s="24"/>
      <c r="J44" s="24"/>
      <c r="K44" s="24"/>
      <c r="L44" s="24"/>
      <c r="M44" s="24"/>
      <c r="N44" s="56">
        <f t="shared" si="11"/>
        <v>0</v>
      </c>
      <c r="O44" s="25">
        <v>46</v>
      </c>
      <c r="P44" s="26"/>
      <c r="Q44" s="14">
        <f t="shared" si="12"/>
        <v>0</v>
      </c>
      <c r="R44" s="28">
        <f t="shared" si="13"/>
        <v>0</v>
      </c>
    </row>
    <row r="45" spans="1:19" ht="22" customHeight="1" thickBot="1" x14ac:dyDescent="0.5">
      <c r="A45" s="86"/>
      <c r="B45" s="29" t="s">
        <v>110</v>
      </c>
      <c r="C45" s="22" t="s">
        <v>53</v>
      </c>
      <c r="D45" s="22" t="s">
        <v>108</v>
      </c>
      <c r="E45" s="23" t="s">
        <v>58</v>
      </c>
      <c r="F45" s="24"/>
      <c r="G45" s="24"/>
      <c r="H45" s="24"/>
      <c r="I45" s="24"/>
      <c r="J45" s="24"/>
      <c r="K45" s="24"/>
      <c r="L45" s="24"/>
      <c r="M45" s="24"/>
      <c r="N45" s="56">
        <f t="shared" si="11"/>
        <v>0</v>
      </c>
      <c r="O45" s="25">
        <v>68</v>
      </c>
      <c r="P45" s="26"/>
      <c r="Q45" s="14">
        <f t="shared" si="12"/>
        <v>0</v>
      </c>
      <c r="R45" s="28">
        <f t="shared" si="13"/>
        <v>0</v>
      </c>
    </row>
    <row r="46" spans="1:19" ht="37.5" thickBot="1" x14ac:dyDescent="0.5">
      <c r="A46" s="86"/>
      <c r="B46" s="29" t="s">
        <v>111</v>
      </c>
      <c r="C46" s="23" t="s">
        <v>112</v>
      </c>
      <c r="D46" s="22" t="s">
        <v>102</v>
      </c>
      <c r="E46" s="23" t="s">
        <v>112</v>
      </c>
      <c r="F46" s="24"/>
      <c r="G46" s="24"/>
      <c r="H46" s="24"/>
      <c r="I46" s="24"/>
      <c r="J46" s="24"/>
      <c r="K46" s="24"/>
      <c r="L46" s="24"/>
      <c r="M46" s="24"/>
      <c r="N46" s="56">
        <f t="shared" si="11"/>
        <v>0</v>
      </c>
      <c r="O46" s="51">
        <v>1.5</v>
      </c>
      <c r="P46" s="26"/>
      <c r="Q46" s="14">
        <f t="shared" si="12"/>
        <v>0</v>
      </c>
      <c r="R46" s="28" t="str">
        <f t="shared" si="13"/>
        <v/>
      </c>
    </row>
    <row r="47" spans="1:19" ht="22" customHeight="1" thickBot="1" x14ac:dyDescent="0.5">
      <c r="A47" s="86" t="s">
        <v>113</v>
      </c>
      <c r="B47" s="85" t="s">
        <v>114</v>
      </c>
      <c r="C47" s="50" t="s">
        <v>115</v>
      </c>
      <c r="D47" s="50" t="s">
        <v>92</v>
      </c>
      <c r="E47" s="23" t="s">
        <v>58</v>
      </c>
      <c r="F47" s="24"/>
      <c r="G47" s="24"/>
      <c r="H47" s="24"/>
      <c r="I47" s="24"/>
      <c r="J47" s="24"/>
      <c r="K47" s="24"/>
      <c r="L47" s="24">
        <v>55000</v>
      </c>
      <c r="M47" s="24"/>
      <c r="N47" s="74">
        <f t="shared" si="11"/>
        <v>55000</v>
      </c>
      <c r="O47" s="45">
        <v>1.43E-2</v>
      </c>
      <c r="P47" s="26"/>
      <c r="Q47" s="14">
        <f t="shared" si="12"/>
        <v>0</v>
      </c>
      <c r="R47" s="28">
        <f t="shared" si="13"/>
        <v>0</v>
      </c>
      <c r="S47" s="47" t="s">
        <v>85</v>
      </c>
    </row>
    <row r="48" spans="1:19" ht="22" customHeight="1" thickBot="1" x14ac:dyDescent="0.5">
      <c r="A48" s="86"/>
      <c r="B48" s="85"/>
      <c r="C48" s="50" t="s">
        <v>105</v>
      </c>
      <c r="D48" s="50" t="s">
        <v>92</v>
      </c>
      <c r="E48" s="23" t="s">
        <v>58</v>
      </c>
      <c r="F48" s="24"/>
      <c r="G48" s="24"/>
      <c r="H48" s="24"/>
      <c r="I48" s="24">
        <v>13333</v>
      </c>
      <c r="J48" s="24">
        <v>350</v>
      </c>
      <c r="K48" s="24"/>
      <c r="L48" s="24">
        <v>1200</v>
      </c>
      <c r="M48" s="24">
        <v>1560</v>
      </c>
      <c r="N48" s="74">
        <f t="shared" si="11"/>
        <v>16443</v>
      </c>
      <c r="O48" s="45">
        <v>4.4200000000000003E-2</v>
      </c>
      <c r="P48" s="26"/>
      <c r="Q48" s="14">
        <f t="shared" si="12"/>
        <v>0</v>
      </c>
      <c r="R48" s="28">
        <f t="shared" si="13"/>
        <v>0</v>
      </c>
      <c r="S48" s="47" t="s">
        <v>85</v>
      </c>
    </row>
    <row r="49" spans="1:19" ht="37.5" thickBot="1" x14ac:dyDescent="0.5">
      <c r="A49" s="86"/>
      <c r="B49" s="29" t="s">
        <v>111</v>
      </c>
      <c r="C49" s="23" t="s">
        <v>112</v>
      </c>
      <c r="D49" s="22" t="s">
        <v>102</v>
      </c>
      <c r="E49" s="23" t="s">
        <v>58</v>
      </c>
      <c r="F49" s="24"/>
      <c r="G49" s="24"/>
      <c r="H49" s="24"/>
      <c r="I49" s="24"/>
      <c r="J49" s="24"/>
      <c r="K49" s="24"/>
      <c r="L49" s="24"/>
      <c r="M49" s="24"/>
      <c r="N49" s="56">
        <f t="shared" si="11"/>
        <v>0</v>
      </c>
      <c r="O49" s="51">
        <v>1.5</v>
      </c>
      <c r="P49" s="26"/>
      <c r="Q49" s="14">
        <f t="shared" si="12"/>
        <v>0</v>
      </c>
      <c r="R49" s="28">
        <f t="shared" si="13"/>
        <v>0</v>
      </c>
    </row>
    <row r="50" spans="1:19" ht="22" customHeight="1" thickBot="1" x14ac:dyDescent="0.5">
      <c r="A50" s="86" t="s">
        <v>116</v>
      </c>
      <c r="B50" s="85" t="s">
        <v>117</v>
      </c>
      <c r="C50" s="22" t="s">
        <v>105</v>
      </c>
      <c r="D50" s="22" t="s">
        <v>92</v>
      </c>
      <c r="E50" s="23" t="s">
        <v>118</v>
      </c>
      <c r="F50" s="24">
        <v>792</v>
      </c>
      <c r="G50" s="24">
        <v>6000</v>
      </c>
      <c r="H50" s="24">
        <v>6444</v>
      </c>
      <c r="I50" s="24">
        <f>450+7750+1600</f>
        <v>9800</v>
      </c>
      <c r="J50" s="24">
        <f>1480+8906+4562</f>
        <v>14948</v>
      </c>
      <c r="K50" s="24">
        <f>ROUND(7143.43,2)</f>
        <v>7143.43</v>
      </c>
      <c r="L50" s="24">
        <f>200+700</f>
        <v>900</v>
      </c>
      <c r="M50" s="24">
        <v>26910</v>
      </c>
      <c r="N50" s="74">
        <f t="shared" si="11"/>
        <v>72937.429999999993</v>
      </c>
      <c r="O50" s="45">
        <v>1.1000000000000001E-3</v>
      </c>
      <c r="P50" s="26"/>
      <c r="Q50" s="14">
        <f>SUM(F50:M50)*P50*30</f>
        <v>0</v>
      </c>
      <c r="R50" s="28">
        <f t="shared" si="13"/>
        <v>0</v>
      </c>
      <c r="S50" s="47" t="s">
        <v>85</v>
      </c>
    </row>
    <row r="51" spans="1:19" ht="22" customHeight="1" thickBot="1" x14ac:dyDescent="0.5">
      <c r="A51" s="87"/>
      <c r="B51" s="88"/>
      <c r="C51" s="22" t="s">
        <v>106</v>
      </c>
      <c r="D51" s="22" t="s">
        <v>92</v>
      </c>
      <c r="E51" s="23" t="s">
        <v>118</v>
      </c>
      <c r="F51" s="24"/>
      <c r="G51" s="24"/>
      <c r="H51" s="24"/>
      <c r="I51" s="24">
        <v>5825</v>
      </c>
      <c r="J51" s="24"/>
      <c r="K51" s="24">
        <f>ROUND(18098.42,2)</f>
        <v>18098.419999999998</v>
      </c>
      <c r="L51" s="24"/>
      <c r="M51" s="24"/>
      <c r="N51" s="74">
        <f t="shared" si="11"/>
        <v>23923.42</v>
      </c>
      <c r="O51" s="45">
        <v>8.6E-3</v>
      </c>
      <c r="P51" s="26"/>
      <c r="Q51" s="14">
        <f>SUM(F51:M51)*P51*30</f>
        <v>0</v>
      </c>
      <c r="R51" s="28">
        <f t="shared" si="13"/>
        <v>0</v>
      </c>
      <c r="S51" s="47" t="s">
        <v>85</v>
      </c>
    </row>
    <row r="52" spans="1:19" ht="19" thickBot="1" x14ac:dyDescent="0.5">
      <c r="A52" s="34"/>
      <c r="B52" s="35"/>
      <c r="C52" s="36"/>
      <c r="D52" s="36"/>
      <c r="E52" s="37"/>
      <c r="F52" s="36"/>
      <c r="G52" s="36"/>
      <c r="H52" s="36"/>
      <c r="I52" s="36"/>
      <c r="J52" s="36"/>
      <c r="K52" s="36"/>
      <c r="L52" s="36"/>
      <c r="M52" s="36"/>
      <c r="N52" s="49"/>
      <c r="O52" s="38"/>
      <c r="P52" s="38"/>
    </row>
    <row r="53" spans="1:19" ht="46.5" customHeight="1" thickTop="1" thickBot="1" x14ac:dyDescent="0.5">
      <c r="A53" s="39" t="s">
        <v>41</v>
      </c>
      <c r="B53" s="40" t="s">
        <v>42</v>
      </c>
      <c r="C53" s="40" t="s">
        <v>43</v>
      </c>
      <c r="D53" s="40" t="s">
        <v>44</v>
      </c>
      <c r="E53" s="41" t="s">
        <v>45</v>
      </c>
      <c r="F53" s="18" t="s">
        <v>46</v>
      </c>
      <c r="G53" s="18" t="s">
        <v>46</v>
      </c>
      <c r="H53" s="18" t="s">
        <v>46</v>
      </c>
      <c r="I53" s="18" t="s">
        <v>46</v>
      </c>
      <c r="J53" s="18" t="s">
        <v>46</v>
      </c>
      <c r="K53" s="18" t="s">
        <v>46</v>
      </c>
      <c r="L53" s="18" t="s">
        <v>46</v>
      </c>
      <c r="M53" s="18" t="s">
        <v>46</v>
      </c>
      <c r="N53" s="12" t="s">
        <v>75</v>
      </c>
      <c r="O53" s="42" t="s">
        <v>48</v>
      </c>
      <c r="P53" s="42" t="s">
        <v>49</v>
      </c>
      <c r="R53" s="13" t="s">
        <v>76</v>
      </c>
    </row>
    <row r="54" spans="1:19" ht="22" customHeight="1" thickBot="1" x14ac:dyDescent="0.5">
      <c r="A54" s="89" t="s">
        <v>119</v>
      </c>
      <c r="B54" s="29" t="s">
        <v>120</v>
      </c>
      <c r="C54" s="50" t="s">
        <v>53</v>
      </c>
      <c r="D54" s="50" t="s">
        <v>121</v>
      </c>
      <c r="E54" s="23" t="s">
        <v>58</v>
      </c>
      <c r="F54" s="24"/>
      <c r="G54" s="24"/>
      <c r="H54" s="24"/>
      <c r="I54" s="24"/>
      <c r="J54" s="24"/>
      <c r="K54" s="24"/>
      <c r="L54" s="24"/>
      <c r="M54" s="24"/>
      <c r="N54" s="56">
        <f t="shared" ref="N54:N70" si="14">SUM(F54:M54)</f>
        <v>0</v>
      </c>
      <c r="O54" s="25">
        <v>53.25</v>
      </c>
      <c r="P54" s="26"/>
      <c r="Q54" s="14">
        <f t="shared" ref="Q54:Q70" si="15">SUM(F54:M54)*P54</f>
        <v>0</v>
      </c>
      <c r="R54" s="28">
        <f t="shared" ref="R54:R70" si="16">IF(E54="Quota d'alta",ROUND(N54*P54,2),IF(E54="Quota mensual",ROUND(N54*P54*12,2),IF(E54="Quota per unitat de consum",ROUND(N54*P54*12,2),IF(E54="Quota Hora",ROUND(N54*P54*365*24,2),IF(E54="Quota dia",ROUND(N54*P54*365,2),"")))))</f>
        <v>0</v>
      </c>
    </row>
    <row r="55" spans="1:19" ht="22" customHeight="1" thickBot="1" x14ac:dyDescent="0.5">
      <c r="A55" s="89"/>
      <c r="B55" s="29" t="s">
        <v>122</v>
      </c>
      <c r="C55" s="50" t="s">
        <v>53</v>
      </c>
      <c r="D55" s="50" t="s">
        <v>121</v>
      </c>
      <c r="E55" s="23" t="s">
        <v>58</v>
      </c>
      <c r="F55" s="24"/>
      <c r="G55" s="24"/>
      <c r="H55" s="24"/>
      <c r="I55" s="24"/>
      <c r="J55" s="24"/>
      <c r="K55" s="24"/>
      <c r="L55" s="24"/>
      <c r="M55" s="24"/>
      <c r="N55" s="56">
        <f t="shared" si="14"/>
        <v>0</v>
      </c>
      <c r="O55" s="25">
        <v>71</v>
      </c>
      <c r="P55" s="26"/>
      <c r="Q55" s="14">
        <f t="shared" si="15"/>
        <v>0</v>
      </c>
      <c r="R55" s="28">
        <f t="shared" si="16"/>
        <v>0</v>
      </c>
    </row>
    <row r="56" spans="1:19" ht="22" customHeight="1" thickBot="1" x14ac:dyDescent="0.5">
      <c r="A56" s="89"/>
      <c r="B56" s="29" t="s">
        <v>123</v>
      </c>
      <c r="C56" s="50" t="s">
        <v>53</v>
      </c>
      <c r="D56" s="50" t="s">
        <v>121</v>
      </c>
      <c r="E56" s="23" t="s">
        <v>58</v>
      </c>
      <c r="F56" s="24"/>
      <c r="G56" s="24"/>
      <c r="H56" s="24"/>
      <c r="I56" s="24"/>
      <c r="J56" s="24"/>
      <c r="K56" s="24"/>
      <c r="L56" s="24"/>
      <c r="M56" s="24"/>
      <c r="N56" s="56">
        <f t="shared" si="14"/>
        <v>0</v>
      </c>
      <c r="O56" s="25">
        <v>71</v>
      </c>
      <c r="P56" s="26"/>
      <c r="Q56" s="14">
        <f t="shared" si="15"/>
        <v>0</v>
      </c>
      <c r="R56" s="28">
        <f t="shared" si="16"/>
        <v>0</v>
      </c>
    </row>
    <row r="57" spans="1:19" ht="22" customHeight="1" thickBot="1" x14ac:dyDescent="0.5">
      <c r="A57" s="89"/>
      <c r="B57" s="29" t="s">
        <v>124</v>
      </c>
      <c r="C57" s="50" t="s">
        <v>53</v>
      </c>
      <c r="D57" s="50" t="s">
        <v>121</v>
      </c>
      <c r="E57" s="23" t="s">
        <v>58</v>
      </c>
      <c r="F57" s="24"/>
      <c r="G57" s="24"/>
      <c r="H57" s="24"/>
      <c r="I57" s="24"/>
      <c r="J57" s="24"/>
      <c r="K57" s="24"/>
      <c r="L57" s="24"/>
      <c r="M57" s="24"/>
      <c r="N57" s="56">
        <f t="shared" si="14"/>
        <v>0</v>
      </c>
      <c r="O57" s="25">
        <v>71</v>
      </c>
      <c r="P57" s="26"/>
      <c r="Q57" s="14">
        <f t="shared" si="15"/>
        <v>0</v>
      </c>
      <c r="R57" s="28">
        <f t="shared" si="16"/>
        <v>0</v>
      </c>
    </row>
    <row r="58" spans="1:19" ht="22" customHeight="1" thickBot="1" x14ac:dyDescent="0.5">
      <c r="A58" s="89"/>
      <c r="B58" s="29" t="s">
        <v>125</v>
      </c>
      <c r="C58" s="50" t="s">
        <v>53</v>
      </c>
      <c r="D58" s="50" t="s">
        <v>121</v>
      </c>
      <c r="E58" s="23" t="s">
        <v>58</v>
      </c>
      <c r="F58" s="24"/>
      <c r="G58" s="24"/>
      <c r="H58" s="24"/>
      <c r="I58" s="24"/>
      <c r="J58" s="24"/>
      <c r="K58" s="24"/>
      <c r="L58" s="24"/>
      <c r="M58" s="24"/>
      <c r="N58" s="56">
        <f t="shared" si="14"/>
        <v>0</v>
      </c>
      <c r="O58" s="25">
        <v>71</v>
      </c>
      <c r="P58" s="26"/>
      <c r="Q58" s="14">
        <f t="shared" si="15"/>
        <v>0</v>
      </c>
      <c r="R58" s="28">
        <f t="shared" si="16"/>
        <v>0</v>
      </c>
    </row>
    <row r="59" spans="1:19" ht="22" customHeight="1" thickBot="1" x14ac:dyDescent="0.5">
      <c r="A59" s="89"/>
      <c r="B59" s="29" t="s">
        <v>126</v>
      </c>
      <c r="C59" s="50" t="s">
        <v>53</v>
      </c>
      <c r="D59" s="50" t="s">
        <v>121</v>
      </c>
      <c r="E59" s="23" t="s">
        <v>58</v>
      </c>
      <c r="F59" s="24"/>
      <c r="G59" s="24">
        <v>5</v>
      </c>
      <c r="H59" s="24"/>
      <c r="I59" s="24"/>
      <c r="J59" s="24">
        <v>1</v>
      </c>
      <c r="K59" s="24"/>
      <c r="L59" s="24">
        <v>1</v>
      </c>
      <c r="M59" s="24"/>
      <c r="N59" s="56">
        <f t="shared" si="14"/>
        <v>7</v>
      </c>
      <c r="O59" s="25">
        <v>75</v>
      </c>
      <c r="P59" s="26"/>
      <c r="Q59" s="14">
        <f t="shared" si="15"/>
        <v>0</v>
      </c>
      <c r="R59" s="28">
        <f t="shared" si="16"/>
        <v>0</v>
      </c>
    </row>
    <row r="60" spans="1:19" ht="22" customHeight="1" thickBot="1" x14ac:dyDescent="0.5">
      <c r="A60" s="89"/>
      <c r="B60" s="29" t="s">
        <v>127</v>
      </c>
      <c r="C60" s="50" t="s">
        <v>53</v>
      </c>
      <c r="D60" s="50" t="s">
        <v>121</v>
      </c>
      <c r="E60" s="23" t="s">
        <v>58</v>
      </c>
      <c r="F60" s="24"/>
      <c r="G60" s="24"/>
      <c r="H60" s="24"/>
      <c r="I60" s="24"/>
      <c r="J60" s="24"/>
      <c r="K60" s="24"/>
      <c r="L60" s="24"/>
      <c r="M60" s="24"/>
      <c r="N60" s="56">
        <f t="shared" si="14"/>
        <v>0</v>
      </c>
      <c r="O60" s="25">
        <v>67.5</v>
      </c>
      <c r="P60" s="26"/>
      <c r="Q60" s="14">
        <f t="shared" si="15"/>
        <v>0</v>
      </c>
      <c r="R60" s="28">
        <f t="shared" si="16"/>
        <v>0</v>
      </c>
    </row>
    <row r="61" spans="1:19" ht="22" customHeight="1" thickBot="1" x14ac:dyDescent="0.5">
      <c r="A61" s="89"/>
      <c r="B61" s="29" t="s">
        <v>128</v>
      </c>
      <c r="C61" s="50" t="s">
        <v>53</v>
      </c>
      <c r="D61" s="50" t="s">
        <v>121</v>
      </c>
      <c r="E61" s="23" t="s">
        <v>58</v>
      </c>
      <c r="F61" s="24"/>
      <c r="G61" s="24"/>
      <c r="H61" s="24"/>
      <c r="I61" s="24">
        <v>5</v>
      </c>
      <c r="J61" s="24">
        <v>3</v>
      </c>
      <c r="K61" s="24"/>
      <c r="L61" s="24"/>
      <c r="M61" s="24">
        <v>1</v>
      </c>
      <c r="N61" s="56">
        <f t="shared" si="14"/>
        <v>9</v>
      </c>
      <c r="O61" s="25">
        <v>67.5</v>
      </c>
      <c r="P61" s="26"/>
      <c r="Q61" s="14">
        <f t="shared" si="15"/>
        <v>0</v>
      </c>
      <c r="R61" s="28">
        <f t="shared" si="16"/>
        <v>0</v>
      </c>
    </row>
    <row r="62" spans="1:19" ht="22" customHeight="1" thickBot="1" x14ac:dyDescent="0.5">
      <c r="A62" s="89"/>
      <c r="B62" s="29" t="s">
        <v>129</v>
      </c>
      <c r="C62" s="50" t="s">
        <v>53</v>
      </c>
      <c r="D62" s="50" t="s">
        <v>121</v>
      </c>
      <c r="E62" s="23" t="s">
        <v>58</v>
      </c>
      <c r="F62" s="24"/>
      <c r="G62" s="24"/>
      <c r="H62" s="24"/>
      <c r="I62" s="24"/>
      <c r="J62" s="24"/>
      <c r="K62" s="24"/>
      <c r="L62" s="24"/>
      <c r="M62" s="24"/>
      <c r="N62" s="56">
        <f t="shared" si="14"/>
        <v>0</v>
      </c>
      <c r="O62" s="25">
        <v>100</v>
      </c>
      <c r="P62" s="26"/>
      <c r="Q62" s="14">
        <f t="shared" si="15"/>
        <v>0</v>
      </c>
      <c r="R62" s="28">
        <f t="shared" si="16"/>
        <v>0</v>
      </c>
    </row>
    <row r="63" spans="1:19" ht="22" customHeight="1" thickBot="1" x14ac:dyDescent="0.5">
      <c r="A63" s="89"/>
      <c r="B63" s="29" t="s">
        <v>130</v>
      </c>
      <c r="C63" s="50" t="s">
        <v>53</v>
      </c>
      <c r="D63" s="50" t="s">
        <v>121</v>
      </c>
      <c r="E63" s="23" t="s">
        <v>58</v>
      </c>
      <c r="F63" s="24"/>
      <c r="G63" s="24"/>
      <c r="H63" s="24"/>
      <c r="I63" s="24"/>
      <c r="J63" s="24"/>
      <c r="K63" s="24"/>
      <c r="L63" s="24"/>
      <c r="M63" s="24"/>
      <c r="N63" s="56">
        <f t="shared" si="14"/>
        <v>0</v>
      </c>
      <c r="O63" s="25">
        <v>71</v>
      </c>
      <c r="P63" s="26"/>
      <c r="Q63" s="14">
        <f t="shared" si="15"/>
        <v>0</v>
      </c>
      <c r="R63" s="28">
        <f t="shared" si="16"/>
        <v>0</v>
      </c>
    </row>
    <row r="64" spans="1:19" ht="22" customHeight="1" thickBot="1" x14ac:dyDescent="0.5">
      <c r="A64" s="89"/>
      <c r="B64" s="29" t="s">
        <v>131</v>
      </c>
      <c r="C64" s="50" t="s">
        <v>53</v>
      </c>
      <c r="D64" s="50" t="s">
        <v>121</v>
      </c>
      <c r="E64" s="23" t="s">
        <v>58</v>
      </c>
      <c r="F64" s="24"/>
      <c r="G64" s="24"/>
      <c r="H64" s="24"/>
      <c r="I64" s="24"/>
      <c r="J64" s="24">
        <v>6</v>
      </c>
      <c r="K64" s="24"/>
      <c r="L64" s="24">
        <v>12</v>
      </c>
      <c r="M64" s="24">
        <v>5</v>
      </c>
      <c r="N64" s="56">
        <f t="shared" si="14"/>
        <v>23</v>
      </c>
      <c r="O64" s="25">
        <v>75</v>
      </c>
      <c r="P64" s="26"/>
      <c r="Q64" s="14">
        <f t="shared" si="15"/>
        <v>0</v>
      </c>
      <c r="R64" s="28">
        <f t="shared" si="16"/>
        <v>0</v>
      </c>
    </row>
    <row r="65" spans="1:18" ht="22" customHeight="1" thickBot="1" x14ac:dyDescent="0.5">
      <c r="A65" s="89"/>
      <c r="B65" s="29" t="s">
        <v>132</v>
      </c>
      <c r="C65" s="50" t="s">
        <v>53</v>
      </c>
      <c r="D65" s="50" t="s">
        <v>121</v>
      </c>
      <c r="E65" s="23" t="s">
        <v>58</v>
      </c>
      <c r="F65" s="24"/>
      <c r="G65" s="24">
        <v>1</v>
      </c>
      <c r="H65" s="24"/>
      <c r="I65" s="24">
        <v>2</v>
      </c>
      <c r="J65" s="24">
        <v>4</v>
      </c>
      <c r="K65" s="24"/>
      <c r="L65" s="24"/>
      <c r="M65" s="24"/>
      <c r="N65" s="56">
        <f t="shared" si="14"/>
        <v>7</v>
      </c>
      <c r="O65" s="25">
        <v>39</v>
      </c>
      <c r="P65" s="26"/>
      <c r="Q65" s="14">
        <f t="shared" si="15"/>
        <v>0</v>
      </c>
      <c r="R65" s="28">
        <f t="shared" si="16"/>
        <v>0</v>
      </c>
    </row>
    <row r="66" spans="1:18" ht="22" customHeight="1" thickBot="1" x14ac:dyDescent="0.5">
      <c r="A66" s="89"/>
      <c r="B66" s="29" t="s">
        <v>133</v>
      </c>
      <c r="C66" s="50" t="s">
        <v>53</v>
      </c>
      <c r="D66" s="50" t="s">
        <v>121</v>
      </c>
      <c r="E66" s="23" t="s">
        <v>58</v>
      </c>
      <c r="F66" s="24"/>
      <c r="G66" s="24"/>
      <c r="H66" s="24"/>
      <c r="I66" s="24">
        <v>27</v>
      </c>
      <c r="J66" s="24">
        <v>1</v>
      </c>
      <c r="K66" s="24"/>
      <c r="L66" s="24"/>
      <c r="M66" s="24"/>
      <c r="N66" s="56">
        <f t="shared" si="14"/>
        <v>28</v>
      </c>
      <c r="O66" s="25">
        <v>39</v>
      </c>
      <c r="P66" s="26"/>
      <c r="Q66" s="14">
        <f t="shared" si="15"/>
        <v>0</v>
      </c>
      <c r="R66" s="28">
        <f t="shared" si="16"/>
        <v>0</v>
      </c>
    </row>
    <row r="67" spans="1:18" ht="22" customHeight="1" thickBot="1" x14ac:dyDescent="0.5">
      <c r="A67" s="89"/>
      <c r="B67" s="29" t="s">
        <v>134</v>
      </c>
      <c r="C67" s="50" t="s">
        <v>53</v>
      </c>
      <c r="D67" s="50" t="s">
        <v>121</v>
      </c>
      <c r="E67" s="23" t="s">
        <v>58</v>
      </c>
      <c r="F67" s="24"/>
      <c r="G67" s="24"/>
      <c r="H67" s="24"/>
      <c r="I67" s="24"/>
      <c r="J67" s="24"/>
      <c r="K67" s="24"/>
      <c r="L67" s="24"/>
      <c r="M67" s="24"/>
      <c r="N67" s="56">
        <f t="shared" si="14"/>
        <v>0</v>
      </c>
      <c r="O67" s="25">
        <v>71</v>
      </c>
      <c r="P67" s="26"/>
      <c r="Q67" s="14">
        <f t="shared" si="15"/>
        <v>0</v>
      </c>
      <c r="R67" s="28">
        <f t="shared" si="16"/>
        <v>0</v>
      </c>
    </row>
    <row r="68" spans="1:18" ht="22" customHeight="1" thickBot="1" x14ac:dyDescent="0.5">
      <c r="A68" s="89"/>
      <c r="B68" s="29" t="s">
        <v>135</v>
      </c>
      <c r="C68" s="50" t="s">
        <v>53</v>
      </c>
      <c r="D68" s="50" t="s">
        <v>121</v>
      </c>
      <c r="E68" s="23" t="s">
        <v>58</v>
      </c>
      <c r="F68" s="24"/>
      <c r="G68" s="24"/>
      <c r="H68" s="24"/>
      <c r="I68" s="24"/>
      <c r="J68" s="24"/>
      <c r="K68" s="24"/>
      <c r="L68" s="24">
        <v>4</v>
      </c>
      <c r="M68" s="24"/>
      <c r="N68" s="56">
        <f t="shared" si="14"/>
        <v>4</v>
      </c>
      <c r="O68" s="25">
        <v>71</v>
      </c>
      <c r="P68" s="26"/>
      <c r="Q68" s="14">
        <f t="shared" si="15"/>
        <v>0</v>
      </c>
      <c r="R68" s="28">
        <f t="shared" si="16"/>
        <v>0</v>
      </c>
    </row>
    <row r="69" spans="1:18" ht="22" customHeight="1" thickBot="1" x14ac:dyDescent="0.5">
      <c r="A69" s="89"/>
      <c r="B69" s="29" t="s">
        <v>136</v>
      </c>
      <c r="C69" s="50" t="s">
        <v>53</v>
      </c>
      <c r="D69" s="50" t="s">
        <v>121</v>
      </c>
      <c r="E69" s="23" t="s">
        <v>58</v>
      </c>
      <c r="F69" s="24"/>
      <c r="G69" s="24">
        <v>9</v>
      </c>
      <c r="H69" s="24">
        <v>4</v>
      </c>
      <c r="I69" s="24">
        <v>7</v>
      </c>
      <c r="J69" s="24">
        <v>1</v>
      </c>
      <c r="K69" s="24"/>
      <c r="L69" s="24">
        <v>1</v>
      </c>
      <c r="M69" s="24"/>
      <c r="N69" s="56">
        <f t="shared" si="14"/>
        <v>22</v>
      </c>
      <c r="O69" s="25">
        <v>39</v>
      </c>
      <c r="P69" s="26"/>
      <c r="Q69" s="14">
        <f t="shared" si="15"/>
        <v>0</v>
      </c>
      <c r="R69" s="28">
        <f t="shared" si="16"/>
        <v>0</v>
      </c>
    </row>
    <row r="70" spans="1:18" ht="22" customHeight="1" thickBot="1" x14ac:dyDescent="0.5">
      <c r="A70" s="87"/>
      <c r="B70" s="29" t="s">
        <v>137</v>
      </c>
      <c r="C70" s="50" t="s">
        <v>53</v>
      </c>
      <c r="D70" s="50" t="s">
        <v>121</v>
      </c>
      <c r="E70" s="23" t="s">
        <v>58</v>
      </c>
      <c r="F70" s="24"/>
      <c r="G70" s="24"/>
      <c r="H70" s="24"/>
      <c r="I70" s="24"/>
      <c r="J70" s="24"/>
      <c r="K70" s="24"/>
      <c r="L70" s="24"/>
      <c r="M70" s="24"/>
      <c r="N70" s="56">
        <f t="shared" si="14"/>
        <v>0</v>
      </c>
      <c r="O70" s="25">
        <v>29</v>
      </c>
      <c r="P70" s="26"/>
      <c r="Q70" s="14">
        <f t="shared" si="15"/>
        <v>0</v>
      </c>
      <c r="R70" s="28">
        <f t="shared" si="16"/>
        <v>0</v>
      </c>
    </row>
    <row r="71" spans="1:18" ht="19" thickBot="1" x14ac:dyDescent="0.5">
      <c r="A71" s="34"/>
      <c r="B71" s="35"/>
      <c r="C71" s="36"/>
      <c r="D71" s="36"/>
      <c r="E71" s="37"/>
      <c r="F71" s="36"/>
      <c r="G71" s="36"/>
      <c r="H71" s="36"/>
      <c r="I71" s="36"/>
      <c r="J71" s="36"/>
      <c r="K71" s="36"/>
      <c r="L71" s="36"/>
      <c r="M71" s="36"/>
      <c r="N71" s="49"/>
      <c r="O71" s="38"/>
      <c r="P71" s="38"/>
    </row>
    <row r="72" spans="1:18" ht="46.5" customHeight="1" thickTop="1" thickBot="1" x14ac:dyDescent="0.5">
      <c r="A72" s="39" t="s">
        <v>41</v>
      </c>
      <c r="B72" s="40" t="s">
        <v>42</v>
      </c>
      <c r="C72" s="40" t="s">
        <v>43</v>
      </c>
      <c r="D72" s="40" t="s">
        <v>44</v>
      </c>
      <c r="E72" s="41" t="s">
        <v>45</v>
      </c>
      <c r="F72" s="18" t="s">
        <v>46</v>
      </c>
      <c r="G72" s="18" t="s">
        <v>46</v>
      </c>
      <c r="H72" s="18" t="s">
        <v>46</v>
      </c>
      <c r="I72" s="18" t="s">
        <v>46</v>
      </c>
      <c r="J72" s="18" t="s">
        <v>46</v>
      </c>
      <c r="K72" s="18" t="s">
        <v>46</v>
      </c>
      <c r="L72" s="18" t="s">
        <v>46</v>
      </c>
      <c r="M72" s="18" t="s">
        <v>46</v>
      </c>
      <c r="N72" s="12" t="s">
        <v>75</v>
      </c>
      <c r="O72" s="42" t="s">
        <v>48</v>
      </c>
      <c r="P72" s="42" t="s">
        <v>49</v>
      </c>
      <c r="R72" s="13" t="s">
        <v>76</v>
      </c>
    </row>
    <row r="73" spans="1:18" ht="22" customHeight="1" thickBot="1" x14ac:dyDescent="0.5">
      <c r="A73" s="89" t="s">
        <v>138</v>
      </c>
      <c r="B73" s="29" t="s">
        <v>139</v>
      </c>
      <c r="C73" s="50" t="s">
        <v>53</v>
      </c>
      <c r="D73" s="50" t="s">
        <v>140</v>
      </c>
      <c r="E73" s="23" t="s">
        <v>58</v>
      </c>
      <c r="F73" s="24"/>
      <c r="G73" s="24"/>
      <c r="H73" s="24"/>
      <c r="I73" s="24"/>
      <c r="J73" s="24"/>
      <c r="K73" s="24"/>
      <c r="L73" s="24"/>
      <c r="M73" s="24"/>
      <c r="N73" s="56">
        <f t="shared" ref="N73:N95" si="17">SUM(F73:M73)</f>
        <v>0</v>
      </c>
      <c r="O73" s="25">
        <v>333</v>
      </c>
      <c r="P73" s="26"/>
      <c r="Q73" s="14">
        <f t="shared" ref="Q73:Q95" si="18">SUM(F73:M73)*P73</f>
        <v>0</v>
      </c>
      <c r="R73" s="28">
        <f t="shared" ref="R73:R95" si="19">IF(E73="Quota d'alta",ROUND(N73*P73,2),IF(E73="Quota mensual",ROUND(N73*P73*12,2),IF(E73="Quota per unitat de consum",ROUND(N73*P73*12,2),IF(E73="Quota Hora",ROUND(N73*P73*365*24,2),IF(E73="Quota dia",ROUND(N73*P73*365,2),"")))))</f>
        <v>0</v>
      </c>
    </row>
    <row r="74" spans="1:18" ht="22" customHeight="1" thickBot="1" x14ac:dyDescent="0.5">
      <c r="A74" s="89"/>
      <c r="B74" s="29" t="s">
        <v>141</v>
      </c>
      <c r="C74" s="50" t="s">
        <v>53</v>
      </c>
      <c r="D74" s="50" t="s">
        <v>140</v>
      </c>
      <c r="E74" s="23" t="s">
        <v>58</v>
      </c>
      <c r="F74" s="24"/>
      <c r="G74" s="24"/>
      <c r="H74" s="24"/>
      <c r="I74" s="24"/>
      <c r="J74" s="24"/>
      <c r="K74" s="24"/>
      <c r="L74" s="24"/>
      <c r="M74" s="24"/>
      <c r="N74" s="56">
        <f t="shared" si="17"/>
        <v>0</v>
      </c>
      <c r="O74" s="25">
        <v>380</v>
      </c>
      <c r="P74" s="26"/>
      <c r="Q74" s="14">
        <f t="shared" si="18"/>
        <v>0</v>
      </c>
      <c r="R74" s="28">
        <f t="shared" si="19"/>
        <v>0</v>
      </c>
    </row>
    <row r="75" spans="1:18" ht="22" customHeight="1" thickBot="1" x14ac:dyDescent="0.5">
      <c r="A75" s="89"/>
      <c r="B75" s="29" t="s">
        <v>142</v>
      </c>
      <c r="C75" s="50" t="s">
        <v>53</v>
      </c>
      <c r="D75" s="50" t="s">
        <v>140</v>
      </c>
      <c r="E75" s="23" t="s">
        <v>58</v>
      </c>
      <c r="F75" s="24"/>
      <c r="G75" s="24"/>
      <c r="H75" s="24"/>
      <c r="I75" s="24"/>
      <c r="J75" s="24"/>
      <c r="K75" s="24"/>
      <c r="L75" s="24"/>
      <c r="M75" s="24"/>
      <c r="N75" s="56">
        <f t="shared" si="17"/>
        <v>0</v>
      </c>
      <c r="O75" s="25">
        <v>475</v>
      </c>
      <c r="P75" s="26"/>
      <c r="Q75" s="14">
        <f t="shared" si="18"/>
        <v>0</v>
      </c>
      <c r="R75" s="28">
        <f t="shared" si="19"/>
        <v>0</v>
      </c>
    </row>
    <row r="76" spans="1:18" ht="22" customHeight="1" thickBot="1" x14ac:dyDescent="0.5">
      <c r="A76" s="89"/>
      <c r="B76" s="29" t="s">
        <v>143</v>
      </c>
      <c r="C76" s="50" t="s">
        <v>53</v>
      </c>
      <c r="D76" s="50" t="s">
        <v>140</v>
      </c>
      <c r="E76" s="23" t="s">
        <v>58</v>
      </c>
      <c r="F76" s="24"/>
      <c r="G76" s="24"/>
      <c r="H76" s="24"/>
      <c r="I76" s="24"/>
      <c r="J76" s="24"/>
      <c r="K76" s="24"/>
      <c r="L76" s="24"/>
      <c r="M76" s="24"/>
      <c r="N76" s="56">
        <f t="shared" si="17"/>
        <v>0</v>
      </c>
      <c r="O76" s="25">
        <v>618</v>
      </c>
      <c r="P76" s="26"/>
      <c r="Q76" s="14">
        <f t="shared" si="18"/>
        <v>0</v>
      </c>
      <c r="R76" s="28">
        <f t="shared" si="19"/>
        <v>0</v>
      </c>
    </row>
    <row r="77" spans="1:18" ht="22" customHeight="1" thickBot="1" x14ac:dyDescent="0.5">
      <c r="A77" s="89"/>
      <c r="B77" s="29" t="s">
        <v>144</v>
      </c>
      <c r="C77" s="50" t="s">
        <v>53</v>
      </c>
      <c r="D77" s="50" t="s">
        <v>140</v>
      </c>
      <c r="E77" s="23" t="s">
        <v>58</v>
      </c>
      <c r="F77" s="24"/>
      <c r="G77" s="24"/>
      <c r="H77" s="24"/>
      <c r="I77" s="24"/>
      <c r="J77" s="24"/>
      <c r="K77" s="24"/>
      <c r="L77" s="24"/>
      <c r="M77" s="24"/>
      <c r="N77" s="56">
        <f t="shared" si="17"/>
        <v>0</v>
      </c>
      <c r="O77" s="25">
        <v>855</v>
      </c>
      <c r="P77" s="26"/>
      <c r="Q77" s="14">
        <f t="shared" si="18"/>
        <v>0</v>
      </c>
      <c r="R77" s="28">
        <f t="shared" si="19"/>
        <v>0</v>
      </c>
    </row>
    <row r="78" spans="1:18" ht="22" customHeight="1" thickBot="1" x14ac:dyDescent="0.5">
      <c r="A78" s="89"/>
      <c r="B78" s="29" t="s">
        <v>145</v>
      </c>
      <c r="C78" s="50" t="s">
        <v>53</v>
      </c>
      <c r="D78" s="50" t="s">
        <v>108</v>
      </c>
      <c r="E78" s="23" t="s">
        <v>58</v>
      </c>
      <c r="F78" s="24"/>
      <c r="G78" s="24"/>
      <c r="H78" s="24"/>
      <c r="I78" s="24"/>
      <c r="J78" s="24"/>
      <c r="K78" s="24"/>
      <c r="L78" s="24"/>
      <c r="M78" s="24">
        <v>2</v>
      </c>
      <c r="N78" s="56">
        <f t="shared" si="17"/>
        <v>2</v>
      </c>
      <c r="O78" s="25">
        <v>24.75</v>
      </c>
      <c r="P78" s="26"/>
      <c r="Q78" s="14">
        <f t="shared" si="18"/>
        <v>0</v>
      </c>
      <c r="R78" s="28">
        <f t="shared" si="19"/>
        <v>0</v>
      </c>
    </row>
    <row r="79" spans="1:18" ht="22" customHeight="1" thickBot="1" x14ac:dyDescent="0.5">
      <c r="A79" s="89"/>
      <c r="B79" s="29" t="s">
        <v>146</v>
      </c>
      <c r="C79" s="50" t="s">
        <v>53</v>
      </c>
      <c r="D79" s="50" t="s">
        <v>108</v>
      </c>
      <c r="E79" s="23" t="s">
        <v>58</v>
      </c>
      <c r="F79" s="24">
        <v>6</v>
      </c>
      <c r="G79" s="24"/>
      <c r="H79" s="24"/>
      <c r="I79" s="24"/>
      <c r="J79" s="24"/>
      <c r="K79" s="24"/>
      <c r="L79" s="24"/>
      <c r="M79" s="24"/>
      <c r="N79" s="56">
        <f t="shared" si="17"/>
        <v>6</v>
      </c>
      <c r="O79" s="25">
        <v>57</v>
      </c>
      <c r="P79" s="26"/>
      <c r="Q79" s="14">
        <f t="shared" si="18"/>
        <v>0</v>
      </c>
      <c r="R79" s="28">
        <f t="shared" si="19"/>
        <v>0</v>
      </c>
    </row>
    <row r="80" spans="1:18" ht="22" customHeight="1" thickBot="1" x14ac:dyDescent="0.5">
      <c r="A80" s="89"/>
      <c r="B80" s="29" t="s">
        <v>147</v>
      </c>
      <c r="C80" s="50" t="s">
        <v>53</v>
      </c>
      <c r="D80" s="50" t="s">
        <v>108</v>
      </c>
      <c r="E80" s="23" t="s">
        <v>58</v>
      </c>
      <c r="F80" s="24"/>
      <c r="G80" s="24"/>
      <c r="H80" s="24"/>
      <c r="I80" s="24"/>
      <c r="J80" s="24">
        <v>4</v>
      </c>
      <c r="K80" s="24"/>
      <c r="L80" s="24"/>
      <c r="M80" s="24"/>
      <c r="N80" s="56">
        <f t="shared" si="17"/>
        <v>4</v>
      </c>
      <c r="O80" s="25">
        <v>46</v>
      </c>
      <c r="P80" s="26"/>
      <c r="Q80" s="14">
        <f t="shared" si="18"/>
        <v>0</v>
      </c>
      <c r="R80" s="28">
        <f t="shared" si="19"/>
        <v>0</v>
      </c>
    </row>
    <row r="81" spans="1:18" ht="22" customHeight="1" thickBot="1" x14ac:dyDescent="0.5">
      <c r="A81" s="89"/>
      <c r="B81" s="29" t="s">
        <v>148</v>
      </c>
      <c r="C81" s="50" t="s">
        <v>53</v>
      </c>
      <c r="D81" s="50" t="s">
        <v>108</v>
      </c>
      <c r="E81" s="23" t="s">
        <v>58</v>
      </c>
      <c r="F81" s="24"/>
      <c r="G81" s="24"/>
      <c r="H81" s="24"/>
      <c r="I81" s="24">
        <v>1</v>
      </c>
      <c r="J81" s="24"/>
      <c r="K81" s="24"/>
      <c r="L81" s="24"/>
      <c r="M81" s="24"/>
      <c r="N81" s="56">
        <f t="shared" si="17"/>
        <v>1</v>
      </c>
      <c r="O81" s="25">
        <v>71.25</v>
      </c>
      <c r="P81" s="26"/>
      <c r="Q81" s="14">
        <f t="shared" si="18"/>
        <v>0</v>
      </c>
      <c r="R81" s="28">
        <f t="shared" si="19"/>
        <v>0</v>
      </c>
    </row>
    <row r="82" spans="1:18" ht="22" customHeight="1" thickBot="1" x14ac:dyDescent="0.5">
      <c r="A82" s="89"/>
      <c r="B82" s="29" t="s">
        <v>149</v>
      </c>
      <c r="C82" s="50" t="s">
        <v>53</v>
      </c>
      <c r="D82" s="50" t="s">
        <v>108</v>
      </c>
      <c r="E82" s="23" t="s">
        <v>58</v>
      </c>
      <c r="F82" s="24"/>
      <c r="G82" s="24"/>
      <c r="H82" s="24"/>
      <c r="I82" s="24"/>
      <c r="J82" s="24"/>
      <c r="K82" s="24"/>
      <c r="L82" s="24"/>
      <c r="M82" s="24"/>
      <c r="N82" s="56">
        <f t="shared" si="17"/>
        <v>0</v>
      </c>
      <c r="O82" s="25">
        <v>34</v>
      </c>
      <c r="P82" s="26"/>
      <c r="Q82" s="14">
        <f t="shared" si="18"/>
        <v>0</v>
      </c>
      <c r="R82" s="28">
        <f t="shared" si="19"/>
        <v>0</v>
      </c>
    </row>
    <row r="83" spans="1:18" ht="22" customHeight="1" thickBot="1" x14ac:dyDescent="0.5">
      <c r="A83" s="89"/>
      <c r="B83" s="29" t="s">
        <v>150</v>
      </c>
      <c r="C83" s="50" t="s">
        <v>53</v>
      </c>
      <c r="D83" s="50" t="s">
        <v>108</v>
      </c>
      <c r="E83" s="23" t="s">
        <v>58</v>
      </c>
      <c r="F83" s="24"/>
      <c r="G83" s="24"/>
      <c r="H83" s="24"/>
      <c r="I83" s="24"/>
      <c r="J83" s="24"/>
      <c r="K83" s="24"/>
      <c r="L83" s="24"/>
      <c r="M83" s="24"/>
      <c r="N83" s="56">
        <f t="shared" si="17"/>
        <v>0</v>
      </c>
      <c r="O83" s="25">
        <v>77</v>
      </c>
      <c r="P83" s="26"/>
      <c r="Q83" s="14">
        <f t="shared" si="18"/>
        <v>0</v>
      </c>
      <c r="R83" s="28">
        <f t="shared" si="19"/>
        <v>0</v>
      </c>
    </row>
    <row r="84" spans="1:18" ht="22" customHeight="1" thickBot="1" x14ac:dyDescent="0.5">
      <c r="A84" s="89"/>
      <c r="B84" s="85" t="s">
        <v>151</v>
      </c>
      <c r="C84" s="50" t="s">
        <v>105</v>
      </c>
      <c r="D84" s="50" t="s">
        <v>152</v>
      </c>
      <c r="E84" s="23" t="s">
        <v>58</v>
      </c>
      <c r="F84" s="24"/>
      <c r="G84" s="24"/>
      <c r="H84" s="24"/>
      <c r="I84" s="24"/>
      <c r="J84" s="24"/>
      <c r="K84" s="24"/>
      <c r="L84" s="24"/>
      <c r="M84" s="24"/>
      <c r="N84" s="56">
        <f t="shared" si="17"/>
        <v>0</v>
      </c>
      <c r="O84" s="25">
        <v>323</v>
      </c>
      <c r="P84" s="26"/>
      <c r="Q84" s="14">
        <f t="shared" si="18"/>
        <v>0</v>
      </c>
      <c r="R84" s="28">
        <f t="shared" si="19"/>
        <v>0</v>
      </c>
    </row>
    <row r="85" spans="1:18" ht="22" customHeight="1" thickBot="1" x14ac:dyDescent="0.5">
      <c r="A85" s="89"/>
      <c r="B85" s="85"/>
      <c r="C85" s="50" t="s">
        <v>153</v>
      </c>
      <c r="D85" s="50" t="s">
        <v>152</v>
      </c>
      <c r="E85" s="23" t="s">
        <v>58</v>
      </c>
      <c r="F85" s="24"/>
      <c r="G85" s="24"/>
      <c r="H85" s="24"/>
      <c r="I85" s="24"/>
      <c r="J85" s="24"/>
      <c r="K85" s="24"/>
      <c r="L85" s="24"/>
      <c r="M85" s="24"/>
      <c r="N85" s="56">
        <f t="shared" si="17"/>
        <v>0</v>
      </c>
      <c r="O85" s="25">
        <v>242</v>
      </c>
      <c r="P85" s="26"/>
      <c r="Q85" s="14">
        <f t="shared" si="18"/>
        <v>0</v>
      </c>
      <c r="R85" s="28">
        <f t="shared" si="19"/>
        <v>0</v>
      </c>
    </row>
    <row r="86" spans="1:18" ht="22" customHeight="1" thickBot="1" x14ac:dyDescent="0.5">
      <c r="A86" s="89"/>
      <c r="B86" s="85"/>
      <c r="C86" s="50" t="s">
        <v>96</v>
      </c>
      <c r="D86" s="50" t="s">
        <v>152</v>
      </c>
      <c r="E86" s="23" t="s">
        <v>58</v>
      </c>
      <c r="F86" s="24"/>
      <c r="G86" s="24"/>
      <c r="H86" s="24"/>
      <c r="I86" s="24"/>
      <c r="J86" s="24"/>
      <c r="K86" s="24"/>
      <c r="L86" s="24"/>
      <c r="M86" s="24"/>
      <c r="N86" s="56">
        <f t="shared" si="17"/>
        <v>0</v>
      </c>
      <c r="O86" s="25">
        <v>242</v>
      </c>
      <c r="P86" s="26"/>
      <c r="Q86" s="14">
        <f t="shared" si="18"/>
        <v>0</v>
      </c>
      <c r="R86" s="28">
        <f t="shared" si="19"/>
        <v>0</v>
      </c>
    </row>
    <row r="87" spans="1:18" ht="22" customHeight="1" thickBot="1" x14ac:dyDescent="0.5">
      <c r="A87" s="89"/>
      <c r="B87" s="85" t="s">
        <v>154</v>
      </c>
      <c r="C87" s="50" t="s">
        <v>105</v>
      </c>
      <c r="D87" s="50" t="s">
        <v>155</v>
      </c>
      <c r="E87" s="23" t="s">
        <v>58</v>
      </c>
      <c r="F87" s="24"/>
      <c r="G87" s="24"/>
      <c r="H87" s="24"/>
      <c r="I87" s="24"/>
      <c r="J87" s="24"/>
      <c r="K87" s="24"/>
      <c r="L87" s="24"/>
      <c r="M87" s="24"/>
      <c r="N87" s="56">
        <f t="shared" si="17"/>
        <v>0</v>
      </c>
      <c r="O87" s="25">
        <v>202</v>
      </c>
      <c r="P87" s="26"/>
      <c r="Q87" s="14">
        <f t="shared" si="18"/>
        <v>0</v>
      </c>
      <c r="R87" s="28">
        <f t="shared" si="19"/>
        <v>0</v>
      </c>
    </row>
    <row r="88" spans="1:18" ht="22" customHeight="1" thickBot="1" x14ac:dyDescent="0.5">
      <c r="A88" s="89"/>
      <c r="B88" s="85"/>
      <c r="C88" s="50" t="s">
        <v>153</v>
      </c>
      <c r="D88" s="50" t="s">
        <v>155</v>
      </c>
      <c r="E88" s="23" t="s">
        <v>58</v>
      </c>
      <c r="F88" s="24"/>
      <c r="G88" s="24"/>
      <c r="H88" s="24"/>
      <c r="I88" s="24"/>
      <c r="J88" s="24"/>
      <c r="K88" s="24"/>
      <c r="L88" s="24"/>
      <c r="M88" s="24"/>
      <c r="N88" s="56">
        <f t="shared" si="17"/>
        <v>0</v>
      </c>
      <c r="O88" s="25">
        <v>202</v>
      </c>
      <c r="P88" s="26"/>
      <c r="Q88" s="14">
        <f t="shared" si="18"/>
        <v>0</v>
      </c>
      <c r="R88" s="28">
        <f t="shared" si="19"/>
        <v>0</v>
      </c>
    </row>
    <row r="89" spans="1:18" ht="22" customHeight="1" thickBot="1" x14ac:dyDescent="0.5">
      <c r="A89" s="89"/>
      <c r="B89" s="85"/>
      <c r="C89" s="50" t="s">
        <v>96</v>
      </c>
      <c r="D89" s="50" t="s">
        <v>155</v>
      </c>
      <c r="E89" s="23" t="s">
        <v>58</v>
      </c>
      <c r="F89" s="24"/>
      <c r="G89" s="24"/>
      <c r="H89" s="24"/>
      <c r="I89" s="24"/>
      <c r="J89" s="24"/>
      <c r="K89" s="24"/>
      <c r="L89" s="24"/>
      <c r="M89" s="24"/>
      <c r="N89" s="56">
        <f t="shared" si="17"/>
        <v>0</v>
      </c>
      <c r="O89" s="25">
        <v>162</v>
      </c>
      <c r="P89" s="26"/>
      <c r="Q89" s="14">
        <f t="shared" si="18"/>
        <v>0</v>
      </c>
      <c r="R89" s="28">
        <f t="shared" si="19"/>
        <v>0</v>
      </c>
    </row>
    <row r="90" spans="1:18" ht="22" customHeight="1" thickBot="1" x14ac:dyDescent="0.5">
      <c r="A90" s="89"/>
      <c r="B90" s="85" t="s">
        <v>156</v>
      </c>
      <c r="C90" s="50" t="s">
        <v>105</v>
      </c>
      <c r="D90" s="50" t="s">
        <v>157</v>
      </c>
      <c r="E90" s="23" t="s">
        <v>58</v>
      </c>
      <c r="F90" s="24"/>
      <c r="G90" s="24"/>
      <c r="H90" s="24"/>
      <c r="I90" s="24">
        <v>2</v>
      </c>
      <c r="J90" s="24"/>
      <c r="K90" s="24"/>
      <c r="L90" s="24"/>
      <c r="M90" s="24"/>
      <c r="N90" s="56">
        <f t="shared" si="17"/>
        <v>2</v>
      </c>
      <c r="O90" s="25">
        <v>331</v>
      </c>
      <c r="P90" s="26"/>
      <c r="Q90" s="14">
        <f t="shared" si="18"/>
        <v>0</v>
      </c>
      <c r="R90" s="28">
        <f t="shared" si="19"/>
        <v>0</v>
      </c>
    </row>
    <row r="91" spans="1:18" ht="22" customHeight="1" thickBot="1" x14ac:dyDescent="0.5">
      <c r="A91" s="89"/>
      <c r="B91" s="85"/>
      <c r="C91" s="50" t="s">
        <v>153</v>
      </c>
      <c r="D91" s="50" t="s">
        <v>157</v>
      </c>
      <c r="E91" s="23" t="s">
        <v>58</v>
      </c>
      <c r="F91" s="24"/>
      <c r="G91" s="24"/>
      <c r="H91" s="24"/>
      <c r="I91" s="24"/>
      <c r="J91" s="24"/>
      <c r="K91" s="24">
        <v>2</v>
      </c>
      <c r="L91" s="24"/>
      <c r="M91" s="24">
        <v>2</v>
      </c>
      <c r="N91" s="56">
        <f t="shared" si="17"/>
        <v>4</v>
      </c>
      <c r="O91" s="25">
        <v>171.75</v>
      </c>
      <c r="P91" s="26"/>
      <c r="Q91" s="14">
        <f t="shared" si="18"/>
        <v>0</v>
      </c>
      <c r="R91" s="28">
        <f t="shared" si="19"/>
        <v>0</v>
      </c>
    </row>
    <row r="92" spans="1:18" ht="22" customHeight="1" thickBot="1" x14ac:dyDescent="0.5">
      <c r="A92" s="89"/>
      <c r="B92" s="85"/>
      <c r="C92" s="50" t="s">
        <v>96</v>
      </c>
      <c r="D92" s="50" t="s">
        <v>157</v>
      </c>
      <c r="E92" s="23" t="s">
        <v>58</v>
      </c>
      <c r="F92" s="24">
        <v>2</v>
      </c>
      <c r="G92" s="24"/>
      <c r="H92" s="24"/>
      <c r="I92" s="24"/>
      <c r="J92" s="24">
        <v>2</v>
      </c>
      <c r="K92" s="24"/>
      <c r="L92" s="24">
        <v>2</v>
      </c>
      <c r="M92" s="24"/>
      <c r="N92" s="56">
        <f t="shared" si="17"/>
        <v>6</v>
      </c>
      <c r="O92" s="25">
        <v>130.5</v>
      </c>
      <c r="P92" s="26"/>
      <c r="Q92" s="14">
        <f t="shared" si="18"/>
        <v>0</v>
      </c>
      <c r="R92" s="28">
        <f t="shared" si="19"/>
        <v>0</v>
      </c>
    </row>
    <row r="93" spans="1:18" ht="22" customHeight="1" thickBot="1" x14ac:dyDescent="0.5">
      <c r="A93" s="89"/>
      <c r="B93" s="85" t="s">
        <v>158</v>
      </c>
      <c r="C93" s="50" t="s">
        <v>105</v>
      </c>
      <c r="D93" s="50" t="s">
        <v>159</v>
      </c>
      <c r="E93" s="23" t="s">
        <v>58</v>
      </c>
      <c r="F93" s="24"/>
      <c r="G93" s="24"/>
      <c r="H93" s="24"/>
      <c r="I93" s="24"/>
      <c r="J93" s="24"/>
      <c r="K93" s="24"/>
      <c r="L93" s="24"/>
      <c r="M93" s="24">
        <v>1</v>
      </c>
      <c r="N93" s="56">
        <f t="shared" si="17"/>
        <v>1</v>
      </c>
      <c r="O93" s="25">
        <v>237.75</v>
      </c>
      <c r="P93" s="26"/>
      <c r="Q93" s="14">
        <f t="shared" si="18"/>
        <v>0</v>
      </c>
      <c r="R93" s="28">
        <f t="shared" si="19"/>
        <v>0</v>
      </c>
    </row>
    <row r="94" spans="1:18" ht="22" customHeight="1" thickBot="1" x14ac:dyDescent="0.5">
      <c r="A94" s="89"/>
      <c r="B94" s="85"/>
      <c r="C94" s="50" t="s">
        <v>153</v>
      </c>
      <c r="D94" s="50" t="s">
        <v>159</v>
      </c>
      <c r="E94" s="23" t="s">
        <v>58</v>
      </c>
      <c r="F94" s="24"/>
      <c r="G94" s="24"/>
      <c r="H94" s="24"/>
      <c r="I94" s="24"/>
      <c r="J94" s="24"/>
      <c r="K94" s="24"/>
      <c r="L94" s="24"/>
      <c r="M94" s="24"/>
      <c r="N94" s="56">
        <f t="shared" si="17"/>
        <v>0</v>
      </c>
      <c r="O94" s="25">
        <v>216</v>
      </c>
      <c r="P94" s="26"/>
      <c r="Q94" s="14">
        <f t="shared" si="18"/>
        <v>0</v>
      </c>
      <c r="R94" s="28">
        <f t="shared" si="19"/>
        <v>0</v>
      </c>
    </row>
    <row r="95" spans="1:18" ht="22" customHeight="1" thickBot="1" x14ac:dyDescent="0.5">
      <c r="A95" s="89"/>
      <c r="B95" s="85"/>
      <c r="C95" s="50" t="s">
        <v>96</v>
      </c>
      <c r="D95" s="50" t="s">
        <v>159</v>
      </c>
      <c r="E95" s="23" t="s">
        <v>58</v>
      </c>
      <c r="F95" s="24">
        <v>1</v>
      </c>
      <c r="G95" s="24"/>
      <c r="H95" s="24"/>
      <c r="I95" s="24"/>
      <c r="J95" s="24"/>
      <c r="K95" s="24"/>
      <c r="L95" s="24">
        <v>1</v>
      </c>
      <c r="M95" s="24"/>
      <c r="N95" s="56">
        <f t="shared" si="17"/>
        <v>2</v>
      </c>
      <c r="O95" s="25">
        <v>130.5</v>
      </c>
      <c r="P95" s="26"/>
      <c r="Q95" s="14">
        <f t="shared" si="18"/>
        <v>0</v>
      </c>
      <c r="R95" s="28">
        <f t="shared" si="19"/>
        <v>0</v>
      </c>
    </row>
    <row r="96" spans="1:18" ht="19" thickBot="1" x14ac:dyDescent="0.5">
      <c r="A96" s="34"/>
      <c r="B96" s="35"/>
      <c r="C96" s="36"/>
      <c r="D96" s="36"/>
      <c r="E96" s="37"/>
      <c r="F96" s="36"/>
      <c r="G96" s="36"/>
      <c r="H96" s="36"/>
      <c r="I96" s="36"/>
      <c r="J96" s="36"/>
      <c r="K96" s="36"/>
      <c r="L96" s="36"/>
      <c r="M96" s="36"/>
      <c r="N96" s="49"/>
      <c r="O96" s="38"/>
      <c r="P96" s="38"/>
    </row>
    <row r="97" spans="1:19" ht="46.5" customHeight="1" thickTop="1" thickBot="1" x14ac:dyDescent="0.5">
      <c r="A97" s="39" t="s">
        <v>41</v>
      </c>
      <c r="B97" s="40" t="s">
        <v>42</v>
      </c>
      <c r="C97" s="40" t="s">
        <v>43</v>
      </c>
      <c r="D97" s="40" t="s">
        <v>44</v>
      </c>
      <c r="E97" s="41" t="s">
        <v>45</v>
      </c>
      <c r="F97" s="18" t="s">
        <v>46</v>
      </c>
      <c r="G97" s="18" t="s">
        <v>46</v>
      </c>
      <c r="H97" s="18" t="s">
        <v>46</v>
      </c>
      <c r="I97" s="18" t="s">
        <v>46</v>
      </c>
      <c r="J97" s="18" t="s">
        <v>46</v>
      </c>
      <c r="K97" s="18" t="s">
        <v>46</v>
      </c>
      <c r="L97" s="18" t="s">
        <v>46</v>
      </c>
      <c r="M97" s="18" t="s">
        <v>46</v>
      </c>
      <c r="N97" s="12" t="s">
        <v>75</v>
      </c>
      <c r="O97" s="42" t="s">
        <v>48</v>
      </c>
      <c r="P97" s="42" t="s">
        <v>49</v>
      </c>
      <c r="R97" s="13" t="s">
        <v>76</v>
      </c>
    </row>
    <row r="98" spans="1:19" ht="22" customHeight="1" thickBot="1" x14ac:dyDescent="0.5">
      <c r="A98" s="89" t="s">
        <v>160</v>
      </c>
      <c r="B98" s="85" t="s">
        <v>161</v>
      </c>
      <c r="C98" s="22" t="s">
        <v>96</v>
      </c>
      <c r="D98" s="50" t="s">
        <v>121</v>
      </c>
      <c r="E98" s="23" t="s">
        <v>58</v>
      </c>
      <c r="F98" s="27"/>
      <c r="G98" s="27"/>
      <c r="H98" s="27"/>
      <c r="I98" s="27"/>
      <c r="J98" s="27"/>
      <c r="K98" s="27"/>
      <c r="L98" s="27"/>
      <c r="M98" s="27"/>
      <c r="N98" s="56">
        <f t="shared" ref="N98:N103" si="20">SUM(F98:M98)</f>
        <v>0</v>
      </c>
      <c r="O98" s="25">
        <v>100</v>
      </c>
      <c r="P98" s="26"/>
      <c r="Q98" s="14">
        <f t="shared" ref="Q98:Q103" si="21">SUM(F98:M98)*P98</f>
        <v>0</v>
      </c>
      <c r="R98" s="28">
        <f t="shared" ref="R98:R103" si="22">IF(E98="Quota d'alta",ROUND(N98*P98,2),IF(E98="Quota mensual",ROUND(N98*P98*12,2),IF(E98="Quota per unitat de consum",ROUND(N98*P98*12,2),IF(E98="Quota Hora",ROUND(N98*P98*365*24,2),IF(E98="Quota dia",ROUND(N98*P98*365,2),"")))))</f>
        <v>0</v>
      </c>
    </row>
    <row r="99" spans="1:19" ht="22" customHeight="1" thickBot="1" x14ac:dyDescent="0.5">
      <c r="A99" s="89"/>
      <c r="B99" s="85"/>
      <c r="C99" s="22" t="s">
        <v>153</v>
      </c>
      <c r="D99" s="50" t="s">
        <v>121</v>
      </c>
      <c r="E99" s="23" t="s">
        <v>58</v>
      </c>
      <c r="F99" s="27"/>
      <c r="G99" s="27"/>
      <c r="H99" s="27"/>
      <c r="I99" s="27"/>
      <c r="J99" s="27"/>
      <c r="K99" s="27"/>
      <c r="L99" s="27"/>
      <c r="M99" s="27"/>
      <c r="N99" s="56">
        <f t="shared" si="20"/>
        <v>0</v>
      </c>
      <c r="O99" s="25">
        <v>219</v>
      </c>
      <c r="P99" s="26"/>
      <c r="Q99" s="14">
        <f t="shared" si="21"/>
        <v>0</v>
      </c>
      <c r="R99" s="28">
        <f t="shared" si="22"/>
        <v>0</v>
      </c>
    </row>
    <row r="100" spans="1:19" ht="22" customHeight="1" thickBot="1" x14ac:dyDescent="0.5">
      <c r="A100" s="89"/>
      <c r="B100" s="85"/>
      <c r="C100" s="22" t="s">
        <v>105</v>
      </c>
      <c r="D100" s="50" t="s">
        <v>121</v>
      </c>
      <c r="E100" s="23" t="s">
        <v>58</v>
      </c>
      <c r="F100" s="27"/>
      <c r="G100" s="27"/>
      <c r="H100" s="27"/>
      <c r="I100" s="27"/>
      <c r="J100" s="27"/>
      <c r="K100" s="27"/>
      <c r="L100" s="27"/>
      <c r="M100" s="27"/>
      <c r="N100" s="56">
        <f t="shared" si="20"/>
        <v>0</v>
      </c>
      <c r="O100" s="25">
        <v>594</v>
      </c>
      <c r="P100" s="26"/>
      <c r="Q100" s="14">
        <f t="shared" si="21"/>
        <v>0</v>
      </c>
      <c r="R100" s="28">
        <f t="shared" si="22"/>
        <v>0</v>
      </c>
    </row>
    <row r="101" spans="1:19" ht="22" customHeight="1" thickBot="1" x14ac:dyDescent="0.5">
      <c r="A101" s="89"/>
      <c r="B101" s="85" t="s">
        <v>162</v>
      </c>
      <c r="C101" s="22" t="s">
        <v>96</v>
      </c>
      <c r="D101" s="50" t="s">
        <v>121</v>
      </c>
      <c r="E101" s="23" t="s">
        <v>58</v>
      </c>
      <c r="F101" s="27"/>
      <c r="G101" s="27"/>
      <c r="H101" s="27"/>
      <c r="I101" s="27"/>
      <c r="J101" s="27"/>
      <c r="K101" s="27"/>
      <c r="L101" s="27"/>
      <c r="M101" s="27"/>
      <c r="N101" s="56">
        <f t="shared" si="20"/>
        <v>0</v>
      </c>
      <c r="O101" s="25">
        <v>19</v>
      </c>
      <c r="P101" s="26"/>
      <c r="Q101" s="14">
        <f t="shared" si="21"/>
        <v>0</v>
      </c>
      <c r="R101" s="28">
        <f t="shared" si="22"/>
        <v>0</v>
      </c>
    </row>
    <row r="102" spans="1:19" ht="22" customHeight="1" thickBot="1" x14ac:dyDescent="0.5">
      <c r="A102" s="89"/>
      <c r="B102" s="85"/>
      <c r="C102" s="22" t="s">
        <v>153</v>
      </c>
      <c r="D102" s="50" t="s">
        <v>121</v>
      </c>
      <c r="E102" s="23" t="s">
        <v>58</v>
      </c>
      <c r="F102" s="27"/>
      <c r="G102" s="27"/>
      <c r="H102" s="27"/>
      <c r="I102" s="27"/>
      <c r="J102" s="27"/>
      <c r="K102" s="27"/>
      <c r="L102" s="27"/>
      <c r="M102" s="27"/>
      <c r="N102" s="56">
        <f t="shared" si="20"/>
        <v>0</v>
      </c>
      <c r="O102" s="25">
        <v>43</v>
      </c>
      <c r="P102" s="26"/>
      <c r="Q102" s="14">
        <f t="shared" si="21"/>
        <v>0</v>
      </c>
      <c r="R102" s="28">
        <f t="shared" si="22"/>
        <v>0</v>
      </c>
    </row>
    <row r="103" spans="1:19" ht="22" customHeight="1" thickBot="1" x14ac:dyDescent="0.5">
      <c r="A103" s="89"/>
      <c r="B103" s="85"/>
      <c r="C103" s="22" t="s">
        <v>105</v>
      </c>
      <c r="D103" s="50" t="s">
        <v>121</v>
      </c>
      <c r="E103" s="23" t="s">
        <v>58</v>
      </c>
      <c r="F103" s="27"/>
      <c r="G103" s="27"/>
      <c r="H103" s="27"/>
      <c r="I103" s="27"/>
      <c r="J103" s="27"/>
      <c r="K103" s="27"/>
      <c r="L103" s="27"/>
      <c r="M103" s="27"/>
      <c r="N103" s="56">
        <f t="shared" si="20"/>
        <v>0</v>
      </c>
      <c r="O103" s="25">
        <v>152</v>
      </c>
      <c r="P103" s="26"/>
      <c r="Q103" s="14">
        <f t="shared" si="21"/>
        <v>0</v>
      </c>
      <c r="R103" s="28">
        <f t="shared" si="22"/>
        <v>0</v>
      </c>
    </row>
    <row r="104" spans="1:19" ht="19" thickBot="1" x14ac:dyDescent="0.5">
      <c r="A104" s="34"/>
      <c r="B104" s="35"/>
      <c r="C104" s="36"/>
      <c r="D104" s="36"/>
      <c r="E104" s="37"/>
      <c r="F104" s="37"/>
      <c r="G104" s="37"/>
      <c r="H104" s="37"/>
      <c r="I104" s="37"/>
      <c r="J104" s="37"/>
      <c r="K104" s="37"/>
      <c r="L104" s="37"/>
      <c r="M104" s="37"/>
      <c r="N104" s="49"/>
      <c r="O104" s="53"/>
      <c r="P104" s="53"/>
    </row>
    <row r="105" spans="1:19" ht="46.5" customHeight="1" thickTop="1" thickBot="1" x14ac:dyDescent="0.5">
      <c r="A105" s="39" t="s">
        <v>41</v>
      </c>
      <c r="B105" s="40" t="s">
        <v>42</v>
      </c>
      <c r="C105" s="40" t="s">
        <v>43</v>
      </c>
      <c r="D105" s="40" t="s">
        <v>44</v>
      </c>
      <c r="E105" s="41" t="s">
        <v>45</v>
      </c>
      <c r="F105" s="18" t="s">
        <v>46</v>
      </c>
      <c r="G105" s="18" t="s">
        <v>46</v>
      </c>
      <c r="H105" s="18" t="s">
        <v>46</v>
      </c>
      <c r="I105" s="18" t="s">
        <v>46</v>
      </c>
      <c r="J105" s="18" t="s">
        <v>46</v>
      </c>
      <c r="K105" s="18" t="s">
        <v>46</v>
      </c>
      <c r="L105" s="18" t="s">
        <v>46</v>
      </c>
      <c r="M105" s="18" t="s">
        <v>46</v>
      </c>
      <c r="N105" s="12" t="s">
        <v>75</v>
      </c>
      <c r="O105" s="42" t="s">
        <v>48</v>
      </c>
      <c r="P105" s="42" t="s">
        <v>49</v>
      </c>
      <c r="R105" s="13" t="s">
        <v>76</v>
      </c>
    </row>
    <row r="106" spans="1:19" ht="22" customHeight="1" thickBot="1" x14ac:dyDescent="0.5">
      <c r="A106" s="52" t="s">
        <v>163</v>
      </c>
      <c r="B106" s="29" t="s">
        <v>164</v>
      </c>
      <c r="C106" s="22" t="s">
        <v>53</v>
      </c>
      <c r="D106" s="23" t="s">
        <v>165</v>
      </c>
      <c r="E106" s="32" t="s">
        <v>58</v>
      </c>
      <c r="F106" s="24"/>
      <c r="G106" s="24">
        <v>11</v>
      </c>
      <c r="H106" s="24"/>
      <c r="I106" s="24"/>
      <c r="J106" s="24"/>
      <c r="K106" s="24"/>
      <c r="L106" s="24"/>
      <c r="M106" s="24"/>
      <c r="N106" s="56">
        <f>SUM(F106:M106)</f>
        <v>11</v>
      </c>
      <c r="O106" s="25">
        <v>3.8</v>
      </c>
      <c r="P106" s="26"/>
      <c r="Q106" s="14">
        <f>SUM(F106:M106)*P106</f>
        <v>0</v>
      </c>
      <c r="R106" s="28">
        <f t="shared" ref="R106" si="23">IF(E106="Quota d'alta",ROUND(N106*P106,2),IF(E106="Quota mensual",ROUND(N106*P106*12,2),IF(E106="Quota per unitat de consum",ROUND(N106*P106*12,2),IF(E106="Quota Hora",ROUND(N106*P106*365*24,2),IF(E106="Quota dia",ROUND(N106*P106*365,2),"")))))</f>
        <v>0</v>
      </c>
    </row>
    <row r="107" spans="1:19" ht="19" thickBot="1" x14ac:dyDescent="0.5">
      <c r="A107" s="34"/>
      <c r="B107" s="35"/>
      <c r="C107" s="36"/>
      <c r="D107" s="36"/>
      <c r="E107" s="37"/>
      <c r="F107" s="37"/>
      <c r="G107" s="37"/>
      <c r="H107" s="37"/>
      <c r="I107" s="37"/>
      <c r="J107" s="37"/>
      <c r="K107" s="37"/>
      <c r="L107" s="37"/>
      <c r="M107" s="37"/>
      <c r="N107" s="49"/>
      <c r="O107" s="53"/>
      <c r="P107" s="53"/>
    </row>
    <row r="108" spans="1:19" ht="46.5" customHeight="1" thickTop="1" thickBot="1" x14ac:dyDescent="0.5">
      <c r="A108" s="39" t="s">
        <v>41</v>
      </c>
      <c r="B108" s="40" t="s">
        <v>42</v>
      </c>
      <c r="C108" s="40" t="s">
        <v>43</v>
      </c>
      <c r="D108" s="40" t="s">
        <v>44</v>
      </c>
      <c r="E108" s="41" t="s">
        <v>45</v>
      </c>
      <c r="F108" s="18" t="s">
        <v>46</v>
      </c>
      <c r="G108" s="18" t="s">
        <v>46</v>
      </c>
      <c r="H108" s="18" t="s">
        <v>46</v>
      </c>
      <c r="I108" s="18" t="s">
        <v>46</v>
      </c>
      <c r="J108" s="18" t="s">
        <v>46</v>
      </c>
      <c r="K108" s="18" t="s">
        <v>46</v>
      </c>
      <c r="L108" s="18" t="s">
        <v>46</v>
      </c>
      <c r="M108" s="18" t="s">
        <v>46</v>
      </c>
      <c r="N108" s="12" t="s">
        <v>75</v>
      </c>
      <c r="O108" s="42" t="s">
        <v>48</v>
      </c>
      <c r="P108" s="42" t="s">
        <v>49</v>
      </c>
      <c r="R108" s="13" t="s">
        <v>76</v>
      </c>
    </row>
    <row r="109" spans="1:19" ht="37.5" thickBot="1" x14ac:dyDescent="0.5">
      <c r="A109" s="52" t="s">
        <v>166</v>
      </c>
      <c r="B109" s="29"/>
      <c r="C109" s="22" t="s">
        <v>53</v>
      </c>
      <c r="D109" s="23" t="s">
        <v>92</v>
      </c>
      <c r="E109" s="54" t="s">
        <v>58</v>
      </c>
      <c r="F109" s="54"/>
      <c r="G109" s="54"/>
      <c r="H109" s="54"/>
      <c r="I109" s="54"/>
      <c r="J109" s="54"/>
      <c r="K109" s="27"/>
      <c r="L109" s="54"/>
      <c r="M109" s="54"/>
      <c r="N109" s="56">
        <f>SUM(F109:M109)</f>
        <v>0</v>
      </c>
      <c r="O109" s="55">
        <v>4.2750000000000004</v>
      </c>
      <c r="P109" s="26"/>
      <c r="Q109" s="14">
        <f>SUM(F109:M109)*P109</f>
        <v>0</v>
      </c>
      <c r="R109" s="28">
        <f t="shared" ref="R109" si="24">IF(E109="Quota d'alta",ROUND(N109*P109,2),IF(E109="Quota mensual",ROUND(N109*P109*12,2),IF(E109="Quota per unitat de consum",ROUND(N109*P109*12,2),IF(E109="Quota Hora",ROUND(N109*P109*365*24,2),IF(E109="Quota dia",ROUND(N109*P109*365,2),"")))))</f>
        <v>0</v>
      </c>
      <c r="S109" s="47" t="s">
        <v>85</v>
      </c>
    </row>
    <row r="110" spans="1:19" ht="19" thickBot="1" x14ac:dyDescent="0.5">
      <c r="A110" s="34"/>
      <c r="B110" s="35"/>
      <c r="C110" s="36"/>
      <c r="D110" s="36"/>
      <c r="E110" s="37"/>
      <c r="F110" s="37"/>
      <c r="G110" s="37"/>
      <c r="H110" s="37"/>
      <c r="I110" s="37"/>
      <c r="J110" s="37"/>
      <c r="K110" s="37"/>
      <c r="L110" s="37"/>
      <c r="M110" s="37"/>
      <c r="N110" s="49"/>
      <c r="O110" s="53"/>
      <c r="P110" s="53"/>
    </row>
    <row r="111" spans="1:19" ht="46.5" customHeight="1" thickTop="1" thickBot="1" x14ac:dyDescent="0.5">
      <c r="A111" s="39" t="s">
        <v>41</v>
      </c>
      <c r="B111" s="40" t="s">
        <v>42</v>
      </c>
      <c r="C111" s="40" t="s">
        <v>43</v>
      </c>
      <c r="D111" s="40" t="s">
        <v>44</v>
      </c>
      <c r="E111" s="41" t="s">
        <v>45</v>
      </c>
      <c r="F111" s="18" t="s">
        <v>46</v>
      </c>
      <c r="G111" s="18" t="s">
        <v>46</v>
      </c>
      <c r="H111" s="18" t="s">
        <v>46</v>
      </c>
      <c r="I111" s="18" t="s">
        <v>46</v>
      </c>
      <c r="J111" s="18" t="s">
        <v>46</v>
      </c>
      <c r="K111" s="18" t="s">
        <v>46</v>
      </c>
      <c r="L111" s="18" t="s">
        <v>46</v>
      </c>
      <c r="M111" s="18" t="s">
        <v>46</v>
      </c>
      <c r="N111" s="12" t="s">
        <v>75</v>
      </c>
      <c r="O111" s="42" t="s">
        <v>48</v>
      </c>
      <c r="P111" s="42" t="s">
        <v>49</v>
      </c>
      <c r="R111" s="13" t="s">
        <v>76</v>
      </c>
    </row>
    <row r="112" spans="1:19" ht="37.5" thickBot="1" x14ac:dyDescent="0.5">
      <c r="A112" s="89" t="s">
        <v>167</v>
      </c>
      <c r="B112" s="29" t="s">
        <v>168</v>
      </c>
      <c r="C112" s="22" t="s">
        <v>53</v>
      </c>
      <c r="D112" s="22" t="s">
        <v>169</v>
      </c>
      <c r="E112" s="23" t="s">
        <v>66</v>
      </c>
      <c r="F112" s="30"/>
      <c r="G112" s="30"/>
      <c r="H112" s="30"/>
      <c r="I112" s="30">
        <v>10</v>
      </c>
      <c r="J112" s="30"/>
      <c r="K112" s="24"/>
      <c r="L112" s="30"/>
      <c r="M112" s="30">
        <v>10</v>
      </c>
      <c r="N112" s="56">
        <f t="shared" ref="N112:N114" si="25">SUM(F112:M112)</f>
        <v>20</v>
      </c>
      <c r="O112" s="25">
        <v>76</v>
      </c>
      <c r="P112" s="26"/>
      <c r="Q112" s="14">
        <f>SUM(F112:M112)*P112</f>
        <v>0</v>
      </c>
      <c r="R112" s="28">
        <f>N112*P112</f>
        <v>0</v>
      </c>
    </row>
    <row r="113" spans="1:29" ht="37.5" thickBot="1" x14ac:dyDescent="0.5">
      <c r="A113" s="89"/>
      <c r="B113" s="29" t="s">
        <v>170</v>
      </c>
      <c r="C113" s="22" t="s">
        <v>53</v>
      </c>
      <c r="D113" s="22" t="s">
        <v>169</v>
      </c>
      <c r="E113" s="23" t="s">
        <v>66</v>
      </c>
      <c r="F113" s="30"/>
      <c r="G113" s="30"/>
      <c r="H113" s="30"/>
      <c r="I113" s="30"/>
      <c r="J113" s="30"/>
      <c r="K113" s="24">
        <f>ROUND(357.63,2)</f>
        <v>357.63</v>
      </c>
      <c r="L113" s="30"/>
      <c r="M113" s="30">
        <v>15</v>
      </c>
      <c r="N113" s="56">
        <f t="shared" si="25"/>
        <v>372.63</v>
      </c>
      <c r="O113" s="25">
        <v>47.5</v>
      </c>
      <c r="P113" s="26"/>
      <c r="Q113" s="14">
        <f>SUM(F113:M113)*P113</f>
        <v>0</v>
      </c>
      <c r="R113" s="28">
        <f>N113*P113</f>
        <v>0</v>
      </c>
    </row>
    <row r="114" spans="1:29" ht="37.5" thickBot="1" x14ac:dyDescent="0.5">
      <c r="A114" s="90"/>
      <c r="B114" s="57" t="s">
        <v>171</v>
      </c>
      <c r="C114" s="58" t="s">
        <v>53</v>
      </c>
      <c r="D114" s="58" t="s">
        <v>169</v>
      </c>
      <c r="E114" s="59" t="s">
        <v>66</v>
      </c>
      <c r="F114" s="60"/>
      <c r="G114" s="60"/>
      <c r="H114" s="60"/>
      <c r="I114" s="60">
        <v>100</v>
      </c>
      <c r="J114" s="60"/>
      <c r="K114" s="30"/>
      <c r="L114" s="60"/>
      <c r="M114" s="60">
        <v>50</v>
      </c>
      <c r="N114" s="56">
        <f t="shared" si="25"/>
        <v>150</v>
      </c>
      <c r="O114" s="61">
        <v>28.5</v>
      </c>
      <c r="P114" s="26"/>
      <c r="Q114" s="14">
        <f>SUM(F114:M114)*P114</f>
        <v>0</v>
      </c>
      <c r="R114" s="28">
        <f>N114*P114</f>
        <v>0</v>
      </c>
    </row>
    <row r="115" spans="1:29" s="19" customFormat="1" ht="19.5" thickTop="1" thickBot="1" x14ac:dyDescent="0.5">
      <c r="N115" s="49"/>
    </row>
    <row r="116" spans="1:29" ht="19.5" thickTop="1" thickBot="1" x14ac:dyDescent="0.5">
      <c r="A116" s="62"/>
      <c r="B116" s="62"/>
      <c r="C116" s="63"/>
      <c r="D116" s="63"/>
      <c r="E116" s="64"/>
      <c r="F116" s="64"/>
      <c r="G116" s="64"/>
      <c r="H116" s="64"/>
      <c r="I116" s="64"/>
      <c r="J116" s="64"/>
      <c r="K116" s="64"/>
      <c r="L116" s="64"/>
      <c r="M116" s="64"/>
      <c r="O116" s="65"/>
      <c r="P116" s="65"/>
      <c r="Q116" s="14">
        <f>SUM(Q3:Q114)</f>
        <v>0</v>
      </c>
      <c r="R116" s="68">
        <f>ROUND(SUM(R3:R114),2)</f>
        <v>0</v>
      </c>
      <c r="S116" s="12" t="s">
        <v>172</v>
      </c>
    </row>
    <row r="117" spans="1:29" ht="19.5" thickTop="1" thickBot="1" x14ac:dyDescent="0.5">
      <c r="R117" s="67"/>
    </row>
    <row r="118" spans="1:29" ht="54" customHeight="1" thickBot="1" x14ac:dyDescent="0.5">
      <c r="O118" s="79" t="s">
        <v>174</v>
      </c>
      <c r="P118" s="43"/>
    </row>
    <row r="128" spans="1:29" x14ac:dyDescent="0.45">
      <c r="AC128" s="19"/>
    </row>
  </sheetData>
  <mergeCells count="25">
    <mergeCell ref="A112:A114"/>
    <mergeCell ref="A73:A95"/>
    <mergeCell ref="B84:B86"/>
    <mergeCell ref="B87:B89"/>
    <mergeCell ref="B90:B92"/>
    <mergeCell ref="B93:B95"/>
    <mergeCell ref="A98:A103"/>
    <mergeCell ref="B98:B100"/>
    <mergeCell ref="B101:B103"/>
    <mergeCell ref="A50:A51"/>
    <mergeCell ref="B50:B51"/>
    <mergeCell ref="A8:A11"/>
    <mergeCell ref="A54:A70"/>
    <mergeCell ref="A16:A17"/>
    <mergeCell ref="A18:A19"/>
    <mergeCell ref="A20:A21"/>
    <mergeCell ref="A24:A29"/>
    <mergeCell ref="A32:A36"/>
    <mergeCell ref="A40:A46"/>
    <mergeCell ref="A14:A15"/>
    <mergeCell ref="A3:A4"/>
    <mergeCell ref="A5:A6"/>
    <mergeCell ref="B40:B42"/>
    <mergeCell ref="A47:A49"/>
    <mergeCell ref="B47:B48"/>
  </mergeCells>
  <phoneticPr fontId="20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2de81d-c0d5-4fbd-96d6-458b5887f875" xsi:nil="true"/>
    <lcf76f155ced4ddcb4097134ff3c332f xmlns="f5765fb7-029b-4d89-86eb-677956605af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EC3853AA8BC141A80A062CDC7D752C" ma:contentTypeVersion="13" ma:contentTypeDescription="Crea un document nou" ma:contentTypeScope="" ma:versionID="7ce2f0310f1fbacb214cc621def28456">
  <xsd:schema xmlns:xsd="http://www.w3.org/2001/XMLSchema" xmlns:xs="http://www.w3.org/2001/XMLSchema" xmlns:p="http://schemas.microsoft.com/office/2006/metadata/properties" xmlns:ns2="f5765fb7-029b-4d89-86eb-677956605afd" xmlns:ns3="8b2de81d-c0d5-4fbd-96d6-458b5887f875" targetNamespace="http://schemas.microsoft.com/office/2006/metadata/properties" ma:root="true" ma:fieldsID="3a40dead565854bcc937fa42c9d6f59f" ns2:_="" ns3:_="">
    <xsd:import namespace="f5765fb7-029b-4d89-86eb-677956605afd"/>
    <xsd:import namespace="8b2de81d-c0d5-4fbd-96d6-458b5887f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65fb7-029b-4d89-86eb-677956605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d31bfec-48cb-4de3-a58b-ddeab113d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de81d-c0d5-4fbd-96d6-458b5887f8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0da465-64f8-453d-b17b-1fc4cea33b23}" ma:internalName="TaxCatchAll" ma:showField="CatchAllData" ma:web="8b2de81d-c0d5-4fbd-96d6-458b5887f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635FE1-FD84-400B-955F-E5E3A2EF584D}">
  <ds:schemaRefs>
    <ds:schemaRef ds:uri="http://schemas.microsoft.com/office/2006/metadata/properties"/>
    <ds:schemaRef ds:uri="http://purl.org/dc/elements/1.1/"/>
    <ds:schemaRef ds:uri="f5765fb7-029b-4d89-86eb-677956605afd"/>
    <ds:schemaRef ds:uri="http://schemas.microsoft.com/office/2006/documentManagement/types"/>
    <ds:schemaRef ds:uri="8b2de81d-c0d5-4fbd-96d6-458b5887f875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36F579-E4D9-4A83-B572-34B27C3FFD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5CF49-1927-486F-8A07-81CDE6B97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65fb7-029b-4d89-86eb-677956605afd"/>
    <ds:schemaRef ds:uri="8b2de81d-c0d5-4fbd-96d6-458b5887f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Instruccions</vt:lpstr>
      <vt:lpstr>Proposta econòmica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Caterina Parals Colom</dc:creator>
  <cp:keywords/>
  <dc:description/>
  <cp:lastModifiedBy>David Tedo</cp:lastModifiedBy>
  <cp:revision/>
  <dcterms:created xsi:type="dcterms:W3CDTF">2024-12-17T14:12:20Z</dcterms:created>
  <dcterms:modified xsi:type="dcterms:W3CDTF">2026-07-31T15:49:12Z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cbd5c2-77ae-4cc9-8f52-865f670935b8_Enabled">
    <vt:lpwstr>true</vt:lpwstr>
  </property>
  <property fmtid="{D5CDD505-2E9C-101B-9397-08002B2CF9AE}" pid="3" name="MSIP_Label_51cbd5c2-77ae-4cc9-8f52-865f670935b8_SetDate">
    <vt:lpwstr>2024-12-17T14:15:40Z</vt:lpwstr>
  </property>
  <property fmtid="{D5CDD505-2E9C-101B-9397-08002B2CF9AE}" pid="4" name="MSIP_Label_51cbd5c2-77ae-4cc9-8f52-865f670935b8_Method">
    <vt:lpwstr>Privileged</vt:lpwstr>
  </property>
  <property fmtid="{D5CDD505-2E9C-101B-9397-08002B2CF9AE}" pid="5" name="MSIP_Label_51cbd5c2-77ae-4cc9-8f52-865f670935b8_Name">
    <vt:lpwstr>Ús intern</vt:lpwstr>
  </property>
  <property fmtid="{D5CDD505-2E9C-101B-9397-08002B2CF9AE}" pid="6" name="MSIP_Label_51cbd5c2-77ae-4cc9-8f52-865f670935b8_SiteId">
    <vt:lpwstr>d7f9fe0f-fba5-4e85-a76a-bdbdf37e5209</vt:lpwstr>
  </property>
  <property fmtid="{D5CDD505-2E9C-101B-9397-08002B2CF9AE}" pid="7" name="MSIP_Label_51cbd5c2-77ae-4cc9-8f52-865f670935b8_ActionId">
    <vt:lpwstr>7e9e78bd-946a-40f1-9c6d-3038c12470b9</vt:lpwstr>
  </property>
  <property fmtid="{D5CDD505-2E9C-101B-9397-08002B2CF9AE}" pid="8" name="MSIP_Label_51cbd5c2-77ae-4cc9-8f52-865f670935b8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0x01010098EC3853AA8BC141A80A062CDC7D752C</vt:lpwstr>
  </property>
  <property fmtid="{D5CDD505-2E9C-101B-9397-08002B2CF9AE}" pid="11" name="RV_Validat">
    <vt:bool>false</vt:bool>
  </property>
  <property fmtid="{D5CDD505-2E9C-101B-9397-08002B2CF9AE}" pid="12" name="Validat?">
    <vt:bool>false</vt:bool>
  </property>
</Properties>
</file>