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ROCEDIMENTS OBERTS\ANY 2026\0287 2026 - SALES COM. TIL.LERS I ALZINA (2026-196)\2 DOCUMENTACIÓ ADMINISTRATIVA\"/>
    </mc:Choice>
  </mc:AlternateContent>
  <xr:revisionPtr revIDLastSave="0" documentId="13_ncr:1_{DF4F3F2A-1CD9-4409-A920-90AACC60ABB3}" xr6:coauthVersionLast="47" xr6:coauthVersionMax="47" xr10:uidLastSave="{00000000-0000-0000-0000-000000000000}"/>
  <bookViews>
    <workbookView xWindow="28680" yWindow="-120" windowWidth="38640" windowHeight="21240" activeTab="1" xr2:uid="{00000000-000D-0000-FFFF-FFFF00000000}"/>
  </bookViews>
  <sheets>
    <sheet name="LOT 1_ CE ELS  TIL·LERS" sheetId="6" r:id="rId1"/>
    <sheet name="LOT 2_CE L'ALZINA" sheetId="8" r:id="rId2"/>
  </sheets>
  <definedNames>
    <definedName name="_xlnm.Print_Area" localSheetId="0">'LOT 1_ CE ELS  TIL·LERS'!$A$1:$O$46</definedName>
    <definedName name="_xlnm.Print_Area" localSheetId="1">'LOT 2_CE L''ALZINA'!$A$1:$O$44</definedName>
    <definedName name="director">#REF!</definedName>
    <definedName name="provincia">#REF!</definedName>
    <definedName name="titol">#REF!</definedName>
    <definedName name="Z_8898CBE6_340D_41DC_A062_245629C24F0C_.wvu.PrintArea" localSheetId="0" hidden="1">'LOT 1_ CE ELS  TIL·LERS'!#REF!</definedName>
    <definedName name="Z_8898CBE6_340D_41DC_A062_245629C24F0C_.wvu.PrintArea" localSheetId="1" hidden="1">'LOT 2_CE L''ALZINA'!#REF!</definedName>
  </definedNames>
  <calcPr calcId="191029"/>
  <customWorkbookViews>
    <customWorkbookView name="david" guid="{8898CBE6-340D-41DC-A062-245629C24F0C}" maximized="1" xWindow="1" yWindow="1" windowWidth="1916" windowHeight="861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8" l="1"/>
  <c r="N40" i="8" s="1"/>
  <c r="M38" i="8"/>
  <c r="N38" i="8" s="1"/>
  <c r="M36" i="8"/>
  <c r="N36" i="8" s="1"/>
  <c r="M34" i="8"/>
  <c r="N34" i="8" s="1"/>
  <c r="M32" i="8"/>
  <c r="N32" i="8" s="1"/>
  <c r="M30" i="8"/>
  <c r="N30" i="8" s="1"/>
  <c r="M32" i="6"/>
  <c r="M28" i="8"/>
  <c r="N28" i="8" s="1"/>
  <c r="M26" i="8"/>
  <c r="N26" i="8" s="1"/>
  <c r="M24" i="8"/>
  <c r="M22" i="8"/>
  <c r="M20" i="8"/>
  <c r="N20" i="8" s="1"/>
  <c r="M18" i="8"/>
  <c r="N18" i="8" s="1"/>
  <c r="M16" i="8"/>
  <c r="N16" i="8" s="1"/>
  <c r="M14" i="8"/>
  <c r="M12" i="8"/>
  <c r="N12" i="8" s="1"/>
  <c r="M42" i="6"/>
  <c r="M40" i="6"/>
  <c r="M38" i="6"/>
  <c r="M36" i="6"/>
  <c r="M34" i="6"/>
  <c r="M30" i="6"/>
  <c r="M28" i="6"/>
  <c r="M26" i="6"/>
  <c r="M24" i="6"/>
  <c r="M22" i="6"/>
  <c r="M20" i="6"/>
  <c r="M18" i="6"/>
  <c r="M16" i="6"/>
  <c r="M14" i="6"/>
  <c r="M12" i="6"/>
  <c r="N24" i="8"/>
  <c r="N22" i="8"/>
  <c r="N14" i="8"/>
  <c r="N43" i="8" l="1"/>
  <c r="N42" i="6"/>
  <c r="N40" i="6"/>
  <c r="N34" i="6"/>
  <c r="N30" i="6" l="1"/>
  <c r="N28" i="6" l="1"/>
  <c r="N26" i="6"/>
  <c r="K18" i="6" l="1"/>
  <c r="N24" i="6" l="1"/>
  <c r="N16" i="6" l="1"/>
  <c r="N38" i="6" l="1"/>
  <c r="N36" i="6"/>
  <c r="N18" i="6" l="1"/>
  <c r="N32" i="6" l="1"/>
  <c r="N22" i="6" l="1"/>
  <c r="N14" i="6" l="1"/>
  <c r="N20" i="6"/>
  <c r="N12" i="6"/>
  <c r="N45" i="6" l="1"/>
</calcChain>
</file>

<file path=xl/sharedStrings.xml><?xml version="1.0" encoding="utf-8"?>
<sst xmlns="http://schemas.openxmlformats.org/spreadsheetml/2006/main" count="116" uniqueCount="68">
  <si>
    <t>CAPITOL</t>
  </si>
  <si>
    <t>PREU</t>
  </si>
  <si>
    <t>IMPORT</t>
  </si>
  <si>
    <t>DESCRIPCIÓ</t>
  </si>
  <si>
    <t>UT</t>
  </si>
  <si>
    <t>AMID.</t>
  </si>
  <si>
    <t>1.1</t>
  </si>
  <si>
    <t>ut</t>
  </si>
  <si>
    <t>1.2</t>
  </si>
  <si>
    <t>m2</t>
  </si>
  <si>
    <t>Repicat d'enguixat, amb mitjans manuals i càrrega manual de runa sobre camió o contenidor.</t>
  </si>
  <si>
    <t>Rebaixat, polit i abrillantat del paviment de terratzo o pedra.</t>
  </si>
  <si>
    <t>m3</t>
  </si>
  <si>
    <t>Càrrega amb mitjans manuals i transport de residus inerts o no especials a instal·lació autoritzada de gestió de residus, amb contenidor de 5 m3 de capacitat.</t>
  </si>
  <si>
    <t>Disposició controlada de residus en dipòsit autoritzat inclòs el cànon sobre la disposició controlada dels residus de la construcció, segons la LLEI 8/2008, de residus barrejats no perillosos amb una densitat 0,17 t/m3, procedents de construcció o demolició, amb codi 17 09 04 segons la Llista Europea de Residus.</t>
  </si>
  <si>
    <t>Retirada d'instal·lació interior elèctrica i illuminació obsoleta, cablejat, mecanismes, lluminàries...... amb mitjans manuals i càrrega manual de runa sobre camió o contenidor.</t>
  </si>
  <si>
    <t>Arrencada d'aplacat en parament vertical, amb mitjans manuals i emmagatzematge o càrrega manual de runa sobre camió o contenidor.</t>
  </si>
  <si>
    <t>1.3</t>
  </si>
  <si>
    <t>Pintat de portes amb esmalt acrílic, amb dues capes d'acabat.</t>
  </si>
  <si>
    <t>Revestiment de parament vertical amb panells fenòlics de 13 mm de gruix amb color blau NCS S 2020-R90B i amb color blanc RAL 9010 segons indicacions tècnics facultatius.</t>
  </si>
  <si>
    <t>Subministrament i instal·lació de llumenera de sostre i de paret amb alta resistencia a l'impact de la casa LEDVANCE model SF Compact IK10 300 24 W 3000 K IP65 WT</t>
  </si>
  <si>
    <t>mat=63,80€</t>
  </si>
  <si>
    <t>OBRA CIVIL i INSTAL·LACIONS</t>
  </si>
  <si>
    <t xml:space="preserve">Treballs de retirada de mobiliari i equipament existent. Inclou emmagatzematge en zona especificada  per la Direcció del Centre. </t>
  </si>
  <si>
    <t>Enguixat a bona vista sobre parament vertical a tota alçaria, amb guix Y-20, acabat lliscat.</t>
  </si>
  <si>
    <t>Pintat sobre superfícies de guix, amb pintura plàstica, amb certificat ECO LABEL, amb una capa segelladora i dues d'acabat.</t>
  </si>
  <si>
    <t>Ajudes paleteria</t>
  </si>
  <si>
    <t>Subministrament i col·locació de maneta</t>
  </si>
  <si>
    <t>Subministrament i col·locació de topes</t>
  </si>
  <si>
    <t>Preparació de paraments per a pintar. Inclou allisat de gotelé.</t>
  </si>
  <si>
    <t>TOTAL CE ELS TIL·LERS</t>
  </si>
  <si>
    <t>2.1</t>
  </si>
  <si>
    <t>2.2</t>
  </si>
  <si>
    <t>2.3</t>
  </si>
  <si>
    <t>2.3.2</t>
  </si>
  <si>
    <t>2.3.3</t>
  </si>
  <si>
    <t>Subministrament i instal·lació de finestre d'acer vidre amb vidreP7B i 15 mm. de gruix</t>
  </si>
  <si>
    <t>Subministrament i col·locació de maneta.</t>
  </si>
  <si>
    <t>Subministrament i col·locació de topes.</t>
  </si>
  <si>
    <t xml:space="preserve">Instal·lació intèrfon locutori </t>
  </si>
  <si>
    <t>TOTAL CE L'ALZINA</t>
  </si>
  <si>
    <t>PRESSUPOST</t>
  </si>
  <si>
    <t>LOT 1: CE ELS TIL·LERS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</si>
  <si>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</si>
  <si>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</si>
  <si>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</si>
  <si>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</si>
  <si>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</si>
  <si>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</si>
  <si>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</si>
  <si>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</si>
  <si>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</si>
  <si>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</si>
  <si>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</si>
  <si>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</si>
  <si>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</si>
  <si>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PLA DE MILLORA SALES DE COMUNICACIONS</t>
  </si>
  <si>
    <t>LOT 2: CE L'ALZINA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</si>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</sst>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6">
    <font>
      <sz val="11"/>
      <color theme="1"/>
      <name val="Helvetica-Light"/>
      <family val="2"/>
    </font>
    <font>
      <sz val="11"/>
      <color theme="1"/>
      <name val="Helvetica-Light"/>
      <family val="2"/>
    </font>
    <font>
      <sz val="10"/>
      <color theme="1"/>
      <name val="Helvetica-Light"/>
      <family val="2"/>
    </font>
    <font>
      <b/>
      <sz val="8"/>
      <color theme="1"/>
      <name val="Helvetica-Light"/>
      <family val="2"/>
    </font>
    <font>
      <sz val="10"/>
      <color indexed="8"/>
      <name val="Calibri"/>
      <family val="2"/>
    </font>
    <font>
      <sz val="11"/>
      <color indexed="8"/>
      <name val="Helvetica-Light"/>
      <family val="2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</font>
    <font>
      <sz val="8"/>
      <color theme="1"/>
      <name val="Verdana"/>
      <family val="2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5E6787"/>
      <name val="Helvetica"/>
      <family val="2"/>
    </font>
    <font>
      <b/>
      <sz val="10"/>
      <color theme="1"/>
      <name val="Helvetica-Light"/>
    </font>
    <font>
      <sz val="10"/>
      <color theme="1"/>
      <name val="Helvetica-Light"/>
    </font>
    <font>
      <sz val="10"/>
      <color rgb="FFFF0000"/>
      <name val="Calibri"/>
      <family val="2"/>
    </font>
    <font>
      <b/>
      <sz val="9"/>
      <color rgb="FFFF0000"/>
      <name val="Calibri"/>
      <family val="2"/>
    </font>
    <font>
      <sz val="10"/>
      <name val="Calibri"/>
      <family val="2"/>
    </font>
    <font>
      <sz val="11"/>
      <name val="Helvetica-Light"/>
      <family val="2"/>
    </font>
    <font>
      <sz val="11"/>
      <color rgb="FFFF0000"/>
      <name val="Helvetica-Light"/>
      <family val="2"/>
    </font>
    <font>
      <b/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6" fillId="0" borderId="0" xfId="0" applyFont="1" applyFill="1" applyBorder="1"/>
    <xf numFmtId="0" fontId="6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/>
    <xf numFmtId="164" fontId="8" fillId="2" borderId="1" xfId="0" applyNumberFormat="1" applyFont="1" applyFill="1" applyBorder="1"/>
    <xf numFmtId="44" fontId="7" fillId="2" borderId="1" xfId="1" applyFont="1" applyFill="1" applyBorder="1" applyAlignment="1">
      <alignment vertical="center"/>
    </xf>
    <xf numFmtId="164" fontId="2" fillId="0" borderId="0" xfId="0" applyNumberFormat="1" applyFont="1"/>
    <xf numFmtId="164" fontId="6" fillId="0" borderId="0" xfId="0" applyNumberFormat="1" applyFont="1" applyFill="1" applyBorder="1"/>
    <xf numFmtId="164" fontId="6" fillId="0" borderId="0" xfId="0" applyNumberFormat="1" applyFont="1"/>
    <xf numFmtId="164" fontId="11" fillId="0" borderId="0" xfId="0" applyNumberFormat="1" applyFont="1"/>
    <xf numFmtId="0" fontId="4" fillId="0" borderId="0" xfId="0" applyFont="1" applyFill="1" applyBorder="1" applyAlignment="1"/>
    <xf numFmtId="2" fontId="4" fillId="0" borderId="0" xfId="0" applyNumberFormat="1" applyFont="1" applyFill="1" applyBorder="1" applyAlignment="1" applyProtection="1"/>
    <xf numFmtId="164" fontId="4" fillId="0" borderId="0" xfId="1" applyNumberFormat="1" applyFont="1" applyFill="1" applyBorder="1" applyAlignment="1" applyProtection="1">
      <protection locked="0"/>
    </xf>
    <xf numFmtId="44" fontId="4" fillId="0" borderId="0" xfId="1" applyFont="1" applyFill="1" applyBorder="1" applyAlignment="1"/>
    <xf numFmtId="164" fontId="4" fillId="0" borderId="0" xfId="0" applyNumberFormat="1" applyFont="1" applyFill="1" applyBorder="1" applyAlignment="1">
      <alignment vertical="center"/>
    </xf>
    <xf numFmtId="0" fontId="11" fillId="0" borderId="2" xfId="0" applyFont="1" applyFill="1" applyBorder="1" applyAlignment="1">
      <alignment horizontal="left" vertical="top"/>
    </xf>
    <xf numFmtId="164" fontId="11" fillId="0" borderId="2" xfId="0" applyNumberFormat="1" applyFont="1" applyBorder="1"/>
    <xf numFmtId="0" fontId="7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vertical="top"/>
    </xf>
    <xf numFmtId="0" fontId="6" fillId="0" borderId="0" xfId="0" applyFont="1" applyAlignment="1">
      <alignment vertical="top"/>
    </xf>
    <xf numFmtId="0" fontId="9" fillId="0" borderId="2" xfId="0" applyFont="1" applyFill="1" applyBorder="1" applyAlignment="1">
      <alignment vertical="top"/>
    </xf>
    <xf numFmtId="0" fontId="9" fillId="0" borderId="2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13" fillId="0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13" fillId="0" borderId="0" xfId="0" applyFont="1" applyFill="1" applyBorder="1" applyAlignment="1">
      <alignment vertical="top"/>
    </xf>
    <xf numFmtId="0" fontId="6" fillId="0" borderId="2" xfId="0" applyFont="1" applyFill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4" fontId="8" fillId="2" borderId="1" xfId="0" applyNumberFormat="1" applyFont="1" applyFill="1" applyBorder="1"/>
    <xf numFmtId="4" fontId="6" fillId="0" borderId="0" xfId="0" applyNumberFormat="1" applyFont="1"/>
    <xf numFmtId="4" fontId="9" fillId="0" borderId="2" xfId="0" applyNumberFormat="1" applyFont="1" applyFill="1" applyBorder="1" applyAlignment="1">
      <alignment horizontal="right" vertical="center"/>
    </xf>
    <xf numFmtId="4" fontId="2" fillId="0" borderId="0" xfId="0" applyNumberFormat="1" applyFont="1"/>
    <xf numFmtId="4" fontId="6" fillId="0" borderId="0" xfId="0" applyNumberFormat="1" applyFont="1" applyFill="1" applyBorder="1"/>
    <xf numFmtId="4" fontId="4" fillId="0" borderId="0" xfId="0" applyNumberFormat="1" applyFont="1" applyFill="1" applyBorder="1" applyAlignment="1">
      <alignment vertical="center"/>
    </xf>
    <xf numFmtId="4" fontId="13" fillId="0" borderId="0" xfId="0" applyNumberFormat="1" applyFont="1" applyFill="1" applyBorder="1"/>
    <xf numFmtId="4" fontId="3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left" vertical="center"/>
    </xf>
    <xf numFmtId="44" fontId="4" fillId="0" borderId="0" xfId="2" applyFont="1" applyFill="1" applyBorder="1" applyAlignment="1"/>
    <xf numFmtId="0" fontId="18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14" fillId="0" borderId="0" xfId="0" applyFont="1" applyAlignment="1"/>
    <xf numFmtId="0" fontId="4" fillId="0" borderId="0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>
      <alignment horizontal="left"/>
    </xf>
    <xf numFmtId="0" fontId="17" fillId="0" borderId="0" xfId="0" applyFont="1" applyAlignment="1"/>
    <xf numFmtId="0" fontId="6" fillId="0" borderId="0" xfId="0" applyFont="1" applyFill="1" applyBorder="1" applyAlignment="1">
      <alignment horizontal="center"/>
    </xf>
    <xf numFmtId="4" fontId="12" fillId="0" borderId="0" xfId="0" applyNumberFormat="1" applyFont="1" applyFill="1" applyBorder="1" applyAlignment="1"/>
    <xf numFmtId="164" fontId="6" fillId="0" borderId="0" xfId="1" applyNumberFormat="1" applyFont="1" applyFill="1" applyBorder="1" applyAlignment="1"/>
    <xf numFmtId="0" fontId="6" fillId="0" borderId="0" xfId="0" applyFont="1" applyFill="1" applyBorder="1" applyAlignment="1">
      <alignment horizontal="left"/>
    </xf>
    <xf numFmtId="2" fontId="4" fillId="0" borderId="0" xfId="0" applyNumberFormat="1" applyFont="1" applyFill="1" applyBorder="1" applyAlignment="1"/>
    <xf numFmtId="164" fontId="13" fillId="0" borderId="0" xfId="0" applyNumberFormat="1" applyFont="1" applyFill="1" applyBorder="1" applyAlignment="1"/>
    <xf numFmtId="4" fontId="12" fillId="0" borderId="0" xfId="0" applyNumberFormat="1" applyFont="1" applyFill="1" applyBorder="1" applyAlignment="1">
      <alignment horizontal="right"/>
    </xf>
    <xf numFmtId="164" fontId="12" fillId="0" borderId="0" xfId="0" applyNumberFormat="1" applyFont="1" applyAlignment="1"/>
    <xf numFmtId="4" fontId="15" fillId="0" borderId="0" xfId="0" applyNumberFormat="1" applyFont="1" applyAlignment="1"/>
    <xf numFmtId="0" fontId="20" fillId="0" borderId="0" xfId="0" applyNumberFormat="1" applyFont="1" applyFill="1" applyBorder="1" applyAlignment="1" applyProtection="1">
      <alignment horizontal="justify" wrapText="1"/>
      <protection locked="0"/>
    </xf>
    <xf numFmtId="0" fontId="21" fillId="0" borderId="0" xfId="0" applyFont="1" applyFill="1" applyBorder="1" applyAlignment="1"/>
    <xf numFmtId="0" fontId="20" fillId="0" borderId="0" xfId="0" applyFont="1" applyFill="1" applyBorder="1" applyAlignment="1"/>
    <xf numFmtId="4" fontId="20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4" fontId="22" fillId="0" borderId="0" xfId="0" applyNumberFormat="1" applyFont="1" applyFill="1" applyBorder="1" applyAlignment="1" applyProtection="1">
      <alignment horizontal="right"/>
      <protection locked="0"/>
    </xf>
    <xf numFmtId="4" fontId="22" fillId="0" borderId="0" xfId="0" applyNumberFormat="1" applyFont="1" applyFill="1" applyBorder="1" applyAlignment="1" applyProtection="1">
      <protection locked="0"/>
    </xf>
    <xf numFmtId="4" fontId="20" fillId="0" borderId="0" xfId="0" applyNumberFormat="1" applyFont="1" applyFill="1" applyBorder="1" applyAlignment="1" applyProtection="1">
      <protection locked="0"/>
    </xf>
    <xf numFmtId="4" fontId="15" fillId="0" borderId="0" xfId="0" applyNumberFormat="1" applyFont="1" applyFill="1" applyBorder="1" applyAlignment="1"/>
    <xf numFmtId="4" fontId="20" fillId="0" borderId="0" xfId="0" applyNumberFormat="1" applyFont="1" applyFill="1" applyBorder="1" applyAlignment="1" applyProtection="1">
      <alignment horizontal="justify" wrapText="1"/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 applyProtection="1">
      <alignment wrapText="1"/>
      <protection locked="0"/>
    </xf>
    <xf numFmtId="0" fontId="24" fillId="0" borderId="0" xfId="0" applyFont="1" applyAlignment="1">
      <alignment wrapText="1"/>
    </xf>
    <xf numFmtId="2" fontId="21" fillId="0" borderId="0" xfId="0" applyNumberFormat="1" applyFont="1" applyFill="1" applyBorder="1" applyAlignment="1">
      <alignment wrapText="1"/>
    </xf>
    <xf numFmtId="0" fontId="24" fillId="0" borderId="0" xfId="0" applyFont="1" applyBorder="1" applyAlignment="1">
      <alignment wrapText="1"/>
    </xf>
    <xf numFmtId="4" fontId="25" fillId="0" borderId="0" xfId="0" applyNumberFormat="1" applyFont="1" applyFill="1" applyBorder="1" applyAlignment="1"/>
    <xf numFmtId="0" fontId="15" fillId="0" borderId="0" xfId="0" applyFont="1" applyAlignment="1"/>
    <xf numFmtId="164" fontId="15" fillId="0" borderId="0" xfId="0" applyNumberFormat="1" applyFont="1" applyAlignment="1"/>
    <xf numFmtId="4" fontId="12" fillId="0" borderId="0" xfId="0" applyNumberFormat="1" applyFont="1" applyAlignment="1"/>
    <xf numFmtId="164" fontId="22" fillId="0" borderId="0" xfId="2" applyNumberFormat="1" applyFont="1" applyFill="1" applyBorder="1" applyAlignment="1" applyProtection="1">
      <protection locked="0"/>
    </xf>
    <xf numFmtId="0" fontId="22" fillId="0" borderId="0" xfId="0" applyFont="1" applyFill="1" applyBorder="1" applyAlignment="1"/>
    <xf numFmtId="164" fontId="12" fillId="0" borderId="0" xfId="0" applyNumberFormat="1" applyFont="1" applyFill="1" applyBorder="1" applyAlignment="1"/>
    <xf numFmtId="4" fontId="22" fillId="0" borderId="3" xfId="0" applyNumberFormat="1" applyFont="1" applyFill="1" applyBorder="1" applyAlignment="1" applyProtection="1">
      <protection locked="0"/>
    </xf>
    <xf numFmtId="0" fontId="20" fillId="0" borderId="3" xfId="0" applyFont="1" applyFill="1" applyBorder="1" applyAlignment="1"/>
    <xf numFmtId="164" fontId="22" fillId="0" borderId="3" xfId="2" applyNumberFormat="1" applyFont="1" applyFill="1" applyBorder="1" applyAlignment="1" applyProtection="1">
      <protection locked="0"/>
    </xf>
    <xf numFmtId="44" fontId="4" fillId="0" borderId="3" xfId="2" applyFont="1" applyFill="1" applyBorder="1" applyAlignment="1"/>
    <xf numFmtId="164" fontId="20" fillId="0" borderId="0" xfId="2" applyNumberFormat="1" applyFont="1" applyFill="1" applyBorder="1" applyAlignment="1" applyProtection="1">
      <protection locked="0"/>
    </xf>
    <xf numFmtId="44" fontId="20" fillId="0" borderId="0" xfId="2" applyFont="1" applyFill="1" applyBorder="1" applyAlignment="1"/>
    <xf numFmtId="164" fontId="20" fillId="0" borderId="0" xfId="0" applyNumberFormat="1" applyFont="1" applyFill="1" applyBorder="1" applyAlignment="1">
      <alignment vertical="center"/>
    </xf>
    <xf numFmtId="44" fontId="20" fillId="0" borderId="0" xfId="2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center" vertical="top"/>
    </xf>
    <xf numFmtId="44" fontId="22" fillId="0" borderId="0" xfId="2" applyFont="1" applyFill="1" applyBorder="1" applyAlignment="1">
      <alignment vertical="center"/>
    </xf>
    <xf numFmtId="4" fontId="12" fillId="0" borderId="0" xfId="0" applyNumberFormat="1" applyFont="1" applyBorder="1" applyAlignment="1"/>
    <xf numFmtId="44" fontId="4" fillId="0" borderId="0" xfId="2" applyFont="1" applyFill="1" applyBorder="1" applyAlignment="1"/>
    <xf numFmtId="0" fontId="22" fillId="0" borderId="0" xfId="0" applyNumberFormat="1" applyFont="1" applyFill="1" applyBorder="1" applyAlignment="1" applyProtection="1">
      <alignment horizontal="justify" wrapText="1"/>
      <protection locked="0"/>
    </xf>
    <xf numFmtId="44" fontId="22" fillId="0" borderId="0" xfId="2" applyFont="1" applyFill="1" applyBorder="1" applyAlignment="1"/>
    <xf numFmtId="0" fontId="13" fillId="0" borderId="2" xfId="0" applyFont="1" applyFill="1" applyBorder="1" applyAlignment="1">
      <alignment vertical="center"/>
    </xf>
    <xf numFmtId="44" fontId="4" fillId="0" borderId="0" xfId="2" applyFont="1" applyFill="1" applyBorder="1" applyAlignment="1">
      <alignment vertical="center"/>
    </xf>
    <xf numFmtId="0" fontId="16" fillId="0" borderId="2" xfId="0" applyFont="1" applyBorder="1" applyAlignment="1" applyProtection="1">
      <alignment vertical="center" wrapText="1"/>
      <protection locked="0"/>
    </xf>
    <xf numFmtId="0" fontId="0" fillId="0" borderId="2" xfId="0" applyFont="1" applyBorder="1" applyAlignment="1">
      <alignment vertical="center" wrapText="1"/>
    </xf>
    <xf numFmtId="0" fontId="16" fillId="0" borderId="0" xfId="0" applyFont="1" applyBorder="1" applyAlignment="1" applyProtection="1">
      <alignment vertical="center" wrapText="1"/>
      <protection locked="0"/>
    </xf>
    <xf numFmtId="0" fontId="0" fillId="0" borderId="0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23" fillId="0" borderId="0" xfId="0" applyFont="1" applyAlignment="1">
      <alignment wrapText="1"/>
    </xf>
    <xf numFmtId="164" fontId="11" fillId="0" borderId="2" xfId="0" applyNumberFormat="1" applyFont="1" applyBorder="1" applyAlignment="1">
      <alignment wrapText="1"/>
    </xf>
    <xf numFmtId="0" fontId="0" fillId="0" borderId="2" xfId="0" applyBorder="1" applyAlignment="1">
      <alignment wrapText="1"/>
    </xf>
    <xf numFmtId="0" fontId="12" fillId="0" borderId="0" xfId="0" applyFont="1" applyBorder="1" applyAlignment="1" applyProtection="1">
      <alignment wrapText="1"/>
      <protection locked="0"/>
    </xf>
    <xf numFmtId="44" fontId="22" fillId="0" borderId="0" xfId="2" applyFont="1" applyFill="1" applyBorder="1" applyAlignment="1">
      <alignment horizontal="right"/>
    </xf>
    <xf numFmtId="44" fontId="4" fillId="0" borderId="0" xfId="2" applyFont="1" applyFill="1" applyBorder="1" applyAlignment="1"/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56"/>
  <sheetViews>
    <sheetView view="pageBreakPreview" topLeftCell="A26" zoomScale="101" zoomScaleNormal="100" zoomScaleSheetLayoutView="101" workbookViewId="0">
      <selection activeCell="R32" sqref="R32"/>
    </sheetView>
  </sheetViews>
  <sheetFormatPr defaultColWidth="11" defaultRowHeight="12.5"/>
  <cols>
    <col min="1" max="1" width="9.58203125" style="38" customWidth="1"/>
    <col min="2" max="2" width="2.9140625" style="38" customWidth="1"/>
    <col min="3" max="3" width="4.5" style="1" customWidth="1"/>
    <col min="4" max="4" width="4.58203125" style="1" customWidth="1"/>
    <col min="5" max="5" width="8.08203125" style="1" customWidth="1"/>
    <col min="6" max="6" width="7.9140625" style="1" customWidth="1"/>
    <col min="7" max="7" width="5.6640625" style="1" customWidth="1"/>
    <col min="8" max="8" width="3.4140625" style="1" customWidth="1"/>
    <col min="9" max="9" width="4.08203125" style="1" customWidth="1"/>
    <col min="10" max="10" width="6.33203125" style="1" bestFit="1" customWidth="1"/>
    <col min="11" max="11" width="9.9140625" style="49" customWidth="1"/>
    <col min="12" max="12" width="1.4140625" style="1" customWidth="1"/>
    <col min="13" max="13" width="12" style="1" customWidth="1"/>
    <col min="14" max="14" width="14.5" style="5" bestFit="1" customWidth="1"/>
    <col min="15" max="15" width="0.6640625" style="1" customWidth="1"/>
    <col min="16" max="16384" width="11" style="1"/>
  </cols>
  <sheetData>
    <row r="2" spans="1:16" ht="13">
      <c r="A2" s="56" t="s">
        <v>56</v>
      </c>
    </row>
    <row r="3" spans="1:16" s="9" customFormat="1" ht="13">
      <c r="A3" s="35"/>
      <c r="B3" s="35"/>
      <c r="K3" s="47"/>
      <c r="N3" s="10"/>
    </row>
    <row r="4" spans="1:16" s="9" customFormat="1" ht="14.4" customHeight="1">
      <c r="A4" s="31"/>
      <c r="B4" s="43"/>
      <c r="C4" s="110" t="s">
        <v>42</v>
      </c>
      <c r="D4" s="111"/>
      <c r="E4" s="111"/>
      <c r="F4" s="111"/>
      <c r="G4" s="111"/>
      <c r="H4" s="111"/>
      <c r="I4" s="111"/>
      <c r="J4" s="111"/>
      <c r="K4" s="50"/>
      <c r="L4" s="11"/>
      <c r="M4" s="23"/>
      <c r="N4" s="12"/>
      <c r="O4" s="11"/>
    </row>
    <row r="5" spans="1:16" s="9" customFormat="1" ht="14.4" customHeight="1">
      <c r="A5" s="101"/>
      <c r="B5" s="102"/>
      <c r="C5" s="112"/>
      <c r="D5" s="113"/>
      <c r="E5" s="113"/>
      <c r="F5" s="113"/>
      <c r="G5" s="113"/>
      <c r="H5" s="113"/>
      <c r="I5" s="113"/>
      <c r="J5" s="113"/>
      <c r="K5" s="50"/>
      <c r="L5" s="11"/>
      <c r="M5" s="23"/>
      <c r="N5" s="12"/>
      <c r="O5" s="11"/>
    </row>
    <row r="6" spans="1:16" s="9" customFormat="1" ht="13">
      <c r="A6" s="33"/>
      <c r="B6" s="34"/>
      <c r="C6" s="18" t="s">
        <v>41</v>
      </c>
      <c r="D6" s="18"/>
      <c r="E6" s="18"/>
      <c r="F6" s="18"/>
      <c r="G6" s="18"/>
      <c r="H6" s="18"/>
      <c r="I6" s="18"/>
      <c r="J6" s="18"/>
      <c r="K6" s="46"/>
      <c r="L6" s="19"/>
      <c r="M6" s="20"/>
      <c r="N6" s="21"/>
      <c r="O6" s="21"/>
    </row>
    <row r="7" spans="1:16" s="9" customFormat="1" ht="13">
      <c r="A7" s="35"/>
      <c r="B7" s="35"/>
      <c r="K7" s="47"/>
      <c r="N7" s="10"/>
    </row>
    <row r="8" spans="1:16" s="11" customFormat="1" ht="13">
      <c r="A8" s="36" t="s">
        <v>0</v>
      </c>
      <c r="B8" s="37" t="s">
        <v>4</v>
      </c>
      <c r="C8" s="14" t="s">
        <v>3</v>
      </c>
      <c r="D8" s="14"/>
      <c r="E8" s="14"/>
      <c r="F8" s="14"/>
      <c r="G8" s="14"/>
      <c r="H8" s="14"/>
      <c r="I8" s="14"/>
      <c r="J8" s="14"/>
      <c r="K8" s="48" t="s">
        <v>5</v>
      </c>
      <c r="L8" s="16"/>
      <c r="M8" s="15" t="s">
        <v>1</v>
      </c>
      <c r="N8" s="15" t="s">
        <v>2</v>
      </c>
      <c r="O8" s="17"/>
    </row>
    <row r="9" spans="1:16">
      <c r="M9" s="22"/>
    </row>
    <row r="10" spans="1:16" ht="13">
      <c r="A10" s="39">
        <v>1</v>
      </c>
      <c r="B10" s="40"/>
      <c r="C10" s="108" t="s">
        <v>22</v>
      </c>
      <c r="D10" s="108"/>
      <c r="E10" s="108"/>
      <c r="F10" s="108"/>
      <c r="G10" s="108"/>
      <c r="H10" s="108"/>
      <c r="I10" s="108"/>
      <c r="J10" s="108"/>
      <c r="K10" s="51"/>
      <c r="L10" s="13"/>
      <c r="M10" s="30"/>
      <c r="N10" s="109"/>
      <c r="O10" s="109"/>
    </row>
    <row r="11" spans="1:16" s="10" customFormat="1" ht="14.4" customHeight="1">
      <c r="A11" s="58"/>
      <c r="B11" s="59"/>
      <c r="C11" s="71"/>
      <c r="D11" s="71"/>
      <c r="E11" s="71"/>
      <c r="F11" s="71"/>
      <c r="G11" s="71"/>
      <c r="H11" s="71"/>
      <c r="I11" s="71"/>
      <c r="J11" s="71"/>
      <c r="K11" s="93"/>
      <c r="L11" s="94"/>
      <c r="M11" s="95"/>
      <c r="N11" s="96"/>
      <c r="O11" s="96"/>
    </row>
    <row r="12" spans="1:16" s="26" customFormat="1" ht="41.4" customHeight="1">
      <c r="A12" s="58" t="s">
        <v>6</v>
      </c>
      <c r="B12" s="59" t="s">
        <v>7</v>
      </c>
      <c r="C12" s="106" t="s">
        <v>23</v>
      </c>
      <c r="D12" s="106"/>
      <c r="E12" s="106"/>
      <c r="F12" s="106"/>
      <c r="G12" s="106"/>
      <c r="H12" s="106"/>
      <c r="I12" s="106"/>
      <c r="J12" s="106"/>
      <c r="K12" s="77">
        <v>4</v>
      </c>
      <c r="L12" s="73"/>
      <c r="M12" s="89">
        <f>200</f>
        <v>200</v>
      </c>
      <c r="N12" s="107">
        <f>K12*M12</f>
        <v>800</v>
      </c>
      <c r="O12" s="107"/>
      <c r="P12" s="58"/>
    </row>
    <row r="13" spans="1:16" s="10" customFormat="1" ht="14.4" customHeight="1">
      <c r="A13" s="58"/>
      <c r="B13" s="59"/>
      <c r="C13" s="71"/>
      <c r="D13" s="71"/>
      <c r="E13" s="71"/>
      <c r="F13" s="71"/>
      <c r="G13" s="71"/>
      <c r="H13" s="71"/>
      <c r="I13" s="71"/>
      <c r="J13" s="71"/>
      <c r="K13" s="78"/>
      <c r="L13" s="73"/>
      <c r="M13" s="97"/>
      <c r="N13" s="98"/>
      <c r="O13" s="98"/>
    </row>
    <row r="14" spans="1:16" s="26" customFormat="1" ht="46.25" customHeight="1">
      <c r="A14" s="58" t="s">
        <v>8</v>
      </c>
      <c r="B14" s="59" t="s">
        <v>7</v>
      </c>
      <c r="C14" s="106" t="s">
        <v>15</v>
      </c>
      <c r="D14" s="106"/>
      <c r="E14" s="106"/>
      <c r="F14" s="106"/>
      <c r="G14" s="106"/>
      <c r="H14" s="106"/>
      <c r="I14" s="106"/>
      <c r="J14" s="106"/>
      <c r="K14" s="77">
        <v>4</v>
      </c>
      <c r="L14" s="91"/>
      <c r="M14" s="89">
        <f>300</f>
        <v>300</v>
      </c>
      <c r="N14" s="107">
        <f>K14*M14</f>
        <v>1200</v>
      </c>
      <c r="O14" s="107"/>
      <c r="P14" s="58"/>
    </row>
    <row r="15" spans="1:16" s="10" customFormat="1" ht="14.4" customHeight="1">
      <c r="A15" s="58"/>
      <c r="B15" s="59"/>
      <c r="C15" s="71"/>
      <c r="D15" s="71"/>
      <c r="E15" s="71"/>
      <c r="F15" s="71"/>
      <c r="G15" s="71"/>
      <c r="H15" s="71"/>
      <c r="I15" s="71"/>
      <c r="J15" s="71"/>
      <c r="K15" s="78"/>
      <c r="L15" s="73"/>
      <c r="M15" s="97"/>
      <c r="N15" s="98"/>
      <c r="O15" s="98"/>
    </row>
    <row r="16" spans="1:16" s="10" customFormat="1" ht="47.4" customHeight="1">
      <c r="A16" s="58" t="s">
        <v>17</v>
      </c>
      <c r="B16" s="59" t="s">
        <v>9</v>
      </c>
      <c r="C16" s="106" t="s">
        <v>16</v>
      </c>
      <c r="D16" s="106"/>
      <c r="E16" s="106"/>
      <c r="F16" s="106"/>
      <c r="G16" s="106"/>
      <c r="H16" s="106"/>
      <c r="I16" s="106"/>
      <c r="J16" s="106"/>
      <c r="K16" s="76">
        <v>24.5</v>
      </c>
      <c r="L16" s="73"/>
      <c r="M16" s="89">
        <f>14*1.19</f>
        <v>16.66</v>
      </c>
      <c r="N16" s="119">
        <f>K16*M16</f>
        <v>408.17</v>
      </c>
      <c r="O16" s="119"/>
    </row>
    <row r="17" spans="1:16" s="9" customFormat="1" ht="14.4" customHeight="1">
      <c r="A17" s="42"/>
      <c r="B17" s="41"/>
      <c r="C17" s="71"/>
      <c r="D17" s="71"/>
      <c r="E17" s="71"/>
      <c r="F17" s="71"/>
      <c r="G17" s="71"/>
      <c r="H17" s="71"/>
      <c r="I17" s="71"/>
      <c r="J17" s="71"/>
      <c r="K17" s="74"/>
      <c r="L17" s="75"/>
      <c r="M17" s="99"/>
      <c r="N17" s="103"/>
      <c r="O17" s="103"/>
    </row>
    <row r="18" spans="1:16" s="10" customFormat="1" ht="30" customHeight="1">
      <c r="A18" s="58" t="s">
        <v>43</v>
      </c>
      <c r="B18" s="59" t="s">
        <v>9</v>
      </c>
      <c r="C18" s="106" t="s">
        <v>10</v>
      </c>
      <c r="D18" s="106"/>
      <c r="E18" s="106"/>
      <c r="F18" s="106"/>
      <c r="G18" s="106"/>
      <c r="H18" s="106"/>
      <c r="I18" s="106"/>
      <c r="J18" s="106"/>
      <c r="K18" s="76">
        <f>24.8-(4*1.8)</f>
        <v>17.600000000000001</v>
      </c>
      <c r="L18" s="91"/>
      <c r="M18" s="89">
        <f>20*1.19</f>
        <v>23.799999999999997</v>
      </c>
      <c r="N18" s="119">
        <f>K18*M18</f>
        <v>418.88</v>
      </c>
      <c r="O18" s="119"/>
    </row>
    <row r="19" spans="1:16" s="9" customFormat="1" ht="14.4" customHeight="1">
      <c r="A19" s="42"/>
      <c r="B19" s="41"/>
      <c r="C19" s="71"/>
      <c r="D19" s="71"/>
      <c r="E19" s="71"/>
      <c r="F19" s="71"/>
      <c r="G19" s="71"/>
      <c r="H19" s="71"/>
      <c r="I19" s="71"/>
      <c r="J19" s="71"/>
      <c r="K19" s="74"/>
      <c r="L19" s="75"/>
      <c r="M19" s="99"/>
      <c r="N19" s="100"/>
      <c r="O19" s="100"/>
    </row>
    <row r="20" spans="1:16" s="26" customFormat="1" ht="35.4" customHeight="1">
      <c r="A20" s="58" t="s">
        <v>44</v>
      </c>
      <c r="B20" s="59" t="s">
        <v>9</v>
      </c>
      <c r="C20" s="106" t="s">
        <v>24</v>
      </c>
      <c r="D20" s="106"/>
      <c r="E20" s="106"/>
      <c r="F20" s="106"/>
      <c r="G20" s="106"/>
      <c r="H20" s="106"/>
      <c r="I20" s="106"/>
      <c r="J20" s="106"/>
      <c r="K20" s="77">
        <v>17.600000000000001</v>
      </c>
      <c r="M20" s="89">
        <f>22.87*1.21</f>
        <v>27.672699999999999</v>
      </c>
      <c r="N20" s="120">
        <f>K20*M20</f>
        <v>487.03952000000004</v>
      </c>
      <c r="O20" s="120"/>
      <c r="P20" s="61"/>
    </row>
    <row r="21" spans="1:16" s="10" customFormat="1" ht="14.4" customHeight="1">
      <c r="A21" s="58"/>
      <c r="B21" s="59"/>
      <c r="C21" s="71"/>
      <c r="D21" s="71"/>
      <c r="E21" s="71"/>
      <c r="F21" s="71"/>
      <c r="G21" s="71"/>
      <c r="H21" s="71"/>
      <c r="I21" s="71"/>
      <c r="J21" s="71"/>
      <c r="K21" s="78"/>
      <c r="L21" s="26"/>
      <c r="M21" s="90"/>
      <c r="N21" s="55"/>
      <c r="O21" s="55"/>
    </row>
    <row r="22" spans="1:16" s="10" customFormat="1" ht="22.75" customHeight="1">
      <c r="A22" s="65" t="s">
        <v>45</v>
      </c>
      <c r="B22" s="62" t="s">
        <v>9</v>
      </c>
      <c r="C22" s="118" t="s">
        <v>29</v>
      </c>
      <c r="D22" s="115"/>
      <c r="E22" s="115"/>
      <c r="F22" s="115"/>
      <c r="G22" s="115"/>
      <c r="H22" s="115"/>
      <c r="I22" s="115"/>
      <c r="J22" s="115"/>
      <c r="K22" s="63">
        <v>36.71</v>
      </c>
      <c r="L22" s="12"/>
      <c r="M22" s="89">
        <f>20</f>
        <v>20</v>
      </c>
      <c r="N22" s="64">
        <f>ROUND(K22*M22,2)</f>
        <v>734.2</v>
      </c>
      <c r="O22" s="12"/>
    </row>
    <row r="23" spans="1:16" s="10" customFormat="1" ht="14.4" customHeight="1">
      <c r="A23" s="26"/>
      <c r="B23" s="58"/>
      <c r="C23" s="81"/>
      <c r="D23" s="71"/>
      <c r="E23" s="71"/>
      <c r="F23" s="71"/>
      <c r="G23" s="71"/>
      <c r="H23" s="71"/>
      <c r="I23" s="71"/>
      <c r="J23" s="71"/>
      <c r="K23" s="80"/>
      <c r="L23" s="27"/>
      <c r="M23" s="91"/>
      <c r="N23" s="28"/>
      <c r="O23" s="29"/>
    </row>
    <row r="24" spans="1:16" s="10" customFormat="1" ht="31.75" customHeight="1">
      <c r="A24" s="65" t="s">
        <v>46</v>
      </c>
      <c r="B24" s="62" t="s">
        <v>9</v>
      </c>
      <c r="C24" s="118" t="s">
        <v>25</v>
      </c>
      <c r="D24" s="115"/>
      <c r="E24" s="115"/>
      <c r="F24" s="115"/>
      <c r="G24" s="115"/>
      <c r="H24" s="115"/>
      <c r="I24" s="115"/>
      <c r="J24" s="115"/>
      <c r="K24" s="63">
        <v>88.81</v>
      </c>
      <c r="L24" s="12"/>
      <c r="M24" s="89">
        <f>10.9</f>
        <v>10.9</v>
      </c>
      <c r="N24" s="64">
        <f>ROUND(K24*M24,2)</f>
        <v>968.03</v>
      </c>
      <c r="O24" s="12"/>
    </row>
    <row r="25" spans="1:16" s="10" customFormat="1" ht="14.4" customHeight="1">
      <c r="A25" s="26"/>
      <c r="B25" s="58"/>
      <c r="C25" s="81"/>
      <c r="D25" s="71"/>
      <c r="E25" s="71"/>
      <c r="F25" s="71"/>
      <c r="G25" s="71"/>
      <c r="H25" s="71"/>
      <c r="I25" s="71"/>
      <c r="J25" s="71"/>
      <c r="K25" s="80"/>
      <c r="L25" s="27"/>
      <c r="M25" s="91"/>
      <c r="N25" s="28"/>
      <c r="O25" s="29"/>
    </row>
    <row r="26" spans="1:16" s="10" customFormat="1" ht="22.25" customHeight="1">
      <c r="A26" s="65" t="s">
        <v>47</v>
      </c>
      <c r="B26" s="62" t="s">
        <v>7</v>
      </c>
      <c r="C26" s="118" t="s">
        <v>18</v>
      </c>
      <c r="D26" s="115"/>
      <c r="E26" s="115"/>
      <c r="F26" s="115"/>
      <c r="G26" s="115"/>
      <c r="H26" s="115"/>
      <c r="I26" s="115"/>
      <c r="J26" s="115"/>
      <c r="K26" s="63">
        <v>5</v>
      </c>
      <c r="L26" s="12"/>
      <c r="M26" s="89">
        <f>175</f>
        <v>175</v>
      </c>
      <c r="N26" s="64">
        <f>ROUND(K26*M26,2)</f>
        <v>875</v>
      </c>
      <c r="O26" s="12"/>
    </row>
    <row r="27" spans="1:16" s="10" customFormat="1" ht="14.4" customHeight="1">
      <c r="A27" s="26"/>
      <c r="B27" s="58"/>
      <c r="C27" s="81"/>
      <c r="D27" s="71"/>
      <c r="E27" s="71"/>
      <c r="F27" s="71"/>
      <c r="G27" s="71"/>
      <c r="H27" s="71"/>
      <c r="I27" s="71"/>
      <c r="J27" s="71"/>
      <c r="K27" s="80"/>
      <c r="L27" s="27"/>
      <c r="M27" s="91"/>
      <c r="N27" s="28"/>
      <c r="O27" s="29"/>
    </row>
    <row r="28" spans="1:16" s="10" customFormat="1" ht="46.75" customHeight="1">
      <c r="A28" s="65" t="s">
        <v>48</v>
      </c>
      <c r="B28" s="62" t="s">
        <v>7</v>
      </c>
      <c r="C28" s="118" t="s">
        <v>19</v>
      </c>
      <c r="D28" s="115"/>
      <c r="E28" s="115"/>
      <c r="F28" s="115"/>
      <c r="G28" s="115"/>
      <c r="H28" s="115"/>
      <c r="I28" s="115"/>
      <c r="J28" s="115"/>
      <c r="K28" s="63">
        <v>116.5</v>
      </c>
      <c r="L28" s="12"/>
      <c r="M28" s="89">
        <f>185</f>
        <v>185</v>
      </c>
      <c r="N28" s="64">
        <f>ROUND(K28*M28,2)</f>
        <v>21552.5</v>
      </c>
      <c r="O28" s="12"/>
    </row>
    <row r="29" spans="1:16" s="10" customFormat="1" ht="14.4" customHeight="1">
      <c r="A29" s="65"/>
      <c r="B29" s="62"/>
      <c r="C29" s="82"/>
      <c r="D29" s="83"/>
      <c r="E29" s="83"/>
      <c r="F29" s="83"/>
      <c r="G29" s="83"/>
      <c r="H29" s="83"/>
      <c r="I29" s="83"/>
      <c r="J29" s="83"/>
      <c r="K29" s="79"/>
      <c r="L29" s="12"/>
      <c r="M29" s="92"/>
      <c r="N29" s="64"/>
      <c r="O29" s="12"/>
    </row>
    <row r="30" spans="1:16" s="10" customFormat="1" ht="23.4" customHeight="1">
      <c r="A30" s="65" t="s">
        <v>49</v>
      </c>
      <c r="B30" s="62" t="s">
        <v>9</v>
      </c>
      <c r="C30" s="118" t="s">
        <v>11</v>
      </c>
      <c r="D30" s="115"/>
      <c r="E30" s="115"/>
      <c r="F30" s="115"/>
      <c r="G30" s="115"/>
      <c r="H30" s="115"/>
      <c r="I30" s="115"/>
      <c r="J30" s="115"/>
      <c r="K30" s="63">
        <v>52.1</v>
      </c>
      <c r="L30" s="12"/>
      <c r="M30" s="89">
        <f>12.5</f>
        <v>12.5</v>
      </c>
      <c r="N30" s="64">
        <f>ROUND(K30*M30,2)</f>
        <v>651.25</v>
      </c>
      <c r="O30" s="12"/>
    </row>
    <row r="31" spans="1:16" s="10" customFormat="1" ht="14.4" customHeight="1">
      <c r="A31" s="26"/>
      <c r="B31" s="60"/>
      <c r="C31" s="73"/>
      <c r="D31" s="72"/>
      <c r="E31" s="72"/>
      <c r="F31" s="72"/>
      <c r="G31" s="73"/>
      <c r="H31" s="72"/>
      <c r="I31" s="84"/>
      <c r="J31" s="85"/>
      <c r="K31" s="86"/>
      <c r="L31" s="66"/>
      <c r="M31" s="26"/>
      <c r="N31" s="67"/>
      <c r="O31" s="29"/>
    </row>
    <row r="32" spans="1:16" s="10" customFormat="1" ht="45" customHeight="1">
      <c r="A32" s="65" t="s">
        <v>50</v>
      </c>
      <c r="B32" s="10" t="s">
        <v>7</v>
      </c>
      <c r="C32" s="114" t="s">
        <v>20</v>
      </c>
      <c r="D32" s="114"/>
      <c r="E32" s="114"/>
      <c r="F32" s="114"/>
      <c r="G32" s="114"/>
      <c r="H32" s="115"/>
      <c r="I32" s="115"/>
      <c r="J32" s="115"/>
      <c r="K32" s="68">
        <v>8</v>
      </c>
      <c r="M32" s="89">
        <f>63.8*2/1.21</f>
        <v>105.45454545454545</v>
      </c>
      <c r="N32" s="64">
        <f>K32*M32</f>
        <v>843.63636363636363</v>
      </c>
    </row>
    <row r="33" spans="1:16" ht="13">
      <c r="A33" s="35"/>
      <c r="B33" s="35"/>
      <c r="C33" s="9"/>
      <c r="D33" s="9"/>
      <c r="E33" s="9"/>
      <c r="F33" s="9"/>
      <c r="G33" s="9"/>
      <c r="H33" s="9"/>
      <c r="I33" s="9"/>
      <c r="J33" s="9"/>
      <c r="K33" s="52"/>
      <c r="L33" s="9"/>
      <c r="M33" s="24"/>
      <c r="N33" s="25"/>
      <c r="O33" s="9"/>
    </row>
    <row r="34" spans="1:16" s="10" customFormat="1" ht="25.75" customHeight="1">
      <c r="A34" s="65" t="s">
        <v>51</v>
      </c>
      <c r="B34" s="10" t="s">
        <v>7</v>
      </c>
      <c r="C34" s="114" t="s">
        <v>26</v>
      </c>
      <c r="D34" s="114"/>
      <c r="E34" s="114"/>
      <c r="F34" s="114"/>
      <c r="G34" s="114"/>
      <c r="H34" s="115"/>
      <c r="I34" s="115"/>
      <c r="J34" s="115"/>
      <c r="K34" s="68">
        <v>4</v>
      </c>
      <c r="M34" s="89">
        <f>900</f>
        <v>900</v>
      </c>
      <c r="N34" s="64">
        <f>K34*M34</f>
        <v>3600</v>
      </c>
    </row>
    <row r="35" spans="1:16" s="10" customFormat="1" ht="14.4" customHeight="1">
      <c r="A35" s="26"/>
      <c r="B35" s="60"/>
      <c r="C35" s="73"/>
      <c r="D35" s="72"/>
      <c r="E35" s="72"/>
      <c r="F35" s="72"/>
      <c r="G35" s="73"/>
      <c r="H35" s="72"/>
      <c r="I35" s="84"/>
      <c r="J35" s="85"/>
      <c r="K35" s="86"/>
      <c r="L35" s="66"/>
      <c r="M35" s="26"/>
      <c r="N35" s="67"/>
      <c r="O35" s="29"/>
    </row>
    <row r="36" spans="1:16" s="10" customFormat="1" ht="49.25" customHeight="1">
      <c r="A36" s="65" t="s">
        <v>52</v>
      </c>
      <c r="B36" s="10" t="s">
        <v>12</v>
      </c>
      <c r="C36" s="114" t="s">
        <v>13</v>
      </c>
      <c r="D36" s="114"/>
      <c r="E36" s="114"/>
      <c r="F36" s="114"/>
      <c r="G36" s="114"/>
      <c r="H36" s="115"/>
      <c r="I36" s="115"/>
      <c r="J36" s="115"/>
      <c r="K36" s="68">
        <v>5</v>
      </c>
      <c r="M36" s="89">
        <f>56.18*1.19</f>
        <v>66.854199999999992</v>
      </c>
      <c r="N36" s="64">
        <f>K36*M36</f>
        <v>334.27099999999996</v>
      </c>
    </row>
    <row r="37" spans="1:16" s="5" customFormat="1" ht="13">
      <c r="A37" s="10"/>
      <c r="B37" s="10"/>
      <c r="C37" s="87"/>
      <c r="D37" s="87"/>
      <c r="E37" s="87"/>
      <c r="F37" s="87"/>
      <c r="G37" s="87"/>
      <c r="H37" s="87"/>
      <c r="I37" s="87"/>
      <c r="J37" s="87"/>
      <c r="K37" s="70"/>
      <c r="L37" s="10"/>
      <c r="M37" s="69"/>
      <c r="N37" s="10"/>
      <c r="O37" s="10"/>
    </row>
    <row r="38" spans="1:16" s="10" customFormat="1" ht="87" customHeight="1">
      <c r="A38" s="65" t="s">
        <v>53</v>
      </c>
      <c r="B38" s="10" t="s">
        <v>12</v>
      </c>
      <c r="C38" s="114" t="s">
        <v>14</v>
      </c>
      <c r="D38" s="114"/>
      <c r="E38" s="114"/>
      <c r="F38" s="114"/>
      <c r="G38" s="114"/>
      <c r="H38" s="115"/>
      <c r="I38" s="115"/>
      <c r="J38" s="115"/>
      <c r="K38" s="68">
        <v>5</v>
      </c>
      <c r="M38" s="89">
        <f>34.88*1.19</f>
        <v>41.507200000000005</v>
      </c>
      <c r="N38" s="64">
        <f>K38*M38</f>
        <v>207.53600000000003</v>
      </c>
    </row>
    <row r="39" spans="1:16" s="5" customFormat="1" ht="13">
      <c r="A39" s="10"/>
      <c r="B39" s="10"/>
      <c r="C39" s="87"/>
      <c r="D39" s="87"/>
      <c r="E39" s="87"/>
      <c r="F39" s="87"/>
      <c r="G39" s="87"/>
      <c r="H39" s="87"/>
      <c r="I39" s="87"/>
      <c r="J39" s="87"/>
      <c r="K39" s="70"/>
      <c r="L39" s="10"/>
      <c r="M39" s="88"/>
      <c r="N39" s="10"/>
      <c r="O39" s="10"/>
    </row>
    <row r="40" spans="1:16" s="26" customFormat="1" ht="34.25" customHeight="1">
      <c r="A40" s="58" t="s">
        <v>54</v>
      </c>
      <c r="B40" s="59" t="s">
        <v>7</v>
      </c>
      <c r="C40" s="106" t="s">
        <v>27</v>
      </c>
      <c r="D40" s="106"/>
      <c r="E40" s="106"/>
      <c r="F40" s="106"/>
      <c r="G40" s="106"/>
      <c r="H40" s="106"/>
      <c r="I40" s="106"/>
      <c r="J40" s="106"/>
      <c r="K40" s="77">
        <v>5</v>
      </c>
      <c r="L40" s="73"/>
      <c r="M40" s="104">
        <f>57.3</f>
        <v>57.3</v>
      </c>
      <c r="N40" s="107">
        <f>K40*M40</f>
        <v>286.5</v>
      </c>
      <c r="O40" s="107"/>
      <c r="P40" s="58"/>
    </row>
    <row r="41" spans="1:16" ht="13">
      <c r="A41" s="35"/>
      <c r="B41" s="35"/>
      <c r="C41" s="9"/>
      <c r="D41" s="9"/>
      <c r="E41" s="9"/>
      <c r="F41" s="9"/>
      <c r="G41" s="9"/>
      <c r="H41" s="9"/>
      <c r="I41" s="9"/>
      <c r="J41" s="9"/>
      <c r="K41" s="52"/>
      <c r="L41" s="9"/>
      <c r="M41" s="24"/>
      <c r="N41" s="25"/>
      <c r="O41" s="9"/>
    </row>
    <row r="42" spans="1:16" s="26" customFormat="1" ht="19.75" customHeight="1">
      <c r="A42" s="58" t="s">
        <v>55</v>
      </c>
      <c r="B42" s="59" t="s">
        <v>7</v>
      </c>
      <c r="C42" s="106" t="s">
        <v>28</v>
      </c>
      <c r="D42" s="106"/>
      <c r="E42" s="106"/>
      <c r="F42" s="106"/>
      <c r="G42" s="106"/>
      <c r="H42" s="106"/>
      <c r="I42" s="106"/>
      <c r="J42" s="106"/>
      <c r="K42" s="77">
        <v>5</v>
      </c>
      <c r="L42" s="73"/>
      <c r="M42" s="104">
        <f>10</f>
        <v>10</v>
      </c>
      <c r="N42" s="107">
        <f>K42*M42</f>
        <v>50</v>
      </c>
      <c r="O42" s="107"/>
      <c r="P42" s="58"/>
    </row>
    <row r="43" spans="1:16" ht="13">
      <c r="A43" s="35"/>
      <c r="B43" s="35"/>
      <c r="C43" s="9"/>
      <c r="D43" s="9"/>
      <c r="E43" s="9"/>
      <c r="F43" s="9"/>
      <c r="G43" s="9"/>
      <c r="H43" s="9"/>
      <c r="I43" s="9"/>
      <c r="J43" s="9"/>
      <c r="K43" s="52"/>
      <c r="L43" s="9"/>
      <c r="M43" s="24"/>
      <c r="N43" s="25"/>
      <c r="O43" s="9"/>
    </row>
    <row r="44" spans="1:16" s="5" customFormat="1" ht="13">
      <c r="A44" s="10"/>
      <c r="B44" s="10"/>
      <c r="C44" s="87"/>
      <c r="D44" s="87"/>
      <c r="E44" s="87"/>
      <c r="F44" s="87"/>
      <c r="G44" s="87"/>
      <c r="H44" s="87"/>
      <c r="I44" s="87"/>
      <c r="J44" s="87"/>
      <c r="K44" s="70"/>
      <c r="L44" s="10"/>
      <c r="M44" s="69"/>
      <c r="N44" s="10"/>
      <c r="O44" s="10"/>
    </row>
    <row r="45" spans="1:16" ht="14">
      <c r="A45" s="35"/>
      <c r="B45" s="35"/>
      <c r="C45" s="9"/>
      <c r="D45" s="9"/>
      <c r="E45" s="9"/>
      <c r="F45" s="9"/>
      <c r="G45" s="9"/>
      <c r="H45" s="9"/>
      <c r="I45" s="9"/>
      <c r="J45" s="116" t="s">
        <v>30</v>
      </c>
      <c r="K45" s="117"/>
      <c r="L45" s="117"/>
      <c r="M45" s="117"/>
      <c r="N45" s="32">
        <f>SUM(N12:O44)</f>
        <v>33417.012883636366</v>
      </c>
      <c r="O45" s="9"/>
      <c r="P45" s="22"/>
    </row>
    <row r="46" spans="1:16" ht="13">
      <c r="A46" s="35"/>
      <c r="B46" s="35"/>
      <c r="C46" s="9"/>
      <c r="D46" s="9"/>
      <c r="E46" s="9"/>
      <c r="F46" s="9"/>
      <c r="G46" s="9"/>
      <c r="H46" s="9"/>
      <c r="I46" s="9"/>
      <c r="J46" s="9"/>
      <c r="K46" s="52"/>
      <c r="L46" s="9"/>
      <c r="M46" s="24"/>
      <c r="N46" s="25"/>
      <c r="O46" s="9"/>
    </row>
    <row r="47" spans="1:16">
      <c r="A47" s="44"/>
      <c r="B47" s="44"/>
      <c r="G47" s="2"/>
      <c r="H47" s="2"/>
      <c r="I47" s="4"/>
      <c r="J47" s="4"/>
      <c r="K47" s="53"/>
      <c r="L47" s="4"/>
      <c r="M47" s="4"/>
      <c r="N47" s="6"/>
      <c r="O47" s="4"/>
    </row>
    <row r="48" spans="1:16">
      <c r="A48" s="44"/>
      <c r="B48" s="44"/>
      <c r="G48" s="2"/>
      <c r="H48" s="2"/>
      <c r="I48" s="4"/>
      <c r="J48" s="4"/>
      <c r="K48" s="53"/>
      <c r="L48" s="4"/>
      <c r="M48" s="4"/>
      <c r="N48" s="6"/>
    </row>
    <row r="49" spans="1:14">
      <c r="A49" s="45"/>
      <c r="B49" s="45"/>
      <c r="G49" s="2"/>
      <c r="H49" s="2"/>
      <c r="I49" s="3"/>
      <c r="J49" s="3"/>
      <c r="K49" s="54"/>
      <c r="L49" s="3"/>
      <c r="M49" s="3"/>
      <c r="N49" s="7"/>
    </row>
    <row r="50" spans="1:14">
      <c r="A50" s="45"/>
      <c r="B50" s="45"/>
      <c r="G50" s="2"/>
      <c r="H50" s="2"/>
      <c r="I50" s="3"/>
      <c r="J50" s="3"/>
      <c r="K50" s="54"/>
      <c r="L50" s="3"/>
      <c r="M50" s="3"/>
      <c r="N50" s="7"/>
    </row>
    <row r="52" spans="1:14">
      <c r="C52" s="8"/>
      <c r="D52" s="8"/>
      <c r="E52" s="8"/>
      <c r="F52" s="8"/>
      <c r="G52" s="8"/>
      <c r="H52" s="8"/>
    </row>
    <row r="53" spans="1:14">
      <c r="C53" s="4"/>
      <c r="D53" s="4"/>
      <c r="E53" s="4"/>
      <c r="F53" s="4"/>
      <c r="G53" s="4"/>
      <c r="H53" s="4"/>
    </row>
    <row r="54" spans="1:14">
      <c r="C54" s="4"/>
      <c r="D54" s="4"/>
      <c r="E54" s="4"/>
      <c r="F54" s="4"/>
      <c r="G54" s="4"/>
      <c r="H54" s="4"/>
    </row>
    <row r="55" spans="1:14">
      <c r="C55" s="3"/>
      <c r="D55" s="3"/>
      <c r="E55" s="3"/>
      <c r="F55" s="3"/>
      <c r="G55" s="3"/>
      <c r="H55" s="3"/>
    </row>
    <row r="56" spans="1:14">
      <c r="C56" s="3"/>
      <c r="D56" s="3"/>
      <c r="E56" s="3"/>
      <c r="F56" s="3"/>
      <c r="G56" s="3"/>
      <c r="H56" s="3"/>
    </row>
  </sheetData>
  <mergeCells count="28">
    <mergeCell ref="N40:O40"/>
    <mergeCell ref="N42:O42"/>
    <mergeCell ref="J45:M45"/>
    <mergeCell ref="C24:J24"/>
    <mergeCell ref="C26:J26"/>
    <mergeCell ref="C28:J28"/>
    <mergeCell ref="C30:J30"/>
    <mergeCell ref="C40:J40"/>
    <mergeCell ref="C42:J42"/>
    <mergeCell ref="C34:J34"/>
    <mergeCell ref="C36:J36"/>
    <mergeCell ref="C38:J38"/>
    <mergeCell ref="C10:J10"/>
    <mergeCell ref="N10:O10"/>
    <mergeCell ref="C4:J4"/>
    <mergeCell ref="C5:J5"/>
    <mergeCell ref="C32:J32"/>
    <mergeCell ref="N16:O16"/>
    <mergeCell ref="C22:J22"/>
    <mergeCell ref="C18:J18"/>
    <mergeCell ref="N18:O18"/>
    <mergeCell ref="N20:O20"/>
    <mergeCell ref="C20:J20"/>
    <mergeCell ref="C12:J12"/>
    <mergeCell ref="N12:O12"/>
    <mergeCell ref="C14:J14"/>
    <mergeCell ref="N14:O14"/>
    <mergeCell ref="C16:J16"/>
  </mergeCells>
  <printOptions horizontalCentered="1"/>
  <pageMargins left="0.59055118110236227" right="0.51181102362204722" top="1.2598425196850394" bottom="0.98425196850393704" header="0.31496062992125984" footer="0.43307086614173229"/>
  <pageSetup paperSize="9" scale="87" fitToHeight="0" orientation="portrait" r:id="rId1"/>
  <headerFooter scaleWithDoc="0">
    <oddHeader>&amp;L&amp;"Arial,Normal"&amp;6&amp;G&amp;R&amp;8Foc,57
08038 Barcelona
Tel. 938 574 000
www.gencat.cat/cire
www.madeincire.cat</oddHeader>
    <oddFooter>&amp;L&amp;G&amp;C&amp;"Helvetica-Light,Negrita"&amp;7&amp;K01+044N.I.F.:Q-5856204-B&amp;R&amp;K01+044Pàg.&amp;P / &amp;N</oddFooter>
  </headerFooter>
  <rowBreaks count="1" manualBreakCount="1">
    <brk id="27" max="14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5"/>
  <sheetViews>
    <sheetView tabSelected="1" view="pageBreakPreview" zoomScale="101" zoomScaleNormal="100" zoomScaleSheetLayoutView="101" workbookViewId="0">
      <selection activeCell="M45" sqref="M45"/>
    </sheetView>
  </sheetViews>
  <sheetFormatPr defaultColWidth="11" defaultRowHeight="12.5"/>
  <cols>
    <col min="1" max="1" width="9.58203125" style="38" customWidth="1"/>
    <col min="2" max="2" width="2.9140625" style="38" customWidth="1"/>
    <col min="3" max="3" width="4.5" style="1" customWidth="1"/>
    <col min="4" max="4" width="4.58203125" style="1" customWidth="1"/>
    <col min="5" max="5" width="8.08203125" style="1" customWidth="1"/>
    <col min="6" max="6" width="7.9140625" style="1" customWidth="1"/>
    <col min="7" max="7" width="5.6640625" style="1" customWidth="1"/>
    <col min="8" max="8" width="3.4140625" style="1" customWidth="1"/>
    <col min="9" max="9" width="4.08203125" style="1" customWidth="1"/>
    <col min="10" max="10" width="6.33203125" style="1" bestFit="1" customWidth="1"/>
    <col min="11" max="11" width="9.9140625" style="49" customWidth="1"/>
    <col min="12" max="12" width="1.4140625" style="1" customWidth="1"/>
    <col min="13" max="13" width="12" style="1" customWidth="1"/>
    <col min="14" max="14" width="14.5" style="5" bestFit="1" customWidth="1"/>
    <col min="15" max="15" width="0.6640625" style="1" customWidth="1"/>
    <col min="16" max="16384" width="11" style="1"/>
  </cols>
  <sheetData>
    <row r="1" spans="1:16" ht="13">
      <c r="A1" s="56" t="s">
        <v>56</v>
      </c>
    </row>
    <row r="2" spans="1:16">
      <c r="A2" s="57"/>
    </row>
    <row r="3" spans="1:16" s="9" customFormat="1" ht="14.4" customHeight="1">
      <c r="A3" s="31"/>
      <c r="B3" s="43"/>
      <c r="C3" s="110" t="s">
        <v>57</v>
      </c>
      <c r="D3" s="111"/>
      <c r="E3" s="111"/>
      <c r="F3" s="111"/>
      <c r="G3" s="111"/>
      <c r="H3" s="111"/>
      <c r="I3" s="111"/>
      <c r="J3" s="111"/>
      <c r="K3" s="50"/>
      <c r="L3" s="11"/>
      <c r="M3" s="23"/>
      <c r="N3" s="12"/>
      <c r="O3" s="11"/>
    </row>
    <row r="5" spans="1:16" s="9" customFormat="1" ht="13">
      <c r="A5" s="33"/>
      <c r="B5" s="34"/>
      <c r="C5" s="18" t="s">
        <v>41</v>
      </c>
      <c r="D5" s="18"/>
      <c r="E5" s="18"/>
      <c r="F5" s="18"/>
      <c r="G5" s="18"/>
      <c r="H5" s="18"/>
      <c r="I5" s="18"/>
      <c r="J5" s="18"/>
      <c r="K5" s="46"/>
      <c r="L5" s="19"/>
      <c r="M5" s="20"/>
      <c r="N5" s="21"/>
      <c r="O5" s="21"/>
    </row>
    <row r="6" spans="1:16" s="9" customFormat="1" ht="13">
      <c r="A6" s="35"/>
      <c r="B6" s="35"/>
      <c r="K6" s="47"/>
      <c r="N6" s="10"/>
    </row>
    <row r="7" spans="1:16" s="11" customFormat="1" ht="13">
      <c r="A7" s="36" t="s">
        <v>0</v>
      </c>
      <c r="B7" s="37" t="s">
        <v>4</v>
      </c>
      <c r="C7" s="14" t="s">
        <v>3</v>
      </c>
      <c r="D7" s="14"/>
      <c r="E7" s="14"/>
      <c r="F7" s="14"/>
      <c r="G7" s="14"/>
      <c r="H7" s="14"/>
      <c r="I7" s="14"/>
      <c r="J7" s="14"/>
      <c r="K7" s="48" t="s">
        <v>5</v>
      </c>
      <c r="L7" s="16"/>
      <c r="M7" s="15" t="s">
        <v>1</v>
      </c>
      <c r="N7" s="15" t="s">
        <v>2</v>
      </c>
      <c r="O7" s="17"/>
    </row>
    <row r="8" spans="1:16">
      <c r="M8" s="22"/>
    </row>
    <row r="9" spans="1:16" s="9" customFormat="1" ht="14.4" customHeight="1">
      <c r="A9" s="101"/>
      <c r="B9" s="102"/>
      <c r="C9" s="112"/>
      <c r="D9" s="113"/>
      <c r="E9" s="113"/>
      <c r="F9" s="113"/>
      <c r="G9" s="113"/>
      <c r="H9" s="113"/>
      <c r="I9" s="113"/>
      <c r="J9" s="113"/>
      <c r="K9" s="50"/>
      <c r="L9" s="11"/>
      <c r="M9" s="23"/>
      <c r="N9" s="12"/>
      <c r="O9" s="11"/>
    </row>
    <row r="10" spans="1:16" ht="13">
      <c r="A10" s="39">
        <v>2</v>
      </c>
      <c r="B10" s="40"/>
      <c r="C10" s="108" t="s">
        <v>22</v>
      </c>
      <c r="D10" s="108"/>
      <c r="E10" s="108"/>
      <c r="F10" s="108"/>
      <c r="G10" s="108"/>
      <c r="H10" s="108"/>
      <c r="I10" s="108"/>
      <c r="J10" s="108"/>
      <c r="K10" s="51"/>
      <c r="L10" s="13"/>
      <c r="M10" s="30"/>
      <c r="N10" s="109"/>
      <c r="O10" s="109"/>
    </row>
    <row r="11" spans="1:16" s="10" customFormat="1" ht="14.4" customHeight="1">
      <c r="A11" s="58"/>
      <c r="B11" s="59"/>
      <c r="C11" s="71"/>
      <c r="D11" s="71"/>
      <c r="E11" s="71"/>
      <c r="F11" s="71"/>
      <c r="G11" s="71"/>
      <c r="H11" s="71"/>
      <c r="I11" s="71"/>
      <c r="J11" s="71"/>
      <c r="K11" s="93"/>
      <c r="L11" s="94"/>
      <c r="M11" s="95"/>
      <c r="N11" s="96"/>
      <c r="O11" s="96"/>
    </row>
    <row r="12" spans="1:16" s="26" customFormat="1" ht="41.4" customHeight="1">
      <c r="A12" s="58" t="s">
        <v>31</v>
      </c>
      <c r="B12" s="59" t="s">
        <v>7</v>
      </c>
      <c r="C12" s="106" t="s">
        <v>23</v>
      </c>
      <c r="D12" s="106"/>
      <c r="E12" s="106"/>
      <c r="F12" s="106"/>
      <c r="G12" s="106"/>
      <c r="H12" s="106"/>
      <c r="I12" s="106"/>
      <c r="J12" s="106"/>
      <c r="K12" s="77">
        <v>8</v>
      </c>
      <c r="L12" s="73"/>
      <c r="M12" s="89">
        <f>200</f>
        <v>200</v>
      </c>
      <c r="N12" s="107">
        <f>K12*M12</f>
        <v>1600</v>
      </c>
      <c r="O12" s="107"/>
      <c r="P12" s="58"/>
    </row>
    <row r="13" spans="1:16" s="10" customFormat="1" ht="14.4" customHeight="1">
      <c r="A13" s="58"/>
      <c r="B13" s="59"/>
      <c r="C13" s="71"/>
      <c r="D13" s="71"/>
      <c r="E13" s="71"/>
      <c r="F13" s="71"/>
      <c r="G13" s="71"/>
      <c r="H13" s="71"/>
      <c r="I13" s="71"/>
      <c r="J13" s="71"/>
      <c r="K13" s="78"/>
      <c r="L13" s="73"/>
      <c r="M13" s="97"/>
      <c r="N13" s="98"/>
      <c r="O13" s="98"/>
    </row>
    <row r="14" spans="1:16" s="26" customFormat="1" ht="46.25" customHeight="1">
      <c r="A14" s="58" t="s">
        <v>32</v>
      </c>
      <c r="B14" s="59" t="s">
        <v>7</v>
      </c>
      <c r="C14" s="106" t="s">
        <v>15</v>
      </c>
      <c r="D14" s="106"/>
      <c r="E14" s="106"/>
      <c r="F14" s="106"/>
      <c r="G14" s="106"/>
      <c r="H14" s="106"/>
      <c r="I14" s="106"/>
      <c r="J14" s="106"/>
      <c r="K14" s="77">
        <v>8</v>
      </c>
      <c r="L14" s="91"/>
      <c r="M14" s="89">
        <f>300</f>
        <v>300</v>
      </c>
      <c r="N14" s="107">
        <f>K14*M14</f>
        <v>2400</v>
      </c>
      <c r="O14" s="107"/>
      <c r="P14" s="58"/>
    </row>
    <row r="15" spans="1:16" s="10" customFormat="1" ht="14.4" customHeight="1">
      <c r="A15" s="58"/>
      <c r="B15" s="59"/>
      <c r="C15" s="71"/>
      <c r="D15" s="71"/>
      <c r="E15" s="71"/>
      <c r="F15" s="71"/>
      <c r="G15" s="71"/>
      <c r="H15" s="71"/>
      <c r="I15" s="71"/>
      <c r="J15" s="71"/>
      <c r="K15" s="78"/>
      <c r="L15" s="26"/>
      <c r="M15" s="90"/>
      <c r="N15" s="105"/>
      <c r="O15" s="105"/>
    </row>
    <row r="16" spans="1:16" s="10" customFormat="1" ht="22.75" customHeight="1">
      <c r="A16" s="65" t="s">
        <v>33</v>
      </c>
      <c r="B16" s="62" t="s">
        <v>9</v>
      </c>
      <c r="C16" s="118" t="s">
        <v>29</v>
      </c>
      <c r="D16" s="115"/>
      <c r="E16" s="115"/>
      <c r="F16" s="115"/>
      <c r="G16" s="115"/>
      <c r="H16" s="115"/>
      <c r="I16" s="115"/>
      <c r="J16" s="115"/>
      <c r="K16" s="63">
        <v>89.44</v>
      </c>
      <c r="L16" s="12"/>
      <c r="M16" s="89">
        <f>20</f>
        <v>20</v>
      </c>
      <c r="N16" s="64">
        <f>ROUND(K16*M16,2)</f>
        <v>1788.8</v>
      </c>
      <c r="O16" s="12"/>
    </row>
    <row r="17" spans="1:16" s="10" customFormat="1" ht="14.4" customHeight="1">
      <c r="A17" s="26"/>
      <c r="B17" s="58"/>
      <c r="C17" s="81"/>
      <c r="D17" s="71"/>
      <c r="E17" s="71"/>
      <c r="F17" s="71"/>
      <c r="G17" s="71"/>
      <c r="H17" s="71"/>
      <c r="I17" s="71"/>
      <c r="J17" s="71"/>
      <c r="K17" s="80"/>
      <c r="L17" s="27"/>
      <c r="M17" s="91"/>
      <c r="N17" s="28"/>
      <c r="O17" s="29"/>
    </row>
    <row r="18" spans="1:16" s="10" customFormat="1" ht="31.75" customHeight="1">
      <c r="A18" s="65" t="s">
        <v>58</v>
      </c>
      <c r="B18" s="62" t="s">
        <v>9</v>
      </c>
      <c r="C18" s="118" t="s">
        <v>25</v>
      </c>
      <c r="D18" s="115"/>
      <c r="E18" s="115"/>
      <c r="F18" s="115"/>
      <c r="G18" s="115"/>
      <c r="H18" s="115"/>
      <c r="I18" s="115"/>
      <c r="J18" s="115"/>
      <c r="K18" s="63">
        <v>151.63999999999999</v>
      </c>
      <c r="L18" s="12"/>
      <c r="M18" s="89">
        <f>10.9</f>
        <v>10.9</v>
      </c>
      <c r="N18" s="64">
        <f>ROUND(K18*M18,2)</f>
        <v>1652.88</v>
      </c>
      <c r="O18" s="12"/>
    </row>
    <row r="19" spans="1:16" s="10" customFormat="1" ht="14.4" customHeight="1">
      <c r="A19" s="26"/>
      <c r="B19" s="58"/>
      <c r="C19" s="81"/>
      <c r="D19" s="71"/>
      <c r="E19" s="71"/>
      <c r="F19" s="71"/>
      <c r="G19" s="71"/>
      <c r="H19" s="71"/>
      <c r="I19" s="71"/>
      <c r="J19" s="71"/>
      <c r="K19" s="80"/>
      <c r="L19" s="27"/>
      <c r="M19" s="91"/>
      <c r="N19" s="28"/>
      <c r="O19" s="29"/>
    </row>
    <row r="20" spans="1:16" s="10" customFormat="1" ht="22.25" customHeight="1">
      <c r="A20" s="65" t="s">
        <v>59</v>
      </c>
      <c r="B20" s="62" t="s">
        <v>7</v>
      </c>
      <c r="C20" s="118" t="s">
        <v>18</v>
      </c>
      <c r="D20" s="115"/>
      <c r="E20" s="115"/>
      <c r="F20" s="115"/>
      <c r="G20" s="115"/>
      <c r="H20" s="115"/>
      <c r="I20" s="115"/>
      <c r="J20" s="115"/>
      <c r="K20" s="63">
        <v>17</v>
      </c>
      <c r="L20" s="12"/>
      <c r="M20" s="89">
        <f>175</f>
        <v>175</v>
      </c>
      <c r="N20" s="64">
        <f>ROUND(K20*M20,2)</f>
        <v>2975</v>
      </c>
      <c r="O20" s="12"/>
    </row>
    <row r="21" spans="1:16" s="10" customFormat="1" ht="14.4" customHeight="1">
      <c r="A21" s="26"/>
      <c r="B21" s="58"/>
      <c r="C21" s="81"/>
      <c r="D21" s="71"/>
      <c r="E21" s="71"/>
      <c r="F21" s="71"/>
      <c r="G21" s="71"/>
      <c r="H21" s="71"/>
      <c r="I21" s="71"/>
      <c r="J21" s="71"/>
      <c r="K21" s="80"/>
      <c r="L21" s="27"/>
      <c r="M21" s="91"/>
      <c r="N21" s="28"/>
      <c r="O21" s="29"/>
    </row>
    <row r="22" spans="1:16" s="10" customFormat="1" ht="46.75" customHeight="1">
      <c r="A22" s="65" t="s">
        <v>60</v>
      </c>
      <c r="B22" s="62" t="s">
        <v>7</v>
      </c>
      <c r="C22" s="118" t="s">
        <v>19</v>
      </c>
      <c r="D22" s="115"/>
      <c r="E22" s="115"/>
      <c r="F22" s="115"/>
      <c r="G22" s="115"/>
      <c r="H22" s="115"/>
      <c r="I22" s="115"/>
      <c r="J22" s="115"/>
      <c r="K22" s="63">
        <v>164.84</v>
      </c>
      <c r="L22" s="12"/>
      <c r="M22" s="89">
        <f>185</f>
        <v>185</v>
      </c>
      <c r="N22" s="64">
        <f>ROUND(K22*M22,2)</f>
        <v>30495.4</v>
      </c>
      <c r="O22" s="12"/>
    </row>
    <row r="23" spans="1:16" s="10" customFormat="1" ht="14.4" customHeight="1">
      <c r="A23" s="65"/>
      <c r="B23" s="62"/>
      <c r="C23" s="82"/>
      <c r="D23" s="83"/>
      <c r="E23" s="83"/>
      <c r="F23" s="83"/>
      <c r="G23" s="83"/>
      <c r="H23" s="83"/>
      <c r="I23" s="83"/>
      <c r="J23" s="83"/>
      <c r="K23" s="79"/>
      <c r="L23" s="12"/>
      <c r="M23" s="92"/>
      <c r="N23" s="64"/>
      <c r="O23" s="12"/>
    </row>
    <row r="24" spans="1:16" s="10" customFormat="1" ht="23.4" customHeight="1">
      <c r="A24" s="65" t="s">
        <v>61</v>
      </c>
      <c r="B24" s="62" t="s">
        <v>9</v>
      </c>
      <c r="C24" s="118" t="s">
        <v>11</v>
      </c>
      <c r="D24" s="115"/>
      <c r="E24" s="115"/>
      <c r="F24" s="115"/>
      <c r="G24" s="115"/>
      <c r="H24" s="115"/>
      <c r="I24" s="115"/>
      <c r="J24" s="115"/>
      <c r="K24" s="63">
        <v>62.2</v>
      </c>
      <c r="L24" s="12"/>
      <c r="M24" s="89">
        <f>12.5</f>
        <v>12.5</v>
      </c>
      <c r="N24" s="64">
        <f>ROUND(K24*M24,2)</f>
        <v>777.5</v>
      </c>
      <c r="O24" s="12"/>
    </row>
    <row r="25" spans="1:16" s="10" customFormat="1" ht="14.4" customHeight="1">
      <c r="A25" s="26"/>
      <c r="B25" s="60"/>
      <c r="C25" s="73"/>
      <c r="D25" s="72"/>
      <c r="E25" s="72"/>
      <c r="F25" s="72"/>
      <c r="G25" s="73"/>
      <c r="H25" s="72"/>
      <c r="I25" s="84"/>
      <c r="J25" s="85"/>
      <c r="K25" s="86"/>
      <c r="L25" s="66"/>
      <c r="M25" s="26"/>
      <c r="N25" s="67"/>
      <c r="O25" s="29"/>
    </row>
    <row r="26" spans="1:16" s="10" customFormat="1" ht="33.65" customHeight="1">
      <c r="A26" s="65" t="s">
        <v>62</v>
      </c>
      <c r="B26" s="10" t="s">
        <v>7</v>
      </c>
      <c r="C26" s="114" t="s">
        <v>36</v>
      </c>
      <c r="D26" s="114"/>
      <c r="E26" s="114"/>
      <c r="F26" s="114"/>
      <c r="G26" s="114"/>
      <c r="H26" s="115"/>
      <c r="I26" s="115"/>
      <c r="J26" s="115"/>
      <c r="K26" s="68">
        <v>3</v>
      </c>
      <c r="M26" s="89">
        <f>1500</f>
        <v>1500</v>
      </c>
      <c r="N26" s="64">
        <f>K26*M26</f>
        <v>4500</v>
      </c>
    </row>
    <row r="27" spans="1:16" s="10" customFormat="1" ht="14.4" customHeight="1">
      <c r="A27" s="26"/>
      <c r="B27" s="60"/>
      <c r="C27" s="73"/>
      <c r="D27" s="72"/>
      <c r="E27" s="72"/>
      <c r="F27" s="72"/>
      <c r="G27" s="73"/>
      <c r="H27" s="72"/>
      <c r="I27" s="84"/>
      <c r="J27" s="85"/>
      <c r="K27" s="86"/>
      <c r="L27" s="66"/>
      <c r="M27" s="26"/>
      <c r="N27" s="67"/>
      <c r="O27" s="29"/>
    </row>
    <row r="28" spans="1:16" s="10" customFormat="1" ht="33.65" customHeight="1">
      <c r="A28" s="65" t="s">
        <v>63</v>
      </c>
      <c r="B28" s="10" t="s">
        <v>7</v>
      </c>
      <c r="C28" s="114" t="s">
        <v>39</v>
      </c>
      <c r="D28" s="114"/>
      <c r="E28" s="114"/>
      <c r="F28" s="114"/>
      <c r="G28" s="114"/>
      <c r="H28" s="115"/>
      <c r="I28" s="115"/>
      <c r="J28" s="115"/>
      <c r="K28" s="68">
        <v>3</v>
      </c>
      <c r="M28" s="89">
        <f>154</f>
        <v>154</v>
      </c>
      <c r="N28" s="64">
        <f>K28*M28</f>
        <v>462</v>
      </c>
    </row>
    <row r="29" spans="1:16" ht="13">
      <c r="A29" s="35"/>
      <c r="B29" s="35"/>
      <c r="C29" s="9"/>
      <c r="D29" s="9"/>
      <c r="E29" s="9"/>
      <c r="F29" s="9"/>
      <c r="G29" s="9"/>
      <c r="H29" s="9"/>
      <c r="I29" s="9"/>
      <c r="J29" s="9"/>
      <c r="K29" s="52"/>
      <c r="L29" s="9"/>
      <c r="M29" s="24"/>
      <c r="N29" s="25"/>
      <c r="O29" s="9"/>
    </row>
    <row r="30" spans="1:16" s="10" customFormat="1" ht="45" customHeight="1">
      <c r="A30" s="65" t="s">
        <v>64</v>
      </c>
      <c r="B30" s="10" t="s">
        <v>7</v>
      </c>
      <c r="C30" s="114" t="s">
        <v>20</v>
      </c>
      <c r="D30" s="114"/>
      <c r="E30" s="114"/>
      <c r="F30" s="114"/>
      <c r="G30" s="114"/>
      <c r="H30" s="115"/>
      <c r="I30" s="115"/>
      <c r="J30" s="115"/>
      <c r="K30" s="68">
        <v>15</v>
      </c>
      <c r="M30" s="89">
        <f>63.8*2/1.21</f>
        <v>105.45454545454545</v>
      </c>
      <c r="N30" s="64">
        <f>K30*M30</f>
        <v>1581.8181818181818</v>
      </c>
      <c r="P30" s="10" t="s">
        <v>21</v>
      </c>
    </row>
    <row r="31" spans="1:16" ht="13">
      <c r="A31" s="35"/>
      <c r="B31" s="35"/>
      <c r="C31" s="9"/>
      <c r="D31" s="9"/>
      <c r="E31" s="9"/>
      <c r="F31" s="9"/>
      <c r="G31" s="9"/>
      <c r="H31" s="9"/>
      <c r="I31" s="9"/>
      <c r="J31" s="9"/>
      <c r="K31" s="52"/>
      <c r="L31" s="9"/>
      <c r="M31" s="24"/>
      <c r="N31" s="25"/>
      <c r="O31" s="9"/>
    </row>
    <row r="32" spans="1:16" s="10" customFormat="1" ht="25.75" customHeight="1">
      <c r="A32" s="65" t="s">
        <v>65</v>
      </c>
      <c r="B32" s="10" t="s">
        <v>7</v>
      </c>
      <c r="C32" s="114" t="s">
        <v>26</v>
      </c>
      <c r="D32" s="114"/>
      <c r="E32" s="114"/>
      <c r="F32" s="114"/>
      <c r="G32" s="114"/>
      <c r="H32" s="115"/>
      <c r="I32" s="115"/>
      <c r="J32" s="115"/>
      <c r="K32" s="68">
        <v>8</v>
      </c>
      <c r="M32" s="89">
        <f>900</f>
        <v>900</v>
      </c>
      <c r="N32" s="64">
        <f>K32*M32</f>
        <v>7200</v>
      </c>
    </row>
    <row r="33" spans="1:16" s="10" customFormat="1" ht="14.4" customHeight="1">
      <c r="A33" s="26"/>
      <c r="B33" s="60"/>
      <c r="C33" s="73"/>
      <c r="D33" s="72"/>
      <c r="E33" s="72"/>
      <c r="F33" s="72"/>
      <c r="G33" s="73"/>
      <c r="H33" s="72"/>
      <c r="I33" s="84"/>
      <c r="J33" s="85"/>
      <c r="K33" s="86"/>
      <c r="L33" s="66"/>
      <c r="M33" s="26"/>
      <c r="N33" s="67"/>
      <c r="O33" s="29"/>
    </row>
    <row r="34" spans="1:16" s="10" customFormat="1" ht="49.25" customHeight="1">
      <c r="A34" s="65" t="s">
        <v>66</v>
      </c>
      <c r="B34" s="10" t="s">
        <v>12</v>
      </c>
      <c r="C34" s="114" t="s">
        <v>13</v>
      </c>
      <c r="D34" s="114"/>
      <c r="E34" s="114"/>
      <c r="F34" s="114"/>
      <c r="G34" s="114"/>
      <c r="H34" s="115"/>
      <c r="I34" s="115"/>
      <c r="J34" s="115"/>
      <c r="K34" s="68">
        <v>5</v>
      </c>
      <c r="M34" s="89">
        <f>56.18*1.19</f>
        <v>66.854199999999992</v>
      </c>
      <c r="N34" s="64">
        <f>K34*M34</f>
        <v>334.27099999999996</v>
      </c>
    </row>
    <row r="35" spans="1:16" s="5" customFormat="1" ht="13">
      <c r="A35" s="10"/>
      <c r="B35" s="10"/>
      <c r="C35" s="87"/>
      <c r="D35" s="87"/>
      <c r="E35" s="87"/>
      <c r="F35" s="87"/>
      <c r="G35" s="87"/>
      <c r="H35" s="87"/>
      <c r="I35" s="87"/>
      <c r="J35" s="87"/>
      <c r="K35" s="70"/>
      <c r="L35" s="10"/>
      <c r="M35" s="69"/>
      <c r="N35" s="10"/>
      <c r="O35" s="10"/>
    </row>
    <row r="36" spans="1:16" s="10" customFormat="1" ht="87" customHeight="1">
      <c r="A36" s="65" t="s">
        <v>67</v>
      </c>
      <c r="B36" s="10" t="s">
        <v>12</v>
      </c>
      <c r="C36" s="114" t="s">
        <v>14</v>
      </c>
      <c r="D36" s="114"/>
      <c r="E36" s="114"/>
      <c r="F36" s="114"/>
      <c r="G36" s="114"/>
      <c r="H36" s="115"/>
      <c r="I36" s="115"/>
      <c r="J36" s="115"/>
      <c r="K36" s="68">
        <v>5</v>
      </c>
      <c r="M36" s="89">
        <f>34.88*1.19</f>
        <v>41.507200000000005</v>
      </c>
      <c r="N36" s="64">
        <f>K36*M36</f>
        <v>207.53600000000003</v>
      </c>
    </row>
    <row r="37" spans="1:16" ht="13">
      <c r="A37" s="35"/>
      <c r="B37" s="35"/>
      <c r="C37" s="9"/>
      <c r="D37" s="9"/>
      <c r="E37" s="9"/>
      <c r="F37" s="9"/>
      <c r="G37" s="9"/>
      <c r="H37" s="9"/>
      <c r="I37" s="9"/>
      <c r="J37" s="9"/>
      <c r="K37" s="52"/>
      <c r="L37" s="9"/>
      <c r="M37" s="24"/>
      <c r="N37" s="25"/>
      <c r="O37" s="9"/>
    </row>
    <row r="38" spans="1:16" s="26" customFormat="1" ht="23.4" customHeight="1">
      <c r="A38" s="58" t="s">
        <v>34</v>
      </c>
      <c r="B38" s="59" t="s">
        <v>7</v>
      </c>
      <c r="C38" s="106" t="s">
        <v>37</v>
      </c>
      <c r="D38" s="106"/>
      <c r="E38" s="106"/>
      <c r="F38" s="106"/>
      <c r="G38" s="106"/>
      <c r="H38" s="106"/>
      <c r="I38" s="106"/>
      <c r="J38" s="106"/>
      <c r="K38" s="77">
        <v>17</v>
      </c>
      <c r="L38" s="73"/>
      <c r="M38" s="104">
        <f>57.3</f>
        <v>57.3</v>
      </c>
      <c r="N38" s="107">
        <f>K38*M38</f>
        <v>974.09999999999991</v>
      </c>
      <c r="O38" s="107"/>
      <c r="P38" s="58"/>
    </row>
    <row r="39" spans="1:16" ht="13">
      <c r="A39" s="35"/>
      <c r="B39" s="35"/>
      <c r="C39" s="9"/>
      <c r="D39" s="9"/>
      <c r="E39" s="9"/>
      <c r="F39" s="9"/>
      <c r="G39" s="9"/>
      <c r="H39" s="9"/>
      <c r="I39" s="9"/>
      <c r="J39" s="9"/>
      <c r="K39" s="52"/>
      <c r="L39" s="9"/>
      <c r="M39" s="24"/>
      <c r="N39" s="25"/>
      <c r="O39" s="9"/>
    </row>
    <row r="40" spans="1:16" s="26" customFormat="1" ht="19.75" customHeight="1">
      <c r="A40" s="58" t="s">
        <v>35</v>
      </c>
      <c r="B40" s="59" t="s">
        <v>7</v>
      </c>
      <c r="C40" s="106" t="s">
        <v>38</v>
      </c>
      <c r="D40" s="106"/>
      <c r="E40" s="106"/>
      <c r="F40" s="106"/>
      <c r="G40" s="106"/>
      <c r="H40" s="106"/>
      <c r="I40" s="106"/>
      <c r="J40" s="106"/>
      <c r="K40" s="77">
        <v>17</v>
      </c>
      <c r="L40" s="73"/>
      <c r="M40" s="104">
        <f>10</f>
        <v>10</v>
      </c>
      <c r="N40" s="107">
        <f>K40*M40</f>
        <v>170</v>
      </c>
      <c r="O40" s="107"/>
      <c r="P40" s="58"/>
    </row>
    <row r="41" spans="1:16" ht="13">
      <c r="A41" s="35"/>
      <c r="B41" s="35"/>
      <c r="C41" s="9"/>
      <c r="D41" s="9"/>
      <c r="E41" s="9"/>
      <c r="F41" s="9"/>
      <c r="G41" s="9"/>
      <c r="H41" s="9"/>
      <c r="I41" s="9"/>
      <c r="J41" s="9"/>
      <c r="K41" s="52"/>
      <c r="L41" s="9"/>
      <c r="M41" s="24"/>
      <c r="N41" s="25"/>
      <c r="O41" s="9"/>
    </row>
    <row r="42" spans="1:16" s="5" customFormat="1" ht="13">
      <c r="A42" s="10"/>
      <c r="B42" s="10"/>
      <c r="C42" s="87"/>
      <c r="D42" s="87"/>
      <c r="E42" s="87"/>
      <c r="F42" s="87"/>
      <c r="G42" s="87"/>
      <c r="H42" s="87"/>
      <c r="I42" s="87"/>
      <c r="J42" s="87"/>
      <c r="K42" s="70"/>
      <c r="L42" s="10"/>
      <c r="M42" s="69"/>
      <c r="N42" s="10"/>
      <c r="O42" s="10"/>
    </row>
    <row r="43" spans="1:16" ht="14">
      <c r="A43" s="35"/>
      <c r="B43" s="35"/>
      <c r="C43" s="9"/>
      <c r="D43" s="9"/>
      <c r="E43" s="9"/>
      <c r="F43" s="9"/>
      <c r="G43" s="9"/>
      <c r="H43" s="9"/>
      <c r="I43" s="9"/>
      <c r="J43" s="116" t="s">
        <v>40</v>
      </c>
      <c r="K43" s="117"/>
      <c r="L43" s="117"/>
      <c r="M43" s="117"/>
      <c r="N43" s="32">
        <f>SUM(N11:O42)</f>
        <v>57119.305181818185</v>
      </c>
      <c r="O43" s="9"/>
      <c r="P43" s="22"/>
    </row>
    <row r="44" spans="1:16" s="5" customFormat="1" ht="13">
      <c r="A44" s="10"/>
      <c r="B44" s="10"/>
      <c r="C44" s="87"/>
      <c r="D44" s="87"/>
      <c r="E44" s="87"/>
      <c r="F44" s="87"/>
      <c r="G44" s="87"/>
      <c r="H44" s="87"/>
      <c r="I44" s="87"/>
      <c r="J44" s="87"/>
      <c r="K44" s="70"/>
      <c r="L44" s="10"/>
      <c r="M44" s="69"/>
      <c r="N44" s="10"/>
      <c r="O44" s="10"/>
    </row>
    <row r="45" spans="1:16">
      <c r="G45" s="2"/>
      <c r="H45" s="2"/>
      <c r="O45" s="4"/>
    </row>
    <row r="46" spans="1:16">
      <c r="A46" s="44"/>
      <c r="B46" s="44"/>
      <c r="G46" s="2"/>
      <c r="H46" s="2"/>
      <c r="I46" s="4"/>
      <c r="J46" s="4"/>
      <c r="K46" s="53"/>
      <c r="L46" s="4"/>
      <c r="M46" s="4"/>
      <c r="N46" s="6"/>
      <c r="O46" s="4"/>
    </row>
    <row r="47" spans="1:16">
      <c r="A47" s="44"/>
      <c r="B47" s="44"/>
      <c r="G47" s="2"/>
      <c r="H47" s="2"/>
      <c r="I47" s="4"/>
      <c r="J47" s="4"/>
      <c r="K47" s="53"/>
      <c r="L47" s="4"/>
      <c r="M47" s="4"/>
      <c r="N47" s="6"/>
    </row>
    <row r="48" spans="1:16">
      <c r="A48" s="45"/>
      <c r="B48" s="45"/>
      <c r="G48" s="2"/>
      <c r="H48" s="2"/>
      <c r="I48" s="3"/>
      <c r="J48" s="3"/>
      <c r="K48" s="54"/>
      <c r="L48" s="3"/>
      <c r="M48" s="3"/>
      <c r="N48" s="7"/>
    </row>
    <row r="49" spans="1:14">
      <c r="A49" s="45"/>
      <c r="B49" s="45"/>
      <c r="G49" s="2"/>
      <c r="H49" s="2"/>
      <c r="I49" s="3"/>
      <c r="J49" s="3"/>
      <c r="K49" s="54"/>
      <c r="L49" s="3"/>
      <c r="M49" s="3"/>
      <c r="N49" s="7"/>
    </row>
    <row r="51" spans="1:14">
      <c r="C51" s="8"/>
      <c r="D51" s="8"/>
      <c r="E51" s="8"/>
      <c r="F51" s="8"/>
      <c r="G51" s="8"/>
      <c r="H51" s="8"/>
    </row>
    <row r="52" spans="1:14">
      <c r="C52" s="4"/>
      <c r="D52" s="4"/>
      <c r="E52" s="4"/>
      <c r="F52" s="4"/>
      <c r="G52" s="4"/>
      <c r="H52" s="4"/>
    </row>
    <row r="53" spans="1:14">
      <c r="C53" s="4"/>
      <c r="D53" s="4"/>
      <c r="E53" s="4"/>
      <c r="F53" s="4"/>
      <c r="G53" s="4"/>
      <c r="H53" s="4"/>
    </row>
    <row r="54" spans="1:14">
      <c r="C54" s="3"/>
      <c r="D54" s="3"/>
      <c r="E54" s="3"/>
      <c r="F54" s="3"/>
      <c r="G54" s="3"/>
      <c r="H54" s="3"/>
    </row>
    <row r="55" spans="1:14">
      <c r="C55" s="3"/>
      <c r="D55" s="3"/>
      <c r="E55" s="3"/>
      <c r="F55" s="3"/>
      <c r="G55" s="3"/>
      <c r="H55" s="3"/>
    </row>
  </sheetData>
  <mergeCells count="24">
    <mergeCell ref="C3:J3"/>
    <mergeCell ref="C9:J9"/>
    <mergeCell ref="C26:J26"/>
    <mergeCell ref="C10:J10"/>
    <mergeCell ref="N10:O10"/>
    <mergeCell ref="C12:J12"/>
    <mergeCell ref="N12:O12"/>
    <mergeCell ref="C14:J14"/>
    <mergeCell ref="N14:O14"/>
    <mergeCell ref="C16:J16"/>
    <mergeCell ref="C18:J18"/>
    <mergeCell ref="C20:J20"/>
    <mergeCell ref="C22:J22"/>
    <mergeCell ref="C24:J24"/>
    <mergeCell ref="C28:J28"/>
    <mergeCell ref="C30:J30"/>
    <mergeCell ref="C32:J32"/>
    <mergeCell ref="C34:J34"/>
    <mergeCell ref="C36:J36"/>
    <mergeCell ref="C40:J40"/>
    <mergeCell ref="N40:O40"/>
    <mergeCell ref="J43:M43"/>
    <mergeCell ref="C38:J38"/>
    <mergeCell ref="N38:O38"/>
  </mergeCells>
  <printOptions horizontalCentered="1"/>
  <pageMargins left="0.59055118110236227" right="0.51181102362204722" top="1.2598425196850394" bottom="0.98425196850393704" header="0.31496062992125984" footer="0.43307086614173229"/>
  <pageSetup paperSize="9" scale="87" fitToHeight="0" orientation="portrait" r:id="rId1"/>
  <headerFooter scaleWithDoc="0">
    <oddHeader>&amp;L&amp;"Arial,Normal"&amp;6&amp;G&amp;R&amp;8Foc,57
08038 Barcelona
Tel. 938 574 000
www.gencat.cat/cire
www.madeincire.cat</oddHeader>
    <oddFooter>&amp;L&amp;G&amp;C&amp;"Helvetica-Light,Negrita"&amp;7&amp;K01+044N.I.F.:Q-5856204-B&amp;R&amp;K01+044Pàg.&amp;P / &amp;N</oddFooter>
  </headerFooter>
  <rowBreaks count="1" manualBreakCount="1">
    <brk id="35" max="14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2</vt:i4>
      </vt:variant>
    </vt:vector>
  </HeadingPairs>
  <TitlesOfParts>
    <vt:vector size="4" baseType="lpstr">
      <vt:lpstr>LOT 1_ CE ELS  TIL·LERS</vt:lpstr>
      <vt:lpstr>LOT 2_CE L'ALZINA</vt:lpstr>
      <vt:lpstr>'LOT 1_ CE ELS  TIL·LERS'!Àrea_d'impressió</vt:lpstr>
      <vt:lpstr>'LOT 2_CE L''ALZINA'!Àrea_d'impressió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López Garcia</dc:creator>
  <cp:lastModifiedBy>del Olmo Abril, Alejandro</cp:lastModifiedBy>
  <cp:lastPrinted>2026-07-03T06:58:07Z</cp:lastPrinted>
  <dcterms:created xsi:type="dcterms:W3CDTF">2014-03-26T08:05:59Z</dcterms:created>
  <dcterms:modified xsi:type="dcterms:W3CDTF">2026-07-09T14:22:11Z</dcterms:modified>
</cp:coreProperties>
</file>