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FRANQUESES_CIFS\dades$\Usuaris\Aurora.Garcia\Desktop\AURORA\Expedients\karate\"/>
    </mc:Choice>
  </mc:AlternateContent>
  <xr:revisionPtr revIDLastSave="0" documentId="13_ncr:1_{B47332E4-ED1C-4EC2-8943-24000EB28C0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eu hora segons conveni" sheetId="1" r:id="rId1"/>
    <sheet name="Assegurances" sheetId="2" r:id="rId2"/>
    <sheet name="Hores" sheetId="3" r:id="rId3"/>
  </sheets>
  <definedNames>
    <definedName name="_xlnm.Print_Area" localSheetId="0">'Preu hora segons conveni'!$A$1:$G$36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3" l="1"/>
  <c r="D20" i="3" s="1"/>
  <c r="D11" i="3"/>
  <c r="E10" i="3"/>
  <c r="E9" i="3"/>
  <c r="E8" i="3"/>
  <c r="E7" i="3"/>
  <c r="E6" i="3"/>
  <c r="E5" i="3"/>
  <c r="E4" i="3"/>
  <c r="E3" i="3"/>
  <c r="E11" i="3" s="1"/>
  <c r="E3" i="2"/>
  <c r="D3" i="2"/>
  <c r="B3" i="2"/>
  <c r="F22" i="1"/>
  <c r="E12" i="1"/>
  <c r="D12" i="1"/>
  <c r="C12" i="1"/>
  <c r="E11" i="1"/>
  <c r="D11" i="1"/>
  <c r="C11" i="1"/>
  <c r="A2" i="1"/>
  <c r="A3" i="1" s="1"/>
  <c r="B3" i="1" s="1"/>
  <c r="C3" i="1" s="1"/>
  <c r="D3" i="1" s="1"/>
  <c r="E3" i="1" s="1"/>
  <c r="E18" i="3" l="1"/>
  <c r="E19" i="3"/>
  <c r="E20" i="3"/>
  <c r="E8" i="1"/>
  <c r="F20" i="3"/>
  <c r="A4" i="1"/>
  <c r="B4" i="1" s="1"/>
  <c r="C4" i="1" s="1"/>
  <c r="D4" i="1" s="1"/>
  <c r="E4" i="1" s="1"/>
  <c r="D19" i="3"/>
  <c r="D18" i="3"/>
  <c r="E9" i="1" l="1"/>
  <c r="D9" i="1"/>
  <c r="C9" i="1"/>
  <c r="E13" i="1"/>
  <c r="E14" i="1" s="1"/>
  <c r="F18" i="3"/>
  <c r="D21" i="3"/>
  <c r="C8" i="1"/>
  <c r="F19" i="3"/>
  <c r="D8" i="1"/>
  <c r="E21" i="3"/>
  <c r="E15" i="1" l="1"/>
  <c r="E16" i="1" s="1"/>
  <c r="C13" i="1"/>
  <c r="C14" i="1"/>
  <c r="F21" i="3"/>
  <c r="D13" i="1"/>
  <c r="D14" i="1"/>
  <c r="F14" i="1" l="1"/>
  <c r="C15" i="1"/>
  <c r="F15" i="1" s="1"/>
  <c r="D16" i="1"/>
  <c r="D15" i="1"/>
  <c r="C16" i="1" l="1"/>
  <c r="F16" i="1" s="1"/>
  <c r="B28" i="1"/>
  <c r="C17" i="1"/>
  <c r="C18" i="1" s="1"/>
  <c r="B30" i="1" l="1"/>
  <c r="B29" i="1"/>
  <c r="B31" i="1" s="1"/>
</calcChain>
</file>

<file path=xl/sharedStrings.xml><?xml version="1.0" encoding="utf-8"?>
<sst xmlns="http://schemas.openxmlformats.org/spreadsheetml/2006/main" count="54" uniqueCount="46">
  <si>
    <t>Importe anual conveni</t>
  </si>
  <si>
    <t>Absentisme</t>
  </si>
  <si>
    <t>Seguretat Social</t>
  </si>
  <si>
    <t>Variació IPC 2027-2030</t>
  </si>
  <si>
    <t>Preu hora</t>
  </si>
  <si>
    <t>director/a tècnic/a - coordinador/a</t>
  </si>
  <si>
    <t>entrenador/a</t>
  </si>
  <si>
    <t>2026 (3 mesos)</t>
  </si>
  <si>
    <t>2027 (9 mesos)</t>
  </si>
  <si>
    <t>2028 (6 mesos)</t>
  </si>
  <si>
    <t>Costos directes</t>
  </si>
  <si>
    <t>Personal (director/a tècnic/a - coordinador/a)</t>
  </si>
  <si>
    <t>Personal (entrenador/a)</t>
  </si>
  <si>
    <t>Costos indirectes</t>
  </si>
  <si>
    <t>Voluntariat</t>
  </si>
  <si>
    <t>Equipació entrenador/a i voluntariat (kimono, xandall, proteccions, etc.)</t>
  </si>
  <si>
    <t>Gestió administrativa (Federació Catalana de Karate)</t>
  </si>
  <si>
    <t>(Benefici industrial 6% i Despeses generals 13%)</t>
  </si>
  <si>
    <t>Pressupost base licitació</t>
  </si>
  <si>
    <t>IVA 21%</t>
  </si>
  <si>
    <t>Total</t>
  </si>
  <si>
    <t>Preu hora, IVA exclòs</t>
  </si>
  <si>
    <t>30 per h ara</t>
  </si>
  <si>
    <t>Preu hora, IVA inclòs</t>
  </si>
  <si>
    <t>Assegurances, llicències, examens de cinturons, drets d’inscripció i altres despeses anàlogues</t>
  </si>
  <si>
    <t>Valor estimat del contracte</t>
  </si>
  <si>
    <t>20 % Modificacions previstes</t>
  </si>
  <si>
    <t>Pròrrogues (dos temporades més)</t>
  </si>
  <si>
    <t>TOTAL VEC</t>
  </si>
  <si>
    <t>NÚM.</t>
  </si>
  <si>
    <t>NOM EQUIP</t>
  </si>
  <si>
    <t>HORES SETMANALS</t>
  </si>
  <si>
    <t>HORES MENSUALS</t>
  </si>
  <si>
    <t>Dilluns 18h</t>
  </si>
  <si>
    <t>Dilluns 19h</t>
  </si>
  <si>
    <t>Dimarts 18h</t>
  </si>
  <si>
    <t>Dimarts 19h</t>
  </si>
  <si>
    <t>Dimecres 18h</t>
  </si>
  <si>
    <t>Dimecres 19h</t>
  </si>
  <si>
    <t>Dijous 18h</t>
  </si>
  <si>
    <t>Dijous 19h</t>
  </si>
  <si>
    <t>TOTAL</t>
  </si>
  <si>
    <t>Direcció tècnica / Coordinació</t>
  </si>
  <si>
    <t>HORES / ANUALITATS</t>
  </si>
  <si>
    <t>Duració en mesos</t>
  </si>
  <si>
    <t>Entrenadors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</si>
</sst>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 %"/>
    <numFmt numFmtId="165" formatCode="0.0%"/>
    <numFmt numFmtId="166" formatCode="_-* #,##0.00&quot; €&quot;_-;\-* #,##0.00&quot; €&quot;_-;_-* \-??&quot; €&quot;_-;_-@_-"/>
  </numFmts>
  <fonts count="19" x14ac:knownFonts="1">
    <font>
      <sz val="11"/>
      <color theme="1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b/>
      <sz val="11"/>
      <color theme="1"/>
      <name val="Arial"/>
      <family val="2"/>
      <charset val="1"/>
    </font>
    <font>
      <i/>
      <sz val="11"/>
      <color theme="1"/>
      <name val="Arial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BDD7EE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8" tint="0.59987182226020086"/>
        <bgColor rgb="FFDDDDDD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166" fontId="18" fillId="0" borderId="0" applyBorder="0" applyProtection="0"/>
    <xf numFmtId="164" fontId="18" fillId="0" borderId="0" applyBorder="0" applyProtection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1"/>
    <xf numFmtId="0" fontId="12" fillId="0" borderId="0"/>
    <xf numFmtId="0" fontId="18" fillId="0" borderId="0"/>
    <xf numFmtId="0" fontId="18" fillId="0" borderId="0"/>
    <xf numFmtId="0" fontId="3" fillId="0" borderId="0"/>
  </cellStyleXfs>
  <cellXfs count="72">
    <xf numFmtId="0" fontId="0" fillId="0" borderId="0" xfId="0"/>
    <xf numFmtId="0" fontId="13" fillId="9" borderId="2" xfId="0" applyFont="1" applyFill="1" applyBorder="1" applyAlignment="1">
      <alignment horizontal="right"/>
    </xf>
    <xf numFmtId="0" fontId="13" fillId="9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166" fontId="13" fillId="0" borderId="2" xfId="0" applyNumberFormat="1" applyFont="1" applyBorder="1" applyAlignment="1">
      <alignment horizontal="right"/>
    </xf>
    <xf numFmtId="166" fontId="13" fillId="9" borderId="2" xfId="1" applyFont="1" applyFill="1" applyBorder="1" applyAlignment="1" applyProtection="1">
      <alignment horizontal="right" vertical="center"/>
    </xf>
    <xf numFmtId="0" fontId="13" fillId="9" borderId="2" xfId="0" applyFont="1" applyFill="1" applyBorder="1" applyAlignment="1">
      <alignment horizontal="right" vertical="center" wrapText="1"/>
    </xf>
    <xf numFmtId="0" fontId="0" fillId="9" borderId="2" xfId="0" applyFont="1" applyFill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ont="1"/>
    <xf numFmtId="0" fontId="13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/>
    </xf>
    <xf numFmtId="165" fontId="0" fillId="9" borderId="2" xfId="2" applyNumberFormat="1" applyFont="1" applyFill="1" applyBorder="1" applyAlignment="1" applyProtection="1">
      <alignment horizontal="center" vertical="center" wrapText="1"/>
    </xf>
    <xf numFmtId="164" fontId="0" fillId="9" borderId="2" xfId="2" applyFont="1" applyFill="1" applyBorder="1" applyAlignment="1" applyProtection="1">
      <alignment horizontal="center" vertical="center" wrapText="1"/>
    </xf>
    <xf numFmtId="164" fontId="0" fillId="9" borderId="2" xfId="0" applyNumberFormat="1" applyFont="1" applyFill="1" applyBorder="1" applyAlignment="1">
      <alignment horizontal="center" vertical="center"/>
    </xf>
    <xf numFmtId="166" fontId="0" fillId="0" borderId="2" xfId="1" applyFont="1" applyBorder="1" applyAlignment="1" applyProtection="1">
      <alignment horizontal="center"/>
    </xf>
    <xf numFmtId="166" fontId="0" fillId="0" borderId="2" xfId="1" applyFont="1" applyBorder="1" applyAlignment="1" applyProtection="1"/>
    <xf numFmtId="166" fontId="0" fillId="0" borderId="2" xfId="1" applyFont="1" applyBorder="1" applyAlignment="1" applyProtection="1">
      <alignment horizontal="left" indent="3"/>
    </xf>
    <xf numFmtId="0" fontId="0" fillId="0" borderId="0" xfId="0" applyFont="1" applyAlignment="1">
      <alignment horizontal="center"/>
    </xf>
    <xf numFmtId="2" fontId="0" fillId="0" borderId="0" xfId="0" applyNumberFormat="1" applyFont="1"/>
    <xf numFmtId="0" fontId="0" fillId="0" borderId="0" xfId="0" applyFont="1" applyAlignment="1">
      <alignment horizontal="left" indent="3"/>
    </xf>
    <xf numFmtId="0" fontId="13" fillId="9" borderId="3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166" fontId="0" fillId="0" borderId="3" xfId="1" applyFont="1" applyBorder="1" applyAlignment="1" applyProtection="1">
      <alignment vertical="center"/>
    </xf>
    <xf numFmtId="166" fontId="0" fillId="0" borderId="2" xfId="1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166" fontId="0" fillId="0" borderId="4" xfId="1" applyFont="1" applyBorder="1" applyAlignment="1" applyProtection="1">
      <alignment vertical="center"/>
    </xf>
    <xf numFmtId="0" fontId="0" fillId="0" borderId="5" xfId="0" applyFont="1" applyBorder="1" applyAlignment="1">
      <alignment vertical="center" wrapText="1"/>
    </xf>
    <xf numFmtId="166" fontId="0" fillId="0" borderId="6" xfId="1" applyFont="1" applyBorder="1" applyAlignment="1" applyProtection="1">
      <alignment vertical="center"/>
    </xf>
    <xf numFmtId="166" fontId="0" fillId="9" borderId="7" xfId="0" applyNumberFormat="1" applyFont="1" applyFill="1" applyBorder="1" applyAlignment="1">
      <alignment vertical="center"/>
    </xf>
    <xf numFmtId="166" fontId="0" fillId="0" borderId="8" xfId="1" applyFont="1" applyBorder="1" applyAlignment="1" applyProtection="1"/>
    <xf numFmtId="166" fontId="0" fillId="0" borderId="5" xfId="1" applyFont="1" applyBorder="1" applyAlignment="1" applyProtection="1"/>
    <xf numFmtId="166" fontId="0" fillId="0" borderId="7" xfId="0" applyNumberFormat="1" applyFont="1" applyBorder="1"/>
    <xf numFmtId="166" fontId="0" fillId="0" borderId="0" xfId="0" applyNumberFormat="1" applyFont="1"/>
    <xf numFmtId="166" fontId="0" fillId="0" borderId="7" xfId="1" applyFont="1" applyBorder="1" applyAlignment="1" applyProtection="1"/>
    <xf numFmtId="166" fontId="0" fillId="0" borderId="3" xfId="1" applyFont="1" applyBorder="1" applyAlignment="1" applyProtection="1"/>
    <xf numFmtId="166" fontId="13" fillId="0" borderId="7" xfId="0" applyNumberFormat="1" applyFont="1" applyBorder="1"/>
    <xf numFmtId="166" fontId="15" fillId="0" borderId="0" xfId="0" applyNumberFormat="1" applyFont="1"/>
    <xf numFmtId="0" fontId="13" fillId="0" borderId="0" xfId="0" applyFont="1" applyBorder="1" applyAlignment="1">
      <alignment horizontal="right" vertical="center" wrapText="1"/>
    </xf>
    <xf numFmtId="166" fontId="13" fillId="0" borderId="0" xfId="0" applyNumberFormat="1" applyFont="1" applyBorder="1" applyAlignment="1">
      <alignment horizontal="right"/>
    </xf>
    <xf numFmtId="0" fontId="13" fillId="9" borderId="9" xfId="0" applyFont="1" applyFill="1" applyBorder="1" applyAlignment="1">
      <alignment horizontal="center"/>
    </xf>
    <xf numFmtId="0" fontId="13" fillId="9" borderId="10" xfId="0" applyFont="1" applyFill="1" applyBorder="1" applyAlignment="1">
      <alignment horizontal="center"/>
    </xf>
    <xf numFmtId="166" fontId="13" fillId="9" borderId="2" xfId="0" applyNumberFormat="1" applyFont="1" applyFill="1" applyBorder="1" applyAlignment="1">
      <alignment horizontal="center"/>
    </xf>
    <xf numFmtId="166" fontId="0" fillId="0" borderId="2" xfId="0" applyNumberFormat="1" applyFont="1" applyBorder="1" applyAlignment="1">
      <alignment horizontal="center" vertical="center"/>
    </xf>
    <xf numFmtId="166" fontId="0" fillId="9" borderId="2" xfId="0" applyNumberFormat="1" applyFont="1" applyFill="1" applyBorder="1" applyAlignment="1">
      <alignment horizontal="right" vertical="center"/>
    </xf>
    <xf numFmtId="0" fontId="0" fillId="0" borderId="11" xfId="0" applyFont="1" applyBorder="1"/>
    <xf numFmtId="166" fontId="0" fillId="0" borderId="11" xfId="1" applyFont="1" applyBorder="1" applyAlignment="1" applyProtection="1"/>
    <xf numFmtId="0" fontId="0" fillId="0" borderId="2" xfId="0" applyFont="1" applyBorder="1"/>
    <xf numFmtId="4" fontId="0" fillId="0" borderId="0" xfId="0" applyNumberFormat="1" applyFont="1"/>
    <xf numFmtId="0" fontId="13" fillId="9" borderId="2" xfId="0" applyFont="1" applyFill="1" applyBorder="1" applyAlignment="1">
      <alignment horizontal="right"/>
    </xf>
    <xf numFmtId="166" fontId="13" fillId="9" borderId="2" xfId="1" applyFont="1" applyFill="1" applyBorder="1" applyAlignment="1" applyProtection="1"/>
    <xf numFmtId="166" fontId="0" fillId="0" borderId="0" xfId="1" applyFont="1" applyBorder="1" applyAlignment="1" applyProtection="1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Border="1" applyAlignment="1">
      <alignment vertical="center"/>
    </xf>
    <xf numFmtId="0" fontId="13" fillId="9" borderId="2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9" borderId="2" xfId="0" applyFont="1" applyFill="1" applyBorder="1" applyAlignment="1">
      <alignment horizontal="center"/>
    </xf>
    <xf numFmtId="0" fontId="17" fillId="9" borderId="2" xfId="0" applyFont="1" applyFill="1" applyBorder="1"/>
    <xf numFmtId="0" fontId="17" fillId="9" borderId="2" xfId="0" applyFont="1" applyFill="1" applyBorder="1" applyAlignment="1">
      <alignment vertical="center"/>
    </xf>
    <xf numFmtId="0" fontId="13" fillId="0" borderId="0" xfId="0" applyFont="1"/>
    <xf numFmtId="0" fontId="0" fillId="0" borderId="11" xfId="0" applyFont="1" applyBorder="1" applyAlignment="1">
      <alignment horizontal="center"/>
    </xf>
    <xf numFmtId="2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2" fontId="13" fillId="9" borderId="2" xfId="0" applyNumberFormat="1" applyFont="1" applyFill="1" applyBorder="1"/>
    <xf numFmtId="0" fontId="0" fillId="9" borderId="10" xfId="0" applyFont="1" applyFill="1" applyBorder="1" applyAlignment="1">
      <alignment horizontal="center" vertical="center"/>
    </xf>
    <xf numFmtId="0" fontId="0" fillId="0" borderId="2" xfId="0" applyFont="1" applyBorder="1" applyAlignment="1">
      <alignment wrapText="1"/>
    </xf>
  </cellXfs>
  <cellStyles count="20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0" xfId="9" xr:uid="{00000000-0005-0000-0000-00000C000000}"/>
    <cellStyle name="Good 11" xfId="10" xr:uid="{00000000-0005-0000-0000-00000D000000}"/>
    <cellStyle name="Heading" xfId="11" xr:uid="{00000000-0005-0000-0000-00000E000000}"/>
    <cellStyle name="Heading 1 12" xfId="12" xr:uid="{00000000-0005-0000-0000-00000F000000}"/>
    <cellStyle name="Heading 2 13" xfId="13" xr:uid="{00000000-0005-0000-0000-000010000000}"/>
    <cellStyle name="Hyperlink 14" xfId="14" xr:uid="{00000000-0005-0000-0000-000011000000}"/>
    <cellStyle name="Moneda" xfId="1" builtinId="4"/>
    <cellStyle name="Normal" xfId="0" builtinId="0"/>
    <cellStyle name="Note 15" xfId="15" xr:uid="{00000000-0005-0000-0000-000012000000}"/>
    <cellStyle name="Porcentaje" xfId="2" builtinId="5"/>
    <cellStyle name="Result" xfId="16" xr:uid="{00000000-0005-0000-0000-000013000000}"/>
    <cellStyle name="Status 16" xfId="17" xr:uid="{00000000-0005-0000-0000-000014000000}"/>
    <cellStyle name="Text 17" xfId="18" xr:uid="{00000000-0005-0000-0000-000015000000}"/>
    <cellStyle name="Warning 18" xfId="19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3" zoomScale="125" zoomScaleNormal="125" workbookViewId="0">
      <selection activeCell="A21" sqref="A21:F22"/>
    </sheetView>
  </sheetViews>
  <sheetFormatPr baseColWidth="10" defaultColWidth="10.625" defaultRowHeight="14.25" customHeight="1" x14ac:dyDescent="0.2"/>
  <cols>
    <col min="1" max="1" width="23.625" style="11" customWidth="1"/>
    <col min="2" max="2" width="25.125" style="11" customWidth="1"/>
    <col min="3" max="3" width="15.625" style="11" customWidth="1"/>
    <col min="4" max="4" width="14.625" style="11" customWidth="1"/>
    <col min="5" max="5" width="14.5" style="11" customWidth="1"/>
    <col min="6" max="6" width="15.375" style="11" customWidth="1"/>
    <col min="7" max="7" width="16.5" style="11" customWidth="1"/>
    <col min="8" max="8" width="13.875" style="11" customWidth="1"/>
  </cols>
  <sheetData>
    <row r="1" spans="1:9" ht="30" x14ac:dyDescent="0.2">
      <c r="A1" s="12" t="s">
        <v>0</v>
      </c>
      <c r="B1" s="12" t="s">
        <v>1</v>
      </c>
      <c r="C1" s="13" t="s">
        <v>2</v>
      </c>
      <c r="D1" s="12" t="s">
        <v>3</v>
      </c>
      <c r="E1" s="13" t="s">
        <v>4</v>
      </c>
    </row>
    <row r="2" spans="1:9" x14ac:dyDescent="0.2">
      <c r="A2" s="14">
        <f>0.029+0.005</f>
        <v>3.4000000000000002E-2</v>
      </c>
      <c r="B2" s="15">
        <v>0.05</v>
      </c>
      <c r="C2" s="16">
        <v>0.31</v>
      </c>
      <c r="D2" s="15">
        <v>0.14000000000000001</v>
      </c>
      <c r="E2" s="70">
        <v>1752</v>
      </c>
    </row>
    <row r="3" spans="1:9" ht="28.5" x14ac:dyDescent="0.2">
      <c r="A3" s="17">
        <f>(18257.32*A2)+18257.32</f>
        <v>18878.068879999999</v>
      </c>
      <c r="B3" s="17">
        <f t="shared" ref="B3:D4" si="0">A3*B$2+A3</f>
        <v>19821.972323999998</v>
      </c>
      <c r="C3" s="18">
        <f t="shared" si="0"/>
        <v>25966.783744439999</v>
      </c>
      <c r="D3" s="18">
        <f t="shared" si="0"/>
        <v>29602.133468661599</v>
      </c>
      <c r="E3" s="19">
        <f>D3/E2</f>
        <v>16.896194902204108</v>
      </c>
      <c r="F3" s="71" t="s">
        <v>5</v>
      </c>
    </row>
    <row r="4" spans="1:9" x14ac:dyDescent="0.2">
      <c r="A4" s="17">
        <f>16279.89*A2+16279.89</f>
        <v>16833.40626</v>
      </c>
      <c r="B4" s="17">
        <f t="shared" si="0"/>
        <v>17675.076572999998</v>
      </c>
      <c r="C4" s="18">
        <f t="shared" si="0"/>
        <v>23154.350310629998</v>
      </c>
      <c r="D4" s="18">
        <f t="shared" si="0"/>
        <v>26395.959354118197</v>
      </c>
      <c r="E4" s="19">
        <f>D4/E2</f>
        <v>15.066186845957874</v>
      </c>
      <c r="F4" s="50" t="s">
        <v>6</v>
      </c>
    </row>
    <row r="5" spans="1:9" x14ac:dyDescent="0.2">
      <c r="A5" s="20"/>
      <c r="C5" s="21"/>
      <c r="D5" s="21"/>
      <c r="E5" s="21"/>
      <c r="F5" s="22"/>
    </row>
    <row r="6" spans="1:9" x14ac:dyDescent="0.2">
      <c r="A6" s="20"/>
      <c r="C6" s="21"/>
      <c r="D6" s="21"/>
      <c r="E6" s="21"/>
      <c r="F6" s="22"/>
    </row>
    <row r="7" spans="1:9" ht="15" x14ac:dyDescent="0.25">
      <c r="A7" s="10"/>
      <c r="B7" s="10"/>
      <c r="C7" s="23" t="s">
        <v>7</v>
      </c>
      <c r="D7" s="23" t="s">
        <v>8</v>
      </c>
      <c r="E7" s="24" t="s">
        <v>9</v>
      </c>
    </row>
    <row r="8" spans="1:9" ht="28.5" x14ac:dyDescent="0.2">
      <c r="A8" s="9" t="s">
        <v>10</v>
      </c>
      <c r="B8" s="25" t="s">
        <v>11</v>
      </c>
      <c r="C8" s="26">
        <f>E3*Hores!D18</f>
        <v>326.94137135764947</v>
      </c>
      <c r="D8" s="26">
        <f>E3*Hores!D19</f>
        <v>980.82411407294842</v>
      </c>
      <c r="E8" s="27">
        <f>E3*Hores!D20</f>
        <v>653.88274271529895</v>
      </c>
    </row>
    <row r="9" spans="1:9" x14ac:dyDescent="0.2">
      <c r="A9" s="9"/>
      <c r="B9" s="25" t="s">
        <v>12</v>
      </c>
      <c r="C9" s="26">
        <f>E4*Hores!E18</f>
        <v>1554.8304825028524</v>
      </c>
      <c r="D9" s="26">
        <f>E4*Hores!E19</f>
        <v>4664.491447508557</v>
      </c>
      <c r="E9" s="27">
        <f>E4*Hores!E20</f>
        <v>3109.6609650057048</v>
      </c>
    </row>
    <row r="10" spans="1:9" x14ac:dyDescent="0.2">
      <c r="A10" s="8" t="s">
        <v>13</v>
      </c>
      <c r="B10" s="25" t="s">
        <v>14</v>
      </c>
      <c r="C10" s="27">
        <v>1000</v>
      </c>
      <c r="D10" s="26">
        <v>2000</v>
      </c>
      <c r="E10" s="27">
        <v>1500</v>
      </c>
      <c r="F10" s="28"/>
    </row>
    <row r="11" spans="1:9" ht="42.75" x14ac:dyDescent="0.2">
      <c r="A11" s="8"/>
      <c r="B11" s="25" t="s">
        <v>15</v>
      </c>
      <c r="C11" s="27">
        <f>600/9*3</f>
        <v>200</v>
      </c>
      <c r="D11" s="27">
        <f>300*2</f>
        <v>600</v>
      </c>
      <c r="E11" s="27">
        <f>600/9*6</f>
        <v>400</v>
      </c>
      <c r="F11" s="28"/>
    </row>
    <row r="12" spans="1:9" ht="42.75" x14ac:dyDescent="0.2">
      <c r="A12" s="8"/>
      <c r="B12" s="25" t="s">
        <v>16</v>
      </c>
      <c r="C12" s="29">
        <f>(60.5*9)/9*3</f>
        <v>181.5</v>
      </c>
      <c r="D12" s="29">
        <f>(60.5*9)/9*9</f>
        <v>544.5</v>
      </c>
      <c r="E12" s="27">
        <f>(60.5*9)/9*6</f>
        <v>363</v>
      </c>
      <c r="F12" s="28"/>
    </row>
    <row r="13" spans="1:9" ht="28.5" x14ac:dyDescent="0.2">
      <c r="A13" s="8"/>
      <c r="B13" s="30" t="s">
        <v>17</v>
      </c>
      <c r="C13" s="29">
        <f>SUM(C8:C11)*0.19</f>
        <v>585.53665223349537</v>
      </c>
      <c r="D13" s="26">
        <f>SUM(D8:D11)*0.19</f>
        <v>1566.609956700486</v>
      </c>
      <c r="E13" s="27">
        <f>SUM(E8:E11)*0.19</f>
        <v>1076.0733044669907</v>
      </c>
    </row>
    <row r="14" spans="1:9" x14ac:dyDescent="0.2">
      <c r="A14" s="7" t="s">
        <v>18</v>
      </c>
      <c r="B14" s="7"/>
      <c r="C14" s="31">
        <f>SUM(C8:C13)</f>
        <v>3848.808506093997</v>
      </c>
      <c r="D14" s="27">
        <f>SUM(D8:D13)</f>
        <v>10356.425518281991</v>
      </c>
      <c r="E14" s="27">
        <f>SUM(E8:E13)</f>
        <v>7102.6170121879941</v>
      </c>
      <c r="F14" s="32">
        <f>C14+D14+E14</f>
        <v>21307.851036563981</v>
      </c>
    </row>
    <row r="15" spans="1:9" x14ac:dyDescent="0.2">
      <c r="A15" s="7" t="s">
        <v>19</v>
      </c>
      <c r="B15" s="7"/>
      <c r="C15" s="33">
        <f>C14*0.21</f>
        <v>808.2497862797394</v>
      </c>
      <c r="D15" s="34">
        <f>D14*0.21</f>
        <v>2174.849358839218</v>
      </c>
      <c r="E15" s="18">
        <f>E14*0.21</f>
        <v>1491.5495725594787</v>
      </c>
      <c r="F15" s="35">
        <f>C15+D15+E15</f>
        <v>4474.6487176784358</v>
      </c>
      <c r="G15" s="36"/>
    </row>
    <row r="16" spans="1:9" ht="15" x14ac:dyDescent="0.25">
      <c r="A16" s="7" t="s">
        <v>20</v>
      </c>
      <c r="B16" s="7"/>
      <c r="C16" s="37">
        <f>C14+C15</f>
        <v>4657.0582923737365</v>
      </c>
      <c r="D16" s="38">
        <f>D14+D15</f>
        <v>12531.274877121208</v>
      </c>
      <c r="E16" s="18">
        <f>E14+E15</f>
        <v>8594.1665847474724</v>
      </c>
      <c r="F16" s="39">
        <f>C16+D16+E16</f>
        <v>25782.499754242417</v>
      </c>
      <c r="I16" s="11"/>
    </row>
    <row r="17" spans="1:10" ht="14.25" customHeight="1" x14ac:dyDescent="0.2">
      <c r="A17" s="6" t="s">
        <v>21</v>
      </c>
      <c r="B17" s="6"/>
      <c r="C17" s="5">
        <f>F14/Hores!F21</f>
        <v>28.978445582162358</v>
      </c>
      <c r="D17" s="5"/>
      <c r="E17" s="5"/>
      <c r="F17" s="5"/>
      <c r="G17" s="36"/>
      <c r="H17" s="11" t="s">
        <v>22</v>
      </c>
      <c r="I17" s="11"/>
    </row>
    <row r="18" spans="1:10" ht="14.25" customHeight="1" x14ac:dyDescent="0.25">
      <c r="A18" s="6" t="s">
        <v>23</v>
      </c>
      <c r="B18" s="6"/>
      <c r="C18" s="4">
        <f>C17*1.21</f>
        <v>35.063919154416453</v>
      </c>
      <c r="D18" s="4"/>
      <c r="E18" s="4"/>
      <c r="F18" s="4"/>
      <c r="H18" s="36"/>
      <c r="I18" s="11"/>
      <c r="J18" s="40"/>
    </row>
    <row r="19" spans="1:10" ht="15" x14ac:dyDescent="0.25">
      <c r="A19" s="41"/>
      <c r="B19" s="41"/>
      <c r="C19" s="42"/>
      <c r="D19" s="42"/>
      <c r="E19" s="42"/>
      <c r="F19" s="42"/>
      <c r="H19" s="36"/>
      <c r="I19" s="11"/>
      <c r="J19" s="40"/>
    </row>
    <row r="20" spans="1:10" ht="15" x14ac:dyDescent="0.25">
      <c r="A20" s="41"/>
      <c r="B20" s="41"/>
      <c r="C20" s="42"/>
      <c r="D20" s="42"/>
      <c r="E20" s="42"/>
      <c r="F20" s="42"/>
      <c r="H20" s="36"/>
      <c r="I20" s="11"/>
      <c r="J20" s="40"/>
    </row>
    <row r="21" spans="1:10" ht="15" x14ac:dyDescent="0.25">
      <c r="A21" s="41"/>
      <c r="B21" s="41"/>
      <c r="C21" s="43" t="s">
        <v>7</v>
      </c>
      <c r="D21" s="43" t="s">
        <v>8</v>
      </c>
      <c r="E21" s="44" t="s">
        <v>9</v>
      </c>
      <c r="F21" s="45" t="s">
        <v>20</v>
      </c>
      <c r="H21" s="36"/>
      <c r="I21" s="11"/>
      <c r="J21" s="40"/>
    </row>
    <row r="22" spans="1:10" ht="25.15" customHeight="1" x14ac:dyDescent="0.2">
      <c r="A22" s="3" t="s">
        <v>24</v>
      </c>
      <c r="B22" s="3"/>
      <c r="C22" s="46">
        <v>1000</v>
      </c>
      <c r="D22" s="46">
        <v>4000</v>
      </c>
      <c r="E22" s="46">
        <v>3000</v>
      </c>
      <c r="F22" s="47">
        <f>C22+D22+E22</f>
        <v>8000</v>
      </c>
      <c r="H22" s="36"/>
      <c r="I22" s="11"/>
      <c r="J22" s="40"/>
    </row>
    <row r="23" spans="1:10" ht="15" x14ac:dyDescent="0.25">
      <c r="A23" s="41"/>
      <c r="B23" s="41"/>
      <c r="C23" s="42"/>
      <c r="D23" s="42"/>
      <c r="E23" s="42"/>
      <c r="F23" s="42"/>
      <c r="H23" s="36"/>
      <c r="I23" s="11"/>
      <c r="J23" s="40"/>
    </row>
    <row r="24" spans="1:10" ht="15" x14ac:dyDescent="0.25">
      <c r="A24" s="41"/>
      <c r="B24" s="41"/>
      <c r="C24" s="42"/>
      <c r="D24" s="42"/>
      <c r="E24" s="42"/>
      <c r="F24" s="42"/>
      <c r="H24" s="36"/>
      <c r="I24" s="11"/>
      <c r="J24" s="40"/>
    </row>
    <row r="25" spans="1:10" x14ac:dyDescent="0.2">
      <c r="G25" s="36"/>
    </row>
    <row r="27" spans="1:10" ht="15" x14ac:dyDescent="0.25">
      <c r="A27" s="2" t="s">
        <v>25</v>
      </c>
      <c r="B27" s="2"/>
    </row>
    <row r="28" spans="1:10" x14ac:dyDescent="0.2">
      <c r="A28" s="48" t="s">
        <v>18</v>
      </c>
      <c r="B28" s="49">
        <f>F14+F22</f>
        <v>29307.851036563981</v>
      </c>
      <c r="F28" s="36"/>
    </row>
    <row r="29" spans="1:10" x14ac:dyDescent="0.2">
      <c r="A29" s="50" t="s">
        <v>26</v>
      </c>
      <c r="B29" s="18">
        <f>B28*0.2</f>
        <v>5861.5702073127968</v>
      </c>
    </row>
    <row r="30" spans="1:10" x14ac:dyDescent="0.2">
      <c r="A30" s="50" t="s">
        <v>27</v>
      </c>
      <c r="B30" s="18">
        <f>B28</f>
        <v>29307.851036563981</v>
      </c>
      <c r="C30" s="51"/>
    </row>
    <row r="31" spans="1:10" ht="15" x14ac:dyDescent="0.25">
      <c r="A31" s="52" t="s">
        <v>28</v>
      </c>
      <c r="B31" s="53">
        <f>SUM(B28:B30)</f>
        <v>64477.27228044076</v>
      </c>
      <c r="C31" s="51"/>
    </row>
  </sheetData>
  <mergeCells count="12">
    <mergeCell ref="A22:B22"/>
    <mergeCell ref="A27:B27"/>
    <mergeCell ref="A16:B16"/>
    <mergeCell ref="A17:B17"/>
    <mergeCell ref="C17:F17"/>
    <mergeCell ref="A18:B18"/>
    <mergeCell ref="C18:F18"/>
    <mergeCell ref="A7:B7"/>
    <mergeCell ref="A8:A9"/>
    <mergeCell ref="A10:A13"/>
    <mergeCell ref="A14:B14"/>
    <mergeCell ref="A15:B15"/>
  </mergeCells>
  <pageMargins left="0" right="0" top="0.39374999999999999" bottom="0.39374999999999999" header="0" footer="0"/>
  <pageSetup paperSize="9" orientation="landscape" horizontalDpi="300" verticalDpi="300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"/>
  <sheetViews>
    <sheetView zoomScaleNormal="100" workbookViewId="0">
      <selection activeCell="E5" sqref="E5"/>
    </sheetView>
  </sheetViews>
  <sheetFormatPr baseColWidth="10" defaultColWidth="10.625" defaultRowHeight="14.25" customHeight="1" x14ac:dyDescent="0.2"/>
  <sheetData>
    <row r="2" spans="2:5" ht="14.25" customHeight="1" x14ac:dyDescent="0.2">
      <c r="B2">
        <v>2025</v>
      </c>
      <c r="C2">
        <v>2024</v>
      </c>
      <c r="D2">
        <v>2023</v>
      </c>
      <c r="E2">
        <v>2022</v>
      </c>
    </row>
    <row r="3" spans="2:5" ht="14.25" customHeight="1" x14ac:dyDescent="0.2">
      <c r="B3" s="54">
        <f>2109+660</f>
        <v>2769</v>
      </c>
      <c r="C3" s="54">
        <v>684</v>
      </c>
      <c r="D3" s="54">
        <f>2850+669</f>
        <v>3519</v>
      </c>
      <c r="E3" s="54">
        <f>2394+554</f>
        <v>2948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3"/>
  <sheetViews>
    <sheetView zoomScaleNormal="100" workbookViewId="0">
      <selection activeCell="D14" sqref="D14"/>
    </sheetView>
  </sheetViews>
  <sheetFormatPr baseColWidth="10" defaultColWidth="11" defaultRowHeight="14.25" customHeight="1" x14ac:dyDescent="0.2"/>
  <cols>
    <col min="1" max="2" width="11" style="11"/>
    <col min="3" max="3" width="27.625" style="11" customWidth="1"/>
    <col min="4" max="4" width="16.125" style="11" customWidth="1"/>
    <col min="5" max="5" width="13" style="11" customWidth="1"/>
    <col min="6" max="6" width="11.875" style="11" customWidth="1"/>
    <col min="7" max="7" width="12.625" style="11" customWidth="1"/>
    <col min="8" max="8" width="12.5" style="11" customWidth="1"/>
    <col min="9" max="16384" width="11" style="11"/>
  </cols>
  <sheetData>
    <row r="2" spans="2:8" ht="30" x14ac:dyDescent="0.2">
      <c r="B2" s="13" t="s">
        <v>29</v>
      </c>
      <c r="C2" s="13" t="s">
        <v>30</v>
      </c>
      <c r="D2" s="12" t="s">
        <v>31</v>
      </c>
      <c r="E2" s="12" t="s">
        <v>32</v>
      </c>
    </row>
    <row r="3" spans="2:8" x14ac:dyDescent="0.2">
      <c r="B3" s="55">
        <v>1</v>
      </c>
      <c r="C3" s="56" t="s">
        <v>33</v>
      </c>
      <c r="D3" s="57">
        <v>1</v>
      </c>
      <c r="E3" s="57">
        <f t="shared" ref="E3:E10" si="0">D3*4.3</f>
        <v>4.3</v>
      </c>
    </row>
    <row r="4" spans="2:8" x14ac:dyDescent="0.2">
      <c r="B4" s="55">
        <v>2</v>
      </c>
      <c r="C4" s="56" t="s">
        <v>34</v>
      </c>
      <c r="D4" s="57">
        <v>1</v>
      </c>
      <c r="E4" s="57">
        <f t="shared" si="0"/>
        <v>4.3</v>
      </c>
    </row>
    <row r="5" spans="2:8" x14ac:dyDescent="0.2">
      <c r="B5" s="55">
        <v>3</v>
      </c>
      <c r="C5" s="56" t="s">
        <v>35</v>
      </c>
      <c r="D5" s="57">
        <v>1</v>
      </c>
      <c r="E5" s="57">
        <f t="shared" si="0"/>
        <v>4.3</v>
      </c>
    </row>
    <row r="6" spans="2:8" x14ac:dyDescent="0.2">
      <c r="B6" s="55">
        <v>4</v>
      </c>
      <c r="C6" s="56" t="s">
        <v>36</v>
      </c>
      <c r="D6" s="57">
        <v>1</v>
      </c>
      <c r="E6" s="57">
        <f t="shared" si="0"/>
        <v>4.3</v>
      </c>
    </row>
    <row r="7" spans="2:8" x14ac:dyDescent="0.2">
      <c r="B7" s="55">
        <v>5</v>
      </c>
      <c r="C7" s="56" t="s">
        <v>37</v>
      </c>
      <c r="D7" s="57">
        <v>1</v>
      </c>
      <c r="E7" s="57">
        <f t="shared" si="0"/>
        <v>4.3</v>
      </c>
    </row>
    <row r="8" spans="2:8" x14ac:dyDescent="0.2">
      <c r="B8" s="55">
        <v>6</v>
      </c>
      <c r="C8" s="56" t="s">
        <v>38</v>
      </c>
      <c r="D8" s="57">
        <v>1</v>
      </c>
      <c r="E8" s="57">
        <f t="shared" si="0"/>
        <v>4.3</v>
      </c>
    </row>
    <row r="9" spans="2:8" x14ac:dyDescent="0.2">
      <c r="B9" s="55">
        <v>7</v>
      </c>
      <c r="C9" s="56" t="s">
        <v>39</v>
      </c>
      <c r="D9" s="57">
        <v>1</v>
      </c>
      <c r="E9" s="57">
        <f t="shared" si="0"/>
        <v>4.3</v>
      </c>
    </row>
    <row r="10" spans="2:8" x14ac:dyDescent="0.2">
      <c r="B10" s="55">
        <v>8</v>
      </c>
      <c r="C10" s="56" t="s">
        <v>40</v>
      </c>
      <c r="D10" s="57">
        <v>1</v>
      </c>
      <c r="E10" s="57">
        <f t="shared" si="0"/>
        <v>4.3</v>
      </c>
    </row>
    <row r="11" spans="2:8" ht="15" x14ac:dyDescent="0.25">
      <c r="B11" s="1" t="s">
        <v>41</v>
      </c>
      <c r="C11" s="1"/>
      <c r="D11" s="58">
        <f>SUM(D3:D10)</f>
        <v>8</v>
      </c>
      <c r="E11" s="58">
        <f>SUM(E3:E10)</f>
        <v>34.4</v>
      </c>
    </row>
    <row r="12" spans="2:8" x14ac:dyDescent="0.2">
      <c r="B12" s="59"/>
      <c r="C12" s="60"/>
      <c r="D12" s="61"/>
      <c r="E12" s="61"/>
    </row>
    <row r="13" spans="2:8" ht="15" x14ac:dyDescent="0.25">
      <c r="B13" s="62">
        <v>9</v>
      </c>
      <c r="C13" s="63" t="s">
        <v>42</v>
      </c>
      <c r="D13" s="64">
        <v>1.5</v>
      </c>
      <c r="E13" s="64">
        <f>D13*4.3</f>
        <v>6.4499999999999993</v>
      </c>
    </row>
    <row r="14" spans="2:8" x14ac:dyDescent="0.2">
      <c r="B14" s="59"/>
      <c r="C14" s="60"/>
      <c r="D14" s="61"/>
      <c r="E14" s="61"/>
    </row>
    <row r="16" spans="2:8" ht="15" x14ac:dyDescent="0.25">
      <c r="B16" s="2" t="s">
        <v>43</v>
      </c>
      <c r="C16" s="2"/>
      <c r="D16" s="2"/>
      <c r="E16" s="2"/>
      <c r="F16" s="2"/>
      <c r="G16" s="65"/>
      <c r="H16" s="65"/>
    </row>
    <row r="17" spans="2:7" ht="30" x14ac:dyDescent="0.25">
      <c r="B17" s="24"/>
      <c r="C17" s="13" t="s">
        <v>44</v>
      </c>
      <c r="D17" s="12" t="s">
        <v>42</v>
      </c>
      <c r="E17" s="13" t="s">
        <v>45</v>
      </c>
      <c r="F17" s="13" t="s">
        <v>41</v>
      </c>
    </row>
    <row r="18" spans="2:7" x14ac:dyDescent="0.2">
      <c r="B18" s="48">
        <v>2026</v>
      </c>
      <c r="C18" s="66">
        <v>3</v>
      </c>
      <c r="D18" s="67">
        <f>E$13*C18</f>
        <v>19.349999999999998</v>
      </c>
      <c r="E18" s="67">
        <f>E$11*C18</f>
        <v>103.19999999999999</v>
      </c>
      <c r="F18" s="67">
        <f>D18+E18</f>
        <v>122.54999999999998</v>
      </c>
    </row>
    <row r="19" spans="2:7" x14ac:dyDescent="0.2">
      <c r="B19" s="50">
        <v>2027</v>
      </c>
      <c r="C19" s="68">
        <v>9</v>
      </c>
      <c r="D19" s="67">
        <f>E$13*C19</f>
        <v>58.05</v>
      </c>
      <c r="E19" s="67">
        <f>E$11*C19</f>
        <v>309.59999999999997</v>
      </c>
      <c r="F19" s="67">
        <f>D19+E19</f>
        <v>367.65</v>
      </c>
    </row>
    <row r="20" spans="2:7" x14ac:dyDescent="0.2">
      <c r="B20" s="50">
        <v>2028</v>
      </c>
      <c r="C20" s="68">
        <v>6</v>
      </c>
      <c r="D20" s="67">
        <f>E$13*C20</f>
        <v>38.699999999999996</v>
      </c>
      <c r="E20" s="67">
        <f>E$11*C20</f>
        <v>206.39999999999998</v>
      </c>
      <c r="F20" s="67">
        <f>D20+E20</f>
        <v>245.09999999999997</v>
      </c>
    </row>
    <row r="21" spans="2:7" ht="15" x14ac:dyDescent="0.25">
      <c r="B21" s="1" t="s">
        <v>41</v>
      </c>
      <c r="C21" s="1"/>
      <c r="D21" s="69">
        <f>SUM(D18:D20)</f>
        <v>116.1</v>
      </c>
      <c r="E21" s="69">
        <f>SUM(E18:E20)</f>
        <v>619.19999999999993</v>
      </c>
      <c r="F21" s="69">
        <f>SUM(D21:E21)</f>
        <v>735.3</v>
      </c>
    </row>
    <row r="23" spans="2:7" x14ac:dyDescent="0.2">
      <c r="D23" s="21"/>
      <c r="E23" s="21"/>
      <c r="F23" s="21"/>
      <c r="G23" s="21"/>
    </row>
  </sheetData>
  <mergeCells count="3">
    <mergeCell ref="B11:C11"/>
    <mergeCell ref="B16:F16"/>
    <mergeCell ref="B21:C21"/>
  </mergeCells>
  <pageMargins left="0.17013888888888901" right="0.17013888888888901" top="0.22013888888888899" bottom="0.170138888888889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Preu hora segons conveni</vt:lpstr>
      <vt:lpstr>Assegurances</vt:lpstr>
      <vt:lpstr>Hores</vt:lpstr>
      <vt:lpstr>'Preu hora segons conveni'!Área_de_impresión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Laia Orduña - (Esports)</dc:creator>
  <dc:description/>
  <cp:lastModifiedBy>Aurora Garcia - (Secretaria)</cp:lastModifiedBy>
  <cp:revision>44</cp:revision>
  <cp:lastPrinted>2026-05-08T10:15:28Z</cp:lastPrinted>
  <dcterms:created xsi:type="dcterms:W3CDTF">2021-05-25T09:17:45Z</dcterms:created>
  <dcterms:modified xsi:type="dcterms:W3CDTF">2026-07-02T12:37:47Z</dcterms:modified>
  <dc:language>es-ES</dc:language>
</cp:coreProperties>
</file>