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CEDIMENTS OBERTS\ANY 2026\0286-2026 - OBRES ADEQUACIÓ NUCLIS SANITARIS CAN LLUPIÀ (2026-193)\2 DOCUMENTACIÓ ADMINISTRATIVA\DOC. SSEE\"/>
    </mc:Choice>
  </mc:AlternateContent>
  <xr:revisionPtr revIDLastSave="0" documentId="13_ncr:1_{3C26C5C0-61C5-474E-9E53-7C069B753AB5}" xr6:coauthVersionLast="47" xr6:coauthVersionMax="47" xr10:uidLastSave="{00000000-0000-0000-0000-000000000000}"/>
  <bookViews>
    <workbookView xWindow="12045" yWindow="2040" windowWidth="17925" windowHeight="10200" xr2:uid="{00000000-000D-0000-FFFF-FFFF00000000}"/>
  </bookViews>
  <sheets>
    <sheet name="LLEVANT, XALOC,GARBI_CAN LLUPIÀ" sheetId="7" r:id="rId1"/>
    <sheet name="Hoja2" sheetId="2" r:id="rId2"/>
  </sheets>
  <definedNames>
    <definedName name="_xlnm.Print_Area" localSheetId="0">'LLEVANT, XALOC,GARBI_CAN LLUPIÀ'!$A$1:$M$145</definedName>
    <definedName name="director">Hoja2!$B$1:$B$8</definedName>
    <definedName name="provincia">Hoja2!$A$1:$A$35</definedName>
    <definedName name="titol">Hoja2!$C$1:$C$9</definedName>
    <definedName name="Z_8898CBE6_340D_41DC_A062_245629C24F0C_.wvu.PrintArea" localSheetId="0" hidden="1">'LLEVANT, XALOC,GARBI_CAN LLUPIÀ'!#REF!</definedName>
  </definedNames>
  <calcPr calcId="191029"/>
  <customWorkbookViews>
    <customWorkbookView name="david" guid="{8898CBE6-340D-41DC-A062-245629C24F0C}" maximized="1" xWindow="1" yWindow="1" windowWidth="1916" windowHeight="86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5" i="7" l="1"/>
  <c r="P138" i="7"/>
  <c r="P136" i="7"/>
  <c r="P134" i="7"/>
  <c r="P132" i="7"/>
  <c r="P130" i="7"/>
  <c r="P128" i="7"/>
  <c r="P126" i="7"/>
  <c r="P124" i="7"/>
  <c r="P122" i="7"/>
  <c r="P120" i="7"/>
  <c r="P113" i="7"/>
  <c r="P111" i="7"/>
  <c r="P109" i="7"/>
  <c r="P107" i="7"/>
  <c r="P105" i="7"/>
  <c r="P103" i="7"/>
  <c r="P101" i="7"/>
  <c r="P92" i="7"/>
  <c r="P90" i="7"/>
  <c r="P88" i="7"/>
  <c r="P86" i="7"/>
  <c r="P84" i="7"/>
  <c r="P82" i="7"/>
  <c r="P80" i="7"/>
  <c r="P78" i="7"/>
  <c r="P76" i="7"/>
  <c r="P74" i="7"/>
  <c r="P67" i="7"/>
  <c r="P65" i="7"/>
  <c r="P63" i="7"/>
  <c r="P61" i="7"/>
  <c r="P59" i="7"/>
  <c r="P57" i="7"/>
  <c r="P55" i="7"/>
  <c r="P46" i="7"/>
  <c r="P44" i="7"/>
  <c r="P42" i="7"/>
  <c r="P40" i="7"/>
  <c r="P38" i="7"/>
  <c r="P36" i="7"/>
  <c r="P34" i="7"/>
  <c r="P32" i="7"/>
  <c r="P25" i="7"/>
  <c r="P23" i="7"/>
  <c r="P21" i="7"/>
  <c r="P19" i="7"/>
  <c r="P17" i="7"/>
  <c r="P15" i="7"/>
  <c r="P13" i="7"/>
  <c r="P28" i="7" s="1"/>
  <c r="L138" i="7"/>
  <c r="L136" i="7"/>
  <c r="L134" i="7"/>
  <c r="L132" i="7"/>
  <c r="L130" i="7"/>
  <c r="L128" i="7"/>
  <c r="L126" i="7"/>
  <c r="L124" i="7"/>
  <c r="L122" i="7"/>
  <c r="L120" i="7"/>
  <c r="L113" i="7"/>
  <c r="L111" i="7"/>
  <c r="L109" i="7"/>
  <c r="L107" i="7"/>
  <c r="L105" i="7"/>
  <c r="L103" i="7"/>
  <c r="L101" i="7"/>
  <c r="L92" i="7"/>
  <c r="L90" i="7"/>
  <c r="L88" i="7"/>
  <c r="L86" i="7"/>
  <c r="L84" i="7"/>
  <c r="L82" i="7"/>
  <c r="L80" i="7"/>
  <c r="L78" i="7"/>
  <c r="L76" i="7"/>
  <c r="L74" i="7"/>
  <c r="L67" i="7"/>
  <c r="L65" i="7"/>
  <c r="L63" i="7"/>
  <c r="L61" i="7"/>
  <c r="L59" i="7"/>
  <c r="L57" i="7"/>
  <c r="L55" i="7"/>
  <c r="L46" i="7"/>
  <c r="L44" i="7"/>
  <c r="L42" i="7"/>
  <c r="L40" i="7"/>
  <c r="L38" i="7"/>
  <c r="L36" i="7"/>
  <c r="L34" i="7"/>
  <c r="L32" i="7"/>
  <c r="L25" i="7"/>
  <c r="L23" i="7"/>
  <c r="L21" i="7"/>
  <c r="L19" i="7"/>
  <c r="L17" i="7"/>
  <c r="L15" i="7"/>
  <c r="L13" i="7"/>
  <c r="P140" i="7" l="1"/>
  <c r="P116" i="7"/>
  <c r="P142" i="7" s="1"/>
  <c r="P94" i="7"/>
  <c r="P70" i="7"/>
  <c r="P48" i="7"/>
  <c r="P50" i="7" s="1"/>
  <c r="M138" i="7"/>
  <c r="M136" i="7"/>
  <c r="M134" i="7"/>
  <c r="M132" i="7"/>
  <c r="M130" i="7"/>
  <c r="M128" i="7"/>
  <c r="M126" i="7"/>
  <c r="M124" i="7"/>
  <c r="M122" i="7"/>
  <c r="M120" i="7"/>
  <c r="M113" i="7"/>
  <c r="M111" i="7"/>
  <c r="M109" i="7"/>
  <c r="M107" i="7"/>
  <c r="M105" i="7"/>
  <c r="M103" i="7"/>
  <c r="M101" i="7"/>
  <c r="P96" i="7" l="1"/>
  <c r="P144" i="7" s="1"/>
  <c r="M140" i="7"/>
  <c r="M116" i="7"/>
  <c r="M90" i="7"/>
  <c r="M142" i="7" l="1"/>
  <c r="M86" i="7"/>
  <c r="M65" i="7"/>
  <c r="M67" i="7"/>
  <c r="M59" i="7"/>
  <c r="M92" i="7"/>
  <c r="M88" i="7"/>
  <c r="M84" i="7"/>
  <c r="M82" i="7"/>
  <c r="M80" i="7"/>
  <c r="M78" i="7"/>
  <c r="M76" i="7"/>
  <c r="M74" i="7"/>
  <c r="M61" i="7"/>
  <c r="M57" i="7"/>
  <c r="M55" i="7"/>
  <c r="M25" i="7"/>
  <c r="M23" i="7"/>
  <c r="M46" i="7"/>
  <c r="M44" i="7"/>
  <c r="M42" i="7"/>
  <c r="M40" i="7"/>
  <c r="M38" i="7"/>
  <c r="M36" i="7"/>
  <c r="M34" i="7"/>
  <c r="M32" i="7"/>
  <c r="M21" i="7"/>
  <c r="M19" i="7"/>
  <c r="M17" i="7"/>
  <c r="M15" i="7"/>
  <c r="M13" i="7"/>
  <c r="M63" i="7" l="1"/>
  <c r="M70" i="7" s="1"/>
  <c r="M48" i="7"/>
  <c r="M94" i="7"/>
  <c r="M28" i="7"/>
  <c r="M96" i="7" l="1"/>
  <c r="M50" i="7"/>
  <c r="M145" i="7" l="1"/>
</calcChain>
</file>

<file path=xl/sharedStrings.xml><?xml version="1.0" encoding="utf-8"?>
<sst xmlns="http://schemas.openxmlformats.org/spreadsheetml/2006/main" count="206" uniqueCount="135">
  <si>
    <t>Barcelona</t>
  </si>
  <si>
    <t>Girona</t>
  </si>
  <si>
    <t>Tarragona</t>
  </si>
  <si>
    <t>Lleida</t>
  </si>
  <si>
    <t>Elisabeth Abad</t>
  </si>
  <si>
    <t>Manuel Revuelta</t>
  </si>
  <si>
    <t>Santiago Martínez</t>
  </si>
  <si>
    <t>Juan José Romero</t>
  </si>
  <si>
    <t>Alejandro Tamames</t>
  </si>
  <si>
    <t>Paola Sancho</t>
  </si>
  <si>
    <t>Directora General</t>
  </si>
  <si>
    <t>Director Territorial</t>
  </si>
  <si>
    <t>Director Tècnic</t>
  </si>
  <si>
    <t>Director Serveis Exteriors</t>
  </si>
  <si>
    <t>Director Comercial</t>
  </si>
  <si>
    <t>Directora Formació i Inserció</t>
  </si>
  <si>
    <t>CAPITOL</t>
  </si>
  <si>
    <t>PREU</t>
  </si>
  <si>
    <t>IMPORT</t>
  </si>
  <si>
    <t>DESCRIPCIÓ</t>
  </si>
  <si>
    <t>UT</t>
  </si>
  <si>
    <t>AMID.</t>
  </si>
  <si>
    <t>1.1</t>
  </si>
  <si>
    <t>ut</t>
  </si>
  <si>
    <t>1.2</t>
  </si>
  <si>
    <t>m2</t>
  </si>
  <si>
    <t>2.1</t>
  </si>
  <si>
    <t>2.2</t>
  </si>
  <si>
    <t>TOTAL</t>
  </si>
  <si>
    <t>TREBALLS PREVIS -ENDERROCS</t>
  </si>
  <si>
    <t>pa</t>
  </si>
  <si>
    <t>RAM DE PALETA</t>
  </si>
  <si>
    <t>Arrancada de rentamans i aixeta, amb mitjans manuals i càrrega manual sobre camió o contenidor.( 9 habitacions)</t>
  </si>
  <si>
    <t>Retirada de marc de ferro, amb mitjans manuals i càrrega manual sobre camió o contenidor. Inclou preparació de paret per a col·locació de nou revestiment. (6 habitacions)</t>
  </si>
  <si>
    <t>Arrebossat reglejat sobre parament vertical interior, a 3,00 m d'alçària, com a màxim, amb morter de ciment 1:6, deixat de regle</t>
  </si>
  <si>
    <t>Enrajolat de parament vertical interior a una alçària &lt;= 3 m amb Rajola de ceràmica premsada vidriada, rajola de valència, de forma rectangular o quadrada, de 16 a 25 u peces/m2 grup BIII (UNE-EN 14411), preu alt, col·locades amb Adhesiu cimentós tipus C1 segons norma UNE-EN 12004 i rejuntat amb beurada CG1 (UNE-EN 13888)</t>
  </si>
  <si>
    <t>Neteja en profunditat i borada amb ciment en juntes de paret i paviment</t>
  </si>
  <si>
    <t>Col·locació de flexor PRESTO 1000 E XL empotrat amb clau de pas (6 habitacions)</t>
  </si>
  <si>
    <t>Arrancada de wàter i flexor, amb mitjans manuals i càrrega manual sobre camió o contenidor. (6 habitacions)</t>
  </si>
  <si>
    <t>Partida alçada a justificar de transport de runa a l'abocador.</t>
  </si>
  <si>
    <t>c/ Germans Desvalls 58, Barcelona</t>
  </si>
  <si>
    <t>Arrancada rajoles per a construcció posterior de paret ceràmica darrere del vàter (9 habitacions 0,60m x 2,50m)</t>
  </si>
  <si>
    <t>Retirada de rajoles trencades o caigudes amb les actuacions anteriors, amb mitjans manuals i càrrega manual sobre camió o contenidor. (9 habitacions)</t>
  </si>
  <si>
    <t>Envà recolzat de tancament de 5 cm de gruix, supermaó de 500x510x50 mm, LD, categoria II, segons la norma UNE-EN 771-1, per a revestir, col·locat amb adhesiu cola en base escaiola. Inclou elements d'unió amb paret existent. (9 habitacions)</t>
  </si>
  <si>
    <t>Instal·lació de vàter de porcellana amb tapa. (9 habitacions)</t>
  </si>
  <si>
    <t>1.1.1</t>
  </si>
  <si>
    <t>1.1.2</t>
  </si>
  <si>
    <t>1.1.3</t>
  </si>
  <si>
    <t>1.1.4</t>
  </si>
  <si>
    <t>1.1.5</t>
  </si>
  <si>
    <t>1.1.6</t>
  </si>
  <si>
    <t>1.1.7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</si>
  <si>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</si>
  <si>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</si>
  <si>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</si>
  <si>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</si>
  <si>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</si>
  <si>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</si>
  <si>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</si>
  <si>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</si>
  <si>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CAPÍTOL 1_U R LLEVANT</t>
  </si>
  <si>
    <t>U R XALOC</t>
  </si>
  <si>
    <t>U R LLEVANT</t>
  </si>
  <si>
    <t>CAPÍTOL 1.1</t>
  </si>
  <si>
    <t>CAPÍTOL 1.2</t>
  </si>
  <si>
    <t>CAPÍTOL 2.1</t>
  </si>
  <si>
    <t>2.1.1</t>
  </si>
  <si>
    <t>2.1.2</t>
  </si>
  <si>
    <t>2.1.3</t>
  </si>
  <si>
    <t>2.1.4</t>
  </si>
  <si>
    <t>2.1.6</t>
  </si>
  <si>
    <t>2.1.7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</si>
  <si>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</si>
  <si>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</si>
  <si>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</si>
  <si>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</si>
  <si>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</si>
  <si>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</si>
  <si>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</si>
  <si>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</si>
  <si>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CAPÍTOL 2.2</t>
  </si>
  <si>
    <t>Arrancada de wàter i flexor, amb mitjans manuals i càrrega manual sobre camió o contenidor.</t>
  </si>
  <si>
    <t>Arrancada rajoles per a construcció posterior de paret ceràmica darrere del vàter (0,60m x 2,50m)</t>
  </si>
  <si>
    <t>Retirada de rajoles trencades o caigudes amb les actuacions anteriors, amb mitjans manuals i càrrega manual sobre camió o contenidor.</t>
  </si>
  <si>
    <t>Arrancada de rentamans i aixeta, amb mitjans manuals i càrrega manual sobre camió o contenidor.</t>
  </si>
  <si>
    <t xml:space="preserve">Col·locació de miralls antivandàlics adherits a parament vertical. </t>
  </si>
  <si>
    <t>Retirada de miralls ant vandàlics, amb mitjans manuals i càrrega manual sobre camió o contenidor. (9 habitacions)</t>
  </si>
  <si>
    <t>Instal·lació de rentamans d'inoxidable i  aixetes temporitzades. Tot ant vandàlic. (9 habitacions)</t>
  </si>
  <si>
    <t>Col·locació de miralls ant vandàlics adherits a parament vertical. (9 habitacions)</t>
  </si>
  <si>
    <t>Col·locació de flexor PRESTO 1000 E XL empotrat amb clau de pas.</t>
  </si>
  <si>
    <t>2.2.9</t>
  </si>
  <si>
    <t>U R GARBÍ</t>
  </si>
  <si>
    <t>3.1</t>
  </si>
  <si>
    <t>3.1.1</t>
  </si>
  <si>
    <t>3.1.2</t>
  </si>
  <si>
    <t>3.1.3</t>
  </si>
  <si>
    <t>3.1.5</t>
  </si>
  <si>
    <t>3.1.4</t>
  </si>
  <si>
    <t>3.1.6</t>
  </si>
  <si>
    <t>3.1.7</t>
  </si>
  <si>
    <t>CAPÍTOL 3.1</t>
  </si>
  <si>
    <t>2.1.5</t>
  </si>
  <si>
    <t>2.2.10</t>
  </si>
  <si>
    <t>CAPÍTOL 2 _U R XALOC</t>
  </si>
  <si>
    <t>CAPÍTOL 3.2</t>
  </si>
  <si>
    <t>CAPÍTOL 3_U R GARBÍ</t>
  </si>
  <si>
    <t>3.2</t>
  </si>
  <si>
    <t>3.2.1</t>
  </si>
  <si>
    <t>3.2.2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</si>
  <si>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</si>
  <si>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</si>
  <si>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</si>
  <si>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</si>
  <si>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</si>
  <si>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</si>
  <si>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</si>
  <si>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</si>
  <si>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Arrancada de plat de dutxa, aixetes i ruixador, amb mitjans manuals i càrrega manual sobre camió o contenidor.</t>
  </si>
  <si>
    <t>Arrancada de vàters i flexors, amb mitjans manuals i càrrega manual sobre camió o contenidor.</t>
  </si>
  <si>
    <t>Arrancada d' aixetes i ruixador de dutxes, amb mitjans manuals i càrrega manual sobre camió o contenidor.</t>
  </si>
  <si>
    <t>Retirada de miralls anti vandàlics, amb mitjans manuals i càrrega manual sobre camió o contenidor. (9 habitacions)</t>
  </si>
  <si>
    <t>Arrancada rajoles per a construcció posterior de paret ceràmica darrere del vàter (0,70m x 2,50m)</t>
  </si>
  <si>
    <t>Instal·lació de rentamans d'inoxidable i  aixetes temporitzades per a aigua calenta i freda de la marca PRESTO. Tot antivandàlic.</t>
  </si>
  <si>
    <t>Instal·lació de mescladors temporitzats per a aigua calenta i freda i de la marca PRESTO. Tot antivandàlic.</t>
  </si>
  <si>
    <t>Penjadors antivandàlics per a dutxes. Muntatge frontal de inoxidable setinat, marca Presto</t>
  </si>
  <si>
    <t xml:space="preserve">Instal·lació de vàter de porcellana amb tapa de plàstic. </t>
  </si>
  <si>
    <t>Retirada de miralls antivandàlics, amb mitjans manuals i càrrega manual sobre camió o contenidor.</t>
  </si>
  <si>
    <t>Instal·lació de rentamans d'inoxidable i  aixetes temporitzades. Tot antivandàlic.</t>
  </si>
  <si>
    <t>Formació de dutxa "in situ" : Nova creació de pendents i capa d'anivellament; impermeabilització; col·locació de paviment antilliscant classe C3; col·locació de reixes de recollida d'aigua antivandaliques; mescladors temporitzats, ruixadors antivandàlics.</t>
  </si>
  <si>
    <t>Penjadors antivandàlics per a dutxes. Muntatge frontal de inoxidable setinat.</t>
  </si>
  <si>
    <t>Adequació nuclis sanitaris unitats residencials Llevant, Xaloc i Garbí  al CE Can Llupià</t>
  </si>
  <si>
    <t>PRESSUPOST</t>
  </si>
  <si>
    <t>TOTAL IMPORT LICITACIÓ</t>
  </si>
  <si>
    <t>TOTAL OFERTA ECONÒMICA</t>
  </si>
  <si>
    <t>IMPORT OFERTA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</si>
</sst>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3">
    <font>
      <sz val="11"/>
      <color theme="1"/>
      <name val="Helvetica-Light"/>
      <family val="2"/>
    </font>
    <font>
      <sz val="11"/>
      <color theme="1"/>
      <name val="Helvetica-Light"/>
      <family val="2"/>
    </font>
    <font>
      <sz val="10"/>
      <color theme="1"/>
      <name val="Helvetica-Light"/>
      <family val="2"/>
    </font>
    <font>
      <b/>
      <sz val="8"/>
      <color theme="1"/>
      <name val="Helvetica-Light"/>
      <family val="2"/>
    </font>
    <font>
      <sz val="10"/>
      <color indexed="8"/>
      <name val="Calibri"/>
      <family val="2"/>
    </font>
    <font>
      <sz val="11"/>
      <color indexed="8"/>
      <name val="Helvetica-Light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8"/>
      <color theme="1"/>
      <name val="Verdana"/>
      <family val="2"/>
    </font>
    <font>
      <sz val="10"/>
      <color rgb="FFFF0000"/>
      <name val="Calibri"/>
      <family val="2"/>
      <scheme val="minor"/>
    </font>
    <font>
      <b/>
      <sz val="10"/>
      <color theme="1"/>
      <name val="Helvetica-Light"/>
    </font>
    <font>
      <sz val="10"/>
      <color theme="1"/>
      <name val="Helvetica-Light"/>
    </font>
    <font>
      <sz val="10"/>
      <color rgb="FFFF0000"/>
      <name val="Calibri"/>
      <family val="2"/>
    </font>
    <font>
      <b/>
      <sz val="9"/>
      <color rgb="FFFF0000"/>
      <name val="Calibri"/>
      <family val="2"/>
    </font>
    <font>
      <sz val="10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164" fontId="8" fillId="2" borderId="1" xfId="0" applyNumberFormat="1" applyFont="1" applyFill="1" applyBorder="1"/>
    <xf numFmtId="44" fontId="7" fillId="2" borderId="1" xfId="1" applyFont="1" applyFill="1" applyBorder="1" applyAlignment="1">
      <alignment vertical="center"/>
    </xf>
    <xf numFmtId="164" fontId="2" fillId="0" borderId="0" xfId="0" applyNumberFormat="1" applyFont="1"/>
    <xf numFmtId="0" fontId="13" fillId="0" borderId="0" xfId="0" applyFont="1" applyAlignment="1">
      <alignment vertical="center"/>
    </xf>
    <xf numFmtId="164" fontId="10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vertical="center"/>
    </xf>
    <xf numFmtId="164" fontId="10" fillId="0" borderId="2" xfId="0" applyNumberFormat="1" applyFont="1" applyBorder="1"/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12" fillId="0" borderId="2" xfId="0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0" fontId="12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4" fontId="8" fillId="2" borderId="1" xfId="0" applyNumberFormat="1" applyFont="1" applyFill="1" applyBorder="1"/>
    <xf numFmtId="4" fontId="6" fillId="0" borderId="0" xfId="0" applyNumberFormat="1" applyFont="1"/>
    <xf numFmtId="4" fontId="9" fillId="0" borderId="2" xfId="0" applyNumberFormat="1" applyFont="1" applyBorder="1" applyAlignment="1">
      <alignment horizontal="right" vertical="center"/>
    </xf>
    <xf numFmtId="4" fontId="2" fillId="0" borderId="0" xfId="0" applyNumberFormat="1" applyFont="1"/>
    <xf numFmtId="4" fontId="4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4" fillId="0" borderId="0" xfId="0" applyFont="1"/>
    <xf numFmtId="0" fontId="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18" fillId="0" borderId="0" xfId="0" applyFont="1" applyAlignment="1" applyProtection="1">
      <alignment horizontal="justify" wrapText="1"/>
      <protection locked="0"/>
    </xf>
    <xf numFmtId="0" fontId="19" fillId="0" borderId="0" xfId="0" applyFont="1"/>
    <xf numFmtId="4" fontId="18" fillId="0" borderId="0" xfId="0" applyNumberFormat="1" applyFont="1" applyAlignment="1">
      <alignment vertical="center"/>
    </xf>
    <xf numFmtId="4" fontId="20" fillId="0" borderId="0" xfId="0" applyNumberFormat="1" applyFont="1" applyAlignment="1" applyProtection="1">
      <alignment horizontal="right"/>
      <protection locked="0"/>
    </xf>
    <xf numFmtId="4" fontId="11" fillId="0" borderId="0" xfId="0" applyNumberFormat="1" applyFont="1" applyAlignment="1">
      <alignment horizontal="right"/>
    </xf>
    <xf numFmtId="4" fontId="20" fillId="0" borderId="0" xfId="0" applyNumberFormat="1" applyFont="1" applyProtection="1">
      <protection locked="0"/>
    </xf>
    <xf numFmtId="4" fontId="18" fillId="0" borderId="0" xfId="0" applyNumberFormat="1" applyFont="1" applyProtection="1">
      <protection locked="0"/>
    </xf>
    <xf numFmtId="4" fontId="18" fillId="0" borderId="0" xfId="0" applyNumberFormat="1" applyFont="1"/>
    <xf numFmtId="4" fontId="21" fillId="0" borderId="0" xfId="0" applyNumberFormat="1" applyFont="1"/>
    <xf numFmtId="164" fontId="18" fillId="0" borderId="0" xfId="2" applyNumberFormat="1" applyFont="1" applyFill="1" applyBorder="1" applyAlignment="1" applyProtection="1">
      <protection locked="0"/>
    </xf>
    <xf numFmtId="164" fontId="18" fillId="0" borderId="0" xfId="0" applyNumberFormat="1" applyFont="1"/>
    <xf numFmtId="164" fontId="18" fillId="0" borderId="0" xfId="0" applyNumberFormat="1" applyFont="1" applyAlignment="1">
      <alignment vertical="center"/>
    </xf>
    <xf numFmtId="164" fontId="15" fillId="0" borderId="0" xfId="0" applyNumberFormat="1" applyFont="1"/>
    <xf numFmtId="0" fontId="15" fillId="0" borderId="0" xfId="0" applyFont="1"/>
    <xf numFmtId="164" fontId="22" fillId="0" borderId="2" xfId="2" applyNumberFormat="1" applyFont="1" applyFill="1" applyBorder="1" applyAlignment="1" applyProtection="1">
      <alignment horizontal="left" vertical="center"/>
      <protection locked="0"/>
    </xf>
    <xf numFmtId="4" fontId="11" fillId="0" borderId="0" xfId="0" applyNumberFormat="1" applyFont="1"/>
    <xf numFmtId="4" fontId="12" fillId="0" borderId="0" xfId="0" applyNumberFormat="1" applyFont="1" applyFill="1" applyBorder="1"/>
    <xf numFmtId="0" fontId="14" fillId="0" borderId="0" xfId="0" applyFont="1" applyAlignment="1"/>
    <xf numFmtId="0" fontId="4" fillId="0" borderId="0" xfId="0" applyFont="1" applyFill="1" applyBorder="1" applyAlignment="1" applyProtection="1">
      <alignment horizontal="center"/>
      <protection locked="0"/>
    </xf>
    <xf numFmtId="4" fontId="20" fillId="0" borderId="0" xfId="0" applyNumberFormat="1" applyFont="1" applyFill="1" applyBorder="1" applyAlignment="1" applyProtection="1">
      <alignment horizontal="right"/>
      <protection locked="0"/>
    </xf>
    <xf numFmtId="4" fontId="11" fillId="0" borderId="0" xfId="0" applyNumberFormat="1" applyFont="1" applyAlignment="1"/>
    <xf numFmtId="0" fontId="6" fillId="0" borderId="0" xfId="0" applyFont="1" applyAlignment="1"/>
    <xf numFmtId="0" fontId="1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18" fillId="0" borderId="0" xfId="0" applyNumberFormat="1" applyFont="1" applyFill="1" applyBorder="1" applyAlignment="1" applyProtection="1">
      <alignment horizontal="justify" wrapText="1"/>
      <protection locked="0"/>
    </xf>
    <xf numFmtId="4" fontId="18" fillId="0" borderId="0" xfId="0" applyNumberFormat="1" applyFont="1" applyFill="1" applyBorder="1" applyAlignment="1">
      <alignment vertical="center"/>
    </xf>
    <xf numFmtId="164" fontId="20" fillId="0" borderId="0" xfId="0" applyNumberFormat="1" applyFont="1" applyFill="1" applyBorder="1" applyAlignment="1">
      <alignment vertical="center"/>
    </xf>
    <xf numFmtId="0" fontId="20" fillId="0" borderId="0" xfId="0" applyFont="1" applyAlignment="1" applyProtection="1">
      <alignment horizontal="justify" wrapText="1"/>
      <protection locked="0"/>
    </xf>
    <xf numFmtId="44" fontId="4" fillId="0" borderId="0" xfId="2" applyFont="1" applyFill="1" applyBorder="1" applyAlignment="1">
      <alignment vertical="center"/>
    </xf>
    <xf numFmtId="44" fontId="4" fillId="0" borderId="0" xfId="2" applyFont="1" applyFill="1" applyBorder="1" applyAlignment="1"/>
    <xf numFmtId="164" fontId="10" fillId="0" borderId="0" xfId="0" applyNumberFormat="1" applyFont="1" applyBorder="1"/>
    <xf numFmtId="0" fontId="20" fillId="0" borderId="0" xfId="0" applyFont="1" applyAlignment="1" applyProtection="1">
      <alignment horizontal="justify" wrapText="1"/>
      <protection locked="0"/>
    </xf>
    <xf numFmtId="44" fontId="4" fillId="0" borderId="0" xfId="2" applyFont="1" applyFill="1" applyBorder="1" applyAlignment="1">
      <alignment vertical="center"/>
    </xf>
    <xf numFmtId="44" fontId="4" fillId="0" borderId="0" xfId="2" applyFont="1" applyFill="1" applyBorder="1" applyAlignment="1"/>
    <xf numFmtId="44" fontId="4" fillId="0" borderId="0" xfId="2" applyFont="1" applyFill="1" applyBorder="1" applyAlignment="1">
      <alignment horizontal="right"/>
    </xf>
    <xf numFmtId="44" fontId="4" fillId="0" borderId="0" xfId="2" applyFont="1" applyFill="1" applyBorder="1" applyAlignment="1">
      <alignment vertical="center"/>
    </xf>
    <xf numFmtId="44" fontId="4" fillId="0" borderId="0" xfId="2" applyFont="1" applyFill="1" applyBorder="1" applyAlignment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4" fontId="6" fillId="4" borderId="3" xfId="0" applyNumberFormat="1" applyFont="1" applyFill="1" applyBorder="1"/>
    <xf numFmtId="0" fontId="6" fillId="4" borderId="4" xfId="0" applyFont="1" applyFill="1" applyBorder="1"/>
    <xf numFmtId="4" fontId="9" fillId="4" borderId="5" xfId="0" applyNumberFormat="1" applyFont="1" applyFill="1" applyBorder="1" applyAlignment="1">
      <alignment horizontal="right" vertical="center"/>
    </xf>
    <xf numFmtId="0" fontId="9" fillId="4" borderId="6" xfId="0" applyFont="1" applyFill="1" applyBorder="1" applyAlignment="1">
      <alignment horizontal="right" vertical="center"/>
    </xf>
    <xf numFmtId="4" fontId="2" fillId="4" borderId="3" xfId="0" applyNumberFormat="1" applyFont="1" applyFill="1" applyBorder="1"/>
    <xf numFmtId="0" fontId="2" fillId="4" borderId="4" xfId="0" applyFont="1" applyFill="1" applyBorder="1"/>
    <xf numFmtId="4" fontId="4" fillId="4" borderId="3" xfId="0" applyNumberFormat="1" applyFont="1" applyFill="1" applyBorder="1" applyAlignment="1">
      <alignment vertical="center"/>
    </xf>
    <xf numFmtId="44" fontId="4" fillId="4" borderId="4" xfId="2" applyFont="1" applyFill="1" applyBorder="1" applyAlignment="1">
      <alignment vertical="center"/>
    </xf>
    <xf numFmtId="4" fontId="11" fillId="4" borderId="3" xfId="0" applyNumberFormat="1" applyFont="1" applyFill="1" applyBorder="1" applyAlignment="1">
      <alignment horizontal="right"/>
    </xf>
    <xf numFmtId="44" fontId="4" fillId="4" borderId="4" xfId="2" applyFont="1" applyFill="1" applyBorder="1" applyAlignment="1"/>
    <xf numFmtId="4" fontId="20" fillId="4" borderId="3" xfId="0" applyNumberFormat="1" applyFont="1" applyFill="1" applyBorder="1" applyProtection="1">
      <protection locked="0"/>
    </xf>
    <xf numFmtId="4" fontId="18" fillId="4" borderId="3" xfId="0" applyNumberFormat="1" applyFont="1" applyFill="1" applyBorder="1" applyProtection="1">
      <protection locked="0"/>
    </xf>
    <xf numFmtId="4" fontId="18" fillId="4" borderId="3" xfId="0" applyNumberFormat="1" applyFont="1" applyFill="1" applyBorder="1"/>
    <xf numFmtId="4" fontId="20" fillId="4" borderId="3" xfId="0" applyNumberFormat="1" applyFont="1" applyFill="1" applyBorder="1" applyAlignment="1" applyProtection="1">
      <alignment horizontal="right"/>
      <protection locked="0"/>
    </xf>
    <xf numFmtId="44" fontId="4" fillId="4" borderId="4" xfId="2" applyFont="1" applyFill="1" applyBorder="1" applyAlignment="1">
      <alignment horizontal="right"/>
    </xf>
    <xf numFmtId="4" fontId="18" fillId="4" borderId="3" xfId="0" applyNumberFormat="1" applyFont="1" applyFill="1" applyBorder="1" applyAlignment="1">
      <alignment vertical="center"/>
    </xf>
    <xf numFmtId="164" fontId="18" fillId="4" borderId="0" xfId="0" applyNumberFormat="1" applyFont="1" applyFill="1" applyBorder="1" applyAlignment="1">
      <alignment vertical="center"/>
    </xf>
    <xf numFmtId="4" fontId="21" fillId="4" borderId="3" xfId="0" applyNumberFormat="1" applyFont="1" applyFill="1" applyBorder="1"/>
    <xf numFmtId="164" fontId="10" fillId="4" borderId="6" xfId="0" applyNumberFormat="1" applyFont="1" applyFill="1" applyBorder="1"/>
    <xf numFmtId="164" fontId="15" fillId="4" borderId="0" xfId="0" applyNumberFormat="1" applyFont="1" applyFill="1" applyBorder="1"/>
    <xf numFmtId="164" fontId="10" fillId="4" borderId="4" xfId="0" applyNumberFormat="1" applyFont="1" applyFill="1" applyBorder="1"/>
    <xf numFmtId="164" fontId="2" fillId="4" borderId="3" xfId="0" applyNumberFormat="1" applyFont="1" applyFill="1" applyBorder="1"/>
    <xf numFmtId="0" fontId="2" fillId="4" borderId="0" xfId="0" applyFont="1" applyFill="1" applyBorder="1"/>
    <xf numFmtId="4" fontId="12" fillId="4" borderId="7" xfId="0" applyNumberFormat="1" applyFont="1" applyFill="1" applyBorder="1"/>
    <xf numFmtId="164" fontId="9" fillId="4" borderId="8" xfId="0" applyNumberFormat="1" applyFont="1" applyFill="1" applyBorder="1"/>
    <xf numFmtId="164" fontId="9" fillId="4" borderId="9" xfId="0" applyNumberFormat="1" applyFont="1" applyFill="1" applyBorder="1"/>
    <xf numFmtId="0" fontId="6" fillId="5" borderId="0" xfId="0" applyFont="1" applyFill="1" applyBorder="1"/>
    <xf numFmtId="0" fontId="9" fillId="5" borderId="2" xfId="0" applyFont="1" applyFill="1" applyBorder="1" applyAlignment="1">
      <alignment horizontal="right" vertical="center"/>
    </xf>
    <xf numFmtId="164" fontId="2" fillId="5" borderId="0" xfId="0" applyNumberFormat="1" applyFont="1" applyFill="1" applyBorder="1"/>
    <xf numFmtId="164" fontId="4" fillId="5" borderId="0" xfId="0" applyNumberFormat="1" applyFont="1" applyFill="1" applyBorder="1" applyAlignment="1">
      <alignment vertical="center"/>
    </xf>
    <xf numFmtId="4" fontId="11" fillId="5" borderId="0" xfId="0" applyNumberFormat="1" applyFont="1" applyFill="1" applyBorder="1"/>
    <xf numFmtId="164" fontId="18" fillId="5" borderId="0" xfId="2" applyNumberFormat="1" applyFont="1" applyFill="1" applyBorder="1" applyAlignment="1" applyProtection="1">
      <protection locked="0"/>
    </xf>
    <xf numFmtId="164" fontId="18" fillId="5" borderId="0" xfId="0" applyNumberFormat="1" applyFont="1" applyFill="1" applyBorder="1"/>
    <xf numFmtId="4" fontId="11" fillId="5" borderId="0" xfId="0" applyNumberFormat="1" applyFont="1" applyFill="1" applyBorder="1" applyAlignment="1"/>
    <xf numFmtId="164" fontId="20" fillId="5" borderId="0" xfId="0" applyNumberFormat="1" applyFont="1" applyFill="1" applyBorder="1" applyAlignment="1">
      <alignment vertical="center"/>
    </xf>
    <xf numFmtId="164" fontId="18" fillId="5" borderId="0" xfId="0" applyNumberFormat="1" applyFont="1" applyFill="1" applyBorder="1" applyAlignment="1">
      <alignment vertical="center"/>
    </xf>
    <xf numFmtId="164" fontId="22" fillId="5" borderId="2" xfId="2" applyNumberFormat="1" applyFont="1" applyFill="1" applyBorder="1" applyAlignment="1" applyProtection="1">
      <alignment horizontal="left" vertical="center"/>
      <protection locked="0"/>
    </xf>
    <xf numFmtId="164" fontId="15" fillId="5" borderId="0" xfId="0" applyNumberFormat="1" applyFont="1" applyFill="1" applyBorder="1"/>
    <xf numFmtId="0" fontId="2" fillId="5" borderId="0" xfId="0" applyFont="1" applyFill="1" applyBorder="1"/>
    <xf numFmtId="0" fontId="12" fillId="0" borderId="2" xfId="0" applyFont="1" applyBorder="1" applyAlignment="1">
      <alignment vertical="center"/>
    </xf>
    <xf numFmtId="0" fontId="20" fillId="0" borderId="0" xfId="0" applyFont="1" applyAlignment="1" applyProtection="1">
      <alignment horizontal="justify" wrapText="1"/>
      <protection locked="0"/>
    </xf>
    <xf numFmtId="44" fontId="7" fillId="2" borderId="1" xfId="1" applyFont="1" applyFill="1" applyBorder="1" applyAlignment="1">
      <alignment horizontal="center" vertical="center" wrapText="1"/>
    </xf>
    <xf numFmtId="164" fontId="22" fillId="0" borderId="0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right" wrapText="1"/>
    </xf>
    <xf numFmtId="0" fontId="20" fillId="0" borderId="0" xfId="0" applyNumberFormat="1" applyFont="1" applyFill="1" applyBorder="1" applyAlignment="1" applyProtection="1">
      <alignment horizontal="justify" wrapText="1"/>
      <protection locked="0"/>
    </xf>
    <xf numFmtId="0" fontId="22" fillId="0" borderId="2" xfId="0" applyFont="1" applyBorder="1" applyAlignment="1">
      <alignment vertical="center"/>
    </xf>
    <xf numFmtId="164" fontId="22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Border="1" applyAlignment="1">
      <alignment horizontal="right" wrapText="1"/>
    </xf>
    <xf numFmtId="164" fontId="9" fillId="6" borderId="2" xfId="0" applyNumberFormat="1" applyFont="1" applyFill="1" applyBorder="1"/>
    <xf numFmtId="164" fontId="10" fillId="6" borderId="6" xfId="0" applyNumberFormat="1" applyFont="1" applyFill="1" applyBorder="1"/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56"/>
  <sheetViews>
    <sheetView tabSelected="1" topLeftCell="A138" zoomScaleNormal="100" zoomScaleSheetLayoutView="100" workbookViewId="0">
      <selection activeCell="O144" sqref="O144:P144"/>
    </sheetView>
  </sheetViews>
  <sheetFormatPr defaultColWidth="11" defaultRowHeight="12.75"/>
  <cols>
    <col min="1" max="1" width="9.625" style="25" customWidth="1"/>
    <col min="2" max="2" width="2.875" style="25" customWidth="1"/>
    <col min="3" max="3" width="4.5" style="1" customWidth="1"/>
    <col min="4" max="4" width="4.625" style="1" customWidth="1"/>
    <col min="5" max="5" width="8.125" style="1" customWidth="1"/>
    <col min="6" max="6" width="7.875" style="1" customWidth="1"/>
    <col min="7" max="7" width="5.75" style="1" customWidth="1"/>
    <col min="8" max="8" width="3.375" style="1" customWidth="1"/>
    <col min="9" max="9" width="4.125" style="1" customWidth="1"/>
    <col min="10" max="10" width="6.25" style="1" bestFit="1" customWidth="1"/>
    <col min="11" max="11" width="9.875" style="36" customWidth="1"/>
    <col min="12" max="12" width="12" style="1" customWidth="1"/>
    <col min="13" max="13" width="14.5" style="1" bestFit="1" customWidth="1"/>
    <col min="14" max="14" width="9.875" style="36" customWidth="1"/>
    <col min="15" max="15" width="20.125" style="1" bestFit="1" customWidth="1"/>
    <col min="16" max="16" width="14.5" style="1" bestFit="1" customWidth="1"/>
    <col min="17" max="16384" width="11" style="1"/>
  </cols>
  <sheetData>
    <row r="2" spans="1:16">
      <c r="A2" s="40" t="s">
        <v>130</v>
      </c>
    </row>
    <row r="3" spans="1:16">
      <c r="A3" s="41" t="s">
        <v>40</v>
      </c>
    </row>
    <row r="5" spans="1:16" s="8" customFormat="1">
      <c r="A5" s="20"/>
      <c r="B5" s="21"/>
      <c r="C5" s="11" t="s">
        <v>131</v>
      </c>
      <c r="D5" s="11"/>
      <c r="E5" s="11"/>
      <c r="F5" s="11"/>
      <c r="G5" s="11"/>
      <c r="H5" s="11"/>
      <c r="I5" s="11"/>
      <c r="J5" s="11"/>
      <c r="K5" s="33"/>
      <c r="L5" s="12"/>
      <c r="M5" s="13"/>
      <c r="N5" s="125" t="s">
        <v>134</v>
      </c>
      <c r="O5" s="125"/>
      <c r="P5" s="125"/>
    </row>
    <row r="6" spans="1:16" s="8" customFormat="1">
      <c r="A6" s="22"/>
      <c r="B6" s="22"/>
      <c r="K6" s="34"/>
      <c r="N6" s="84"/>
      <c r="O6" s="110"/>
      <c r="P6" s="85"/>
    </row>
    <row r="7" spans="1:16" s="8" customFormat="1">
      <c r="A7" s="23" t="s">
        <v>16</v>
      </c>
      <c r="B7" s="24" t="s">
        <v>20</v>
      </c>
      <c r="C7" s="9" t="s">
        <v>19</v>
      </c>
      <c r="D7" s="9"/>
      <c r="E7" s="9"/>
      <c r="F7" s="9"/>
      <c r="G7" s="9"/>
      <c r="H7" s="9"/>
      <c r="I7" s="9"/>
      <c r="J7" s="9"/>
      <c r="K7" s="35" t="s">
        <v>21</v>
      </c>
      <c r="L7" s="10" t="s">
        <v>17</v>
      </c>
      <c r="M7" s="10" t="s">
        <v>18</v>
      </c>
      <c r="N7" s="86" t="s">
        <v>21</v>
      </c>
      <c r="O7" s="111" t="s">
        <v>17</v>
      </c>
      <c r="P7" s="87" t="s">
        <v>18</v>
      </c>
    </row>
    <row r="8" spans="1:16">
      <c r="L8" s="14"/>
      <c r="N8" s="88"/>
      <c r="O8" s="112"/>
      <c r="P8" s="89"/>
    </row>
    <row r="9" spans="1:16">
      <c r="A9" s="26">
        <v>1</v>
      </c>
      <c r="B9" s="27"/>
      <c r="C9" s="123" t="s">
        <v>62</v>
      </c>
      <c r="D9" s="123"/>
      <c r="E9" s="123"/>
      <c r="F9" s="123"/>
      <c r="G9" s="123"/>
      <c r="H9" s="123"/>
      <c r="I9" s="123"/>
      <c r="J9" s="123"/>
      <c r="K9" s="37"/>
      <c r="L9" s="18"/>
      <c r="M9" s="80"/>
      <c r="N9" s="90"/>
      <c r="O9" s="113"/>
      <c r="P9" s="91"/>
    </row>
    <row r="10" spans="1:16" ht="14.45" customHeight="1">
      <c r="A10" s="28"/>
      <c r="B10" s="29"/>
      <c r="C10" s="15"/>
      <c r="D10" s="15"/>
      <c r="E10" s="15"/>
      <c r="F10" s="15"/>
      <c r="G10" s="15"/>
      <c r="H10" s="15"/>
      <c r="I10" s="15"/>
      <c r="J10" s="15"/>
      <c r="K10" s="37"/>
      <c r="L10" s="18"/>
      <c r="M10" s="73"/>
      <c r="N10" s="90"/>
      <c r="O10" s="113"/>
      <c r="P10" s="91"/>
    </row>
    <row r="11" spans="1:16">
      <c r="A11" s="26" t="s">
        <v>22</v>
      </c>
      <c r="B11" s="27"/>
      <c r="C11" s="123" t="s">
        <v>29</v>
      </c>
      <c r="D11" s="123"/>
      <c r="E11" s="123"/>
      <c r="F11" s="123"/>
      <c r="G11" s="123"/>
      <c r="H11" s="123"/>
      <c r="I11" s="123"/>
      <c r="J11" s="123"/>
      <c r="K11" s="37"/>
      <c r="L11" s="18"/>
      <c r="M11" s="80"/>
      <c r="N11" s="90"/>
      <c r="O11" s="113"/>
      <c r="P11" s="91"/>
    </row>
    <row r="12" spans="1:16" ht="14.45" customHeight="1">
      <c r="A12" s="28"/>
      <c r="B12" s="29"/>
      <c r="C12" s="15"/>
      <c r="D12" s="15"/>
      <c r="E12" s="15"/>
      <c r="F12" s="15"/>
      <c r="G12" s="15"/>
      <c r="H12" s="15"/>
      <c r="I12" s="15"/>
      <c r="J12" s="15"/>
      <c r="K12" s="37"/>
      <c r="L12" s="18"/>
      <c r="M12" s="73"/>
      <c r="N12" s="90"/>
      <c r="O12" s="113"/>
      <c r="P12" s="91"/>
    </row>
    <row r="13" spans="1:16" s="17" customFormat="1" ht="34.9" customHeight="1">
      <c r="A13" s="42" t="s">
        <v>45</v>
      </c>
      <c r="B13" s="43" t="s">
        <v>23</v>
      </c>
      <c r="C13" s="124" t="s">
        <v>38</v>
      </c>
      <c r="D13" s="124"/>
      <c r="E13" s="124"/>
      <c r="F13" s="124"/>
      <c r="G13" s="124"/>
      <c r="H13" s="124"/>
      <c r="I13" s="124"/>
      <c r="J13" s="124"/>
      <c r="K13" s="49">
        <v>9</v>
      </c>
      <c r="L13" s="60">
        <f>215</f>
        <v>215</v>
      </c>
      <c r="M13" s="81">
        <f>K13*L13</f>
        <v>1935</v>
      </c>
      <c r="N13" s="92">
        <v>9</v>
      </c>
      <c r="O13" s="114"/>
      <c r="P13" s="93">
        <f>N13*O13</f>
        <v>0</v>
      </c>
    </row>
    <row r="14" spans="1:16" s="8" customFormat="1" ht="14.45" customHeight="1">
      <c r="A14" s="42"/>
      <c r="B14" s="43"/>
      <c r="C14" s="72"/>
      <c r="D14" s="72"/>
      <c r="E14" s="72"/>
      <c r="F14" s="72"/>
      <c r="G14" s="72"/>
      <c r="H14" s="72"/>
      <c r="I14" s="72"/>
      <c r="J14" s="72"/>
      <c r="K14" s="50"/>
      <c r="L14" s="54"/>
      <c r="M14" s="74"/>
      <c r="N14" s="94"/>
      <c r="O14" s="115"/>
      <c r="P14" s="93"/>
    </row>
    <row r="15" spans="1:16" s="17" customFormat="1" ht="34.9" customHeight="1">
      <c r="A15" s="42" t="s">
        <v>46</v>
      </c>
      <c r="B15" s="43" t="s">
        <v>23</v>
      </c>
      <c r="C15" s="124" t="s">
        <v>32</v>
      </c>
      <c r="D15" s="124"/>
      <c r="E15" s="124"/>
      <c r="F15" s="124"/>
      <c r="G15" s="124"/>
      <c r="H15" s="124"/>
      <c r="I15" s="124"/>
      <c r="J15" s="124"/>
      <c r="K15" s="50">
        <v>9</v>
      </c>
      <c r="L15" s="60">
        <f>185</f>
        <v>185</v>
      </c>
      <c r="M15" s="81">
        <f>K15*L15</f>
        <v>1665</v>
      </c>
      <c r="N15" s="94">
        <v>9</v>
      </c>
      <c r="O15" s="114"/>
      <c r="P15" s="93">
        <f>N15*O15</f>
        <v>0</v>
      </c>
    </row>
    <row r="16" spans="1:16" s="8" customFormat="1" ht="14.45" customHeight="1">
      <c r="A16" s="42"/>
      <c r="B16" s="43"/>
      <c r="C16" s="72"/>
      <c r="D16" s="72"/>
      <c r="E16" s="72"/>
      <c r="F16" s="72"/>
      <c r="G16" s="72"/>
      <c r="H16" s="72"/>
      <c r="I16" s="72"/>
      <c r="J16" s="72"/>
      <c r="K16" s="51"/>
      <c r="L16" s="54"/>
      <c r="M16" s="74"/>
      <c r="N16" s="95"/>
      <c r="O16" s="115"/>
      <c r="P16" s="93"/>
    </row>
    <row r="17" spans="1:16" s="17" customFormat="1" ht="34.9" customHeight="1">
      <c r="A17" s="42" t="s">
        <v>47</v>
      </c>
      <c r="B17" s="43" t="s">
        <v>23</v>
      </c>
      <c r="C17" s="124" t="s">
        <v>86</v>
      </c>
      <c r="D17" s="124"/>
      <c r="E17" s="124"/>
      <c r="F17" s="124"/>
      <c r="G17" s="124"/>
      <c r="H17" s="124"/>
      <c r="I17" s="124"/>
      <c r="J17" s="124"/>
      <c r="K17" s="50">
        <v>9</v>
      </c>
      <c r="L17" s="60">
        <f>50</f>
        <v>50</v>
      </c>
      <c r="M17" s="81">
        <f>K17*L17</f>
        <v>450</v>
      </c>
      <c r="N17" s="94">
        <v>9</v>
      </c>
      <c r="O17" s="114"/>
      <c r="P17" s="93">
        <f>N17*O17</f>
        <v>0</v>
      </c>
    </row>
    <row r="18" spans="1:16" s="8" customFormat="1" ht="14.45" customHeight="1">
      <c r="A18" s="42"/>
      <c r="B18" s="43"/>
      <c r="C18" s="72"/>
      <c r="D18" s="72"/>
      <c r="E18" s="72"/>
      <c r="F18" s="72"/>
      <c r="G18" s="72"/>
      <c r="H18" s="72"/>
      <c r="I18" s="72"/>
      <c r="J18" s="72"/>
      <c r="K18" s="51"/>
      <c r="L18" s="54"/>
      <c r="M18" s="74"/>
      <c r="N18" s="95"/>
      <c r="O18" s="115"/>
      <c r="P18" s="93"/>
    </row>
    <row r="19" spans="1:16" s="17" customFormat="1" ht="48" customHeight="1">
      <c r="A19" s="42" t="s">
        <v>48</v>
      </c>
      <c r="B19" s="43" t="s">
        <v>23</v>
      </c>
      <c r="C19" s="124" t="s">
        <v>33</v>
      </c>
      <c r="D19" s="124"/>
      <c r="E19" s="124"/>
      <c r="F19" s="124"/>
      <c r="G19" s="124"/>
      <c r="H19" s="124"/>
      <c r="I19" s="124"/>
      <c r="J19" s="124"/>
      <c r="K19" s="50">
        <v>9</v>
      </c>
      <c r="L19" s="60">
        <f>255</f>
        <v>255</v>
      </c>
      <c r="M19" s="81">
        <f>K19*L19</f>
        <v>2295</v>
      </c>
      <c r="N19" s="94">
        <v>9</v>
      </c>
      <c r="O19" s="114"/>
      <c r="P19" s="93">
        <f>N19*O19</f>
        <v>0</v>
      </c>
    </row>
    <row r="20" spans="1:16" s="8" customFormat="1" ht="14.45" customHeight="1">
      <c r="A20" s="42"/>
      <c r="B20" s="43"/>
      <c r="C20" s="45"/>
      <c r="D20" s="45"/>
      <c r="E20" s="45"/>
      <c r="F20" s="45"/>
      <c r="G20" s="45"/>
      <c r="H20" s="45"/>
      <c r="I20" s="45"/>
      <c r="J20" s="45"/>
      <c r="K20" s="51"/>
      <c r="L20" s="54"/>
      <c r="M20" s="74"/>
      <c r="N20" s="95"/>
      <c r="O20" s="115"/>
      <c r="P20" s="93"/>
    </row>
    <row r="21" spans="1:16" s="17" customFormat="1" ht="34.9" customHeight="1">
      <c r="A21" s="42" t="s">
        <v>49</v>
      </c>
      <c r="B21" s="43" t="s">
        <v>25</v>
      </c>
      <c r="C21" s="124" t="s">
        <v>41</v>
      </c>
      <c r="D21" s="124"/>
      <c r="E21" s="124"/>
      <c r="F21" s="124"/>
      <c r="G21" s="124"/>
      <c r="H21" s="124"/>
      <c r="I21" s="124"/>
      <c r="J21" s="124"/>
      <c r="K21" s="50">
        <v>13.5</v>
      </c>
      <c r="L21" s="60">
        <f>45</f>
        <v>45</v>
      </c>
      <c r="M21" s="81">
        <f>K21*L21</f>
        <v>607.5</v>
      </c>
      <c r="N21" s="94">
        <v>13.5</v>
      </c>
      <c r="O21" s="114"/>
      <c r="P21" s="93">
        <f>N21*O21</f>
        <v>0</v>
      </c>
    </row>
    <row r="22" spans="1:16" ht="14.45" customHeight="1">
      <c r="A22" s="44"/>
      <c r="B22" s="17"/>
      <c r="C22" s="46"/>
      <c r="D22" s="46"/>
      <c r="E22" s="46"/>
      <c r="F22" s="46"/>
      <c r="G22" s="46"/>
      <c r="H22" s="46"/>
      <c r="I22" s="46"/>
      <c r="J22" s="46"/>
      <c r="K22" s="52"/>
      <c r="L22" s="55"/>
      <c r="M22" s="74"/>
      <c r="N22" s="96"/>
      <c r="O22" s="116"/>
      <c r="P22" s="93"/>
    </row>
    <row r="23" spans="1:16" s="17" customFormat="1" ht="47.45" customHeight="1">
      <c r="A23" s="42" t="s">
        <v>50</v>
      </c>
      <c r="B23" s="43" t="s">
        <v>30</v>
      </c>
      <c r="C23" s="124" t="s">
        <v>42</v>
      </c>
      <c r="D23" s="124"/>
      <c r="E23" s="124"/>
      <c r="F23" s="124"/>
      <c r="G23" s="124"/>
      <c r="H23" s="124"/>
      <c r="I23" s="124"/>
      <c r="J23" s="124"/>
      <c r="K23" s="50">
        <v>1</v>
      </c>
      <c r="L23" s="60">
        <f>1650</f>
        <v>1650</v>
      </c>
      <c r="M23" s="81">
        <f>K23*L23</f>
        <v>1650</v>
      </c>
      <c r="N23" s="94">
        <v>1</v>
      </c>
      <c r="O23" s="114"/>
      <c r="P23" s="93">
        <f>N23*O23</f>
        <v>0</v>
      </c>
    </row>
    <row r="24" spans="1:16" s="8" customFormat="1" ht="14.45" customHeight="1">
      <c r="A24" s="42"/>
      <c r="B24" s="43"/>
      <c r="C24" s="45"/>
      <c r="D24" s="45"/>
      <c r="E24" s="45"/>
      <c r="F24" s="45"/>
      <c r="G24" s="45"/>
      <c r="H24" s="45"/>
      <c r="I24" s="45"/>
      <c r="J24" s="45"/>
      <c r="K24" s="51"/>
      <c r="L24" s="54"/>
      <c r="M24" s="74"/>
      <c r="N24" s="95"/>
      <c r="O24" s="115"/>
      <c r="P24" s="93"/>
    </row>
    <row r="25" spans="1:16" s="66" customFormat="1" ht="30.6" customHeight="1">
      <c r="A25" s="62" t="s">
        <v>51</v>
      </c>
      <c r="B25" s="63" t="s">
        <v>30</v>
      </c>
      <c r="C25" s="128" t="s">
        <v>39</v>
      </c>
      <c r="D25" s="128"/>
      <c r="E25" s="128"/>
      <c r="F25" s="128"/>
      <c r="G25" s="128"/>
      <c r="H25" s="128"/>
      <c r="I25" s="128"/>
      <c r="J25" s="128"/>
      <c r="K25" s="64">
        <v>1</v>
      </c>
      <c r="L25" s="65">
        <f>1100</f>
        <v>1100</v>
      </c>
      <c r="M25" s="79">
        <f>K25*L25</f>
        <v>1100</v>
      </c>
      <c r="N25" s="97">
        <v>1</v>
      </c>
      <c r="O25" s="117"/>
      <c r="P25" s="98">
        <f>N25*O25</f>
        <v>0</v>
      </c>
    </row>
    <row r="26" spans="1:16" s="8" customFormat="1" ht="14.45" customHeight="1">
      <c r="A26" s="67"/>
      <c r="B26" s="68"/>
      <c r="C26" s="69"/>
      <c r="D26" s="69"/>
      <c r="E26" s="69"/>
      <c r="F26" s="69"/>
      <c r="G26" s="69"/>
      <c r="H26" s="69"/>
      <c r="I26" s="69"/>
      <c r="J26" s="69"/>
      <c r="K26" s="70"/>
      <c r="L26" s="71"/>
      <c r="M26" s="73"/>
      <c r="N26" s="99"/>
      <c r="O26" s="118"/>
      <c r="P26" s="91"/>
    </row>
    <row r="27" spans="1:16" s="8" customFormat="1" ht="14.45" customHeight="1">
      <c r="A27" s="30"/>
      <c r="B27" s="29"/>
      <c r="C27" s="45"/>
      <c r="D27" s="45"/>
      <c r="E27" s="45"/>
      <c r="F27" s="45"/>
      <c r="G27" s="45"/>
      <c r="H27" s="45"/>
      <c r="I27" s="45"/>
      <c r="J27" s="45"/>
      <c r="K27" s="47"/>
      <c r="L27" s="56"/>
      <c r="M27" s="73"/>
      <c r="N27" s="99"/>
      <c r="O27" s="119"/>
      <c r="P27" s="91"/>
    </row>
    <row r="28" spans="1:16">
      <c r="A28" s="22"/>
      <c r="B28" s="22"/>
      <c r="C28" s="58"/>
      <c r="D28" s="58"/>
      <c r="E28" s="58"/>
      <c r="F28" s="58"/>
      <c r="G28" s="58"/>
      <c r="H28" s="58"/>
      <c r="I28" s="58"/>
      <c r="J28" s="58"/>
      <c r="K28" s="53"/>
      <c r="L28" s="59" t="s">
        <v>63</v>
      </c>
      <c r="M28" s="19">
        <f>SUM(M13:M25)</f>
        <v>9702.5</v>
      </c>
      <c r="N28" s="101"/>
      <c r="O28" s="120" t="s">
        <v>63</v>
      </c>
      <c r="P28" s="102">
        <f>SUM(P13:P25)</f>
        <v>0</v>
      </c>
    </row>
    <row r="29" spans="1:16">
      <c r="A29" s="22"/>
      <c r="B29" s="22"/>
      <c r="C29" s="58"/>
      <c r="D29" s="58"/>
      <c r="E29" s="58"/>
      <c r="F29" s="58"/>
      <c r="G29" s="58"/>
      <c r="H29" s="58"/>
      <c r="I29" s="58"/>
      <c r="J29" s="58"/>
      <c r="K29" s="53"/>
      <c r="L29" s="57"/>
      <c r="M29" s="16"/>
      <c r="N29" s="101"/>
      <c r="O29" s="121"/>
      <c r="P29" s="104"/>
    </row>
    <row r="30" spans="1:16">
      <c r="A30" s="26" t="s">
        <v>24</v>
      </c>
      <c r="B30" s="27"/>
      <c r="C30" s="129" t="s">
        <v>31</v>
      </c>
      <c r="D30" s="129"/>
      <c r="E30" s="129"/>
      <c r="F30" s="129"/>
      <c r="G30" s="129"/>
      <c r="H30" s="129"/>
      <c r="I30" s="129"/>
      <c r="J30" s="129"/>
      <c r="K30" s="37"/>
      <c r="L30" s="18"/>
      <c r="M30" s="80"/>
      <c r="N30" s="90"/>
      <c r="O30" s="113"/>
      <c r="P30" s="91"/>
    </row>
    <row r="31" spans="1:16" s="8" customFormat="1" ht="14.45" customHeight="1">
      <c r="A31" s="30"/>
      <c r="B31" s="29"/>
      <c r="C31" s="45"/>
      <c r="D31" s="45"/>
      <c r="E31" s="45"/>
      <c r="F31" s="45"/>
      <c r="G31" s="45"/>
      <c r="H31" s="45"/>
      <c r="I31" s="45"/>
      <c r="J31" s="45"/>
      <c r="K31" s="47"/>
      <c r="L31" s="56"/>
      <c r="M31" s="73"/>
      <c r="N31" s="99"/>
      <c r="O31" s="119"/>
      <c r="P31" s="91"/>
    </row>
    <row r="32" spans="1:16" s="8" customFormat="1" ht="58.15" customHeight="1">
      <c r="A32" s="42" t="s">
        <v>52</v>
      </c>
      <c r="B32" s="43" t="s">
        <v>25</v>
      </c>
      <c r="C32" s="124" t="s">
        <v>43</v>
      </c>
      <c r="D32" s="124"/>
      <c r="E32" s="124"/>
      <c r="F32" s="124"/>
      <c r="G32" s="124"/>
      <c r="H32" s="124"/>
      <c r="I32" s="124"/>
      <c r="J32" s="124"/>
      <c r="K32" s="48">
        <v>13.5</v>
      </c>
      <c r="L32" s="60">
        <f>175*1.4</f>
        <v>244.99999999999997</v>
      </c>
      <c r="M32" s="79">
        <f>K32*L32</f>
        <v>3307.4999999999995</v>
      </c>
      <c r="N32" s="97">
        <v>13.5</v>
      </c>
      <c r="O32" s="114"/>
      <c r="P32" s="98">
        <f>N32*O32</f>
        <v>0</v>
      </c>
    </row>
    <row r="33" spans="1:16" s="8" customFormat="1" ht="14.45" customHeight="1">
      <c r="A33" s="30"/>
      <c r="B33" s="29"/>
      <c r="C33" s="45"/>
      <c r="D33" s="45"/>
      <c r="E33" s="45"/>
      <c r="F33" s="45"/>
      <c r="G33" s="45"/>
      <c r="H33" s="45"/>
      <c r="I33" s="45"/>
      <c r="J33" s="45"/>
      <c r="K33" s="47"/>
      <c r="L33" s="56"/>
      <c r="M33" s="73"/>
      <c r="N33" s="99"/>
      <c r="O33" s="119"/>
      <c r="P33" s="91"/>
    </row>
    <row r="34" spans="1:16" s="8" customFormat="1" ht="34.9" customHeight="1">
      <c r="A34" s="42" t="s">
        <v>53</v>
      </c>
      <c r="B34" s="43" t="s">
        <v>23</v>
      </c>
      <c r="C34" s="124" t="s">
        <v>37</v>
      </c>
      <c r="D34" s="124"/>
      <c r="E34" s="124"/>
      <c r="F34" s="124"/>
      <c r="G34" s="124"/>
      <c r="H34" s="124"/>
      <c r="I34" s="124"/>
      <c r="J34" s="124"/>
      <c r="K34" s="48">
        <v>9</v>
      </c>
      <c r="L34" s="60">
        <f>225*1.5</f>
        <v>337.5</v>
      </c>
      <c r="M34" s="79">
        <f>K34*L34</f>
        <v>3037.5</v>
      </c>
      <c r="N34" s="97">
        <v>9</v>
      </c>
      <c r="O34" s="114"/>
      <c r="P34" s="98">
        <f>N34*O34</f>
        <v>0</v>
      </c>
    </row>
    <row r="35" spans="1:16" s="8" customFormat="1" ht="14.45" customHeight="1">
      <c r="A35" s="30"/>
      <c r="B35" s="29"/>
      <c r="C35" s="45"/>
      <c r="D35" s="45"/>
      <c r="E35" s="45"/>
      <c r="F35" s="45"/>
      <c r="G35" s="45"/>
      <c r="H35" s="45"/>
      <c r="I35" s="45"/>
      <c r="J35" s="45"/>
      <c r="K35" s="47"/>
      <c r="L35" s="56"/>
      <c r="M35" s="73"/>
      <c r="N35" s="99"/>
      <c r="O35" s="119"/>
      <c r="P35" s="91"/>
    </row>
    <row r="36" spans="1:16" s="8" customFormat="1" ht="45" customHeight="1">
      <c r="A36" s="42" t="s">
        <v>54</v>
      </c>
      <c r="B36" s="43" t="s">
        <v>25</v>
      </c>
      <c r="C36" s="124" t="s">
        <v>34</v>
      </c>
      <c r="D36" s="124"/>
      <c r="E36" s="124"/>
      <c r="F36" s="124"/>
      <c r="G36" s="124"/>
      <c r="H36" s="124"/>
      <c r="I36" s="124"/>
      <c r="J36" s="124"/>
      <c r="K36" s="48">
        <v>13.5</v>
      </c>
      <c r="L36" s="60">
        <f>135*1.2</f>
        <v>162</v>
      </c>
      <c r="M36" s="79">
        <f>K36*L36</f>
        <v>2187</v>
      </c>
      <c r="N36" s="97">
        <v>13.5</v>
      </c>
      <c r="O36" s="114"/>
      <c r="P36" s="98">
        <f>N36*O36</f>
        <v>0</v>
      </c>
    </row>
    <row r="37" spans="1:16" s="8" customFormat="1" ht="14.45" customHeight="1">
      <c r="A37" s="30"/>
      <c r="B37" s="29"/>
      <c r="C37" s="45"/>
      <c r="D37" s="45"/>
      <c r="E37" s="45"/>
      <c r="F37" s="45"/>
      <c r="G37" s="45"/>
      <c r="H37" s="45"/>
      <c r="I37" s="45"/>
      <c r="J37" s="45"/>
      <c r="K37" s="47"/>
      <c r="L37" s="56"/>
      <c r="M37" s="73"/>
      <c r="N37" s="99"/>
      <c r="O37" s="119"/>
      <c r="P37" s="91"/>
    </row>
    <row r="38" spans="1:16" s="8" customFormat="1" ht="89.45" customHeight="1">
      <c r="A38" s="42" t="s">
        <v>55</v>
      </c>
      <c r="B38" s="43" t="s">
        <v>25</v>
      </c>
      <c r="C38" s="124" t="s">
        <v>35</v>
      </c>
      <c r="D38" s="124"/>
      <c r="E38" s="124"/>
      <c r="F38" s="124"/>
      <c r="G38" s="124"/>
      <c r="H38" s="124"/>
      <c r="I38" s="124"/>
      <c r="J38" s="124"/>
      <c r="K38" s="48">
        <v>40.5</v>
      </c>
      <c r="L38" s="60">
        <f>85*1.4</f>
        <v>118.99999999999999</v>
      </c>
      <c r="M38" s="79">
        <f>K38*L38</f>
        <v>4819.4999999999991</v>
      </c>
      <c r="N38" s="97">
        <v>40.5</v>
      </c>
      <c r="O38" s="114"/>
      <c r="P38" s="98">
        <f>N38*O38</f>
        <v>0</v>
      </c>
    </row>
    <row r="39" spans="1:16" s="8" customFormat="1" ht="14.45" customHeight="1">
      <c r="A39" s="30"/>
      <c r="B39" s="29"/>
      <c r="C39" s="45"/>
      <c r="D39" s="45"/>
      <c r="E39" s="45"/>
      <c r="F39" s="45"/>
      <c r="G39" s="45"/>
      <c r="H39" s="45"/>
      <c r="I39" s="45"/>
      <c r="J39" s="45"/>
      <c r="K39" s="47"/>
      <c r="L39" s="56"/>
      <c r="M39" s="73"/>
      <c r="N39" s="99"/>
      <c r="O39" s="119"/>
      <c r="P39" s="91"/>
    </row>
    <row r="40" spans="1:16" s="8" customFormat="1" ht="23.45" customHeight="1">
      <c r="A40" s="42" t="s">
        <v>56</v>
      </c>
      <c r="B40" s="43" t="s">
        <v>23</v>
      </c>
      <c r="C40" s="124" t="s">
        <v>44</v>
      </c>
      <c r="D40" s="124"/>
      <c r="E40" s="124"/>
      <c r="F40" s="124"/>
      <c r="G40" s="124"/>
      <c r="H40" s="124"/>
      <c r="I40" s="124"/>
      <c r="J40" s="124"/>
      <c r="K40" s="48">
        <v>9</v>
      </c>
      <c r="L40" s="60">
        <f>325*1.21</f>
        <v>393.25</v>
      </c>
      <c r="M40" s="79">
        <f>K40*L40</f>
        <v>3539.25</v>
      </c>
      <c r="N40" s="97">
        <v>9</v>
      </c>
      <c r="O40" s="114"/>
      <c r="P40" s="98">
        <f>N40*O40</f>
        <v>0</v>
      </c>
    </row>
    <row r="41" spans="1:16" s="8" customFormat="1" ht="14.45" customHeight="1">
      <c r="A41" s="30"/>
      <c r="B41" s="29"/>
      <c r="C41" s="45"/>
      <c r="D41" s="45"/>
      <c r="E41" s="45"/>
      <c r="F41" s="45"/>
      <c r="G41" s="45"/>
      <c r="H41" s="45"/>
      <c r="I41" s="45"/>
      <c r="J41" s="45"/>
      <c r="K41" s="47"/>
      <c r="L41" s="56"/>
      <c r="M41" s="73"/>
      <c r="N41" s="99"/>
      <c r="O41" s="119"/>
      <c r="P41" s="91"/>
    </row>
    <row r="42" spans="1:16" s="8" customFormat="1" ht="34.9" customHeight="1">
      <c r="A42" s="42" t="s">
        <v>57</v>
      </c>
      <c r="B42" s="43" t="s">
        <v>23</v>
      </c>
      <c r="C42" s="124" t="s">
        <v>87</v>
      </c>
      <c r="D42" s="124"/>
      <c r="E42" s="124"/>
      <c r="F42" s="124"/>
      <c r="G42" s="124"/>
      <c r="H42" s="124"/>
      <c r="I42" s="124"/>
      <c r="J42" s="124"/>
      <c r="K42" s="48">
        <v>9</v>
      </c>
      <c r="L42" s="60">
        <f>275*1.5</f>
        <v>412.5</v>
      </c>
      <c r="M42" s="79">
        <f>K42*L42</f>
        <v>3712.5</v>
      </c>
      <c r="N42" s="97">
        <v>9</v>
      </c>
      <c r="O42" s="114"/>
      <c r="P42" s="98">
        <f>N42*O42</f>
        <v>0</v>
      </c>
    </row>
    <row r="43" spans="1:16" s="8" customFormat="1" ht="14.45" customHeight="1">
      <c r="A43" s="30"/>
      <c r="B43" s="29"/>
      <c r="C43" s="45"/>
      <c r="D43" s="45"/>
      <c r="E43" s="45"/>
      <c r="F43" s="45"/>
      <c r="G43" s="45"/>
      <c r="H43" s="45"/>
      <c r="I43" s="45"/>
      <c r="J43" s="45"/>
      <c r="K43" s="47"/>
      <c r="L43" s="56"/>
      <c r="M43" s="73"/>
      <c r="N43" s="99"/>
      <c r="O43" s="119"/>
      <c r="P43" s="91"/>
    </row>
    <row r="44" spans="1:16" s="8" customFormat="1" ht="33.6" customHeight="1">
      <c r="A44" s="42" t="s">
        <v>58</v>
      </c>
      <c r="B44" s="43" t="s">
        <v>30</v>
      </c>
      <c r="C44" s="124" t="s">
        <v>36</v>
      </c>
      <c r="D44" s="124"/>
      <c r="E44" s="124"/>
      <c r="F44" s="124"/>
      <c r="G44" s="124"/>
      <c r="H44" s="124"/>
      <c r="I44" s="124"/>
      <c r="J44" s="124"/>
      <c r="K44" s="48">
        <v>1</v>
      </c>
      <c r="L44" s="60">
        <f>2550</f>
        <v>2550</v>
      </c>
      <c r="M44" s="79">
        <f>K44*L44</f>
        <v>2550</v>
      </c>
      <c r="N44" s="97">
        <v>1</v>
      </c>
      <c r="O44" s="114"/>
      <c r="P44" s="98">
        <f>N44*O44</f>
        <v>0</v>
      </c>
    </row>
    <row r="45" spans="1:16" s="8" customFormat="1" ht="14.45" customHeight="1">
      <c r="A45" s="30"/>
      <c r="B45" s="29"/>
      <c r="C45" s="45"/>
      <c r="D45" s="45"/>
      <c r="E45" s="45"/>
      <c r="F45" s="45"/>
      <c r="G45" s="45"/>
      <c r="H45" s="45"/>
      <c r="I45" s="45"/>
      <c r="J45" s="45"/>
      <c r="K45" s="47"/>
      <c r="L45" s="56"/>
      <c r="M45" s="73"/>
      <c r="N45" s="99"/>
      <c r="O45" s="119"/>
      <c r="P45" s="91"/>
    </row>
    <row r="46" spans="1:16" s="8" customFormat="1" ht="29.45" customHeight="1">
      <c r="A46" s="42" t="s">
        <v>59</v>
      </c>
      <c r="B46" s="43" t="s">
        <v>23</v>
      </c>
      <c r="C46" s="124" t="s">
        <v>88</v>
      </c>
      <c r="D46" s="124"/>
      <c r="E46" s="124"/>
      <c r="F46" s="124"/>
      <c r="G46" s="124"/>
      <c r="H46" s="124"/>
      <c r="I46" s="124"/>
      <c r="J46" s="124"/>
      <c r="K46" s="48">
        <v>9</v>
      </c>
      <c r="L46" s="60">
        <f>275</f>
        <v>275</v>
      </c>
      <c r="M46" s="79">
        <f>K46*L46</f>
        <v>2475</v>
      </c>
      <c r="N46" s="97">
        <v>9</v>
      </c>
      <c r="O46" s="114"/>
      <c r="P46" s="98">
        <f>N46*O46</f>
        <v>0</v>
      </c>
    </row>
    <row r="47" spans="1:16" s="8" customFormat="1" ht="14.45" customHeight="1">
      <c r="A47" s="30"/>
      <c r="B47" s="29"/>
      <c r="C47" s="45"/>
      <c r="D47" s="45"/>
      <c r="E47" s="45"/>
      <c r="F47" s="45"/>
      <c r="G47" s="45"/>
      <c r="H47" s="45"/>
      <c r="I47" s="45"/>
      <c r="J47" s="45"/>
      <c r="K47" s="47"/>
      <c r="L47" s="56"/>
      <c r="M47" s="73"/>
      <c r="N47" s="99"/>
      <c r="O47" s="119"/>
      <c r="P47" s="91"/>
    </row>
    <row r="48" spans="1:16" ht="14.25">
      <c r="A48" s="22"/>
      <c r="B48" s="22"/>
      <c r="C48" s="58"/>
      <c r="D48" s="58"/>
      <c r="E48" s="58"/>
      <c r="F48" s="58"/>
      <c r="G48" s="58"/>
      <c r="H48" s="58"/>
      <c r="I48" s="58"/>
      <c r="J48" s="126" t="s">
        <v>64</v>
      </c>
      <c r="K48" s="127"/>
      <c r="L48" s="127"/>
      <c r="M48" s="75">
        <f>SUM(M32:M47)</f>
        <v>25628.25</v>
      </c>
      <c r="N48" s="105"/>
      <c r="O48" s="122"/>
      <c r="P48" s="104">
        <f>SUM(P32:P47)</f>
        <v>0</v>
      </c>
    </row>
    <row r="49" spans="1:16">
      <c r="A49" s="22"/>
      <c r="B49" s="22"/>
      <c r="C49" s="8"/>
      <c r="D49" s="8"/>
      <c r="E49" s="8"/>
      <c r="F49" s="8"/>
      <c r="G49" s="8"/>
      <c r="H49" s="8"/>
      <c r="I49" s="8"/>
      <c r="J49" s="8"/>
      <c r="K49" s="53"/>
      <c r="L49" s="57"/>
      <c r="M49" s="75"/>
      <c r="N49" s="101"/>
      <c r="O49" s="121"/>
      <c r="P49" s="104"/>
    </row>
    <row r="50" spans="1:16" ht="14.25">
      <c r="A50" s="22"/>
      <c r="B50" s="22"/>
      <c r="C50" s="58"/>
      <c r="D50" s="58"/>
      <c r="E50" s="58"/>
      <c r="F50" s="58"/>
      <c r="G50" s="58"/>
      <c r="H50" s="58"/>
      <c r="I50" s="58"/>
      <c r="J50" s="126" t="s">
        <v>60</v>
      </c>
      <c r="K50" s="127"/>
      <c r="L50" s="127"/>
      <c r="M50" s="19">
        <f>M48+M28</f>
        <v>35330.75</v>
      </c>
      <c r="N50" s="105"/>
      <c r="O50" s="122"/>
      <c r="P50" s="102">
        <f>P48+P28</f>
        <v>0</v>
      </c>
    </row>
    <row r="51" spans="1:16">
      <c r="A51" s="26">
        <v>2</v>
      </c>
      <c r="B51" s="27"/>
      <c r="C51" s="123" t="s">
        <v>61</v>
      </c>
      <c r="D51" s="123"/>
      <c r="E51" s="123"/>
      <c r="F51" s="123"/>
      <c r="G51" s="123"/>
      <c r="H51" s="123"/>
      <c r="I51" s="123"/>
      <c r="J51" s="123"/>
      <c r="K51" s="37"/>
      <c r="L51" s="18"/>
      <c r="M51" s="80"/>
      <c r="N51" s="90"/>
      <c r="O51" s="113"/>
      <c r="P51" s="91"/>
    </row>
    <row r="52" spans="1:16" ht="14.45" customHeight="1">
      <c r="A52" s="28"/>
      <c r="B52" s="29"/>
      <c r="C52" s="15"/>
      <c r="D52" s="15"/>
      <c r="E52" s="15"/>
      <c r="F52" s="15"/>
      <c r="G52" s="15"/>
      <c r="H52" s="15"/>
      <c r="I52" s="15"/>
      <c r="J52" s="15"/>
      <c r="K52" s="37"/>
      <c r="L52" s="18"/>
      <c r="M52" s="73"/>
      <c r="N52" s="90"/>
      <c r="O52" s="113"/>
      <c r="P52" s="91"/>
    </row>
    <row r="53" spans="1:16">
      <c r="A53" s="26" t="s">
        <v>26</v>
      </c>
      <c r="B53" s="27"/>
      <c r="C53" s="123" t="s">
        <v>29</v>
      </c>
      <c r="D53" s="123"/>
      <c r="E53" s="123"/>
      <c r="F53" s="123"/>
      <c r="G53" s="123"/>
      <c r="H53" s="123"/>
      <c r="I53" s="123"/>
      <c r="J53" s="123"/>
      <c r="K53" s="37"/>
      <c r="L53" s="18"/>
      <c r="M53" s="80"/>
      <c r="N53" s="90"/>
      <c r="O53" s="113"/>
      <c r="P53" s="91"/>
    </row>
    <row r="54" spans="1:16" ht="14.45" customHeight="1">
      <c r="A54" s="28"/>
      <c r="B54" s="29"/>
      <c r="C54" s="15"/>
      <c r="D54" s="15"/>
      <c r="E54" s="15"/>
      <c r="F54" s="15"/>
      <c r="G54" s="15"/>
      <c r="H54" s="15"/>
      <c r="I54" s="15"/>
      <c r="J54" s="15"/>
      <c r="K54" s="37"/>
      <c r="L54" s="18"/>
      <c r="M54" s="73"/>
      <c r="N54" s="90"/>
      <c r="O54" s="113"/>
      <c r="P54" s="91"/>
    </row>
    <row r="55" spans="1:16" s="17" customFormat="1" ht="34.9" customHeight="1">
      <c r="A55" s="42" t="s">
        <v>66</v>
      </c>
      <c r="B55" s="43" t="s">
        <v>23</v>
      </c>
      <c r="C55" s="124" t="s">
        <v>118</v>
      </c>
      <c r="D55" s="124"/>
      <c r="E55" s="124"/>
      <c r="F55" s="124"/>
      <c r="G55" s="124"/>
      <c r="H55" s="124"/>
      <c r="I55" s="124"/>
      <c r="J55" s="124"/>
      <c r="K55" s="49">
        <v>4</v>
      </c>
      <c r="L55" s="60">
        <f>215</f>
        <v>215</v>
      </c>
      <c r="M55" s="81">
        <f>K55*L55</f>
        <v>860</v>
      </c>
      <c r="N55" s="92">
        <v>4</v>
      </c>
      <c r="O55" s="114"/>
      <c r="P55" s="93">
        <f>N55*O55</f>
        <v>0</v>
      </c>
    </row>
    <row r="56" spans="1:16" s="8" customFormat="1" ht="14.45" customHeight="1">
      <c r="A56" s="42"/>
      <c r="B56" s="43"/>
      <c r="C56" s="72"/>
      <c r="D56" s="72"/>
      <c r="E56" s="72"/>
      <c r="F56" s="72"/>
      <c r="G56" s="72"/>
      <c r="H56" s="72"/>
      <c r="I56" s="72"/>
      <c r="J56" s="72"/>
      <c r="K56" s="50"/>
      <c r="L56" s="54"/>
      <c r="M56" s="74"/>
      <c r="N56" s="94"/>
      <c r="O56" s="115"/>
      <c r="P56" s="93"/>
    </row>
    <row r="57" spans="1:16" s="17" customFormat="1" ht="34.9" customHeight="1">
      <c r="A57" s="42" t="s">
        <v>67</v>
      </c>
      <c r="B57" s="43" t="s">
        <v>23</v>
      </c>
      <c r="C57" s="124" t="s">
        <v>84</v>
      </c>
      <c r="D57" s="124"/>
      <c r="E57" s="124"/>
      <c r="F57" s="124"/>
      <c r="G57" s="124"/>
      <c r="H57" s="124"/>
      <c r="I57" s="124"/>
      <c r="J57" s="124"/>
      <c r="K57" s="50">
        <v>4</v>
      </c>
      <c r="L57" s="60">
        <f>185</f>
        <v>185</v>
      </c>
      <c r="M57" s="81">
        <f>K57*L57</f>
        <v>740</v>
      </c>
      <c r="N57" s="94">
        <v>4</v>
      </c>
      <c r="O57" s="114"/>
      <c r="P57" s="93">
        <f>N57*O57</f>
        <v>0</v>
      </c>
    </row>
    <row r="58" spans="1:16" s="8" customFormat="1" ht="14.45" customHeight="1">
      <c r="A58" s="42"/>
      <c r="B58" s="43"/>
      <c r="C58" s="72"/>
      <c r="D58" s="72"/>
      <c r="E58" s="72"/>
      <c r="F58" s="72"/>
      <c r="G58" s="72"/>
      <c r="H58" s="72"/>
      <c r="I58" s="72"/>
      <c r="J58" s="72"/>
      <c r="K58" s="51"/>
      <c r="L58" s="54"/>
      <c r="M58" s="74"/>
      <c r="N58" s="95"/>
      <c r="O58" s="115"/>
      <c r="P58" s="93"/>
    </row>
    <row r="59" spans="1:16" s="17" customFormat="1" ht="44.45" customHeight="1">
      <c r="A59" s="42" t="s">
        <v>68</v>
      </c>
      <c r="B59" s="43" t="s">
        <v>23</v>
      </c>
      <c r="C59" s="124" t="s">
        <v>119</v>
      </c>
      <c r="D59" s="124"/>
      <c r="E59" s="124"/>
      <c r="F59" s="124"/>
      <c r="G59" s="124"/>
      <c r="H59" s="124"/>
      <c r="I59" s="124"/>
      <c r="J59" s="124"/>
      <c r="K59" s="50">
        <v>4</v>
      </c>
      <c r="L59" s="60">
        <f>185</f>
        <v>185</v>
      </c>
      <c r="M59" s="81">
        <f>K59*L59</f>
        <v>740</v>
      </c>
      <c r="N59" s="94">
        <v>4</v>
      </c>
      <c r="O59" s="114"/>
      <c r="P59" s="93">
        <f>N59*O59</f>
        <v>0</v>
      </c>
    </row>
    <row r="60" spans="1:16" s="8" customFormat="1" ht="14.45" customHeight="1">
      <c r="A60" s="42"/>
      <c r="B60" s="43"/>
      <c r="C60" s="72"/>
      <c r="D60" s="72"/>
      <c r="E60" s="72"/>
      <c r="F60" s="72"/>
      <c r="G60" s="72"/>
      <c r="H60" s="72"/>
      <c r="I60" s="72"/>
      <c r="J60" s="72"/>
      <c r="K60" s="51"/>
      <c r="L60" s="54"/>
      <c r="M60" s="74"/>
      <c r="N60" s="95"/>
      <c r="O60" s="115"/>
      <c r="P60" s="93"/>
    </row>
    <row r="61" spans="1:16" s="17" customFormat="1" ht="34.9" customHeight="1">
      <c r="A61" s="42" t="s">
        <v>69</v>
      </c>
      <c r="B61" s="43" t="s">
        <v>23</v>
      </c>
      <c r="C61" s="124" t="s">
        <v>120</v>
      </c>
      <c r="D61" s="124"/>
      <c r="E61" s="124"/>
      <c r="F61" s="124"/>
      <c r="G61" s="124"/>
      <c r="H61" s="124"/>
      <c r="I61" s="124"/>
      <c r="J61" s="124"/>
      <c r="K61" s="50">
        <v>4</v>
      </c>
      <c r="L61" s="60">
        <f>50</f>
        <v>50</v>
      </c>
      <c r="M61" s="81">
        <f>K61*L61</f>
        <v>200</v>
      </c>
      <c r="N61" s="94">
        <v>4</v>
      </c>
      <c r="O61" s="114"/>
      <c r="P61" s="93">
        <f>N61*O61</f>
        <v>0</v>
      </c>
    </row>
    <row r="62" spans="1:16" s="8" customFormat="1" ht="14.45" customHeight="1">
      <c r="A62" s="42"/>
      <c r="B62" s="43"/>
      <c r="C62" s="72"/>
      <c r="D62" s="72"/>
      <c r="E62" s="72"/>
      <c r="F62" s="72"/>
      <c r="G62" s="72"/>
      <c r="H62" s="72"/>
      <c r="I62" s="72"/>
      <c r="J62" s="72"/>
      <c r="K62" s="51"/>
      <c r="L62" s="54"/>
      <c r="M62" s="74"/>
      <c r="N62" s="95"/>
      <c r="O62" s="115"/>
      <c r="P62" s="93"/>
    </row>
    <row r="63" spans="1:16" s="17" customFormat="1" ht="34.9" customHeight="1">
      <c r="A63" s="42" t="s">
        <v>101</v>
      </c>
      <c r="B63" s="43" t="s">
        <v>25</v>
      </c>
      <c r="C63" s="124" t="s">
        <v>121</v>
      </c>
      <c r="D63" s="124"/>
      <c r="E63" s="124"/>
      <c r="F63" s="124"/>
      <c r="G63" s="124"/>
      <c r="H63" s="124"/>
      <c r="I63" s="124"/>
      <c r="J63" s="124"/>
      <c r="K63" s="50">
        <v>7</v>
      </c>
      <c r="L63" s="60">
        <f>45</f>
        <v>45</v>
      </c>
      <c r="M63" s="81">
        <f>K63*L63</f>
        <v>315</v>
      </c>
      <c r="N63" s="94">
        <v>7</v>
      </c>
      <c r="O63" s="114"/>
      <c r="P63" s="93">
        <f>N63*O63</f>
        <v>0</v>
      </c>
    </row>
    <row r="64" spans="1:16" ht="14.45" customHeight="1">
      <c r="A64" s="44"/>
      <c r="B64" s="17"/>
      <c r="C64" s="46"/>
      <c r="D64" s="46"/>
      <c r="E64" s="46"/>
      <c r="F64" s="46"/>
      <c r="G64" s="46"/>
      <c r="H64" s="46"/>
      <c r="I64" s="46"/>
      <c r="J64" s="46"/>
      <c r="K64" s="52"/>
      <c r="L64" s="55"/>
      <c r="M64" s="74"/>
      <c r="N64" s="96"/>
      <c r="O64" s="116"/>
      <c r="P64" s="93"/>
    </row>
    <row r="65" spans="1:16" s="17" customFormat="1" ht="47.45" customHeight="1">
      <c r="A65" s="42" t="s">
        <v>70</v>
      </c>
      <c r="B65" s="43" t="s">
        <v>30</v>
      </c>
      <c r="C65" s="124" t="s">
        <v>83</v>
      </c>
      <c r="D65" s="124"/>
      <c r="E65" s="124"/>
      <c r="F65" s="124"/>
      <c r="G65" s="124"/>
      <c r="H65" s="124"/>
      <c r="I65" s="124"/>
      <c r="J65" s="124"/>
      <c r="K65" s="50">
        <v>1</v>
      </c>
      <c r="L65" s="60">
        <f>800</f>
        <v>800</v>
      </c>
      <c r="M65" s="81">
        <f>K65*L65</f>
        <v>800</v>
      </c>
      <c r="N65" s="94">
        <v>1</v>
      </c>
      <c r="O65" s="114"/>
      <c r="P65" s="93">
        <f>N65*O65</f>
        <v>0</v>
      </c>
    </row>
    <row r="66" spans="1:16" s="8" customFormat="1" ht="14.45" customHeight="1">
      <c r="A66" s="42"/>
      <c r="B66" s="43"/>
      <c r="C66" s="45"/>
      <c r="D66" s="45"/>
      <c r="E66" s="45"/>
      <c r="F66" s="45"/>
      <c r="G66" s="45"/>
      <c r="H66" s="45"/>
      <c r="I66" s="45"/>
      <c r="J66" s="45"/>
      <c r="K66" s="51"/>
      <c r="L66" s="54"/>
      <c r="M66" s="74"/>
      <c r="N66" s="95"/>
      <c r="O66" s="115"/>
      <c r="P66" s="93"/>
    </row>
    <row r="67" spans="1:16" s="66" customFormat="1" ht="30.6" customHeight="1">
      <c r="A67" s="62" t="s">
        <v>71</v>
      </c>
      <c r="B67" s="63" t="s">
        <v>30</v>
      </c>
      <c r="C67" s="128" t="s">
        <v>39</v>
      </c>
      <c r="D67" s="128"/>
      <c r="E67" s="128"/>
      <c r="F67" s="128"/>
      <c r="G67" s="128"/>
      <c r="H67" s="128"/>
      <c r="I67" s="128"/>
      <c r="J67" s="128"/>
      <c r="K67" s="64">
        <v>1</v>
      </c>
      <c r="L67" s="65">
        <f>1000</f>
        <v>1000</v>
      </c>
      <c r="M67" s="79">
        <f>K67*L67</f>
        <v>1000</v>
      </c>
      <c r="N67" s="97">
        <v>1</v>
      </c>
      <c r="O67" s="117"/>
      <c r="P67" s="98">
        <f>N67*O67</f>
        <v>0</v>
      </c>
    </row>
    <row r="68" spans="1:16" s="8" customFormat="1" ht="14.45" customHeight="1">
      <c r="A68" s="67"/>
      <c r="B68" s="68"/>
      <c r="C68" s="69"/>
      <c r="D68" s="69"/>
      <c r="E68" s="69"/>
      <c r="F68" s="69"/>
      <c r="G68" s="69"/>
      <c r="H68" s="69"/>
      <c r="I68" s="69"/>
      <c r="J68" s="69"/>
      <c r="K68" s="70"/>
      <c r="L68" s="71"/>
      <c r="M68" s="73"/>
      <c r="N68" s="99"/>
      <c r="O68" s="118"/>
      <c r="P68" s="91"/>
    </row>
    <row r="69" spans="1:16" s="8" customFormat="1" ht="14.45" customHeight="1">
      <c r="A69" s="30"/>
      <c r="B69" s="29"/>
      <c r="C69" s="45"/>
      <c r="D69" s="45"/>
      <c r="E69" s="45"/>
      <c r="F69" s="45"/>
      <c r="G69" s="45"/>
      <c r="H69" s="45"/>
      <c r="I69" s="45"/>
      <c r="J69" s="45"/>
      <c r="K69" s="47"/>
      <c r="L69" s="56"/>
      <c r="M69" s="73"/>
      <c r="N69" s="99"/>
      <c r="O69" s="119"/>
      <c r="P69" s="91"/>
    </row>
    <row r="70" spans="1:16">
      <c r="A70" s="22"/>
      <c r="B70" s="22"/>
      <c r="C70" s="58"/>
      <c r="D70" s="58"/>
      <c r="E70" s="58"/>
      <c r="F70" s="58"/>
      <c r="G70" s="58"/>
      <c r="H70" s="58"/>
      <c r="I70" s="58"/>
      <c r="J70" s="58"/>
      <c r="K70" s="53"/>
      <c r="L70" s="59" t="s">
        <v>65</v>
      </c>
      <c r="M70" s="19">
        <f>SUM(M55:M67)</f>
        <v>4655</v>
      </c>
      <c r="N70" s="101"/>
      <c r="O70" s="120" t="s">
        <v>65</v>
      </c>
      <c r="P70" s="102">
        <f>SUM(P55:P67)</f>
        <v>0</v>
      </c>
    </row>
    <row r="71" spans="1:16">
      <c r="A71" s="22"/>
      <c r="B71" s="22"/>
      <c r="C71" s="58"/>
      <c r="D71" s="58"/>
      <c r="E71" s="58"/>
      <c r="F71" s="58"/>
      <c r="G71" s="58"/>
      <c r="H71" s="58"/>
      <c r="I71" s="58"/>
      <c r="J71" s="58"/>
      <c r="K71" s="53"/>
      <c r="L71" s="57"/>
      <c r="M71" s="16"/>
      <c r="N71" s="101"/>
      <c r="O71" s="121"/>
      <c r="P71" s="104"/>
    </row>
    <row r="72" spans="1:16">
      <c r="A72" s="26" t="s">
        <v>27</v>
      </c>
      <c r="B72" s="27"/>
      <c r="C72" s="129" t="s">
        <v>31</v>
      </c>
      <c r="D72" s="129"/>
      <c r="E72" s="129"/>
      <c r="F72" s="129"/>
      <c r="G72" s="129"/>
      <c r="H72" s="129"/>
      <c r="I72" s="129"/>
      <c r="J72" s="129"/>
      <c r="K72" s="37"/>
      <c r="L72" s="18"/>
      <c r="M72" s="80"/>
      <c r="N72" s="90"/>
      <c r="O72" s="113"/>
      <c r="P72" s="91"/>
    </row>
    <row r="73" spans="1:16" s="8" customFormat="1" ht="14.45" customHeight="1">
      <c r="A73" s="30"/>
      <c r="B73" s="29"/>
      <c r="C73" s="45"/>
      <c r="D73" s="45"/>
      <c r="E73" s="45"/>
      <c r="F73" s="45"/>
      <c r="G73" s="45"/>
      <c r="H73" s="45"/>
      <c r="I73" s="45"/>
      <c r="J73" s="45"/>
      <c r="K73" s="47"/>
      <c r="L73" s="56"/>
      <c r="M73" s="73"/>
      <c r="N73" s="99"/>
      <c r="O73" s="119"/>
      <c r="P73" s="91"/>
    </row>
    <row r="74" spans="1:16" s="8" customFormat="1" ht="58.15" customHeight="1">
      <c r="A74" s="42" t="s">
        <v>72</v>
      </c>
      <c r="B74" s="43" t="s">
        <v>25</v>
      </c>
      <c r="C74" s="124" t="s">
        <v>43</v>
      </c>
      <c r="D74" s="124"/>
      <c r="E74" s="124"/>
      <c r="F74" s="124"/>
      <c r="G74" s="124"/>
      <c r="H74" s="124"/>
      <c r="I74" s="124"/>
      <c r="J74" s="124"/>
      <c r="K74" s="48">
        <v>7</v>
      </c>
      <c r="L74" s="60">
        <f>175*1.4</f>
        <v>244.99999999999997</v>
      </c>
      <c r="M74" s="79">
        <f>K74*L74</f>
        <v>1714.9999999999998</v>
      </c>
      <c r="N74" s="97">
        <v>7</v>
      </c>
      <c r="O74" s="114"/>
      <c r="P74" s="98">
        <f>N74*O74</f>
        <v>0</v>
      </c>
    </row>
    <row r="75" spans="1:16" s="8" customFormat="1" ht="14.45" customHeight="1">
      <c r="A75" s="30"/>
      <c r="B75" s="29"/>
      <c r="C75" s="45"/>
      <c r="D75" s="45"/>
      <c r="E75" s="45"/>
      <c r="F75" s="45"/>
      <c r="G75" s="45"/>
      <c r="H75" s="45"/>
      <c r="I75" s="45"/>
      <c r="J75" s="45"/>
      <c r="K75" s="47"/>
      <c r="L75" s="56"/>
      <c r="M75" s="73"/>
      <c r="N75" s="99"/>
      <c r="O75" s="119"/>
      <c r="P75" s="91"/>
    </row>
    <row r="76" spans="1:16" s="8" customFormat="1" ht="34.9" customHeight="1">
      <c r="A76" s="42" t="s">
        <v>73</v>
      </c>
      <c r="B76" s="43" t="s">
        <v>23</v>
      </c>
      <c r="C76" s="124" t="s">
        <v>89</v>
      </c>
      <c r="D76" s="124"/>
      <c r="E76" s="124"/>
      <c r="F76" s="124"/>
      <c r="G76" s="124"/>
      <c r="H76" s="124"/>
      <c r="I76" s="124"/>
      <c r="J76" s="124"/>
      <c r="K76" s="48">
        <v>4</v>
      </c>
      <c r="L76" s="60">
        <f>225*1.5</f>
        <v>337.5</v>
      </c>
      <c r="M76" s="79">
        <f>K76*L76</f>
        <v>1350</v>
      </c>
      <c r="N76" s="97">
        <v>4</v>
      </c>
      <c r="O76" s="114"/>
      <c r="P76" s="98">
        <f>N76*O76</f>
        <v>0</v>
      </c>
    </row>
    <row r="77" spans="1:16" s="8" customFormat="1" ht="14.45" customHeight="1">
      <c r="A77" s="30"/>
      <c r="B77" s="29"/>
      <c r="C77" s="45"/>
      <c r="D77" s="45"/>
      <c r="E77" s="45"/>
      <c r="F77" s="45"/>
      <c r="G77" s="45"/>
      <c r="H77" s="45"/>
      <c r="I77" s="45"/>
      <c r="J77" s="45"/>
      <c r="K77" s="47"/>
      <c r="L77" s="56"/>
      <c r="M77" s="73"/>
      <c r="N77" s="99"/>
      <c r="O77" s="119"/>
      <c r="P77" s="91"/>
    </row>
    <row r="78" spans="1:16" s="8" customFormat="1" ht="45" customHeight="1">
      <c r="A78" s="42" t="s">
        <v>74</v>
      </c>
      <c r="B78" s="43" t="s">
        <v>25</v>
      </c>
      <c r="C78" s="124" t="s">
        <v>34</v>
      </c>
      <c r="D78" s="124"/>
      <c r="E78" s="124"/>
      <c r="F78" s="124"/>
      <c r="G78" s="124"/>
      <c r="H78" s="124"/>
      <c r="I78" s="124"/>
      <c r="J78" s="124"/>
      <c r="K78" s="48">
        <v>7</v>
      </c>
      <c r="L78" s="60">
        <f>135*1.2</f>
        <v>162</v>
      </c>
      <c r="M78" s="79">
        <f>K78*L78</f>
        <v>1134</v>
      </c>
      <c r="N78" s="97">
        <v>7</v>
      </c>
      <c r="O78" s="114"/>
      <c r="P78" s="98">
        <f>N78*O78</f>
        <v>0</v>
      </c>
    </row>
    <row r="79" spans="1:16" s="8" customFormat="1" ht="14.45" customHeight="1">
      <c r="A79" s="30"/>
      <c r="B79" s="29"/>
      <c r="C79" s="45"/>
      <c r="D79" s="45"/>
      <c r="E79" s="45"/>
      <c r="F79" s="45"/>
      <c r="G79" s="45"/>
      <c r="H79" s="45"/>
      <c r="I79" s="45"/>
      <c r="J79" s="45"/>
      <c r="K79" s="47"/>
      <c r="L79" s="56"/>
      <c r="M79" s="73"/>
      <c r="N79" s="99"/>
      <c r="O79" s="119"/>
      <c r="P79" s="91"/>
    </row>
    <row r="80" spans="1:16" s="8" customFormat="1" ht="89.45" customHeight="1">
      <c r="A80" s="42" t="s">
        <v>75</v>
      </c>
      <c r="B80" s="43" t="s">
        <v>25</v>
      </c>
      <c r="C80" s="124" t="s">
        <v>35</v>
      </c>
      <c r="D80" s="124"/>
      <c r="E80" s="124"/>
      <c r="F80" s="124"/>
      <c r="G80" s="124"/>
      <c r="H80" s="124"/>
      <c r="I80" s="124"/>
      <c r="J80" s="124"/>
      <c r="K80" s="48">
        <v>25</v>
      </c>
      <c r="L80" s="60">
        <f>85*1.4</f>
        <v>118.99999999999999</v>
      </c>
      <c r="M80" s="79">
        <f>K80*L80</f>
        <v>2974.9999999999995</v>
      </c>
      <c r="N80" s="97">
        <v>25</v>
      </c>
      <c r="O80" s="114"/>
      <c r="P80" s="98">
        <f>N80*O80</f>
        <v>0</v>
      </c>
    </row>
    <row r="81" spans="1:16" s="8" customFormat="1" ht="14.45" customHeight="1">
      <c r="A81" s="30"/>
      <c r="B81" s="29"/>
      <c r="C81" s="45"/>
      <c r="D81" s="45"/>
      <c r="E81" s="45"/>
      <c r="F81" s="45"/>
      <c r="G81" s="45"/>
      <c r="H81" s="45"/>
      <c r="I81" s="45"/>
      <c r="J81" s="45"/>
      <c r="K81" s="47"/>
      <c r="L81" s="56"/>
      <c r="M81" s="73"/>
      <c r="N81" s="99"/>
      <c r="O81" s="119"/>
      <c r="P81" s="91"/>
    </row>
    <row r="82" spans="1:16" s="8" customFormat="1" ht="23.45" customHeight="1">
      <c r="A82" s="42" t="s">
        <v>76</v>
      </c>
      <c r="B82" s="43" t="s">
        <v>23</v>
      </c>
      <c r="C82" s="124" t="s">
        <v>125</v>
      </c>
      <c r="D82" s="124"/>
      <c r="E82" s="124"/>
      <c r="F82" s="124"/>
      <c r="G82" s="124"/>
      <c r="H82" s="124"/>
      <c r="I82" s="124"/>
      <c r="J82" s="124"/>
      <c r="K82" s="48">
        <v>4</v>
      </c>
      <c r="L82" s="60">
        <f>325*1.5</f>
        <v>487.5</v>
      </c>
      <c r="M82" s="79">
        <f>K82*L82</f>
        <v>1950</v>
      </c>
      <c r="N82" s="97">
        <v>4</v>
      </c>
      <c r="O82" s="114"/>
      <c r="P82" s="98">
        <f>N82*O82</f>
        <v>0</v>
      </c>
    </row>
    <row r="83" spans="1:16" s="8" customFormat="1" ht="14.45" customHeight="1">
      <c r="A83" s="30"/>
      <c r="B83" s="29"/>
      <c r="C83" s="45"/>
      <c r="D83" s="45"/>
      <c r="E83" s="45"/>
      <c r="F83" s="45"/>
      <c r="G83" s="45"/>
      <c r="H83" s="45"/>
      <c r="I83" s="45"/>
      <c r="J83" s="45"/>
      <c r="K83" s="47"/>
      <c r="L83" s="56"/>
      <c r="M83" s="73"/>
      <c r="N83" s="99"/>
      <c r="O83" s="119"/>
      <c r="P83" s="91"/>
    </row>
    <row r="84" spans="1:16" s="8" customFormat="1" ht="46.15" customHeight="1">
      <c r="A84" s="42" t="s">
        <v>77</v>
      </c>
      <c r="B84" s="43" t="s">
        <v>23</v>
      </c>
      <c r="C84" s="124" t="s">
        <v>122</v>
      </c>
      <c r="D84" s="124"/>
      <c r="E84" s="124"/>
      <c r="F84" s="124"/>
      <c r="G84" s="124"/>
      <c r="H84" s="124"/>
      <c r="I84" s="124"/>
      <c r="J84" s="124"/>
      <c r="K84" s="48">
        <v>4</v>
      </c>
      <c r="L84" s="60">
        <f>275*1.5</f>
        <v>412.5</v>
      </c>
      <c r="M84" s="79">
        <f>K84*L84</f>
        <v>1650</v>
      </c>
      <c r="N84" s="97">
        <v>4</v>
      </c>
      <c r="O84" s="114"/>
      <c r="P84" s="98">
        <f>N84*O84</f>
        <v>0</v>
      </c>
    </row>
    <row r="85" spans="1:16" s="8" customFormat="1" ht="14.45" customHeight="1">
      <c r="A85" s="30"/>
      <c r="B85" s="29"/>
      <c r="C85" s="45"/>
      <c r="D85" s="45"/>
      <c r="E85" s="45"/>
      <c r="F85" s="45"/>
      <c r="G85" s="45"/>
      <c r="H85" s="45"/>
      <c r="I85" s="45"/>
      <c r="J85" s="45"/>
      <c r="K85" s="47"/>
      <c r="L85" s="56"/>
      <c r="M85" s="73"/>
      <c r="N85" s="99"/>
      <c r="O85" s="119"/>
      <c r="P85" s="91"/>
    </row>
    <row r="86" spans="1:16" s="8" customFormat="1" ht="36" customHeight="1">
      <c r="A86" s="42" t="s">
        <v>78</v>
      </c>
      <c r="B86" s="43" t="s">
        <v>23</v>
      </c>
      <c r="C86" s="124" t="s">
        <v>123</v>
      </c>
      <c r="D86" s="124"/>
      <c r="E86" s="124"/>
      <c r="F86" s="124"/>
      <c r="G86" s="124"/>
      <c r="H86" s="124"/>
      <c r="I86" s="124"/>
      <c r="J86" s="124"/>
      <c r="K86" s="48">
        <v>4</v>
      </c>
      <c r="L86" s="60">
        <f>275*1.5</f>
        <v>412.5</v>
      </c>
      <c r="M86" s="79">
        <f>K86*L86</f>
        <v>1650</v>
      </c>
      <c r="N86" s="97">
        <v>4</v>
      </c>
      <c r="O86" s="114"/>
      <c r="P86" s="98">
        <f>N86*O86</f>
        <v>0</v>
      </c>
    </row>
    <row r="87" spans="1:16" s="8" customFormat="1" ht="14.45" customHeight="1">
      <c r="A87" s="30"/>
      <c r="B87" s="29"/>
      <c r="C87" s="45"/>
      <c r="D87" s="45"/>
      <c r="E87" s="45"/>
      <c r="F87" s="45"/>
      <c r="G87" s="45"/>
      <c r="H87" s="45"/>
      <c r="I87" s="45"/>
      <c r="J87" s="45"/>
      <c r="K87" s="47"/>
      <c r="L87" s="56"/>
      <c r="M87" s="73"/>
      <c r="N87" s="99"/>
      <c r="O87" s="119"/>
      <c r="P87" s="91"/>
    </row>
    <row r="88" spans="1:16" s="8" customFormat="1" ht="33.6" customHeight="1">
      <c r="A88" s="42" t="s">
        <v>79</v>
      </c>
      <c r="B88" s="43" t="s">
        <v>30</v>
      </c>
      <c r="C88" s="124" t="s">
        <v>36</v>
      </c>
      <c r="D88" s="124"/>
      <c r="E88" s="124"/>
      <c r="F88" s="124"/>
      <c r="G88" s="124"/>
      <c r="H88" s="124"/>
      <c r="I88" s="124"/>
      <c r="J88" s="124"/>
      <c r="K88" s="48">
        <v>1</v>
      </c>
      <c r="L88" s="60">
        <f>2550</f>
        <v>2550</v>
      </c>
      <c r="M88" s="79">
        <f>K88*L88</f>
        <v>2550</v>
      </c>
      <c r="N88" s="97">
        <v>1</v>
      </c>
      <c r="O88" s="114"/>
      <c r="P88" s="98">
        <f>N88*O88</f>
        <v>0</v>
      </c>
    </row>
    <row r="89" spans="1:16" s="8" customFormat="1" ht="14.45" customHeight="1">
      <c r="A89" s="30"/>
      <c r="B89" s="29"/>
      <c r="C89" s="45"/>
      <c r="D89" s="45"/>
      <c r="E89" s="45"/>
      <c r="F89" s="45"/>
      <c r="G89" s="45"/>
      <c r="H89" s="45"/>
      <c r="I89" s="45"/>
      <c r="J89" s="45"/>
      <c r="K89" s="47"/>
      <c r="L89" s="56"/>
      <c r="M89" s="77"/>
      <c r="N89" s="99"/>
      <c r="O89" s="119"/>
      <c r="P89" s="91"/>
    </row>
    <row r="90" spans="1:16" s="8" customFormat="1" ht="28.9" customHeight="1">
      <c r="A90" s="42" t="s">
        <v>90</v>
      </c>
      <c r="B90" s="43" t="s">
        <v>23</v>
      </c>
      <c r="C90" s="124" t="s">
        <v>124</v>
      </c>
      <c r="D90" s="124"/>
      <c r="E90" s="124"/>
      <c r="F90" s="124"/>
      <c r="G90" s="124"/>
      <c r="H90" s="124"/>
      <c r="I90" s="124"/>
      <c r="J90" s="124"/>
      <c r="K90" s="48">
        <v>4</v>
      </c>
      <c r="L90" s="60">
        <f>100</f>
        <v>100</v>
      </c>
      <c r="M90" s="79">
        <f>K90*L90</f>
        <v>400</v>
      </c>
      <c r="N90" s="97">
        <v>4</v>
      </c>
      <c r="O90" s="114"/>
      <c r="P90" s="98">
        <f>N90*O90</f>
        <v>0</v>
      </c>
    </row>
    <row r="91" spans="1:16" s="8" customFormat="1" ht="14.45" customHeight="1">
      <c r="A91" s="30"/>
      <c r="B91" s="29"/>
      <c r="C91" s="45"/>
      <c r="D91" s="45"/>
      <c r="E91" s="45"/>
      <c r="F91" s="45"/>
      <c r="G91" s="45"/>
      <c r="H91" s="45"/>
      <c r="I91" s="45"/>
      <c r="J91" s="45"/>
      <c r="K91" s="47"/>
      <c r="L91" s="56"/>
      <c r="M91" s="73"/>
      <c r="N91" s="99"/>
      <c r="O91" s="119"/>
      <c r="P91" s="91"/>
    </row>
    <row r="92" spans="1:16" s="8" customFormat="1" ht="29.45" customHeight="1">
      <c r="A92" s="42" t="s">
        <v>102</v>
      </c>
      <c r="B92" s="43" t="s">
        <v>23</v>
      </c>
      <c r="C92" s="124" t="s">
        <v>85</v>
      </c>
      <c r="D92" s="124"/>
      <c r="E92" s="124"/>
      <c r="F92" s="124"/>
      <c r="G92" s="124"/>
      <c r="H92" s="124"/>
      <c r="I92" s="124"/>
      <c r="J92" s="124"/>
      <c r="K92" s="48">
        <v>4</v>
      </c>
      <c r="L92" s="60">
        <f>275</f>
        <v>275</v>
      </c>
      <c r="M92" s="79">
        <f>K92*L92</f>
        <v>1100</v>
      </c>
      <c r="N92" s="97">
        <v>4</v>
      </c>
      <c r="O92" s="114"/>
      <c r="P92" s="98">
        <f>N92*O92</f>
        <v>0</v>
      </c>
    </row>
    <row r="93" spans="1:16" s="8" customFormat="1" ht="14.45" customHeight="1">
      <c r="A93" s="30"/>
      <c r="B93" s="29"/>
      <c r="C93" s="45"/>
      <c r="D93" s="45"/>
      <c r="E93" s="45"/>
      <c r="F93" s="45"/>
      <c r="G93" s="45"/>
      <c r="H93" s="45"/>
      <c r="I93" s="45"/>
      <c r="J93" s="45"/>
      <c r="K93" s="47"/>
      <c r="L93" s="56"/>
      <c r="M93" s="73"/>
      <c r="N93" s="99"/>
      <c r="O93" s="119"/>
      <c r="P93" s="91"/>
    </row>
    <row r="94" spans="1:16" ht="14.25">
      <c r="A94" s="22"/>
      <c r="B94" s="22"/>
      <c r="C94" s="58"/>
      <c r="D94" s="58"/>
      <c r="E94" s="58"/>
      <c r="F94" s="58"/>
      <c r="G94" s="58"/>
      <c r="H94" s="58"/>
      <c r="I94" s="58"/>
      <c r="J94" s="126" t="s">
        <v>80</v>
      </c>
      <c r="K94" s="127"/>
      <c r="L94" s="127"/>
      <c r="M94" s="75">
        <f>SUM(M74:M93)</f>
        <v>16474</v>
      </c>
      <c r="N94" s="105"/>
      <c r="O94" s="122"/>
      <c r="P94" s="104">
        <f>SUM(P74:P93)</f>
        <v>0</v>
      </c>
    </row>
    <row r="95" spans="1:16">
      <c r="A95" s="22"/>
      <c r="B95" s="22"/>
      <c r="C95" s="8"/>
      <c r="D95" s="8"/>
      <c r="E95" s="8"/>
      <c r="F95" s="8"/>
      <c r="G95" s="8"/>
      <c r="H95" s="8"/>
      <c r="I95" s="8"/>
      <c r="J95" s="8"/>
      <c r="K95" s="53"/>
      <c r="L95" s="57"/>
      <c r="M95" s="75"/>
      <c r="N95" s="101"/>
      <c r="O95" s="121"/>
      <c r="P95" s="104"/>
    </row>
    <row r="96" spans="1:16" ht="14.25">
      <c r="A96" s="22"/>
      <c r="B96" s="22"/>
      <c r="C96" s="58"/>
      <c r="D96" s="58"/>
      <c r="E96" s="58"/>
      <c r="F96" s="58"/>
      <c r="G96" s="58"/>
      <c r="H96" s="58"/>
      <c r="I96" s="58"/>
      <c r="J96" s="130" t="s">
        <v>103</v>
      </c>
      <c r="K96" s="131"/>
      <c r="L96" s="131"/>
      <c r="M96" s="19">
        <f>M94+M70</f>
        <v>21129</v>
      </c>
      <c r="N96" s="105"/>
      <c r="O96" s="122"/>
      <c r="P96" s="102">
        <f>P94+P70</f>
        <v>0</v>
      </c>
    </row>
    <row r="97" spans="1:16">
      <c r="A97" s="26">
        <v>3</v>
      </c>
      <c r="B97" s="27"/>
      <c r="C97" s="123" t="s">
        <v>91</v>
      </c>
      <c r="D97" s="123"/>
      <c r="E97" s="123"/>
      <c r="F97" s="123"/>
      <c r="G97" s="123"/>
      <c r="H97" s="123"/>
      <c r="I97" s="123"/>
      <c r="J97" s="123"/>
      <c r="K97" s="37"/>
      <c r="L97" s="18"/>
      <c r="M97" s="80"/>
      <c r="N97" s="90"/>
      <c r="O97" s="113"/>
      <c r="P97" s="91"/>
    </row>
    <row r="98" spans="1:16" ht="14.45" customHeight="1">
      <c r="A98" s="28"/>
      <c r="B98" s="29"/>
      <c r="C98" s="15"/>
      <c r="D98" s="15"/>
      <c r="E98" s="15"/>
      <c r="F98" s="15"/>
      <c r="G98" s="15"/>
      <c r="H98" s="15"/>
      <c r="I98" s="15"/>
      <c r="J98" s="15"/>
      <c r="K98" s="37"/>
      <c r="L98" s="18"/>
      <c r="M98" s="77"/>
      <c r="N98" s="90"/>
      <c r="O98" s="113"/>
      <c r="P98" s="91"/>
    </row>
    <row r="99" spans="1:16">
      <c r="A99" s="26" t="s">
        <v>92</v>
      </c>
      <c r="B99" s="27"/>
      <c r="C99" s="123" t="s">
        <v>29</v>
      </c>
      <c r="D99" s="123"/>
      <c r="E99" s="123"/>
      <c r="F99" s="123"/>
      <c r="G99" s="123"/>
      <c r="H99" s="123"/>
      <c r="I99" s="123"/>
      <c r="J99" s="123"/>
      <c r="K99" s="37"/>
      <c r="L99" s="18"/>
      <c r="M99" s="80"/>
      <c r="N99" s="90"/>
      <c r="O99" s="113"/>
      <c r="P99" s="91"/>
    </row>
    <row r="100" spans="1:16" ht="14.45" customHeight="1">
      <c r="A100" s="28"/>
      <c r="B100" s="29"/>
      <c r="C100" s="15"/>
      <c r="D100" s="15"/>
      <c r="E100" s="15"/>
      <c r="F100" s="15"/>
      <c r="G100" s="15"/>
      <c r="H100" s="15"/>
      <c r="I100" s="15"/>
      <c r="J100" s="15"/>
      <c r="K100" s="37"/>
      <c r="L100" s="18"/>
      <c r="M100" s="77"/>
      <c r="N100" s="90"/>
      <c r="O100" s="113"/>
      <c r="P100" s="91"/>
    </row>
    <row r="101" spans="1:16" s="17" customFormat="1" ht="34.9" customHeight="1">
      <c r="A101" s="42" t="s">
        <v>93</v>
      </c>
      <c r="B101" s="43" t="s">
        <v>23</v>
      </c>
      <c r="C101" s="124" t="s">
        <v>81</v>
      </c>
      <c r="D101" s="124"/>
      <c r="E101" s="124"/>
      <c r="F101" s="124"/>
      <c r="G101" s="124"/>
      <c r="H101" s="124"/>
      <c r="I101" s="124"/>
      <c r="J101" s="124"/>
      <c r="K101" s="49">
        <v>4</v>
      </c>
      <c r="L101" s="60">
        <f>215</f>
        <v>215</v>
      </c>
      <c r="M101" s="81">
        <f>K101*L101</f>
        <v>860</v>
      </c>
      <c r="N101" s="92">
        <v>4</v>
      </c>
      <c r="O101" s="114"/>
      <c r="P101" s="93">
        <f>N101*O101</f>
        <v>0</v>
      </c>
    </row>
    <row r="102" spans="1:16" s="8" customFormat="1" ht="14.45" customHeight="1">
      <c r="A102" s="42"/>
      <c r="B102" s="43"/>
      <c r="C102" s="76"/>
      <c r="D102" s="76"/>
      <c r="E102" s="76"/>
      <c r="F102" s="76"/>
      <c r="G102" s="76"/>
      <c r="H102" s="76"/>
      <c r="I102" s="76"/>
      <c r="J102" s="76"/>
      <c r="K102" s="50"/>
      <c r="L102" s="54"/>
      <c r="M102" s="78"/>
      <c r="N102" s="94"/>
      <c r="O102" s="115"/>
      <c r="P102" s="93"/>
    </row>
    <row r="103" spans="1:16" s="17" customFormat="1" ht="34.9" customHeight="1">
      <c r="A103" s="42" t="s">
        <v>94</v>
      </c>
      <c r="B103" s="43" t="s">
        <v>23</v>
      </c>
      <c r="C103" s="124" t="s">
        <v>84</v>
      </c>
      <c r="D103" s="124"/>
      <c r="E103" s="124"/>
      <c r="F103" s="124"/>
      <c r="G103" s="124"/>
      <c r="H103" s="124"/>
      <c r="I103" s="124"/>
      <c r="J103" s="124"/>
      <c r="K103" s="50">
        <v>4</v>
      </c>
      <c r="L103" s="60">
        <f>185</f>
        <v>185</v>
      </c>
      <c r="M103" s="81">
        <f>K103*L103</f>
        <v>740</v>
      </c>
      <c r="N103" s="94">
        <v>4</v>
      </c>
      <c r="O103" s="114"/>
      <c r="P103" s="93">
        <f>N103*O103</f>
        <v>0</v>
      </c>
    </row>
    <row r="104" spans="1:16" s="8" customFormat="1" ht="14.45" customHeight="1">
      <c r="A104" s="42"/>
      <c r="B104" s="43"/>
      <c r="C104" s="76"/>
      <c r="D104" s="76"/>
      <c r="E104" s="76"/>
      <c r="F104" s="76"/>
      <c r="G104" s="76"/>
      <c r="H104" s="76"/>
      <c r="I104" s="76"/>
      <c r="J104" s="76"/>
      <c r="K104" s="51"/>
      <c r="L104" s="54"/>
      <c r="M104" s="78"/>
      <c r="N104" s="95"/>
      <c r="O104" s="115"/>
      <c r="P104" s="93"/>
    </row>
    <row r="105" spans="1:16" s="17" customFormat="1" ht="44.45" customHeight="1">
      <c r="A105" s="42" t="s">
        <v>95</v>
      </c>
      <c r="B105" s="43" t="s">
        <v>23</v>
      </c>
      <c r="C105" s="124" t="s">
        <v>117</v>
      </c>
      <c r="D105" s="124"/>
      <c r="E105" s="124"/>
      <c r="F105" s="124"/>
      <c r="G105" s="124"/>
      <c r="H105" s="124"/>
      <c r="I105" s="124"/>
      <c r="J105" s="124"/>
      <c r="K105" s="50">
        <v>4</v>
      </c>
      <c r="L105" s="60">
        <f>185</f>
        <v>185</v>
      </c>
      <c r="M105" s="81">
        <f>K105*L105</f>
        <v>740</v>
      </c>
      <c r="N105" s="94">
        <v>4</v>
      </c>
      <c r="O105" s="114"/>
      <c r="P105" s="93">
        <f>N105*O105</f>
        <v>0</v>
      </c>
    </row>
    <row r="106" spans="1:16" s="8" customFormat="1" ht="14.45" customHeight="1">
      <c r="A106" s="42"/>
      <c r="B106" s="43"/>
      <c r="C106" s="76"/>
      <c r="D106" s="76"/>
      <c r="E106" s="76"/>
      <c r="F106" s="76"/>
      <c r="G106" s="76"/>
      <c r="H106" s="76"/>
      <c r="I106" s="76"/>
      <c r="J106" s="76"/>
      <c r="K106" s="51"/>
      <c r="L106" s="54"/>
      <c r="M106" s="78"/>
      <c r="N106" s="95"/>
      <c r="O106" s="115"/>
      <c r="P106" s="93"/>
    </row>
    <row r="107" spans="1:16" s="17" customFormat="1" ht="34.9" customHeight="1">
      <c r="A107" s="42" t="s">
        <v>97</v>
      </c>
      <c r="B107" s="43" t="s">
        <v>23</v>
      </c>
      <c r="C107" s="124" t="s">
        <v>126</v>
      </c>
      <c r="D107" s="124"/>
      <c r="E107" s="124"/>
      <c r="F107" s="124"/>
      <c r="G107" s="124"/>
      <c r="H107" s="124"/>
      <c r="I107" s="124"/>
      <c r="J107" s="124"/>
      <c r="K107" s="50">
        <v>4</v>
      </c>
      <c r="L107" s="60">
        <f>50</f>
        <v>50</v>
      </c>
      <c r="M107" s="81">
        <f>K107*L107</f>
        <v>200</v>
      </c>
      <c r="N107" s="94">
        <v>4</v>
      </c>
      <c r="O107" s="114"/>
      <c r="P107" s="93">
        <f>N107*O107</f>
        <v>0</v>
      </c>
    </row>
    <row r="108" spans="1:16" s="8" customFormat="1" ht="14.45" customHeight="1">
      <c r="A108" s="42"/>
      <c r="B108" s="43"/>
      <c r="C108" s="76"/>
      <c r="D108" s="76"/>
      <c r="E108" s="76"/>
      <c r="F108" s="76"/>
      <c r="G108" s="76"/>
      <c r="H108" s="76"/>
      <c r="I108" s="76"/>
      <c r="J108" s="76"/>
      <c r="K108" s="51"/>
      <c r="L108" s="54"/>
      <c r="M108" s="78"/>
      <c r="N108" s="95"/>
      <c r="O108" s="115"/>
      <c r="P108" s="93"/>
    </row>
    <row r="109" spans="1:16" s="17" customFormat="1" ht="34.9" customHeight="1">
      <c r="A109" s="42" t="s">
        <v>96</v>
      </c>
      <c r="B109" s="43" t="s">
        <v>25</v>
      </c>
      <c r="C109" s="124" t="s">
        <v>82</v>
      </c>
      <c r="D109" s="124"/>
      <c r="E109" s="124"/>
      <c r="F109" s="124"/>
      <c r="G109" s="124"/>
      <c r="H109" s="124"/>
      <c r="I109" s="124"/>
      <c r="J109" s="124"/>
      <c r="K109" s="50">
        <v>7</v>
      </c>
      <c r="L109" s="60">
        <f>45</f>
        <v>45</v>
      </c>
      <c r="M109" s="81">
        <f>K109*L109</f>
        <v>315</v>
      </c>
      <c r="N109" s="94">
        <v>7</v>
      </c>
      <c r="O109" s="114"/>
      <c r="P109" s="93">
        <f>N109*O109</f>
        <v>0</v>
      </c>
    </row>
    <row r="110" spans="1:16" ht="14.45" customHeight="1">
      <c r="A110" s="44"/>
      <c r="B110" s="17"/>
      <c r="C110" s="46"/>
      <c r="D110" s="46"/>
      <c r="E110" s="46"/>
      <c r="F110" s="46"/>
      <c r="G110" s="46"/>
      <c r="H110" s="46"/>
      <c r="I110" s="46"/>
      <c r="J110" s="46"/>
      <c r="K110" s="52"/>
      <c r="L110" s="55"/>
      <c r="M110" s="78"/>
      <c r="N110" s="96"/>
      <c r="O110" s="116"/>
      <c r="P110" s="93"/>
    </row>
    <row r="111" spans="1:16" s="17" customFormat="1" ht="47.45" customHeight="1">
      <c r="A111" s="42" t="s">
        <v>98</v>
      </c>
      <c r="B111" s="43" t="s">
        <v>30</v>
      </c>
      <c r="C111" s="124" t="s">
        <v>83</v>
      </c>
      <c r="D111" s="124"/>
      <c r="E111" s="124"/>
      <c r="F111" s="124"/>
      <c r="G111" s="124"/>
      <c r="H111" s="124"/>
      <c r="I111" s="124"/>
      <c r="J111" s="124"/>
      <c r="K111" s="50">
        <v>1</v>
      </c>
      <c r="L111" s="60">
        <f>800</f>
        <v>800</v>
      </c>
      <c r="M111" s="81">
        <f>K111*L111</f>
        <v>800</v>
      </c>
      <c r="N111" s="94">
        <v>1</v>
      </c>
      <c r="O111" s="114"/>
      <c r="P111" s="93">
        <f>N111*O111</f>
        <v>0</v>
      </c>
    </row>
    <row r="112" spans="1:16" s="8" customFormat="1" ht="14.45" customHeight="1">
      <c r="A112" s="42"/>
      <c r="B112" s="43"/>
      <c r="C112" s="45"/>
      <c r="D112" s="45"/>
      <c r="E112" s="45"/>
      <c r="F112" s="45"/>
      <c r="G112" s="45"/>
      <c r="H112" s="45"/>
      <c r="I112" s="45"/>
      <c r="J112" s="45"/>
      <c r="K112" s="51"/>
      <c r="L112" s="54"/>
      <c r="M112" s="78"/>
      <c r="N112" s="95"/>
      <c r="O112" s="115"/>
      <c r="P112" s="93"/>
    </row>
    <row r="113" spans="1:16" s="66" customFormat="1" ht="30.6" customHeight="1">
      <c r="A113" s="62" t="s">
        <v>99</v>
      </c>
      <c r="B113" s="63" t="s">
        <v>30</v>
      </c>
      <c r="C113" s="128" t="s">
        <v>39</v>
      </c>
      <c r="D113" s="128"/>
      <c r="E113" s="128"/>
      <c r="F113" s="128"/>
      <c r="G113" s="128"/>
      <c r="H113" s="128"/>
      <c r="I113" s="128"/>
      <c r="J113" s="128"/>
      <c r="K113" s="64">
        <v>1</v>
      </c>
      <c r="L113" s="65">
        <f>1000</f>
        <v>1000</v>
      </c>
      <c r="M113" s="79">
        <f>K113*L113</f>
        <v>1000</v>
      </c>
      <c r="N113" s="97">
        <v>1</v>
      </c>
      <c r="O113" s="117"/>
      <c r="P113" s="98">
        <f>N113*O113</f>
        <v>0</v>
      </c>
    </row>
    <row r="114" spans="1:16" s="8" customFormat="1" ht="14.45" customHeight="1">
      <c r="A114" s="67"/>
      <c r="B114" s="68"/>
      <c r="C114" s="69"/>
      <c r="D114" s="69"/>
      <c r="E114" s="69"/>
      <c r="F114" s="69"/>
      <c r="G114" s="69"/>
      <c r="H114" s="69"/>
      <c r="I114" s="69"/>
      <c r="J114" s="69"/>
      <c r="K114" s="70"/>
      <c r="L114" s="71"/>
      <c r="M114" s="77"/>
      <c r="N114" s="99"/>
      <c r="O114" s="118"/>
      <c r="P114" s="91"/>
    </row>
    <row r="115" spans="1:16" s="8" customFormat="1" ht="14.45" customHeight="1">
      <c r="A115" s="30"/>
      <c r="B115" s="29"/>
      <c r="C115" s="45"/>
      <c r="D115" s="45"/>
      <c r="E115" s="45"/>
      <c r="F115" s="45"/>
      <c r="G115" s="45"/>
      <c r="H115" s="45"/>
      <c r="I115" s="45"/>
      <c r="J115" s="45"/>
      <c r="K115" s="47"/>
      <c r="L115" s="56"/>
      <c r="M115" s="77"/>
      <c r="N115" s="99"/>
      <c r="O115" s="119"/>
      <c r="P115" s="91"/>
    </row>
    <row r="116" spans="1:16">
      <c r="A116" s="22"/>
      <c r="B116" s="22"/>
      <c r="C116" s="58"/>
      <c r="D116" s="58"/>
      <c r="E116" s="58"/>
      <c r="F116" s="58"/>
      <c r="G116" s="58"/>
      <c r="H116" s="58"/>
      <c r="I116" s="58"/>
      <c r="J116" s="58"/>
      <c r="K116" s="53"/>
      <c r="L116" s="59" t="s">
        <v>100</v>
      </c>
      <c r="M116" s="19">
        <f>SUM(M101:M113)</f>
        <v>4655</v>
      </c>
      <c r="N116" s="101"/>
      <c r="O116" s="120" t="s">
        <v>100</v>
      </c>
      <c r="P116" s="102">
        <f>SUM(P101:P113)</f>
        <v>0</v>
      </c>
    </row>
    <row r="117" spans="1:16">
      <c r="A117" s="22"/>
      <c r="B117" s="22"/>
      <c r="C117" s="58"/>
      <c r="D117" s="58"/>
      <c r="E117" s="58"/>
      <c r="F117" s="58"/>
      <c r="G117" s="58"/>
      <c r="H117" s="58"/>
      <c r="I117" s="58"/>
      <c r="J117" s="58"/>
      <c r="K117" s="53"/>
      <c r="L117" s="57"/>
      <c r="M117" s="16"/>
      <c r="N117" s="101"/>
      <c r="O117" s="121"/>
      <c r="P117" s="104"/>
    </row>
    <row r="118" spans="1:16">
      <c r="A118" s="26" t="s">
        <v>106</v>
      </c>
      <c r="B118" s="27"/>
      <c r="C118" s="129" t="s">
        <v>31</v>
      </c>
      <c r="D118" s="129"/>
      <c r="E118" s="129"/>
      <c r="F118" s="129"/>
      <c r="G118" s="129"/>
      <c r="H118" s="129"/>
      <c r="I118" s="129"/>
      <c r="J118" s="129"/>
      <c r="K118" s="37"/>
      <c r="L118" s="18"/>
      <c r="M118" s="80"/>
      <c r="N118" s="90"/>
      <c r="O118" s="113"/>
      <c r="P118" s="91"/>
    </row>
    <row r="119" spans="1:16" s="8" customFormat="1" ht="14.45" customHeight="1">
      <c r="A119" s="30"/>
      <c r="B119" s="29"/>
      <c r="C119" s="45"/>
      <c r="D119" s="45"/>
      <c r="E119" s="45"/>
      <c r="F119" s="45"/>
      <c r="G119" s="45"/>
      <c r="H119" s="45"/>
      <c r="I119" s="45"/>
      <c r="J119" s="45"/>
      <c r="K119" s="47"/>
      <c r="L119" s="56"/>
      <c r="M119" s="77"/>
      <c r="N119" s="99"/>
      <c r="O119" s="119"/>
      <c r="P119" s="91"/>
    </row>
    <row r="120" spans="1:16" s="8" customFormat="1" ht="58.15" customHeight="1">
      <c r="A120" s="42" t="s">
        <v>107</v>
      </c>
      <c r="B120" s="43" t="s">
        <v>25</v>
      </c>
      <c r="C120" s="124" t="s">
        <v>43</v>
      </c>
      <c r="D120" s="124"/>
      <c r="E120" s="124"/>
      <c r="F120" s="124"/>
      <c r="G120" s="124"/>
      <c r="H120" s="124"/>
      <c r="I120" s="124"/>
      <c r="J120" s="124"/>
      <c r="K120" s="48">
        <v>7</v>
      </c>
      <c r="L120" s="60">
        <f>175*1.4</f>
        <v>244.99999999999997</v>
      </c>
      <c r="M120" s="79">
        <f>K120*L120</f>
        <v>1714.9999999999998</v>
      </c>
      <c r="N120" s="97">
        <v>7</v>
      </c>
      <c r="O120" s="114"/>
      <c r="P120" s="98">
        <f>N120*O120</f>
        <v>0</v>
      </c>
    </row>
    <row r="121" spans="1:16" s="8" customFormat="1" ht="14.45" customHeight="1">
      <c r="A121" s="30"/>
      <c r="B121" s="29"/>
      <c r="C121" s="45"/>
      <c r="D121" s="45"/>
      <c r="E121" s="45"/>
      <c r="F121" s="45"/>
      <c r="G121" s="45"/>
      <c r="H121" s="45"/>
      <c r="I121" s="45"/>
      <c r="J121" s="45"/>
      <c r="K121" s="47"/>
      <c r="L121" s="56"/>
      <c r="M121" s="77"/>
      <c r="N121" s="99"/>
      <c r="O121" s="119"/>
      <c r="P121" s="91"/>
    </row>
    <row r="122" spans="1:16" s="8" customFormat="1" ht="34.9" customHeight="1">
      <c r="A122" s="42" t="s">
        <v>108</v>
      </c>
      <c r="B122" s="43" t="s">
        <v>23</v>
      </c>
      <c r="C122" s="124" t="s">
        <v>89</v>
      </c>
      <c r="D122" s="124"/>
      <c r="E122" s="124"/>
      <c r="F122" s="124"/>
      <c r="G122" s="124"/>
      <c r="H122" s="124"/>
      <c r="I122" s="124"/>
      <c r="J122" s="124"/>
      <c r="K122" s="48">
        <v>4</v>
      </c>
      <c r="L122" s="60">
        <f>225*1.5</f>
        <v>337.5</v>
      </c>
      <c r="M122" s="79">
        <f>K122*L122</f>
        <v>1350</v>
      </c>
      <c r="N122" s="97">
        <v>4</v>
      </c>
      <c r="O122" s="114"/>
      <c r="P122" s="98">
        <f>N122*O122</f>
        <v>0</v>
      </c>
    </row>
    <row r="123" spans="1:16" s="8" customFormat="1" ht="14.45" customHeight="1">
      <c r="A123" s="30"/>
      <c r="B123" s="29"/>
      <c r="C123" s="45"/>
      <c r="D123" s="45"/>
      <c r="E123" s="45"/>
      <c r="F123" s="45"/>
      <c r="G123" s="45"/>
      <c r="H123" s="45"/>
      <c r="I123" s="45"/>
      <c r="J123" s="45"/>
      <c r="K123" s="47"/>
      <c r="L123" s="56"/>
      <c r="M123" s="77"/>
      <c r="N123" s="99"/>
      <c r="O123" s="119"/>
      <c r="P123" s="91"/>
    </row>
    <row r="124" spans="1:16" s="8" customFormat="1" ht="45" customHeight="1">
      <c r="A124" s="42" t="s">
        <v>109</v>
      </c>
      <c r="B124" s="43" t="s">
        <v>25</v>
      </c>
      <c r="C124" s="124" t="s">
        <v>34</v>
      </c>
      <c r="D124" s="124"/>
      <c r="E124" s="124"/>
      <c r="F124" s="124"/>
      <c r="G124" s="124"/>
      <c r="H124" s="124"/>
      <c r="I124" s="124"/>
      <c r="J124" s="124"/>
      <c r="K124" s="48">
        <v>7</v>
      </c>
      <c r="L124" s="60">
        <f>135*1.2</f>
        <v>162</v>
      </c>
      <c r="M124" s="79">
        <f>K124*L124</f>
        <v>1134</v>
      </c>
      <c r="N124" s="97">
        <v>7</v>
      </c>
      <c r="O124" s="114"/>
      <c r="P124" s="98">
        <f>N124*O124</f>
        <v>0</v>
      </c>
    </row>
    <row r="125" spans="1:16" s="8" customFormat="1" ht="14.45" customHeight="1">
      <c r="A125" s="30"/>
      <c r="B125" s="29"/>
      <c r="C125" s="45"/>
      <c r="D125" s="45"/>
      <c r="E125" s="45"/>
      <c r="F125" s="45"/>
      <c r="G125" s="45"/>
      <c r="H125" s="45"/>
      <c r="I125" s="45"/>
      <c r="J125" s="45"/>
      <c r="K125" s="47"/>
      <c r="L125" s="56"/>
      <c r="M125" s="77"/>
      <c r="N125" s="99"/>
      <c r="O125" s="119"/>
      <c r="P125" s="91"/>
    </row>
    <row r="126" spans="1:16" s="8" customFormat="1" ht="89.45" customHeight="1">
      <c r="A126" s="42" t="s">
        <v>110</v>
      </c>
      <c r="B126" s="43" t="s">
        <v>25</v>
      </c>
      <c r="C126" s="124" t="s">
        <v>35</v>
      </c>
      <c r="D126" s="124"/>
      <c r="E126" s="124"/>
      <c r="F126" s="124"/>
      <c r="G126" s="124"/>
      <c r="H126" s="124"/>
      <c r="I126" s="124"/>
      <c r="J126" s="124"/>
      <c r="K126" s="48">
        <v>25</v>
      </c>
      <c r="L126" s="60">
        <f>85*1.4</f>
        <v>118.99999999999999</v>
      </c>
      <c r="M126" s="79">
        <f>K126*L126</f>
        <v>2974.9999999999995</v>
      </c>
      <c r="N126" s="97">
        <v>25</v>
      </c>
      <c r="O126" s="114"/>
      <c r="P126" s="98">
        <f>N126*O126</f>
        <v>0</v>
      </c>
    </row>
    <row r="127" spans="1:16" s="8" customFormat="1" ht="14.45" customHeight="1">
      <c r="A127" s="30"/>
      <c r="B127" s="29"/>
      <c r="C127" s="45"/>
      <c r="D127" s="45"/>
      <c r="E127" s="45"/>
      <c r="F127" s="45"/>
      <c r="G127" s="45"/>
      <c r="H127" s="45"/>
      <c r="I127" s="45"/>
      <c r="J127" s="45"/>
      <c r="K127" s="47"/>
      <c r="L127" s="56"/>
      <c r="M127" s="77"/>
      <c r="N127" s="99"/>
      <c r="O127" s="119"/>
      <c r="P127" s="91"/>
    </row>
    <row r="128" spans="1:16" s="8" customFormat="1" ht="23.45" customHeight="1">
      <c r="A128" s="42" t="s">
        <v>111</v>
      </c>
      <c r="B128" s="43" t="s">
        <v>23</v>
      </c>
      <c r="C128" s="124" t="s">
        <v>125</v>
      </c>
      <c r="D128" s="124"/>
      <c r="E128" s="124"/>
      <c r="F128" s="124"/>
      <c r="G128" s="124"/>
      <c r="H128" s="124"/>
      <c r="I128" s="124"/>
      <c r="J128" s="124"/>
      <c r="K128" s="48">
        <v>4</v>
      </c>
      <c r="L128" s="60">
        <f>325*1.5</f>
        <v>487.5</v>
      </c>
      <c r="M128" s="79">
        <f>K128*L128</f>
        <v>1950</v>
      </c>
      <c r="N128" s="97">
        <v>4</v>
      </c>
      <c r="O128" s="114"/>
      <c r="P128" s="98">
        <f>N128*O128</f>
        <v>0</v>
      </c>
    </row>
    <row r="129" spans="1:16" s="8" customFormat="1" ht="14.45" customHeight="1">
      <c r="A129" s="30"/>
      <c r="B129" s="29"/>
      <c r="C129" s="45"/>
      <c r="D129" s="45"/>
      <c r="E129" s="45"/>
      <c r="F129" s="45"/>
      <c r="G129" s="45"/>
      <c r="H129" s="45"/>
      <c r="I129" s="45"/>
      <c r="J129" s="45"/>
      <c r="K129" s="47"/>
      <c r="L129" s="56"/>
      <c r="M129" s="77"/>
      <c r="N129" s="99"/>
      <c r="O129" s="119"/>
      <c r="P129" s="91"/>
    </row>
    <row r="130" spans="1:16" s="8" customFormat="1" ht="34.9" customHeight="1">
      <c r="A130" s="42" t="s">
        <v>112</v>
      </c>
      <c r="B130" s="43" t="s">
        <v>23</v>
      </c>
      <c r="C130" s="124" t="s">
        <v>127</v>
      </c>
      <c r="D130" s="124"/>
      <c r="E130" s="124"/>
      <c r="F130" s="124"/>
      <c r="G130" s="124"/>
      <c r="H130" s="124"/>
      <c r="I130" s="124"/>
      <c r="J130" s="124"/>
      <c r="K130" s="48">
        <v>4</v>
      </c>
      <c r="L130" s="60">
        <f>275*1.5</f>
        <v>412.5</v>
      </c>
      <c r="M130" s="79">
        <f>K130*L130</f>
        <v>1650</v>
      </c>
      <c r="N130" s="97">
        <v>4</v>
      </c>
      <c r="O130" s="114"/>
      <c r="P130" s="98">
        <f>N130*O130</f>
        <v>0</v>
      </c>
    </row>
    <row r="131" spans="1:16" s="8" customFormat="1" ht="14.45" customHeight="1">
      <c r="A131" s="30"/>
      <c r="B131" s="29"/>
      <c r="C131" s="45"/>
      <c r="D131" s="45"/>
      <c r="E131" s="45"/>
      <c r="F131" s="45"/>
      <c r="G131" s="45"/>
      <c r="H131" s="45"/>
      <c r="I131" s="45"/>
      <c r="J131" s="45"/>
      <c r="K131" s="47"/>
      <c r="L131" s="56"/>
      <c r="M131" s="77"/>
      <c r="N131" s="99"/>
      <c r="O131" s="119"/>
      <c r="P131" s="91"/>
    </row>
    <row r="132" spans="1:16" s="8" customFormat="1" ht="75" customHeight="1">
      <c r="A132" s="42" t="s">
        <v>113</v>
      </c>
      <c r="B132" s="43" t="s">
        <v>23</v>
      </c>
      <c r="C132" s="124" t="s">
        <v>128</v>
      </c>
      <c r="D132" s="124"/>
      <c r="E132" s="124"/>
      <c r="F132" s="124"/>
      <c r="G132" s="124"/>
      <c r="H132" s="124"/>
      <c r="I132" s="124"/>
      <c r="J132" s="124"/>
      <c r="K132" s="48">
        <v>4</v>
      </c>
      <c r="L132" s="60">
        <f>275*1.5</f>
        <v>412.5</v>
      </c>
      <c r="M132" s="79">
        <f>K132*L132</f>
        <v>1650</v>
      </c>
      <c r="N132" s="97">
        <v>4</v>
      </c>
      <c r="O132" s="114"/>
      <c r="P132" s="98">
        <f>N132*O132</f>
        <v>0</v>
      </c>
    </row>
    <row r="133" spans="1:16" s="8" customFormat="1" ht="14.45" customHeight="1">
      <c r="A133" s="30"/>
      <c r="B133" s="29"/>
      <c r="C133" s="45"/>
      <c r="D133" s="45"/>
      <c r="E133" s="45"/>
      <c r="F133" s="45"/>
      <c r="G133" s="45"/>
      <c r="H133" s="45"/>
      <c r="I133" s="45"/>
      <c r="J133" s="45"/>
      <c r="K133" s="47"/>
      <c r="L133" s="56"/>
      <c r="M133" s="77"/>
      <c r="N133" s="99"/>
      <c r="O133" s="119"/>
      <c r="P133" s="91"/>
    </row>
    <row r="134" spans="1:16" s="8" customFormat="1" ht="33.6" customHeight="1">
      <c r="A134" s="42" t="s">
        <v>114</v>
      </c>
      <c r="B134" s="43" t="s">
        <v>30</v>
      </c>
      <c r="C134" s="124" t="s">
        <v>36</v>
      </c>
      <c r="D134" s="124"/>
      <c r="E134" s="124"/>
      <c r="F134" s="124"/>
      <c r="G134" s="124"/>
      <c r="H134" s="124"/>
      <c r="I134" s="124"/>
      <c r="J134" s="124"/>
      <c r="K134" s="48">
        <v>1</v>
      </c>
      <c r="L134" s="60">
        <f>2550</f>
        <v>2550</v>
      </c>
      <c r="M134" s="79">
        <f>K134*L134</f>
        <v>2550</v>
      </c>
      <c r="N134" s="97">
        <v>1</v>
      </c>
      <c r="O134" s="114"/>
      <c r="P134" s="98">
        <f>N134*O134</f>
        <v>0</v>
      </c>
    </row>
    <row r="135" spans="1:16" s="8" customFormat="1" ht="14.45" customHeight="1">
      <c r="A135" s="30"/>
      <c r="B135" s="29"/>
      <c r="C135" s="45"/>
      <c r="D135" s="45"/>
      <c r="E135" s="45"/>
      <c r="F135" s="45"/>
      <c r="G135" s="45"/>
      <c r="H135" s="45"/>
      <c r="I135" s="45"/>
      <c r="J135" s="45"/>
      <c r="K135" s="47"/>
      <c r="L135" s="56"/>
      <c r="M135" s="77"/>
      <c r="N135" s="99"/>
      <c r="O135" s="119"/>
      <c r="P135" s="91"/>
    </row>
    <row r="136" spans="1:16" s="8" customFormat="1" ht="27.6" customHeight="1">
      <c r="A136" s="42" t="s">
        <v>115</v>
      </c>
      <c r="B136" s="43" t="s">
        <v>23</v>
      </c>
      <c r="C136" s="124" t="s">
        <v>129</v>
      </c>
      <c r="D136" s="124"/>
      <c r="E136" s="124"/>
      <c r="F136" s="124"/>
      <c r="G136" s="124"/>
      <c r="H136" s="124"/>
      <c r="I136" s="124"/>
      <c r="J136" s="124"/>
      <c r="K136" s="48">
        <v>4</v>
      </c>
      <c r="L136" s="60">
        <f>100</f>
        <v>100</v>
      </c>
      <c r="M136" s="79">
        <f>K136*L136</f>
        <v>400</v>
      </c>
      <c r="N136" s="97">
        <v>4</v>
      </c>
      <c r="O136" s="114"/>
      <c r="P136" s="98">
        <f>N136*O136</f>
        <v>0</v>
      </c>
    </row>
    <row r="137" spans="1:16" s="8" customFormat="1" ht="14.45" customHeight="1">
      <c r="A137" s="30"/>
      <c r="B137" s="29"/>
      <c r="C137" s="45"/>
      <c r="D137" s="45"/>
      <c r="E137" s="45"/>
      <c r="F137" s="45"/>
      <c r="G137" s="45"/>
      <c r="H137" s="45"/>
      <c r="I137" s="45"/>
      <c r="J137" s="45"/>
      <c r="K137" s="47"/>
      <c r="L137" s="56"/>
      <c r="M137" s="77"/>
      <c r="N137" s="99"/>
      <c r="O137" s="119"/>
      <c r="P137" s="91"/>
    </row>
    <row r="138" spans="1:16" s="8" customFormat="1" ht="29.45" customHeight="1">
      <c r="A138" s="42" t="s">
        <v>116</v>
      </c>
      <c r="B138" s="43" t="s">
        <v>23</v>
      </c>
      <c r="C138" s="124" t="s">
        <v>85</v>
      </c>
      <c r="D138" s="124"/>
      <c r="E138" s="124"/>
      <c r="F138" s="124"/>
      <c r="G138" s="124"/>
      <c r="H138" s="124"/>
      <c r="I138" s="124"/>
      <c r="J138" s="124"/>
      <c r="K138" s="48">
        <v>4</v>
      </c>
      <c r="L138" s="60">
        <f>275</f>
        <v>275</v>
      </c>
      <c r="M138" s="79">
        <f>K138*L138</f>
        <v>1100</v>
      </c>
      <c r="N138" s="97">
        <v>4</v>
      </c>
      <c r="O138" s="114"/>
      <c r="P138" s="98">
        <f>N138*O138</f>
        <v>0</v>
      </c>
    </row>
    <row r="139" spans="1:16" s="8" customFormat="1" ht="14.45" customHeight="1">
      <c r="A139" s="30"/>
      <c r="B139" s="29"/>
      <c r="C139" s="45"/>
      <c r="D139" s="45"/>
      <c r="E139" s="45"/>
      <c r="F139" s="45"/>
      <c r="G139" s="45"/>
      <c r="H139" s="45"/>
      <c r="I139" s="45"/>
      <c r="J139" s="45"/>
      <c r="K139" s="47"/>
      <c r="L139" s="56"/>
      <c r="M139" s="77"/>
      <c r="N139" s="99"/>
      <c r="O139" s="100"/>
      <c r="P139" s="91"/>
    </row>
    <row r="140" spans="1:16" ht="14.25">
      <c r="A140" s="22"/>
      <c r="B140" s="22"/>
      <c r="C140" s="58"/>
      <c r="D140" s="58"/>
      <c r="E140" s="58"/>
      <c r="F140" s="58"/>
      <c r="G140" s="58"/>
      <c r="H140" s="58"/>
      <c r="I140" s="58"/>
      <c r="J140" s="126" t="s">
        <v>104</v>
      </c>
      <c r="K140" s="127"/>
      <c r="L140" s="127"/>
      <c r="M140" s="75">
        <f>SUM(M120:M139)</f>
        <v>16474</v>
      </c>
      <c r="N140" s="105"/>
      <c r="O140" s="106"/>
      <c r="P140" s="104">
        <f>SUM(P120:P139)</f>
        <v>0</v>
      </c>
    </row>
    <row r="141" spans="1:16">
      <c r="A141" s="22"/>
      <c r="B141" s="22"/>
      <c r="C141" s="8"/>
      <c r="D141" s="8"/>
      <c r="E141" s="8"/>
      <c r="F141" s="8"/>
      <c r="G141" s="8"/>
      <c r="H141" s="8"/>
      <c r="I141" s="8"/>
      <c r="J141" s="8"/>
      <c r="K141" s="53"/>
      <c r="L141" s="57"/>
      <c r="M141" s="75"/>
      <c r="N141" s="101"/>
      <c r="O141" s="103"/>
      <c r="P141" s="104"/>
    </row>
    <row r="142" spans="1:16" ht="14.25">
      <c r="A142" s="22"/>
      <c r="B142" s="22"/>
      <c r="C142" s="58"/>
      <c r="D142" s="58"/>
      <c r="E142" s="58"/>
      <c r="F142" s="58"/>
      <c r="G142" s="58"/>
      <c r="H142" s="58"/>
      <c r="I142" s="58"/>
      <c r="J142" s="130" t="s">
        <v>105</v>
      </c>
      <c r="K142" s="131"/>
      <c r="L142" s="131"/>
      <c r="M142" s="19">
        <f>M140+M116</f>
        <v>21129</v>
      </c>
      <c r="N142" s="105"/>
      <c r="O142" s="106"/>
      <c r="P142" s="102">
        <f>P140+P116</f>
        <v>0</v>
      </c>
    </row>
    <row r="143" spans="1:16">
      <c r="A143" s="22"/>
      <c r="B143" s="22"/>
      <c r="C143" s="8"/>
      <c r="D143" s="8"/>
      <c r="E143" s="8"/>
      <c r="F143" s="8"/>
      <c r="G143" s="8"/>
      <c r="H143" s="8"/>
      <c r="I143" s="8"/>
      <c r="J143" s="8"/>
      <c r="K143" s="53"/>
      <c r="L143" s="57"/>
      <c r="M143" s="16"/>
      <c r="N143" s="101"/>
      <c r="O143" s="103"/>
      <c r="P143" s="104"/>
    </row>
    <row r="144" spans="1:16">
      <c r="A144" s="22"/>
      <c r="B144" s="22"/>
      <c r="C144" s="8"/>
      <c r="D144" s="8"/>
      <c r="E144" s="8"/>
      <c r="F144" s="8"/>
      <c r="G144" s="8"/>
      <c r="H144" s="8"/>
      <c r="I144" s="8"/>
      <c r="J144" s="8"/>
      <c r="K144" s="53"/>
      <c r="N144" s="101"/>
      <c r="O144" s="132" t="s">
        <v>133</v>
      </c>
      <c r="P144" s="133">
        <f>P142+P96+P50</f>
        <v>0</v>
      </c>
    </row>
    <row r="145" spans="1:16" ht="13.15" customHeight="1" thickBot="1">
      <c r="A145" s="22"/>
      <c r="B145" s="22"/>
      <c r="C145" s="8"/>
      <c r="D145" s="8"/>
      <c r="E145" s="8"/>
      <c r="F145" s="8"/>
      <c r="G145" s="8"/>
      <c r="H145" s="8"/>
      <c r="I145" s="8"/>
      <c r="J145" s="8"/>
      <c r="K145" s="61"/>
      <c r="L145" s="82" t="s">
        <v>28</v>
      </c>
      <c r="M145" s="83">
        <f>M142+M96+M50</f>
        <v>77588.75</v>
      </c>
      <c r="N145" s="107"/>
      <c r="O145" s="108" t="s">
        <v>132</v>
      </c>
      <c r="P145" s="109">
        <f>M145</f>
        <v>77588.75</v>
      </c>
    </row>
    <row r="146" spans="1:16">
      <c r="G146" s="2"/>
      <c r="H146" s="2"/>
    </row>
    <row r="147" spans="1:16">
      <c r="A147" s="31"/>
      <c r="B147" s="31"/>
      <c r="G147" s="2"/>
      <c r="H147" s="2"/>
      <c r="I147" s="4"/>
      <c r="J147" s="4"/>
      <c r="K147" s="38"/>
      <c r="L147" s="4"/>
      <c r="M147" s="5"/>
      <c r="N147" s="38"/>
      <c r="O147" s="4"/>
      <c r="P147" s="5"/>
    </row>
    <row r="148" spans="1:16">
      <c r="A148" s="31"/>
      <c r="B148" s="31"/>
      <c r="G148" s="2"/>
      <c r="H148" s="2"/>
      <c r="I148" s="4"/>
      <c r="J148" s="4"/>
      <c r="K148" s="38"/>
      <c r="L148" s="4"/>
      <c r="M148" s="5"/>
      <c r="N148" s="38"/>
      <c r="O148" s="4"/>
      <c r="P148" s="5"/>
    </row>
    <row r="149" spans="1:16">
      <c r="A149" s="32"/>
      <c r="B149" s="32"/>
      <c r="G149" s="2"/>
      <c r="H149" s="2"/>
      <c r="I149" s="3"/>
      <c r="J149" s="3"/>
      <c r="K149" s="39"/>
      <c r="L149" s="3"/>
      <c r="M149" s="6"/>
      <c r="N149" s="39"/>
      <c r="O149" s="3"/>
      <c r="P149" s="6"/>
    </row>
    <row r="150" spans="1:16">
      <c r="A150" s="32"/>
      <c r="B150" s="32"/>
      <c r="G150" s="2"/>
      <c r="H150" s="2"/>
      <c r="I150" s="3"/>
      <c r="J150" s="3"/>
      <c r="K150" s="39"/>
      <c r="L150" s="3"/>
      <c r="M150" s="6"/>
      <c r="N150" s="39"/>
      <c r="O150" s="3"/>
      <c r="P150" s="6"/>
    </row>
    <row r="152" spans="1:16">
      <c r="C152" s="7"/>
      <c r="D152" s="7"/>
      <c r="E152" s="7"/>
      <c r="F152" s="7"/>
      <c r="G152" s="7"/>
      <c r="H152" s="7"/>
    </row>
    <row r="153" spans="1:16">
      <c r="C153" s="4"/>
      <c r="D153" s="4"/>
      <c r="E153" s="4"/>
      <c r="F153" s="4"/>
      <c r="G153" s="4"/>
      <c r="H153" s="4"/>
    </row>
    <row r="154" spans="1:16">
      <c r="C154" s="4"/>
      <c r="D154" s="4"/>
      <c r="E154" s="4"/>
      <c r="F154" s="4"/>
      <c r="G154" s="4"/>
      <c r="H154" s="4"/>
    </row>
    <row r="155" spans="1:16">
      <c r="C155" s="3"/>
      <c r="D155" s="3"/>
      <c r="E155" s="3"/>
      <c r="F155" s="3"/>
      <c r="G155" s="3"/>
      <c r="H155" s="3"/>
    </row>
    <row r="156" spans="1:16">
      <c r="C156" s="3"/>
      <c r="D156" s="3"/>
      <c r="E156" s="3"/>
      <c r="F156" s="3"/>
      <c r="G156" s="3"/>
      <c r="H156" s="3"/>
    </row>
  </sheetData>
  <mergeCells count="65">
    <mergeCell ref="J142:L142"/>
    <mergeCell ref="C136:J136"/>
    <mergeCell ref="C138:J138"/>
    <mergeCell ref="J140:L140"/>
    <mergeCell ref="C130:J130"/>
    <mergeCell ref="C132:J132"/>
    <mergeCell ref="C134:J134"/>
    <mergeCell ref="C126:J126"/>
    <mergeCell ref="C128:J128"/>
    <mergeCell ref="C118:J118"/>
    <mergeCell ref="C120:J120"/>
    <mergeCell ref="C122:J122"/>
    <mergeCell ref="C113:J113"/>
    <mergeCell ref="C103:J103"/>
    <mergeCell ref="C105:J105"/>
    <mergeCell ref="C107:J107"/>
    <mergeCell ref="C124:J124"/>
    <mergeCell ref="C109:J109"/>
    <mergeCell ref="C111:J111"/>
    <mergeCell ref="C86:J86"/>
    <mergeCell ref="C82:J82"/>
    <mergeCell ref="C84:J84"/>
    <mergeCell ref="C88:J88"/>
    <mergeCell ref="J96:L96"/>
    <mergeCell ref="C97:J97"/>
    <mergeCell ref="C99:J99"/>
    <mergeCell ref="C101:J101"/>
    <mergeCell ref="C76:J76"/>
    <mergeCell ref="J94:L94"/>
    <mergeCell ref="C63:J63"/>
    <mergeCell ref="C65:J65"/>
    <mergeCell ref="C67:J67"/>
    <mergeCell ref="C72:J72"/>
    <mergeCell ref="C74:J74"/>
    <mergeCell ref="C78:J78"/>
    <mergeCell ref="C90:J90"/>
    <mergeCell ref="C80:J80"/>
    <mergeCell ref="C92:J92"/>
    <mergeCell ref="C57:J57"/>
    <mergeCell ref="C61:J61"/>
    <mergeCell ref="C53:J53"/>
    <mergeCell ref="C55:J55"/>
    <mergeCell ref="J48:L48"/>
    <mergeCell ref="C59:J59"/>
    <mergeCell ref="C17:J17"/>
    <mergeCell ref="C19:J19"/>
    <mergeCell ref="C21:J21"/>
    <mergeCell ref="C51:J51"/>
    <mergeCell ref="C32:J32"/>
    <mergeCell ref="C34:J34"/>
    <mergeCell ref="C36:J36"/>
    <mergeCell ref="J50:L50"/>
    <mergeCell ref="C46:J46"/>
    <mergeCell ref="C38:J38"/>
    <mergeCell ref="C40:J40"/>
    <mergeCell ref="C42:J42"/>
    <mergeCell ref="C44:J44"/>
    <mergeCell ref="C23:J23"/>
    <mergeCell ref="C25:J25"/>
    <mergeCell ref="C30:J30"/>
    <mergeCell ref="C9:J9"/>
    <mergeCell ref="C13:J13"/>
    <mergeCell ref="C15:J15"/>
    <mergeCell ref="C11:J11"/>
    <mergeCell ref="N5:P5"/>
  </mergeCells>
  <printOptions horizontalCentered="1"/>
  <pageMargins left="0.59055118110236227" right="0.51181102362204722" top="1.2598425196850394" bottom="0.98425196850393704" header="0.31496062992125984" footer="0.43307086614173229"/>
  <pageSetup paperSize="9" scale="88" fitToHeight="0" orientation="portrait" r:id="rId1"/>
  <headerFooter scaleWithDoc="0">
    <oddHeader>&amp;L&amp;"Arial,Normal"&amp;6&amp;G&amp;R&amp;8Foc,57
08038 Barcelona
Tel. 938 574 000
www.gencat.cat/cire
www.madeincire.cat</oddHeader>
    <oddFooter>&amp;L&amp;G&amp;C&amp;"Helvetica-Light,Negrita"&amp;7&amp;K01+044N.I.F.:Q-5856204-B&amp;R&amp;K01+044Pàg.&amp;P / &amp;N</oddFooter>
  </headerFooter>
  <rowBreaks count="1" manualBreakCount="1">
    <brk id="29" max="14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topLeftCell="A4" workbookViewId="0">
      <selection activeCell="C1" sqref="C1:C9"/>
    </sheetView>
  </sheetViews>
  <sheetFormatPr defaultColWidth="11" defaultRowHeight="14.25"/>
  <cols>
    <col min="2" max="2" width="17.25" bestFit="1" customWidth="1"/>
    <col min="3" max="3" width="24.5" bestFit="1" customWidth="1"/>
  </cols>
  <sheetData>
    <row r="1" spans="1:3">
      <c r="A1" t="s">
        <v>0</v>
      </c>
      <c r="B1" t="s">
        <v>4</v>
      </c>
      <c r="C1" t="s">
        <v>10</v>
      </c>
    </row>
    <row r="2" spans="1:3">
      <c r="A2" t="s">
        <v>1</v>
      </c>
      <c r="B2" t="s">
        <v>5</v>
      </c>
      <c r="C2" t="s">
        <v>11</v>
      </c>
    </row>
    <row r="3" spans="1:3">
      <c r="A3" t="s">
        <v>2</v>
      </c>
      <c r="B3" t="s">
        <v>6</v>
      </c>
      <c r="C3" t="s">
        <v>12</v>
      </c>
    </row>
    <row r="4" spans="1:3">
      <c r="A4" t="s">
        <v>3</v>
      </c>
      <c r="B4" t="s">
        <v>7</v>
      </c>
      <c r="C4" t="s">
        <v>13</v>
      </c>
    </row>
    <row r="5" spans="1:3">
      <c r="B5" t="s">
        <v>8</v>
      </c>
      <c r="C5" t="s">
        <v>14</v>
      </c>
    </row>
    <row r="6" spans="1:3">
      <c r="B6" t="s">
        <v>9</v>
      </c>
      <c r="C6" t="s">
        <v>15</v>
      </c>
    </row>
  </sheetData>
  <customSheetViews>
    <customSheetView guid="{8898CBE6-340D-41DC-A062-245629C24F0C}" showPageBreaks="1">
      <selection activeCell="C1" sqref="C1:C9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4</vt:i4>
      </vt:variant>
    </vt:vector>
  </HeadingPairs>
  <TitlesOfParts>
    <vt:vector size="6" baseType="lpstr">
      <vt:lpstr>LLEVANT, XALOC,GARBI_CAN LLUPIÀ</vt:lpstr>
      <vt:lpstr>Hoja2</vt:lpstr>
      <vt:lpstr>'LLEVANT, XALOC,GARBI_CAN LLUPIÀ'!Àrea_d'impressió</vt:lpstr>
      <vt:lpstr>director</vt:lpstr>
      <vt:lpstr>provincia</vt:lpstr>
      <vt:lpstr>titol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López Garcia</dc:creator>
  <cp:lastModifiedBy>Llamas Garcia, Elena</cp:lastModifiedBy>
  <cp:lastPrinted>2026-03-20T10:13:16Z</cp:lastPrinted>
  <dcterms:created xsi:type="dcterms:W3CDTF">2014-03-26T08:05:59Z</dcterms:created>
  <dcterms:modified xsi:type="dcterms:W3CDTF">2026-07-09T09:36:54Z</dcterms:modified>
</cp:coreProperties>
</file>