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927_CONTRACTACIO\927_Oberts\2026\SAVO, SA\S25-26 ACORD MARC CONTENIDORS I TANCAMENTS CARREGA BILATERAL\02_PCAP-PPT\"/>
    </mc:Choice>
  </mc:AlternateContent>
  <xr:revisionPtr revIDLastSave="0" documentId="13_ncr:1_{B2DADD4D-86C2-426D-BDEE-CBB65E0D053D}" xr6:coauthVersionLast="47" xr6:coauthVersionMax="47" xr10:uidLastSave="{00000000-0000-0000-0000-000000000000}"/>
  <bookViews>
    <workbookView xWindow="57480" yWindow="-120" windowWidth="29040" windowHeight="15720" xr2:uid="{369B9856-83F0-4401-AE21-B64F19031547}"/>
  </bookViews>
  <sheets>
    <sheet name="CRITERI 1 I CRITERI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7" i="1"/>
  <c r="J24" i="1"/>
  <c r="J23" i="1"/>
  <c r="J22" i="1"/>
  <c r="J21" i="1"/>
  <c r="J20" i="1"/>
  <c r="J19" i="1"/>
  <c r="E19" i="1"/>
  <c r="E27" i="1"/>
  <c r="E26" i="1"/>
  <c r="E25" i="1"/>
  <c r="E24" i="1"/>
  <c r="E23" i="1"/>
  <c r="E22" i="1"/>
  <c r="E21" i="1"/>
  <c r="E20" i="1"/>
  <c r="C39" i="1"/>
  <c r="B45" i="1"/>
  <c r="B44" i="1"/>
  <c r="B38" i="1"/>
  <c r="B39" i="1"/>
  <c r="B40" i="1"/>
  <c r="B41" i="1"/>
  <c r="B42" i="1"/>
  <c r="B43" i="1"/>
  <c r="C45" i="1"/>
  <c r="I38" i="1"/>
  <c r="C38" i="1" s="1"/>
  <c r="I39" i="1"/>
  <c r="I40" i="1"/>
  <c r="C40" i="1" s="1"/>
  <c r="I41" i="1"/>
  <c r="C41" i="1" s="1"/>
  <c r="I42" i="1"/>
  <c r="C42" i="1" s="1"/>
  <c r="I43" i="1"/>
  <c r="C43" i="1" s="1"/>
  <c r="K43" i="1"/>
  <c r="L43" i="1" s="1"/>
  <c r="I44" i="1"/>
  <c r="C44" i="1" s="1"/>
  <c r="K44" i="1"/>
  <c r="I45" i="1"/>
  <c r="K45" i="1"/>
  <c r="L45" i="1"/>
  <c r="I37" i="1"/>
  <c r="C37" i="1"/>
  <c r="K37" i="1"/>
  <c r="L37" i="1" s="1"/>
  <c r="L44" i="1" l="1"/>
  <c r="K42" i="1"/>
  <c r="L42" i="1" s="1"/>
  <c r="K41" i="1"/>
  <c r="L41" i="1" s="1"/>
  <c r="K40" i="1"/>
  <c r="L40" i="1" s="1"/>
  <c r="K39" i="1"/>
  <c r="L39" i="1" s="1"/>
  <c r="K38" i="1"/>
  <c r="L38" i="1" s="1"/>
  <c r="B37" i="1" l="1"/>
  <c r="B5" i="1"/>
  <c r="B6" i="1"/>
  <c r="F6" i="1" s="1"/>
  <c r="F9" i="1"/>
  <c r="F8" i="1"/>
  <c r="F7" i="1"/>
  <c r="K21" i="1"/>
  <c r="K22" i="1"/>
  <c r="F27" i="1"/>
  <c r="G27" i="1" s="1"/>
  <c r="F25" i="1"/>
  <c r="G25" i="1" s="1"/>
  <c r="F24" i="1"/>
  <c r="G24" i="1" s="1"/>
  <c r="B27" i="1"/>
  <c r="E45" i="1" s="1"/>
  <c r="B21" i="1"/>
  <c r="F21" i="1" s="1"/>
  <c r="G21" i="1" s="1"/>
  <c r="B22" i="1"/>
  <c r="F22" i="1" s="1"/>
  <c r="G22" i="1" s="1"/>
  <c r="B23" i="1"/>
  <c r="F23" i="1" s="1"/>
  <c r="G23" i="1" s="1"/>
  <c r="B24" i="1"/>
  <c r="K24" i="1" s="1"/>
  <c r="B25" i="1"/>
  <c r="K25" i="1" s="1"/>
  <c r="B26" i="1"/>
  <c r="K26" i="1" s="1"/>
  <c r="B19" i="1"/>
  <c r="F19" i="1" s="1"/>
  <c r="F10" i="1"/>
  <c r="F11" i="1"/>
  <c r="F12" i="1"/>
  <c r="F13" i="1"/>
  <c r="D13" i="1"/>
  <c r="B20" i="1"/>
  <c r="F20" i="1" s="1"/>
  <c r="G20" i="1" s="1"/>
  <c r="K23" i="1" l="1"/>
  <c r="E41" i="1"/>
  <c r="K20" i="1"/>
  <c r="F26" i="1"/>
  <c r="G26" i="1" s="1"/>
  <c r="K27" i="1"/>
  <c r="K19" i="1"/>
  <c r="E43" i="1"/>
  <c r="E44" i="1"/>
  <c r="E40" i="1"/>
  <c r="E42" i="1"/>
  <c r="E37" i="1"/>
  <c r="E38" i="1"/>
  <c r="F5" i="1"/>
  <c r="F14" i="1" s="1"/>
  <c r="D12" i="1"/>
  <c r="K28" i="1" l="1"/>
  <c r="E32" i="1" s="1"/>
  <c r="E39" i="1"/>
  <c r="E46" i="1" s="1"/>
  <c r="D11" i="1"/>
  <c r="D10" i="1"/>
  <c r="D8" i="1"/>
  <c r="D7" i="1"/>
  <c r="D6" i="1"/>
  <c r="D5" i="1"/>
  <c r="G19" i="1" l="1"/>
  <c r="D9" i="1"/>
  <c r="D14" i="1" s="1"/>
  <c r="G28" i="1" l="1"/>
  <c r="E31" i="1" s="1"/>
</calcChain>
</file>

<file path=xl/sharedStrings.xml><?xml version="1.0" encoding="utf-8"?>
<sst xmlns="http://schemas.openxmlformats.org/spreadsheetml/2006/main" count="56" uniqueCount="34">
  <si>
    <t>FRACCIÓ</t>
  </si>
  <si>
    <t xml:space="preserve">UNITATS </t>
  </si>
  <si>
    <t>Maneta</t>
  </si>
  <si>
    <t>TOTAL (LLOGUER 60 QUOTES)</t>
  </si>
  <si>
    <t>OFERTA COMPRA</t>
  </si>
  <si>
    <t>OFERTA LLOGUER</t>
  </si>
  <si>
    <t xml:space="preserve">CRITERI 1. L’oferta econòmica. </t>
  </si>
  <si>
    <t>OFERTA LICITADOR</t>
  </si>
  <si>
    <t>VALOR COMPRA OFERTA LICITADOR</t>
  </si>
  <si>
    <t>VALOR LLOGUER OFERTA LICITADOR</t>
  </si>
  <si>
    <t>Sistema d’identificació i tancament</t>
  </si>
  <si>
    <t xml:space="preserve">Contenidor gran amb pedal i sistema d’identificació i control d’usuaris. </t>
  </si>
  <si>
    <t>Contenidor gran amb pedal, maneta i sistema d’identificació i control d’usuaris.</t>
  </si>
  <si>
    <t xml:space="preserve">Contenidor petit amb pedal i sistema d’identificació i control d’usuaris. </t>
  </si>
  <si>
    <t>Contenidor petit amb pedal, maneta i sistema d’identificació i control d’usuaris.</t>
  </si>
  <si>
    <t>Contenidor gran, amb boca oberta</t>
  </si>
  <si>
    <t>Contenidor petit, amb boca reduïda bidimensional</t>
  </si>
  <si>
    <t>CRITERI 2. Oferir la compra dels béns subministrats mitjançant arrendament operatiu</t>
  </si>
  <si>
    <t>Descripció</t>
  </si>
  <si>
    <t>OFERTA MÀXIMA LICITADOR</t>
  </si>
  <si>
    <t>VALOR GLOBAL SIMULACIÓ OFERTA</t>
  </si>
  <si>
    <t>VALOR GLOBAL SIMULACIÓ MÀXIM</t>
  </si>
  <si>
    <t>PREU MAXIM BASATS COMPRA</t>
  </si>
  <si>
    <t>TOTAL                        (LLOGUER MENSUAL)</t>
  </si>
  <si>
    <t>VALOR MAXIM COMPRA PER OFERTA</t>
  </si>
  <si>
    <t>OFERTA MÍNIMA LICITADOR</t>
  </si>
  <si>
    <t>CÀLCUL PREU MAXIM SI LLOGUER + OPCIÓ COMPRA</t>
  </si>
  <si>
    <t>OFERTA LICITADOR MANTENIMENT (€/MES)</t>
  </si>
  <si>
    <t>Vacris</t>
  </si>
  <si>
    <t>PREU MÀXIM QUOTA LLOGUER(€/MES)</t>
  </si>
  <si>
    <t>PREU MÀXIM MANTENIMENT (€/MES)</t>
  </si>
  <si>
    <t>OFERTA LICITADOR QUOTA LLOGUER (€/MES)</t>
  </si>
  <si>
    <t>QUOTA TOTAL (€/MES)</t>
  </si>
  <si>
    <t>OFERTA QUOTA TOTAL (€/MES)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</si>
</sst>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8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4" fontId="3" fillId="0" borderId="1" xfId="1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9" fontId="3" fillId="0" borderId="0" xfId="2" applyFont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5" borderId="0" xfId="0" applyFont="1" applyFill="1"/>
    <xf numFmtId="0" fontId="3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2" fillId="6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44" fontId="3" fillId="6" borderId="0" xfId="0" applyNumberFormat="1" applyFont="1" applyFill="1" applyAlignment="1">
      <alignment vertical="center"/>
    </xf>
    <xf numFmtId="44" fontId="2" fillId="2" borderId="2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1" applyFont="1" applyAlignment="1">
      <alignment vertical="center"/>
    </xf>
    <xf numFmtId="0" fontId="3" fillId="0" borderId="0" xfId="0" applyFont="1" applyAlignment="1">
      <alignment horizontal="justify" vertical="center"/>
    </xf>
    <xf numFmtId="168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6" fillId="0" borderId="0" xfId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0905-D7CE-430A-ABEF-D26FCA795A89}">
  <sheetPr>
    <tabColor theme="9"/>
  </sheetPr>
  <dimension ref="A1:Q60"/>
  <sheetViews>
    <sheetView tabSelected="1" zoomScaleNormal="100" workbookViewId="0">
      <selection activeCell="B6" sqref="B6"/>
    </sheetView>
  </sheetViews>
  <sheetFormatPr baseColWidth="10" defaultColWidth="11.44140625" defaultRowHeight="21.75" customHeight="1" x14ac:dyDescent="0.3"/>
  <cols>
    <col min="1" max="1" width="74" style="3" customWidth="1"/>
    <col min="2" max="2" width="12.21875" style="3" customWidth="1"/>
    <col min="3" max="3" width="20.6640625" style="3" customWidth="1"/>
    <col min="4" max="4" width="19" style="3" customWidth="1"/>
    <col min="5" max="5" width="20.21875" style="3" customWidth="1"/>
    <col min="6" max="6" width="21.44140625" style="3" customWidth="1"/>
    <col min="7" max="7" width="20.88671875" style="3" customWidth="1"/>
    <col min="8" max="8" width="19.88671875" style="3" bestFit="1" customWidth="1"/>
    <col min="9" max="9" width="23.21875" style="3" customWidth="1"/>
    <col min="10" max="10" width="22.88671875" style="3" bestFit="1" customWidth="1"/>
    <col min="11" max="11" width="19.88671875" style="3" bestFit="1" customWidth="1"/>
    <col min="12" max="12" width="12" style="3" bestFit="1" customWidth="1"/>
    <col min="13" max="13" width="27.88671875" style="3" customWidth="1"/>
    <col min="14" max="14" width="14.44140625" style="3" bestFit="1" customWidth="1"/>
    <col min="15" max="15" width="23.88671875" style="3" bestFit="1" customWidth="1"/>
    <col min="16" max="16" width="12.109375" style="3" bestFit="1" customWidth="1"/>
    <col min="17" max="17" width="14.44140625" style="3" bestFit="1" customWidth="1"/>
    <col min="18" max="16384" width="11.44140625" style="3"/>
  </cols>
  <sheetData>
    <row r="1" spans="1:17" ht="21.75" customHeight="1" x14ac:dyDescent="0.2">
      <c r="A1" s="13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7" ht="21.75" customHeight="1" x14ac:dyDescent="0.3">
      <c r="A2" s="15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7" ht="21.75" customHeight="1" x14ac:dyDescent="0.3">
      <c r="A4" s="17" t="s">
        <v>0</v>
      </c>
      <c r="B4" s="17" t="s">
        <v>1</v>
      </c>
      <c r="C4" s="18" t="s">
        <v>22</v>
      </c>
      <c r="D4" s="18" t="s">
        <v>24</v>
      </c>
      <c r="E4" s="18" t="s">
        <v>7</v>
      </c>
      <c r="F4" s="18" t="s">
        <v>8</v>
      </c>
    </row>
    <row r="5" spans="1:17" ht="21.75" customHeight="1" x14ac:dyDescent="0.3">
      <c r="A5" s="19" t="s">
        <v>11</v>
      </c>
      <c r="B5" s="1">
        <f>97+130</f>
        <v>227</v>
      </c>
      <c r="C5" s="4">
        <v>4245</v>
      </c>
      <c r="D5" s="5">
        <f>+C5*B5</f>
        <v>963615</v>
      </c>
      <c r="E5" s="21"/>
      <c r="F5" s="5">
        <f t="shared" ref="F5:F13" si="0">+E5*B5</f>
        <v>0</v>
      </c>
      <c r="P5" s="7"/>
      <c r="Q5" s="10"/>
    </row>
    <row r="6" spans="1:17" ht="21.75" customHeight="1" x14ac:dyDescent="0.3">
      <c r="A6" s="1" t="s">
        <v>12</v>
      </c>
      <c r="B6" s="1">
        <f>12+19</f>
        <v>31</v>
      </c>
      <c r="C6" s="4">
        <v>4381.5</v>
      </c>
      <c r="D6" s="5">
        <f>+C6*B6</f>
        <v>135826.5</v>
      </c>
      <c r="E6" s="21"/>
      <c r="F6" s="5">
        <f t="shared" si="0"/>
        <v>0</v>
      </c>
      <c r="P6" s="7"/>
      <c r="Q6" s="10"/>
    </row>
    <row r="7" spans="1:17" ht="21.75" customHeight="1" x14ac:dyDescent="0.3">
      <c r="A7" s="1" t="s">
        <v>13</v>
      </c>
      <c r="B7" s="1">
        <v>97</v>
      </c>
      <c r="C7" s="4">
        <v>3615</v>
      </c>
      <c r="D7" s="5">
        <f>+C7*B7</f>
        <v>350655</v>
      </c>
      <c r="E7" s="21"/>
      <c r="F7" s="5">
        <f t="shared" si="0"/>
        <v>0</v>
      </c>
      <c r="P7" s="7"/>
      <c r="Q7" s="10"/>
    </row>
    <row r="8" spans="1:17" ht="21.75" customHeight="1" x14ac:dyDescent="0.3">
      <c r="A8" s="1" t="s">
        <v>14</v>
      </c>
      <c r="B8" s="1">
        <v>12</v>
      </c>
      <c r="C8" s="4">
        <v>3751.5</v>
      </c>
      <c r="D8" s="5">
        <f>+C8*B8</f>
        <v>45018</v>
      </c>
      <c r="E8" s="21"/>
      <c r="F8" s="5">
        <f t="shared" si="0"/>
        <v>0</v>
      </c>
      <c r="P8" s="7"/>
      <c r="Q8" s="10"/>
    </row>
    <row r="9" spans="1:17" ht="21.75" customHeight="1" x14ac:dyDescent="0.3">
      <c r="A9" s="2" t="s">
        <v>15</v>
      </c>
      <c r="B9" s="1">
        <v>132</v>
      </c>
      <c r="C9" s="4">
        <v>2730</v>
      </c>
      <c r="D9" s="5">
        <f t="shared" ref="D9:D13" si="1">+C9*B9</f>
        <v>360360</v>
      </c>
      <c r="E9" s="21"/>
      <c r="F9" s="5">
        <f t="shared" si="0"/>
        <v>0</v>
      </c>
      <c r="P9" s="7"/>
      <c r="Q9" s="10"/>
    </row>
    <row r="10" spans="1:17" ht="21.75" customHeight="1" x14ac:dyDescent="0.3">
      <c r="A10" s="2" t="s">
        <v>16</v>
      </c>
      <c r="B10" s="1">
        <v>109</v>
      </c>
      <c r="C10" s="4">
        <v>1963.5</v>
      </c>
      <c r="D10" s="5">
        <f t="shared" si="1"/>
        <v>214021.5</v>
      </c>
      <c r="E10" s="21"/>
      <c r="F10" s="5">
        <f t="shared" si="0"/>
        <v>0</v>
      </c>
      <c r="P10" s="7"/>
      <c r="Q10" s="10"/>
    </row>
    <row r="11" spans="1:17" ht="21.75" customHeight="1" x14ac:dyDescent="0.3">
      <c r="A11" s="2" t="s">
        <v>2</v>
      </c>
      <c r="B11" s="1">
        <v>10</v>
      </c>
      <c r="C11" s="4">
        <v>136.5</v>
      </c>
      <c r="D11" s="5">
        <f>+C11*B11</f>
        <v>1365</v>
      </c>
      <c r="E11" s="21"/>
      <c r="F11" s="5">
        <f t="shared" si="0"/>
        <v>0</v>
      </c>
    </row>
    <row r="12" spans="1:17" ht="21.75" customHeight="1" x14ac:dyDescent="0.3">
      <c r="A12" s="2" t="s">
        <v>28</v>
      </c>
      <c r="B12" s="1">
        <v>10</v>
      </c>
      <c r="C12" s="4">
        <v>485</v>
      </c>
      <c r="D12" s="5">
        <f t="shared" si="1"/>
        <v>4850</v>
      </c>
      <c r="E12" s="21"/>
      <c r="F12" s="5">
        <f t="shared" si="0"/>
        <v>0</v>
      </c>
    </row>
    <row r="13" spans="1:17" ht="21.75" customHeight="1" x14ac:dyDescent="0.3">
      <c r="A13" s="2" t="s">
        <v>10</v>
      </c>
      <c r="B13" s="1">
        <v>10</v>
      </c>
      <c r="C13" s="4">
        <v>1200</v>
      </c>
      <c r="D13" s="5">
        <f t="shared" si="1"/>
        <v>12000</v>
      </c>
      <c r="E13" s="21"/>
      <c r="F13" s="5">
        <f t="shared" si="0"/>
        <v>0</v>
      </c>
    </row>
    <row r="14" spans="1:17" ht="21.75" customHeight="1" x14ac:dyDescent="0.3">
      <c r="D14" s="23">
        <f>SUM(D5:D13)</f>
        <v>2087711</v>
      </c>
      <c r="F14" s="23">
        <f>SUM(F5:F13)</f>
        <v>0</v>
      </c>
    </row>
    <row r="15" spans="1:17" ht="21.75" customHeight="1" x14ac:dyDescent="0.3">
      <c r="A15" s="11"/>
      <c r="B15" s="11"/>
      <c r="D15" s="7"/>
      <c r="E15" s="7"/>
      <c r="K15" s="10"/>
    </row>
    <row r="16" spans="1:17" ht="21.75" customHeight="1" x14ac:dyDescent="0.3">
      <c r="A16" s="15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4" ht="21.75" customHeight="1" x14ac:dyDescent="0.3">
      <c r="A17" s="11"/>
      <c r="B17" s="11"/>
      <c r="F17" s="10"/>
      <c r="G17" s="10"/>
    </row>
    <row r="18" spans="1:14" ht="34.200000000000003" x14ac:dyDescent="0.3">
      <c r="A18" s="17" t="s">
        <v>0</v>
      </c>
      <c r="B18" s="17" t="s">
        <v>1</v>
      </c>
      <c r="C18" s="18" t="s">
        <v>29</v>
      </c>
      <c r="D18" s="18" t="s">
        <v>30</v>
      </c>
      <c r="E18" s="18" t="s">
        <v>32</v>
      </c>
      <c r="F18" s="18" t="s">
        <v>23</v>
      </c>
      <c r="G18" s="18" t="s">
        <v>3</v>
      </c>
      <c r="H18" s="18" t="s">
        <v>31</v>
      </c>
      <c r="I18" s="18" t="s">
        <v>27</v>
      </c>
      <c r="J18" s="18" t="s">
        <v>33</v>
      </c>
      <c r="K18" s="17" t="s">
        <v>9</v>
      </c>
    </row>
    <row r="19" spans="1:14" ht="21.75" customHeight="1" x14ac:dyDescent="0.3">
      <c r="A19" s="19" t="s">
        <v>11</v>
      </c>
      <c r="B19" s="1">
        <f>+B5</f>
        <v>227</v>
      </c>
      <c r="C19" s="4">
        <v>65.400000000000006</v>
      </c>
      <c r="D19" s="4">
        <v>13</v>
      </c>
      <c r="E19" s="4">
        <f>+D19+C19</f>
        <v>78.400000000000006</v>
      </c>
      <c r="F19" s="4">
        <f>(D19+C19)*B19</f>
        <v>17796.800000000003</v>
      </c>
      <c r="G19" s="5">
        <f t="shared" ref="G19:G27" si="2">+F19*60</f>
        <v>1067808.0000000002</v>
      </c>
      <c r="H19" s="21"/>
      <c r="I19" s="21"/>
      <c r="J19" s="5">
        <f>+I19+H19</f>
        <v>0</v>
      </c>
      <c r="K19" s="5">
        <f>(H19+I19)*B19*60</f>
        <v>0</v>
      </c>
    </row>
    <row r="20" spans="1:14" ht="21.75" customHeight="1" x14ac:dyDescent="0.3">
      <c r="A20" s="1" t="s">
        <v>12</v>
      </c>
      <c r="B20" s="1">
        <f t="shared" ref="B20:B26" si="3">+B6</f>
        <v>31</v>
      </c>
      <c r="C20" s="4">
        <v>67.510000000000005</v>
      </c>
      <c r="D20" s="4">
        <v>13</v>
      </c>
      <c r="E20" s="4">
        <f t="shared" ref="E20:E27" si="4">+D20+C20</f>
        <v>80.510000000000005</v>
      </c>
      <c r="F20" s="4">
        <f t="shared" ref="F20:F27" si="5">(D20+C20)*B20</f>
        <v>2495.81</v>
      </c>
      <c r="G20" s="5">
        <f t="shared" si="2"/>
        <v>149748.6</v>
      </c>
      <c r="H20" s="21"/>
      <c r="I20" s="21"/>
      <c r="J20" s="5">
        <f t="shared" ref="J20:J27" si="6">+I20+H20</f>
        <v>0</v>
      </c>
      <c r="K20" s="5">
        <f t="shared" ref="K20:K27" si="7">(H20+I20)*B20*60</f>
        <v>0</v>
      </c>
    </row>
    <row r="21" spans="1:14" ht="21.75" customHeight="1" x14ac:dyDescent="0.3">
      <c r="A21" s="1" t="s">
        <v>13</v>
      </c>
      <c r="B21" s="1">
        <f t="shared" si="3"/>
        <v>97</v>
      </c>
      <c r="C21" s="4">
        <v>55.7</v>
      </c>
      <c r="D21" s="4">
        <v>13</v>
      </c>
      <c r="E21" s="4">
        <f t="shared" si="4"/>
        <v>68.7</v>
      </c>
      <c r="F21" s="4">
        <f t="shared" si="5"/>
        <v>6663.9000000000005</v>
      </c>
      <c r="G21" s="5">
        <f t="shared" si="2"/>
        <v>399834.00000000006</v>
      </c>
      <c r="H21" s="21"/>
      <c r="I21" s="21"/>
      <c r="J21" s="5">
        <f t="shared" si="6"/>
        <v>0</v>
      </c>
      <c r="K21" s="5">
        <f t="shared" si="7"/>
        <v>0</v>
      </c>
    </row>
    <row r="22" spans="1:14" ht="21.75" customHeight="1" x14ac:dyDescent="0.3">
      <c r="A22" s="1" t="s">
        <v>14</v>
      </c>
      <c r="B22" s="1">
        <f t="shared" si="3"/>
        <v>12</v>
      </c>
      <c r="C22" s="4">
        <v>57.8</v>
      </c>
      <c r="D22" s="4">
        <v>13</v>
      </c>
      <c r="E22" s="4">
        <f t="shared" si="4"/>
        <v>70.8</v>
      </c>
      <c r="F22" s="4">
        <f t="shared" si="5"/>
        <v>849.59999999999991</v>
      </c>
      <c r="G22" s="5">
        <f t="shared" si="2"/>
        <v>50975.999999999993</v>
      </c>
      <c r="H22" s="21"/>
      <c r="I22" s="21"/>
      <c r="J22" s="5">
        <f t="shared" si="6"/>
        <v>0</v>
      </c>
      <c r="K22" s="5">
        <f t="shared" si="7"/>
        <v>0</v>
      </c>
    </row>
    <row r="23" spans="1:14" ht="21.75" customHeight="1" x14ac:dyDescent="0.3">
      <c r="A23" s="2" t="s">
        <v>15</v>
      </c>
      <c r="B23" s="1">
        <f t="shared" si="3"/>
        <v>132</v>
      </c>
      <c r="C23" s="4">
        <v>42.06</v>
      </c>
      <c r="D23" s="4">
        <v>3.5</v>
      </c>
      <c r="E23" s="4">
        <f t="shared" si="4"/>
        <v>45.56</v>
      </c>
      <c r="F23" s="4">
        <f t="shared" si="5"/>
        <v>6013.92</v>
      </c>
      <c r="G23" s="5">
        <f t="shared" si="2"/>
        <v>360835.2</v>
      </c>
      <c r="H23" s="21"/>
      <c r="I23" s="21"/>
      <c r="J23" s="5">
        <f t="shared" si="6"/>
        <v>0</v>
      </c>
      <c r="K23" s="5">
        <f t="shared" si="7"/>
        <v>0</v>
      </c>
    </row>
    <row r="24" spans="1:14" ht="21.75" customHeight="1" x14ac:dyDescent="0.3">
      <c r="A24" s="2" t="s">
        <v>16</v>
      </c>
      <c r="B24" s="1">
        <f t="shared" si="3"/>
        <v>109</v>
      </c>
      <c r="C24" s="4">
        <v>30.25</v>
      </c>
      <c r="D24" s="4">
        <v>3.5</v>
      </c>
      <c r="E24" s="4">
        <f t="shared" si="4"/>
        <v>33.75</v>
      </c>
      <c r="F24" s="4">
        <f t="shared" si="5"/>
        <v>3678.75</v>
      </c>
      <c r="G24" s="5">
        <f t="shared" si="2"/>
        <v>220725</v>
      </c>
      <c r="H24" s="21"/>
      <c r="I24" s="21"/>
      <c r="J24" s="5">
        <f t="shared" si="6"/>
        <v>0</v>
      </c>
      <c r="K24" s="5">
        <f t="shared" si="7"/>
        <v>0</v>
      </c>
    </row>
    <row r="25" spans="1:14" ht="21.75" customHeight="1" x14ac:dyDescent="0.3">
      <c r="A25" s="2" t="s">
        <v>2</v>
      </c>
      <c r="B25" s="1">
        <f t="shared" si="3"/>
        <v>10</v>
      </c>
      <c r="C25" s="4">
        <v>2.1</v>
      </c>
      <c r="D25" s="4">
        <v>0</v>
      </c>
      <c r="E25" s="4">
        <f t="shared" si="4"/>
        <v>2.1</v>
      </c>
      <c r="F25" s="4">
        <f t="shared" si="5"/>
        <v>21</v>
      </c>
      <c r="G25" s="5">
        <f t="shared" si="2"/>
        <v>1260</v>
      </c>
      <c r="H25" s="21"/>
      <c r="I25" s="5"/>
      <c r="J25" s="5">
        <f t="shared" si="6"/>
        <v>0</v>
      </c>
      <c r="K25" s="5">
        <f t="shared" si="7"/>
        <v>0</v>
      </c>
    </row>
    <row r="26" spans="1:14" ht="21.75" customHeight="1" x14ac:dyDescent="0.3">
      <c r="A26" s="2" t="s">
        <v>28</v>
      </c>
      <c r="B26" s="1">
        <f t="shared" si="3"/>
        <v>10</v>
      </c>
      <c r="C26" s="4">
        <v>7.47</v>
      </c>
      <c r="D26" s="4">
        <v>0</v>
      </c>
      <c r="E26" s="4">
        <f t="shared" si="4"/>
        <v>7.47</v>
      </c>
      <c r="F26" s="4">
        <f t="shared" si="5"/>
        <v>74.7</v>
      </c>
      <c r="G26" s="5">
        <f t="shared" si="2"/>
        <v>4482</v>
      </c>
      <c r="H26" s="21"/>
      <c r="I26" s="5"/>
      <c r="J26" s="5">
        <f t="shared" si="6"/>
        <v>0</v>
      </c>
      <c r="K26" s="5">
        <f t="shared" si="7"/>
        <v>0</v>
      </c>
    </row>
    <row r="27" spans="1:14" ht="21.75" customHeight="1" x14ac:dyDescent="0.3">
      <c r="A27" s="2" t="s">
        <v>10</v>
      </c>
      <c r="B27" s="1">
        <f>+B13</f>
        <v>10</v>
      </c>
      <c r="C27" s="4">
        <v>18.489999999999998</v>
      </c>
      <c r="D27" s="4">
        <v>9.5</v>
      </c>
      <c r="E27" s="4">
        <f t="shared" si="4"/>
        <v>27.99</v>
      </c>
      <c r="F27" s="4">
        <f t="shared" si="5"/>
        <v>279.89999999999998</v>
      </c>
      <c r="G27" s="5">
        <f t="shared" si="2"/>
        <v>16794</v>
      </c>
      <c r="H27" s="21"/>
      <c r="I27" s="21"/>
      <c r="J27" s="5">
        <f t="shared" si="6"/>
        <v>0</v>
      </c>
      <c r="K27" s="5">
        <f t="shared" si="7"/>
        <v>0</v>
      </c>
    </row>
    <row r="28" spans="1:14" ht="21.75" customHeight="1" x14ac:dyDescent="0.3">
      <c r="G28" s="6">
        <f>SUM(G19:G27)</f>
        <v>2272462.8000000003</v>
      </c>
      <c r="K28" s="6">
        <f>SUM(K19:K27)</f>
        <v>0</v>
      </c>
    </row>
    <row r="29" spans="1:14" ht="21.75" customHeight="1" x14ac:dyDescent="0.3">
      <c r="B29" s="7"/>
      <c r="H29" s="7"/>
      <c r="M29" s="7"/>
      <c r="N29" s="8"/>
    </row>
    <row r="31" spans="1:14" ht="21.75" customHeight="1" x14ac:dyDescent="0.3">
      <c r="D31" s="12" t="s">
        <v>21</v>
      </c>
      <c r="E31" s="9">
        <f>+G28+D14</f>
        <v>4360173.8000000007</v>
      </c>
    </row>
    <row r="32" spans="1:14" ht="21.75" customHeight="1" x14ac:dyDescent="0.3">
      <c r="D32" s="12" t="s">
        <v>20</v>
      </c>
      <c r="E32" s="20">
        <f>+K28+F14</f>
        <v>0</v>
      </c>
      <c r="F32" s="28"/>
    </row>
    <row r="33" spans="1:17" ht="21.75" customHeight="1" x14ac:dyDescent="0.3">
      <c r="E33" s="10"/>
      <c r="F33" s="28"/>
      <c r="G33" s="29"/>
    </row>
    <row r="34" spans="1:17" ht="21.75" customHeight="1" x14ac:dyDescent="0.2">
      <c r="A34" s="13" t="s">
        <v>17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6" spans="1:17" ht="21.75" customHeight="1" x14ac:dyDescent="0.3">
      <c r="A36" s="17" t="s">
        <v>18</v>
      </c>
      <c r="B36" s="18" t="s">
        <v>25</v>
      </c>
      <c r="C36" s="18" t="s">
        <v>19</v>
      </c>
      <c r="D36" s="18" t="s">
        <v>7</v>
      </c>
      <c r="E36" s="18" t="s">
        <v>20</v>
      </c>
      <c r="G36" s="11"/>
      <c r="H36" s="11"/>
      <c r="I36" s="30" t="s">
        <v>26</v>
      </c>
      <c r="J36" s="30"/>
      <c r="K36" s="11"/>
      <c r="L36" s="11"/>
      <c r="M36" s="11"/>
      <c r="N36" s="11"/>
      <c r="O36" s="11"/>
      <c r="P36" s="11"/>
      <c r="Q36" s="11"/>
    </row>
    <row r="37" spans="1:17" ht="21.75" customHeight="1" x14ac:dyDescent="0.3">
      <c r="A37" s="19" t="s">
        <v>11</v>
      </c>
      <c r="B37" s="5">
        <f t="shared" ref="B37:B45" si="8">+E5*0.2</f>
        <v>0</v>
      </c>
      <c r="C37" s="5">
        <f>I37-(H19*60)</f>
        <v>4773</v>
      </c>
      <c r="D37" s="21"/>
      <c r="E37" s="5">
        <f t="shared" ref="E37:E45" si="9">+D37*B19</f>
        <v>0</v>
      </c>
      <c r="G37" s="11"/>
      <c r="H37" s="11"/>
      <c r="I37" s="31">
        <f>(C19*60)+(C5*0.2)</f>
        <v>4773</v>
      </c>
      <c r="J37" s="31"/>
      <c r="K37" s="24">
        <f>+(H19*60)+D37</f>
        <v>0</v>
      </c>
      <c r="L37" s="25">
        <f>+I37-K37</f>
        <v>4773</v>
      </c>
      <c r="M37" s="11"/>
      <c r="N37" s="11"/>
      <c r="O37" s="11"/>
      <c r="P37" s="11"/>
      <c r="Q37" s="11"/>
    </row>
    <row r="38" spans="1:17" ht="21.75" customHeight="1" x14ac:dyDescent="0.3">
      <c r="A38" s="1" t="s">
        <v>12</v>
      </c>
      <c r="B38" s="5">
        <f t="shared" si="8"/>
        <v>0</v>
      </c>
      <c r="C38" s="5">
        <f t="shared" ref="C38:C45" si="10">I38-(H20*60)</f>
        <v>4926.9000000000005</v>
      </c>
      <c r="D38" s="21"/>
      <c r="E38" s="5">
        <f t="shared" si="9"/>
        <v>0</v>
      </c>
      <c r="G38" s="11"/>
      <c r="H38" s="25"/>
      <c r="I38" s="31">
        <f t="shared" ref="I38:I45" si="11">(C20*60)+(C6*0.2)</f>
        <v>4926.9000000000005</v>
      </c>
      <c r="J38" s="31"/>
      <c r="K38" s="24">
        <f t="shared" ref="K38:K45" si="12">+(H20*60)+D38</f>
        <v>0</v>
      </c>
      <c r="L38" s="25">
        <f t="shared" ref="L38:L45" si="13">+I38-K38</f>
        <v>4926.9000000000005</v>
      </c>
      <c r="M38" s="11"/>
      <c r="N38" s="11"/>
      <c r="O38" s="11"/>
      <c r="P38" s="11"/>
      <c r="Q38" s="11"/>
    </row>
    <row r="39" spans="1:17" ht="21.75" customHeight="1" x14ac:dyDescent="0.3">
      <c r="A39" s="1" t="s">
        <v>13</v>
      </c>
      <c r="B39" s="5">
        <f t="shared" si="8"/>
        <v>0</v>
      </c>
      <c r="C39" s="5">
        <f t="shared" si="10"/>
        <v>4065</v>
      </c>
      <c r="D39" s="21"/>
      <c r="E39" s="5">
        <f t="shared" si="9"/>
        <v>0</v>
      </c>
      <c r="G39" s="11"/>
      <c r="H39" s="11"/>
      <c r="I39" s="31">
        <f t="shared" si="11"/>
        <v>4065</v>
      </c>
      <c r="J39" s="31"/>
      <c r="K39" s="24">
        <f t="shared" si="12"/>
        <v>0</v>
      </c>
      <c r="L39" s="25">
        <f t="shared" si="13"/>
        <v>4065</v>
      </c>
      <c r="M39" s="11"/>
      <c r="N39" s="11"/>
      <c r="O39" s="11"/>
      <c r="P39" s="11"/>
      <c r="Q39" s="11"/>
    </row>
    <row r="40" spans="1:17" ht="21.75" customHeight="1" x14ac:dyDescent="0.3">
      <c r="A40" s="1" t="s">
        <v>14</v>
      </c>
      <c r="B40" s="5">
        <f t="shared" si="8"/>
        <v>0</v>
      </c>
      <c r="C40" s="5">
        <f t="shared" si="10"/>
        <v>4218.3</v>
      </c>
      <c r="D40" s="21"/>
      <c r="E40" s="5">
        <f t="shared" si="9"/>
        <v>0</v>
      </c>
      <c r="G40" s="11"/>
      <c r="H40" s="11"/>
      <c r="I40" s="31">
        <f t="shared" si="11"/>
        <v>4218.3</v>
      </c>
      <c r="J40" s="31"/>
      <c r="K40" s="24">
        <f t="shared" si="12"/>
        <v>0</v>
      </c>
      <c r="L40" s="25">
        <f t="shared" si="13"/>
        <v>4218.3</v>
      </c>
      <c r="M40" s="11"/>
      <c r="N40" s="11"/>
      <c r="O40" s="11"/>
      <c r="P40" s="11"/>
      <c r="Q40" s="11"/>
    </row>
    <row r="41" spans="1:17" ht="21.75" customHeight="1" x14ac:dyDescent="0.3">
      <c r="A41" s="2" t="s">
        <v>15</v>
      </c>
      <c r="B41" s="5">
        <f t="shared" si="8"/>
        <v>0</v>
      </c>
      <c r="C41" s="5">
        <f t="shared" si="10"/>
        <v>3069.6000000000004</v>
      </c>
      <c r="D41" s="21"/>
      <c r="E41" s="5">
        <f t="shared" si="9"/>
        <v>0</v>
      </c>
      <c r="G41" s="11"/>
      <c r="H41" s="11"/>
      <c r="I41" s="31">
        <f t="shared" si="11"/>
        <v>3069.6000000000004</v>
      </c>
      <c r="J41" s="31"/>
      <c r="K41" s="24">
        <f t="shared" si="12"/>
        <v>0</v>
      </c>
      <c r="L41" s="25">
        <f t="shared" si="13"/>
        <v>3069.6000000000004</v>
      </c>
      <c r="M41" s="11"/>
      <c r="N41" s="11"/>
      <c r="O41" s="11"/>
      <c r="P41" s="11"/>
      <c r="Q41" s="11"/>
    </row>
    <row r="42" spans="1:17" ht="21.75" customHeight="1" x14ac:dyDescent="0.3">
      <c r="A42" s="2" t="s">
        <v>16</v>
      </c>
      <c r="B42" s="5">
        <f t="shared" si="8"/>
        <v>0</v>
      </c>
      <c r="C42" s="5">
        <f t="shared" si="10"/>
        <v>2207.6999999999998</v>
      </c>
      <c r="D42" s="21"/>
      <c r="E42" s="5">
        <f t="shared" si="9"/>
        <v>0</v>
      </c>
      <c r="G42" s="11"/>
      <c r="H42" s="11"/>
      <c r="I42" s="31">
        <f t="shared" si="11"/>
        <v>2207.6999999999998</v>
      </c>
      <c r="J42" s="31"/>
      <c r="K42" s="24">
        <f t="shared" si="12"/>
        <v>0</v>
      </c>
      <c r="L42" s="25">
        <f t="shared" si="13"/>
        <v>2207.6999999999998</v>
      </c>
      <c r="M42" s="11"/>
      <c r="N42" s="11"/>
      <c r="O42" s="11"/>
      <c r="P42" s="11"/>
      <c r="Q42" s="11"/>
    </row>
    <row r="43" spans="1:17" ht="21.75" customHeight="1" x14ac:dyDescent="0.3">
      <c r="A43" s="2" t="s">
        <v>2</v>
      </c>
      <c r="B43" s="5">
        <f t="shared" si="8"/>
        <v>0</v>
      </c>
      <c r="C43" s="5">
        <f t="shared" si="10"/>
        <v>153.30000000000001</v>
      </c>
      <c r="D43" s="21"/>
      <c r="E43" s="5">
        <f t="shared" si="9"/>
        <v>0</v>
      </c>
      <c r="G43" s="11"/>
      <c r="H43" s="11"/>
      <c r="I43" s="31">
        <f t="shared" si="11"/>
        <v>153.30000000000001</v>
      </c>
      <c r="J43" s="31"/>
      <c r="K43" s="24">
        <f t="shared" si="12"/>
        <v>0</v>
      </c>
      <c r="L43" s="25">
        <f t="shared" si="13"/>
        <v>153.30000000000001</v>
      </c>
      <c r="M43" s="11"/>
      <c r="N43" s="11"/>
      <c r="O43" s="11"/>
      <c r="P43" s="11"/>
      <c r="Q43" s="11"/>
    </row>
    <row r="44" spans="1:17" ht="21.75" customHeight="1" x14ac:dyDescent="0.3">
      <c r="A44" s="2" t="s">
        <v>28</v>
      </c>
      <c r="B44" s="5">
        <f t="shared" si="8"/>
        <v>0</v>
      </c>
      <c r="C44" s="5">
        <f t="shared" si="10"/>
        <v>545.20000000000005</v>
      </c>
      <c r="D44" s="21"/>
      <c r="E44" s="5">
        <f t="shared" si="9"/>
        <v>0</v>
      </c>
      <c r="G44" s="11"/>
      <c r="H44" s="11"/>
      <c r="I44" s="31">
        <f t="shared" si="11"/>
        <v>545.20000000000005</v>
      </c>
      <c r="J44" s="31"/>
      <c r="K44" s="24">
        <f t="shared" si="12"/>
        <v>0</v>
      </c>
      <c r="L44" s="25">
        <f t="shared" si="13"/>
        <v>545.20000000000005</v>
      </c>
      <c r="M44" s="11"/>
      <c r="N44" s="11"/>
      <c r="O44" s="11"/>
      <c r="P44" s="11"/>
      <c r="Q44" s="11"/>
    </row>
    <row r="45" spans="1:17" ht="21.75" customHeight="1" x14ac:dyDescent="0.3">
      <c r="A45" s="2" t="s">
        <v>10</v>
      </c>
      <c r="B45" s="5">
        <f t="shared" si="8"/>
        <v>0</v>
      </c>
      <c r="C45" s="5">
        <f t="shared" si="10"/>
        <v>1349.3999999999999</v>
      </c>
      <c r="D45" s="21"/>
      <c r="E45" s="5">
        <f t="shared" si="9"/>
        <v>0</v>
      </c>
      <c r="G45" s="11"/>
      <c r="H45" s="11"/>
      <c r="I45" s="31">
        <f t="shared" si="11"/>
        <v>1349.3999999999999</v>
      </c>
      <c r="J45" s="31"/>
      <c r="K45" s="24">
        <f t="shared" si="12"/>
        <v>0</v>
      </c>
      <c r="L45" s="25">
        <f t="shared" si="13"/>
        <v>1349.3999999999999</v>
      </c>
      <c r="M45" s="11"/>
      <c r="N45" s="11"/>
      <c r="O45" s="11"/>
      <c r="P45" s="11"/>
      <c r="Q45" s="11"/>
    </row>
    <row r="46" spans="1:17" ht="21.75" customHeight="1" x14ac:dyDescent="0.3">
      <c r="E46" s="22">
        <f>SUM(E37:E45)</f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ht="21.75" customHeight="1" x14ac:dyDescent="0.3"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21.75" customHeight="1" x14ac:dyDescent="0.3"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ht="21.75" customHeight="1" x14ac:dyDescent="0.3">
      <c r="A49" s="27"/>
      <c r="G49" s="11"/>
      <c r="H49" s="26"/>
      <c r="I49" s="11"/>
      <c r="J49" s="11"/>
      <c r="K49" s="11"/>
      <c r="L49" s="11"/>
      <c r="M49" s="11"/>
      <c r="N49" s="11"/>
      <c r="O49" s="11"/>
      <c r="P49" s="11"/>
      <c r="Q49" s="11"/>
    </row>
    <row r="50" spans="1:17" ht="21.75" customHeight="1" x14ac:dyDescent="0.3">
      <c r="A50" s="2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21.75" customHeight="1" x14ac:dyDescent="0.3">
      <c r="A51" s="27"/>
    </row>
    <row r="52" spans="1:17" ht="21.75" customHeight="1" x14ac:dyDescent="0.3">
      <c r="A52" s="27"/>
    </row>
    <row r="53" spans="1:17" ht="21.75" customHeight="1" x14ac:dyDescent="0.3">
      <c r="A53" s="27"/>
    </row>
    <row r="54" spans="1:17" ht="21.75" customHeight="1" x14ac:dyDescent="0.3">
      <c r="A54"/>
    </row>
    <row r="55" spans="1:17" ht="21.75" customHeight="1" x14ac:dyDescent="0.3">
      <c r="A55" s="27"/>
    </row>
    <row r="56" spans="1:17" ht="21.75" customHeight="1" x14ac:dyDescent="0.3">
      <c r="A56" s="27"/>
    </row>
    <row r="57" spans="1:17" ht="21.75" customHeight="1" x14ac:dyDescent="0.3">
      <c r="A57" s="27"/>
      <c r="C57" s="7"/>
    </row>
    <row r="58" spans="1:17" ht="21.75" customHeight="1" x14ac:dyDescent="0.3">
      <c r="A58" s="27"/>
    </row>
    <row r="59" spans="1:17" ht="21.75" customHeight="1" x14ac:dyDescent="0.3">
      <c r="A59" s="27"/>
    </row>
    <row r="60" spans="1:17" ht="21.75" customHeight="1" x14ac:dyDescent="0.3">
      <c r="A60"/>
    </row>
  </sheetData>
  <sheetProtection algorithmName="SHA-512" hashValue="76Id8BFizMhwS2HbHXs5RxyeHq4F8g5UzzGVPRuLIxFjKXjc3yLoXnkFpt1ULu895f3e2U1vVF/8hOQe3z3Fvg==" saltValue="jkWpudYPC+SQY+R3Wl8JfQ==" spinCount="100000" sheet="1" objects="1" scenarios="1"/>
  <dataValidations count="3">
    <dataValidation type="decimal" operator="lessThanOrEqual" allowBlank="1" showInputMessage="1" showErrorMessage="1" sqref="E5:F13" xr:uid="{F3F114C9-1513-48CC-988E-A545636C26C4}">
      <formula1>C5</formula1>
    </dataValidation>
    <dataValidation type="decimal" allowBlank="1" showInputMessage="1" showErrorMessage="1" sqref="D37:E45" xr:uid="{EBF325B9-C0F7-4C00-8BEB-669129E6D2E8}">
      <formula1>B37</formula1>
      <formula2>C37</formula2>
    </dataValidation>
    <dataValidation type="decimal" operator="lessThanOrEqual" allowBlank="1" showInputMessage="1" showErrorMessage="1" sqref="H19:H27 I19:I24 I27" xr:uid="{84718ED5-43EC-4F40-A6ED-B2C20BB0876D}">
      <formula1>C19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 1 I CRITERI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González Cambero</dc:creator>
  <cp:lastModifiedBy>Patricia González Cambero</cp:lastModifiedBy>
  <dcterms:created xsi:type="dcterms:W3CDTF">2025-05-26T13:23:04Z</dcterms:created>
  <dcterms:modified xsi:type="dcterms:W3CDTF">2026-06-16T07:58:49Z</dcterms:modified>
</cp:coreProperties>
</file>