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/>
  <mc:AlternateContent xmlns:mc="http://schemas.openxmlformats.org/markup-compatibility/2006">
    <mc:Choice Requires="x15">
      <x15ac:absPath xmlns:x15ac="http://schemas.microsoft.com/office/spreadsheetml/2010/11/ac" url="C:\Users\jmartigas\Desktop\PPT\"/>
    </mc:Choice>
  </mc:AlternateContent>
  <xr:revisionPtr revIDLastSave="0" documentId="8_{644C1A03-664C-4AD8-9A50-55BD91DE2D00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Annex_1_treball" sheetId="1" r:id="rId1"/>
    <sheet name="2_Altres treballs Preu Unit " sheetId="2" r:id="rId2"/>
    <sheet name="3_Correctiu_Mà dobra" sheetId="3" r:id="rId3"/>
  </sheets>
  <externalReferences>
    <externalReference r:id="rId4"/>
  </externalReferences>
  <definedNames>
    <definedName name="_Toc392844579" localSheetId="0">Annex_1_treball!$B$50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Jh6qX4ZdV+q6choh7nC53i8aohh45yzgvnC2BWEu2QQ="/>
    </ext>
  </extLst>
</workbook>
</file>

<file path=xl/calcChain.xml><?xml version="1.0" encoding="utf-8"?>
<calcChain xmlns="http://schemas.openxmlformats.org/spreadsheetml/2006/main">
  <c r="D410" i="2" l="1"/>
  <c r="E410" i="2"/>
  <c r="M85" i="1" s="1"/>
  <c r="F410" i="2" l="1"/>
  <c r="Q14" i="1" l="1"/>
  <c r="U14" i="1"/>
  <c r="V14" i="1" s="1"/>
  <c r="C9" i="3"/>
  <c r="M86" i="1" s="1"/>
  <c r="B9" i="3"/>
  <c r="L86" i="1" s="1"/>
  <c r="Z14" i="1" l="1"/>
  <c r="R14" i="1" l="1"/>
  <c r="AA14" i="1" s="1"/>
  <c r="L85" i="1" l="1"/>
  <c r="AB85" i="1" l="1"/>
  <c r="AA85" i="1"/>
  <c r="Z85" i="1"/>
  <c r="L80" i="1"/>
  <c r="AA79" i="1"/>
  <c r="Z79" i="1"/>
  <c r="W79" i="1"/>
  <c r="AB79" i="1" s="1"/>
  <c r="K79" i="1"/>
  <c r="J79" i="1"/>
  <c r="AA78" i="1"/>
  <c r="Z78" i="1"/>
  <c r="W78" i="1"/>
  <c r="AB78" i="1" s="1"/>
  <c r="K78" i="1"/>
  <c r="AB77" i="1"/>
  <c r="AA77" i="1"/>
  <c r="Z77" i="1"/>
  <c r="K77" i="1"/>
  <c r="J77" i="1"/>
  <c r="AB76" i="1"/>
  <c r="AA76" i="1"/>
  <c r="Z76" i="1"/>
  <c r="K76" i="1"/>
  <c r="E76" i="1"/>
  <c r="E77" i="1" s="1"/>
  <c r="X68" i="1"/>
  <c r="W68" i="1"/>
  <c r="V68" i="1"/>
  <c r="U68" i="1"/>
  <c r="T68" i="1"/>
  <c r="S68" i="1"/>
  <c r="R68" i="1"/>
  <c r="Q68" i="1"/>
  <c r="P68" i="1"/>
  <c r="O68" i="1"/>
  <c r="AB64" i="1"/>
  <c r="AA64" i="1"/>
  <c r="Z64" i="1"/>
  <c r="J64" i="1"/>
  <c r="E64" i="1"/>
  <c r="AB63" i="1"/>
  <c r="AA63" i="1"/>
  <c r="Z63" i="1"/>
  <c r="L63" i="1"/>
  <c r="AB54" i="1"/>
  <c r="AA54" i="1"/>
  <c r="Z54" i="1"/>
  <c r="J54" i="1"/>
  <c r="L54" i="1" s="1"/>
  <c r="K54" i="1" s="1"/>
  <c r="AB53" i="1"/>
  <c r="AA53" i="1"/>
  <c r="Z53" i="1"/>
  <c r="J53" i="1"/>
  <c r="E53" i="1"/>
  <c r="AB52" i="1"/>
  <c r="AA52" i="1"/>
  <c r="Z52" i="1"/>
  <c r="J52" i="1"/>
  <c r="E52" i="1"/>
  <c r="AA51" i="1"/>
  <c r="Z51" i="1"/>
  <c r="W51" i="1"/>
  <c r="AB51" i="1" s="1"/>
  <c r="J51" i="1"/>
  <c r="L51" i="1" s="1"/>
  <c r="K51" i="1" s="1"/>
  <c r="AB50" i="1"/>
  <c r="AA50" i="1"/>
  <c r="Z50" i="1"/>
  <c r="J50" i="1"/>
  <c r="L50" i="1" s="1"/>
  <c r="AB42" i="1"/>
  <c r="AA42" i="1"/>
  <c r="Z42" i="1"/>
  <c r="AB38" i="1"/>
  <c r="Z38" i="1"/>
  <c r="T38" i="1"/>
  <c r="AA38" i="1" s="1"/>
  <c r="K38" i="1"/>
  <c r="L38" i="1" s="1"/>
  <c r="AB37" i="1"/>
  <c r="Z37" i="1"/>
  <c r="T37" i="1"/>
  <c r="AA37" i="1" s="1"/>
  <c r="J37" i="1"/>
  <c r="G37" i="1"/>
  <c r="F37" i="1"/>
  <c r="AB36" i="1"/>
  <c r="Z36" i="1"/>
  <c r="T36" i="1"/>
  <c r="AA36" i="1" s="1"/>
  <c r="J36" i="1"/>
  <c r="G36" i="1"/>
  <c r="F36" i="1"/>
  <c r="AB35" i="1"/>
  <c r="Z35" i="1"/>
  <c r="T35" i="1"/>
  <c r="AA35" i="1" s="1"/>
  <c r="J35" i="1"/>
  <c r="G35" i="1"/>
  <c r="F35" i="1"/>
  <c r="AB34" i="1"/>
  <c r="Z34" i="1"/>
  <c r="T34" i="1"/>
  <c r="AA34" i="1" s="1"/>
  <c r="J34" i="1"/>
  <c r="G34" i="1"/>
  <c r="F34" i="1"/>
  <c r="AB33" i="1"/>
  <c r="Z33" i="1"/>
  <c r="T33" i="1"/>
  <c r="AA33" i="1" s="1"/>
  <c r="J33" i="1"/>
  <c r="G33" i="1"/>
  <c r="F33" i="1"/>
  <c r="AB26" i="1"/>
  <c r="AA26" i="1"/>
  <c r="Z26" i="1"/>
  <c r="J22" i="1"/>
  <c r="J21" i="1"/>
  <c r="E21" i="1"/>
  <c r="F20" i="1"/>
  <c r="F19" i="1"/>
  <c r="L19" i="1" s="1"/>
  <c r="J18" i="1"/>
  <c r="F18" i="1"/>
  <c r="E18" i="1"/>
  <c r="W18" i="1" s="1"/>
  <c r="J17" i="1"/>
  <c r="F17" i="1"/>
  <c r="E17" i="1"/>
  <c r="W17" i="1" s="1"/>
  <c r="J16" i="1"/>
  <c r="F16" i="1"/>
  <c r="J14" i="1"/>
  <c r="L14" i="1" s="1"/>
  <c r="X14" i="1" s="1"/>
  <c r="AB14" i="1" s="1"/>
  <c r="L16" i="1" l="1"/>
  <c r="S16" i="1"/>
  <c r="Z16" i="1" s="1"/>
  <c r="T16" i="1"/>
  <c r="AA16" i="1" s="1"/>
  <c r="X16" i="1" s="1"/>
  <c r="AB16" i="1" s="1"/>
  <c r="Q18" i="1"/>
  <c r="Z18" i="1" s="1"/>
  <c r="R18" i="1"/>
  <c r="AA18" i="1" s="1"/>
  <c r="L35" i="1"/>
  <c r="K35" i="1" s="1"/>
  <c r="AB68" i="1"/>
  <c r="Q17" i="1"/>
  <c r="Z17" i="1" s="1"/>
  <c r="R17" i="1"/>
  <c r="AA17" i="1" s="1"/>
  <c r="AC52" i="1"/>
  <c r="M52" i="1" s="1"/>
  <c r="AC64" i="1"/>
  <c r="AC53" i="1"/>
  <c r="M53" i="1" s="1"/>
  <c r="AC85" i="1"/>
  <c r="AC38" i="1"/>
  <c r="M38" i="1" s="1"/>
  <c r="L53" i="1"/>
  <c r="K53" i="1" s="1"/>
  <c r="AC77" i="1"/>
  <c r="M77" i="1" s="1"/>
  <c r="AC34" i="1"/>
  <c r="M34" i="1" s="1"/>
  <c r="L36" i="1"/>
  <c r="K36" i="1" s="1"/>
  <c r="AC26" i="1"/>
  <c r="M26" i="1" s="1"/>
  <c r="AC35" i="1"/>
  <c r="M35" i="1" s="1"/>
  <c r="AC36" i="1"/>
  <c r="M36" i="1" s="1"/>
  <c r="AC37" i="1"/>
  <c r="M37" i="1" s="1"/>
  <c r="AC50" i="1"/>
  <c r="M50" i="1" s="1"/>
  <c r="AC78" i="1"/>
  <c r="M78" i="1" s="1"/>
  <c r="AC76" i="1"/>
  <c r="M76" i="1" s="1"/>
  <c r="Z68" i="1"/>
  <c r="AC33" i="1"/>
  <c r="M33" i="1" s="1"/>
  <c r="AC51" i="1"/>
  <c r="M51" i="1" s="1"/>
  <c r="AA68" i="1"/>
  <c r="L52" i="1"/>
  <c r="K52" i="1" s="1"/>
  <c r="AC63" i="1"/>
  <c r="L33" i="1"/>
  <c r="L34" i="1"/>
  <c r="K34" i="1" s="1"/>
  <c r="AC54" i="1"/>
  <c r="M54" i="1" s="1"/>
  <c r="L64" i="1"/>
  <c r="K64" i="1" s="1"/>
  <c r="AC79" i="1"/>
  <c r="M79" i="1" s="1"/>
  <c r="L37" i="1"/>
  <c r="K37" i="1" s="1"/>
  <c r="L21" i="1"/>
  <c r="K21" i="1" s="1"/>
  <c r="K14" i="1"/>
  <c r="K50" i="1"/>
  <c r="F14" i="1"/>
  <c r="L22" i="1"/>
  <c r="K22" i="1" s="1"/>
  <c r="L20" i="1"/>
  <c r="K63" i="1"/>
  <c r="L17" i="1"/>
  <c r="X17" i="1" s="1"/>
  <c r="AB17" i="1" s="1"/>
  <c r="L18" i="1"/>
  <c r="X18" i="1" l="1"/>
  <c r="AB18" i="1" s="1"/>
  <c r="AC68" i="1"/>
  <c r="M68" i="1" s="1"/>
  <c r="M56" i="1"/>
  <c r="M80" i="1"/>
  <c r="L40" i="1"/>
  <c r="M40" i="1"/>
  <c r="K33" i="1"/>
  <c r="L66" i="1"/>
  <c r="L68" i="1"/>
  <c r="L56" i="1"/>
  <c r="K18" i="1"/>
  <c r="K17" i="1"/>
  <c r="L24" i="1"/>
  <c r="L26" i="1" l="1"/>
</calcChain>
</file>

<file path=xl/sharedStrings.xml><?xml version="1.0" encoding="utf-8"?>
<sst xmlns="http://schemas.openxmlformats.org/spreadsheetml/2006/main" count="1588" uniqueCount="909">
  <si>
    <t>ANNEX PROPOSICIÓ DE CRITERIS AUTOMÀTICS </t>
  </si>
  <si>
    <t>INSTRUCCIONS: COMPLIMENTAR NOMÉS LES CASELLES VERDES en les 6 pestanyes: Control de funcionament, Manteniment preventiu, Manteniment normatiu, Telegestió i control energètic, enllumenat de nadal, altres treballs LES CEL·LES BLAVES S'OMPLEN AUTOMÀTICAMENT</t>
  </si>
  <si>
    <t xml:space="preserve">Contracte del servei de manteniment de les Instal·lacions d’Enllumenat Públic  </t>
  </si>
  <si>
    <t>1 - CONTROL DE FUNCIONAMENT</t>
  </si>
  <si>
    <t>Baixa proposada</t>
  </si>
  <si>
    <t>Operacions perany (u)</t>
  </si>
  <si>
    <t>Material</t>
  </si>
  <si>
    <t>Hores</t>
  </si>
  <si>
    <t># Oficial 1ª</t>
  </si>
  <si>
    <t># Peó</t>
  </si>
  <si>
    <t># Tècnic</t>
  </si>
  <si>
    <t>Transport (4h)</t>
  </si>
  <si>
    <t>Preu per unitat (€)</t>
  </si>
  <si>
    <t>Import anual (€)</t>
  </si>
  <si>
    <t>Hores Encarregat</t>
  </si>
  <si>
    <t>Costos Encarregat</t>
  </si>
  <si>
    <t>Hores Oficial 1ª</t>
  </si>
  <si>
    <t>Costos Oficial 1ª</t>
  </si>
  <si>
    <t>HoresPeó</t>
  </si>
  <si>
    <t>Costos Peó</t>
  </si>
  <si>
    <t>Hores Tècnic</t>
  </si>
  <si>
    <t>Costos Tècnic</t>
  </si>
  <si>
    <t>Material (€)</t>
  </si>
  <si>
    <t>Vehicles (€)</t>
  </si>
  <si>
    <t>Total Hores de personal</t>
  </si>
  <si>
    <t>Total Costos de personal</t>
  </si>
  <si>
    <t>Total costos material i vehicles</t>
  </si>
  <si>
    <t>Comentaris</t>
  </si>
  <si>
    <r>
      <rPr>
        <sz val="10"/>
        <color rgb="FF7F7F7F"/>
        <rFont val="Arial"/>
      </rPr>
      <t>·</t>
    </r>
    <r>
      <rPr>
        <sz val="7"/>
        <color rgb="FF808080"/>
        <rFont val="Arial"/>
      </rPr>
      <t xml:space="preserve">         </t>
    </r>
    <r>
      <rPr>
        <sz val="10"/>
        <color rgb="FF808080"/>
        <rFont val="Arial"/>
      </rPr>
      <t>Control d’encesa, regulació de nivells i apagada.</t>
    </r>
  </si>
  <si>
    <t>-</t>
  </si>
  <si>
    <t>No es realitza.</t>
  </si>
  <si>
    <r>
      <rPr>
        <sz val="10"/>
        <color theme="1"/>
        <rFont val="Arial"/>
      </rPr>
      <t>·</t>
    </r>
    <r>
      <rPr>
        <sz val="7"/>
        <color theme="1"/>
        <rFont val="Arial"/>
      </rPr>
      <t xml:space="preserve">         </t>
    </r>
    <r>
      <rPr>
        <sz val="10"/>
        <color theme="1"/>
        <rFont val="Arial"/>
      </rPr>
      <t>Control del nivell de llum i realització d’estudis lumínics.</t>
    </r>
  </si>
  <si>
    <t>Segons estimació mitjana anual dels controls de nivell realitzats.</t>
  </si>
  <si>
    <r>
      <rPr>
        <sz val="10"/>
        <color rgb="FF7F7F7F"/>
        <rFont val="Arial"/>
      </rPr>
      <t>·</t>
    </r>
    <r>
      <rPr>
        <sz val="7"/>
        <color rgb="FF808080"/>
        <rFont val="Arial"/>
      </rPr>
      <t xml:space="preserve">         </t>
    </r>
    <r>
      <rPr>
        <sz val="10"/>
        <color rgb="FF808080"/>
        <rFont val="Arial"/>
      </rPr>
      <t>Seguiment d’obres i altres actuacions de tercers que puguin afectar l’enllumenat.</t>
    </r>
  </si>
  <si>
    <t>No es fa dins el contracte, no es considera dins el volum de negoci del manteniment.</t>
  </si>
  <si>
    <r>
      <rPr>
        <sz val="10"/>
        <color theme="1"/>
        <rFont val="Arial"/>
      </rPr>
      <t>·</t>
    </r>
    <r>
      <rPr>
        <sz val="7"/>
        <color theme="1"/>
        <rFont val="Arial"/>
      </rPr>
      <t xml:space="preserve">         </t>
    </r>
    <r>
      <rPr>
        <sz val="10"/>
        <color theme="1"/>
        <rFont val="Arial"/>
      </rPr>
      <t>Inspeccions diürnes i nocturnes de les instal·lacions</t>
    </r>
  </si>
  <si>
    <t>2 hores cada nit.</t>
  </si>
  <si>
    <r>
      <rPr>
        <sz val="10"/>
        <color theme="1"/>
        <rFont val="Arial"/>
      </rPr>
      <t>·</t>
    </r>
    <r>
      <rPr>
        <sz val="7"/>
        <color theme="1"/>
        <rFont val="Arial"/>
      </rPr>
      <t>        </t>
    </r>
    <r>
      <rPr>
        <sz val="10"/>
        <color theme="1"/>
        <rFont val="Arial"/>
      </rPr>
      <t xml:space="preserve">Substitució de components </t>
    </r>
  </si>
  <si>
    <t>Segons estimació mitjana anual: 5388 incidències del servei de vigilància nocturna 01/01/2016 01/10/2019. 22/1,19 euros de material per incidència. 4h/dia.</t>
  </si>
  <si>
    <r>
      <rPr>
        <sz val="10"/>
        <color theme="1"/>
        <rFont val="Arial"/>
      </rPr>
      <t>·</t>
    </r>
    <r>
      <rPr>
        <sz val="7"/>
        <color theme="1"/>
        <rFont val="Arial"/>
      </rPr>
      <t>        </t>
    </r>
    <r>
      <rPr>
        <sz val="10"/>
        <color theme="1"/>
        <rFont val="Arial"/>
      </rPr>
      <t>Reparació d‘avaries i arranjament de desperfectes.</t>
    </r>
  </si>
  <si>
    <t>Segons estimació mitjana anual: 10930-5388 pds del servei ENL 01/01/2016 01/10/2019. 44/1,19 euros de material per incidència. 4h/dia.</t>
  </si>
  <si>
    <r>
      <rPr>
        <sz val="10"/>
        <color theme="1"/>
        <rFont val="Arial"/>
      </rPr>
      <t>·</t>
    </r>
    <r>
      <rPr>
        <sz val="7"/>
        <color theme="1"/>
        <rFont val="Arial"/>
      </rPr>
      <t>        </t>
    </r>
    <r>
      <rPr>
        <sz val="10"/>
        <color theme="1"/>
        <rFont val="Arial"/>
      </rPr>
      <t>Actualització de l'inventari.</t>
    </r>
  </si>
  <si>
    <t>1 hores al dia.</t>
  </si>
  <si>
    <r>
      <rPr>
        <sz val="10"/>
        <color theme="1"/>
        <rFont val="Arial"/>
      </rPr>
      <t>·</t>
    </r>
    <r>
      <rPr>
        <sz val="7"/>
        <color theme="1"/>
        <rFont val="Arial"/>
      </rPr>
      <t>        </t>
    </r>
    <r>
      <rPr>
        <sz val="10"/>
        <color theme="1"/>
        <rFont val="Arial"/>
      </rPr>
      <t>Anàlisi tècnic de les incidències i actuacions. Propostes d’actuació justificades i valorades.</t>
    </r>
  </si>
  <si>
    <t xml:space="preserve">.      Gestió d'avisos i servei de guària </t>
  </si>
  <si>
    <t>20 sortires  de 4 hores amb un desgast per material de 50€ per sortida.</t>
  </si>
  <si>
    <r>
      <rPr>
        <sz val="10"/>
        <color theme="1"/>
        <rFont val="Arial"/>
      </rPr>
      <t>·</t>
    </r>
    <r>
      <rPr>
        <sz val="7"/>
        <color theme="1"/>
        <rFont val="Arial"/>
      </rPr>
      <t>        </t>
    </r>
    <r>
      <rPr>
        <sz val="10"/>
        <color theme="1"/>
        <rFont val="Arial"/>
      </rPr>
      <t xml:space="preserve">Realització del mapa lumínic anual </t>
    </r>
  </si>
  <si>
    <t>1 mapa lumínic cada any on es calcula dos oficials per la pera de dades i realització del mapa</t>
  </si>
  <si>
    <t>Total control de funcionament</t>
  </si>
  <si>
    <t>Justificació de la baixa</t>
  </si>
  <si>
    <t>Cost/hora Encarregat</t>
  </si>
  <si>
    <t>Cost/hora Oficial 1ª</t>
  </si>
  <si>
    <t>Cost/ hora Peó</t>
  </si>
  <si>
    <t>Cost/horaTècnic</t>
  </si>
  <si>
    <t xml:space="preserve">TOTAL Baixa proposada </t>
  </si>
  <si>
    <t>Preu unitari del control de funcionament per punt de llum (€/punts de llum/dies any)</t>
  </si>
  <si>
    <t>2 - MANTENIMENT PREVENTIU</t>
  </si>
  <si>
    <t>Unitat</t>
  </si>
  <si>
    <t>Rendiment</t>
  </si>
  <si>
    <t>hores</t>
  </si>
  <si>
    <t>Ope/any</t>
  </si>
  <si>
    <t xml:space="preserve">.         Canvi programat de llumeneres </t>
  </si>
  <si>
    <t>0,6 u / h</t>
  </si>
  <si>
    <t xml:space="preserve">Calculat sobre el rendiment del 10% de lluminàries / any </t>
  </si>
  <si>
    <t>·         Neteja complerta de llumenera tancada vial a més de 5 m d'alçada</t>
  </si>
  <si>
    <t>22 u / 4h</t>
  </si>
  <si>
    <t>Calculat sobre el rendiment de 22 netejes cada 4h. 8% de l'inventari per any. Llumeneres led (2/3 de l'inventari) neteja cada 5 anys, la resta(1/3 de l'inventari) cada 3.</t>
  </si>
  <si>
    <t>·         Neteja complerta de llumenera tancada urbana a menys de 5 m  d'alçada</t>
  </si>
  <si>
    <t>22 u / 4 h</t>
  </si>
  <si>
    <t xml:space="preserve">·         Neteja i tractament antioxidació de suports </t>
  </si>
  <si>
    <t>16 u / 4 h</t>
  </si>
  <si>
    <t>Calculat sobre el rendiment 16 tractaments cada 4h. Tractament d'1/20 dels bàculs per any.</t>
  </si>
  <si>
    <t>·         Neteja i tractament de quadre</t>
  </si>
  <si>
    <t>0,5 u / h</t>
  </si>
  <si>
    <t>Calculat sobre el rendiment 1 tractaments cada 2h. Tractament d'1/4 de quadres per any.</t>
  </si>
  <si>
    <t xml:space="preserve">.         Canvi de Bateries </t>
  </si>
  <si>
    <t>Total Manteniment preventiu</t>
  </si>
  <si>
    <t>3 - MANTENIMENT NORMATIU</t>
  </si>
  <si>
    <t>Quantitat</t>
  </si>
  <si>
    <t># Encarregat</t>
  </si>
  <si>
    <t>·          Verificació de quadres</t>
  </si>
  <si>
    <t>Es conten 2 hores de 2 persones</t>
  </si>
  <si>
    <t>·          Verificació de punts de llum i línies</t>
  </si>
  <si>
    <t>Es conten 2 hores de persones per cada quadre</t>
  </si>
  <si>
    <t>·          Reparació incidències en punts de llum resultat del normatiu</t>
  </si>
  <si>
    <t>Es conten 2 hores de operaris + 1 hora enginyer tècnic</t>
  </si>
  <si>
    <t>·          Reparació incidències en quadre resultat del normatiu</t>
  </si>
  <si>
    <t>Es conten 1 hores de operaris + 1 hora enginyer tècnic i 25 € de material</t>
  </si>
  <si>
    <t>·          Inspeccions obligatòries dels Organizmes de Control Autoritzats (=CA) quadres Enllumenat</t>
  </si>
  <si>
    <t>Sera una inspecció a l'inici del contracte. 1 inspeccions en 4 anys (rendiment del 0,25). Es considera un acompañament amb rendiment  de 5 quadres per dia.</t>
  </si>
  <si>
    <t>Total Manteniment Normatiu</t>
  </si>
  <si>
    <t>4 - TELEGESTIÓ I CONTROL ENERGÈTIC</t>
  </si>
  <si>
    <r>
      <rPr>
        <sz val="10"/>
        <color theme="1"/>
        <rFont val="Arial"/>
      </rPr>
      <t>·</t>
    </r>
    <r>
      <rPr>
        <sz val="7"/>
        <color theme="1"/>
        <rFont val="Times New Roman"/>
      </rPr>
      <t>         C</t>
    </r>
    <r>
      <rPr>
        <sz val="10"/>
        <color theme="1"/>
        <rFont val="Arial"/>
      </rPr>
      <t>onnexió, transmissió i  registre de dades a l’aplicació. Energètic, alarmes, estad. i validació.</t>
    </r>
  </si>
  <si>
    <t>5 dies al mes de treball (mitja jornada)</t>
  </si>
  <si>
    <r>
      <rPr>
        <sz val="10"/>
        <color theme="1"/>
        <rFont val="Arial"/>
      </rPr>
      <t>·</t>
    </r>
    <r>
      <rPr>
        <sz val="7"/>
        <color theme="1"/>
        <rFont val="Times New Roman"/>
      </rPr>
      <t xml:space="preserve">         </t>
    </r>
    <r>
      <rPr>
        <sz val="10"/>
        <color theme="1"/>
        <rFont val="Arial"/>
      </rPr>
      <t>Treballs de reparació o substitució d’equips avariats, que inclou tots el materials i feines a fer.</t>
    </r>
  </si>
  <si>
    <t>Tasques associades als errors de conectivitat 10u/mes = un matí 2 operaris (25 euros material reparació)</t>
  </si>
  <si>
    <t xml:space="preserve">Total telegestió i control energètic </t>
  </si>
  <si>
    <t>Preu unitari de telegestió (200 quadres 12 mesos)</t>
  </si>
  <si>
    <t xml:space="preserve">5 - ENLLUMENAT DE NADAL </t>
  </si>
  <si>
    <r>
      <rPr>
        <sz val="10"/>
        <color theme="1"/>
        <rFont val="Arial"/>
      </rPr>
      <t>·</t>
    </r>
    <r>
      <rPr>
        <sz val="7"/>
        <color theme="1"/>
        <rFont val="Times New Roman"/>
      </rPr>
      <t xml:space="preserve">         </t>
    </r>
    <r>
      <rPr>
        <sz val="10"/>
        <color theme="1"/>
        <rFont val="Arial"/>
      </rPr>
      <t xml:space="preserve">Treballs prèvis de revisió, muntatge i instal·lació </t>
    </r>
  </si>
  <si>
    <r>
      <rPr>
        <sz val="10"/>
        <color theme="1"/>
        <rFont val="Arial"/>
      </rPr>
      <t>·</t>
    </r>
    <r>
      <rPr>
        <sz val="7"/>
        <color theme="1"/>
        <rFont val="Times New Roman"/>
      </rPr>
      <t xml:space="preserve">         </t>
    </r>
    <r>
      <rPr>
        <sz val="10"/>
        <color theme="1"/>
        <rFont val="Arial"/>
      </rPr>
      <t>Manteniment durant el període establert</t>
    </r>
  </si>
  <si>
    <r>
      <rPr>
        <sz val="10"/>
        <color theme="1"/>
        <rFont val="Arial"/>
      </rPr>
      <t>·</t>
    </r>
    <r>
      <rPr>
        <sz val="7"/>
        <color theme="1"/>
        <rFont val="Times New Roman"/>
      </rPr>
      <t xml:space="preserve">         </t>
    </r>
    <r>
      <rPr>
        <sz val="10"/>
        <color theme="1"/>
        <rFont val="Arial"/>
      </rPr>
      <t xml:space="preserve">Posada en servei i apagada de les instal·lacions </t>
    </r>
  </si>
  <si>
    <r>
      <rPr>
        <sz val="10"/>
        <color theme="1"/>
        <rFont val="Arial"/>
      </rPr>
      <t>·</t>
    </r>
    <r>
      <rPr>
        <sz val="7"/>
        <color theme="1"/>
        <rFont val="Times New Roman"/>
      </rPr>
      <t xml:space="preserve">         </t>
    </r>
    <r>
      <rPr>
        <sz val="10"/>
        <color theme="1"/>
        <rFont val="Arial"/>
      </rPr>
      <t>Desmuntatge de les instal·lacions i inventari</t>
    </r>
  </si>
  <si>
    <t xml:space="preserve">Total Enllumenat de Nadal </t>
  </si>
  <si>
    <t xml:space="preserve">6 - ALTRES TREBALLS- PREUS UNITARIS </t>
  </si>
  <si>
    <t xml:space="preserve">Baixa proposada </t>
  </si>
  <si>
    <t xml:space="preserve">Total materials i instal·lació a considerar altres treballs </t>
  </si>
  <si>
    <t>10% del pressupost total</t>
  </si>
  <si>
    <t xml:space="preserve">Total mà d'obra a considerar a altres treballs </t>
  </si>
  <si>
    <t xml:space="preserve">PREUS UNITARIS ENLLUMENAT - TAULA DE PREUS UNITARIS DE MATERIALS I MÀ D'OBRA </t>
  </si>
  <si>
    <t>N.Ordre</t>
  </si>
  <si>
    <t>CONCEPTE</t>
  </si>
  <si>
    <t>Mesurament</t>
  </si>
  <si>
    <t>Import màxim (sense IVA)</t>
  </si>
  <si>
    <t>Proposta Import  (sense IVA)</t>
  </si>
  <si>
    <t xml:space="preserve">Precentatge de Ponderació </t>
  </si>
  <si>
    <t xml:space="preserve">(M-0) </t>
  </si>
  <si>
    <t>Accesoris enllumenat</t>
  </si>
  <si>
    <t>M-001</t>
  </si>
  <si>
    <t>Marc  i tapa de  fundició  0,4 x 0,4m B-125</t>
  </si>
  <si>
    <t>ut</t>
  </si>
  <si>
    <t>M-002</t>
  </si>
  <si>
    <t>Marc  i tapa de  fundició  0,4 x 0,4m C-250</t>
  </si>
  <si>
    <t>M-003</t>
  </si>
  <si>
    <t>Marc i tapa de  fundició 0,6 x 0,6m B-125</t>
  </si>
  <si>
    <t>M-004</t>
  </si>
  <si>
    <t>Marc i tapa de  fundició 0,6 x 0,6m C-250</t>
  </si>
  <si>
    <t>M-005</t>
  </si>
  <si>
    <t>Tub d'acer galvanitzat de 1,5 a 3 m per a protecció baixant, amb part proporcional de grapes</t>
  </si>
  <si>
    <t>M-006</t>
  </si>
  <si>
    <r>
      <rPr>
        <sz val="10"/>
        <color theme="1"/>
        <rFont val="Arial"/>
      </rPr>
      <t>Elèctrode per a xarxa de connexió a terra couratge amb 300 µm, fabricat en acer, de 15 mm de diàmetre i 2 m de longitud amb grapa abraçadora per a connexió de pica i cable de 35 mm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fins a connexió a xarxa de terres</t>
    </r>
  </si>
  <si>
    <t>M-007</t>
  </si>
  <si>
    <t>Caixa doble aillament de poliester amb fibra de vidre tipus PLS-2736G o similar</t>
  </si>
  <si>
    <t>M-008</t>
  </si>
  <si>
    <t>Caixa doble aillament de poliester amb fibra de vidre PLS-2754G o similar</t>
  </si>
  <si>
    <t>M-009</t>
  </si>
  <si>
    <t>Interruptor manual en càrrega unipolar d'intensitat nominal 20 A</t>
  </si>
  <si>
    <t>M-010</t>
  </si>
  <si>
    <t>Contactor 2P de 20 A,  bobina  220V</t>
  </si>
  <si>
    <t>M-011</t>
  </si>
  <si>
    <t>Interruptor magnetotèrmic fins a 25A, 2P i 6 kA</t>
  </si>
  <si>
    <t>M-012</t>
  </si>
  <si>
    <t>Interruptor magnetotèrmic 32A, 2P i 6 kA</t>
  </si>
  <si>
    <t>M-013</t>
  </si>
  <si>
    <t>Interruptor magnetotèrmic 16 A,  4P i 6 kA</t>
  </si>
  <si>
    <t>M-014</t>
  </si>
  <si>
    <t>Interruptor magnetotèrmic 20 A, 4P i 6 kA</t>
  </si>
  <si>
    <t>M-015</t>
  </si>
  <si>
    <t>Interruptor magnetotèrmic 25 A, 4P i 6 kA</t>
  </si>
  <si>
    <t>M-016</t>
  </si>
  <si>
    <t>Interruptor magnetotèrmic 32A, 4P i 6 kA</t>
  </si>
  <si>
    <t>M-017</t>
  </si>
  <si>
    <t>Interruptor de control de potència magnotèrmic de 4P i 15 A</t>
  </si>
  <si>
    <t>M-018</t>
  </si>
  <si>
    <t>Interruptor de control de potència magnotèrmic de 4P i 20 A</t>
  </si>
  <si>
    <t>M-019</t>
  </si>
  <si>
    <t>Interruptor de control de potència magnotèrmic de 4P i 25 A</t>
  </si>
  <si>
    <t>M-020</t>
  </si>
  <si>
    <t>Interruptor de control de potència magnotèrmic de 4P i 30 A</t>
  </si>
  <si>
    <t>M-021</t>
  </si>
  <si>
    <t>Interruptor de control de potència magnotèrmic de 4P i 40 A</t>
  </si>
  <si>
    <t>M-022</t>
  </si>
  <si>
    <t>Interruptor diferencial de 40 A i 300 mA</t>
  </si>
  <si>
    <t>M-023</t>
  </si>
  <si>
    <t>Interruptor diferencial de 40 A i 30 mA</t>
  </si>
  <si>
    <t>M-024</t>
  </si>
  <si>
    <t>Interruptor diferencial de 63 A i 300 mA</t>
  </si>
  <si>
    <t>M-025</t>
  </si>
  <si>
    <t>Interruptor diferencial de 63 A i 30 mA</t>
  </si>
  <si>
    <t>M-026</t>
  </si>
  <si>
    <t>Portella de xapa d'acer  galvanitzat per a bàcul</t>
  </si>
  <si>
    <t>M-027</t>
  </si>
  <si>
    <t>Joc de 4 perns per a fonamentació per a columnes de fins 5 m</t>
  </si>
  <si>
    <t>M-028</t>
  </si>
  <si>
    <t>Joc de 4 perns per a fonamentació per a columnes de 6 a 8 m</t>
  </si>
  <si>
    <t>M-029</t>
  </si>
  <si>
    <t>Joc de 4 perns per a fonamentació per a columnes de 9 i 10m</t>
  </si>
  <si>
    <t>M-030</t>
  </si>
  <si>
    <t>Joc de 4 perns per a fonamentació per a columnes de 11 i 12 m</t>
  </si>
  <si>
    <t>M-031</t>
  </si>
  <si>
    <t>Tub de polietilè de doble paret (interior llisa i exterior corrugada), de color taronja, de 75 mm de diàmetre nominal, per a canalització soterrada, resistència a la compressió 250 N amb fil guia incorporat</t>
  </si>
  <si>
    <t>m</t>
  </si>
  <si>
    <t>M-032</t>
  </si>
  <si>
    <t>M-033</t>
  </si>
  <si>
    <t>M-034</t>
  </si>
  <si>
    <t>Armari poliester premsat pl-77 T amb placa muntatge i pany tipus companyia</t>
  </si>
  <si>
    <t>M-035</t>
  </si>
  <si>
    <t>Armari poliester premsat pl-1010 T amb placa muntatge i pany tipus companyia</t>
  </si>
  <si>
    <t>M-036</t>
  </si>
  <si>
    <t>Armari poliest. premsat pl-1012 T/2P amb placa muntatge i pany tipus companyia</t>
  </si>
  <si>
    <t>M-037</t>
  </si>
  <si>
    <t>Programador electronic d'encès Secelux.</t>
  </si>
  <si>
    <t>M-038</t>
  </si>
  <si>
    <t>Rellotge digital, un circuit, programació diaria/setmanal</t>
  </si>
  <si>
    <t>M-039</t>
  </si>
  <si>
    <t>Rellotge digital, dos circuits, programació diaria/setmanal</t>
  </si>
  <si>
    <t>M-040</t>
  </si>
  <si>
    <t>Caixa derivació estanca 10x10,IP-55</t>
  </si>
  <si>
    <t>M-041</t>
  </si>
  <si>
    <t>Caixa derivació estanca 10x15,IP-55</t>
  </si>
  <si>
    <t>M-042</t>
  </si>
  <si>
    <t>Caixa derivació estanca 20x25,IP-55</t>
  </si>
  <si>
    <t>M-043</t>
  </si>
  <si>
    <t>Portalàmpades E-27</t>
  </si>
  <si>
    <t>M-044</t>
  </si>
  <si>
    <t>Portalàmpades GOLIAT E-40</t>
  </si>
  <si>
    <t>M-045</t>
  </si>
  <si>
    <t>Caixa de connexióamb fusibles de fins 6A, per interior de columna</t>
  </si>
  <si>
    <t>M-046</t>
  </si>
  <si>
    <t>Caixa de connexió amb fusibles  fins 6A,amb connexió pel doble nivell per interior de columna</t>
  </si>
  <si>
    <t>M-047</t>
  </si>
  <si>
    <t>Caixa de connexió amb fusibles de fins 6A,IP-44 per exterior</t>
  </si>
  <si>
    <t>M-048</t>
  </si>
  <si>
    <t>Caixa de connexió amb fusibles de fins 6A, amb connexió pel doble  nivell, IP -44, per exterior</t>
  </si>
  <si>
    <t>M-049</t>
  </si>
  <si>
    <t>Portacèl·lula</t>
  </si>
  <si>
    <t>M-050</t>
  </si>
  <si>
    <t>Portallàmpades per a làmpada fluorescent estalviadora d'energia 7-9-11 W</t>
  </si>
  <si>
    <t>M-051</t>
  </si>
  <si>
    <t>Contactor tetrapolar de 32 A,bobina 220v</t>
  </si>
  <si>
    <t>M-052</t>
  </si>
  <si>
    <t>Contactor tetrapolar de 40 A,bobina 220v</t>
  </si>
  <si>
    <t>M-053</t>
  </si>
  <si>
    <t>Contactor tetrapolar de 63A,bobina 220v</t>
  </si>
  <si>
    <t>M-054</t>
  </si>
  <si>
    <t>Control de línia mitjançant optocopladors (import per línia)</t>
  </si>
  <si>
    <t>Nº Ordre</t>
  </si>
  <si>
    <t>Concepte</t>
  </si>
  <si>
    <t xml:space="preserve">Mesurament </t>
  </si>
  <si>
    <t>Import             ( sense IVA)</t>
  </si>
  <si>
    <t xml:space="preserve">(M-1) </t>
  </si>
  <si>
    <t>Cables</t>
  </si>
  <si>
    <t>M-101</t>
  </si>
  <si>
    <t>Cable multipolar RZ, amb conductors de coure de 3 x 2,5 mm² de secció, sent la seva tensió assignada de 0,6/1 kV</t>
  </si>
  <si>
    <t>ml</t>
  </si>
  <si>
    <t>M-102</t>
  </si>
  <si>
    <t>Cable multipolar RZ, amb conductors de coure de 4x2,5 mm² de secció, sent la seva tensió assignada de 0,6/1 kV</t>
  </si>
  <si>
    <t>M-103</t>
  </si>
  <si>
    <t>Cable manguera RZ, amb conductors de coure de 5x2,5 mm² de secció, sent la seva tensió assignada de 0,6/1 kV</t>
  </si>
  <si>
    <t>M-104</t>
  </si>
  <si>
    <t>Cable manguera RZ, amb conductors de coure de 5x4 mm² de secció, sent la seva tensió assignada de 0,6/1 kV</t>
  </si>
  <si>
    <t>M-105</t>
  </si>
  <si>
    <t>Cable manguera RZ, amb conductors de coure de 5x6 mm² de secció, sent la seva tensió assignada de 0,6/1 kV</t>
  </si>
  <si>
    <t>M-106</t>
  </si>
  <si>
    <t>Cable manguera RZ, amb conductors de coure de 5x10 mm² de secció, sent la seva tensió assignada de 0,6/1 kV</t>
  </si>
  <si>
    <t>M-107</t>
  </si>
  <si>
    <t>Cable manguera RZ, amb conductors de coure de 5x16 mm² de secció, sent la seva tensió assignada de 0,6/1 kV</t>
  </si>
  <si>
    <t>M-108</t>
  </si>
  <si>
    <t>Cable multipolar RZ, amb conductors de coure de 5x25 mm² de secció, sent la seva tensió assignada de 0,6/1 kV</t>
  </si>
  <si>
    <t>M-109</t>
  </si>
  <si>
    <t>Cable multipolar RZ, amb conductors de coure de 4x4 mm² de secció, sent la seva tensió assignada de 0,6/1 kV</t>
  </si>
  <si>
    <t>M-110</t>
  </si>
  <si>
    <t>Cable multipolar RZ, amb conductors de coure de 4x6 mm² de secció, sent la seva tensió assignada de 0,6/1 kV</t>
  </si>
  <si>
    <t>M-111</t>
  </si>
  <si>
    <t>Cable multipolar RZ, amb conductors de coure de 4x10 mm² de secció, sent la seva tensió assignada de 0,6/1 kV</t>
  </si>
  <si>
    <t>M-112</t>
  </si>
  <si>
    <t>Cable multipolar RZ, amb conductors de coure de 4x16 mm² de secció, sent la seva tensió assignada de 0,6/1 kV</t>
  </si>
  <si>
    <t>M-113</t>
  </si>
  <si>
    <t>Cable multipolar RZ, amb conductors de coure de 4x25 mm² de secció, reacció al foc classe Fca, sent la seva tensió assignada de 0,6/1 kV</t>
  </si>
  <si>
    <t>M-114</t>
  </si>
  <si>
    <t>Conductor de coure nu, de 35 mm²</t>
  </si>
  <si>
    <t>M-115</t>
  </si>
  <si>
    <t>Cable unipolar de coure de tensió assignada de 450/750 V de 16 mm² de secció, amb aïllament de compost termoplàstic lliure de halògens amb baixa emissió de fums i gasos corrosius</t>
  </si>
  <si>
    <t>M-116</t>
  </si>
  <si>
    <t>Cable d'acer galvanitzat de 6mm</t>
  </si>
  <si>
    <t xml:space="preserve">(M-2) </t>
  </si>
  <si>
    <t>Lluminàries</t>
  </si>
  <si>
    <t>M-201</t>
  </si>
  <si>
    <t>Lluminaria CARANDINI STR-154/CC, sense equip</t>
  </si>
  <si>
    <t>M-202</t>
  </si>
  <si>
    <t>Lluminària CARANDINI SM-500/AL/AP Carandini, sense equip</t>
  </si>
  <si>
    <t>M-208</t>
  </si>
  <si>
    <t>Lluminaria CARANDINI HF-165, sense equip</t>
  </si>
  <si>
    <t>M-209</t>
  </si>
  <si>
    <t>Lluminaria CARANDINI HF-136, sense equip</t>
  </si>
  <si>
    <t>M-210</t>
  </si>
  <si>
    <t>Lluminaria CARANDINI PRQ, sense equip</t>
  </si>
  <si>
    <t>M-211</t>
  </si>
  <si>
    <t>Lluminaria CARANDINI TOP-404, sense equip</t>
  </si>
  <si>
    <t>M-213</t>
  </si>
  <si>
    <t>Lluminaria CARANDINI PRS-104/D-Ed, sense equip</t>
  </si>
  <si>
    <t>M-215</t>
  </si>
  <si>
    <t>Lluminària SOCELEC NEOS-2 32 LED</t>
  </si>
  <si>
    <t>M-216</t>
  </si>
  <si>
    <t>Lluminària SOCELEC NEOS-2 48 LED</t>
  </si>
  <si>
    <t>M-217</t>
  </si>
  <si>
    <t>Lluminària SOCELEC NANO 16 LED</t>
  </si>
  <si>
    <t>M-218</t>
  </si>
  <si>
    <t>Lluminària SOCELEC NANO 24 LED</t>
  </si>
  <si>
    <t>M-219</t>
  </si>
  <si>
    <t>Lluminaria SOCELEC CITEA, per ARAMIS, 24 LED</t>
  </si>
  <si>
    <t>M-220</t>
  </si>
  <si>
    <t>Lluminaria SOCELEC CITEA, per ARAMIS, 32 LED</t>
  </si>
  <si>
    <t>M-221</t>
  </si>
  <si>
    <t>Lluminaria SOCELEC CITEA, per ARAMIS, 40 LED</t>
  </si>
  <si>
    <t>M-222</t>
  </si>
  <si>
    <t>Lluminaria SOCELEC TECEO 32 LED</t>
  </si>
  <si>
    <t>M-223</t>
  </si>
  <si>
    <t>Lluminaria SOCELEC TECEO 40 LED</t>
  </si>
  <si>
    <t>M-224</t>
  </si>
  <si>
    <t>Lluminaria SOCELEC TECEO 48 LED</t>
  </si>
  <si>
    <t>M-225</t>
  </si>
  <si>
    <t>Lluminaria SOCELEC TECEO 2 56 LED</t>
  </si>
  <si>
    <t>M-226</t>
  </si>
  <si>
    <t>Lluminaria SOCELEC TECEO 2 64 LED</t>
  </si>
  <si>
    <t>M-227</t>
  </si>
  <si>
    <t>Lluminaria SOCELEC AMPERA MIDI 64 LED</t>
  </si>
  <si>
    <t>M-228</t>
  </si>
  <si>
    <t>Lluminària GE HADASA M-250 A amb tancamente de vidre, sense equip</t>
  </si>
  <si>
    <t>M-229</t>
  </si>
  <si>
    <t>Lluminaria GE OKAPI, sense equip</t>
  </si>
  <si>
    <t>M-230</t>
  </si>
  <si>
    <t>Lluminària GE LED Integrated Mariner, sense equip 4K-30W</t>
  </si>
  <si>
    <t>M-231</t>
  </si>
  <si>
    <t>Lluminaria ATP METROPOLI-LV, sense equip</t>
  </si>
  <si>
    <t>M-232</t>
  </si>
  <si>
    <t>Lluminaria BENITO VIALIA LIRA 24 LED</t>
  </si>
  <si>
    <t>M-233</t>
  </si>
  <si>
    <t>Lluminaria BENITO VIALIA EVO 24 LED</t>
  </si>
  <si>
    <t>M-234</t>
  </si>
  <si>
    <t>Lluminaria IEP FO-8, sense equip</t>
  </si>
  <si>
    <t>M-235</t>
  </si>
  <si>
    <t>Lluminaria IEP AP-3, sense equip</t>
  </si>
  <si>
    <t>M-236</t>
  </si>
  <si>
    <t>Lluminaria IEP AP-1, ref 86002, 86003, 86005 i 86006, sense equip</t>
  </si>
  <si>
    <t>M-237</t>
  </si>
  <si>
    <t>Lluminaria ROS BADILA, sense equip</t>
  </si>
  <si>
    <t>M-239</t>
  </si>
  <si>
    <t>Lluminària BJC balissa F-40-F amb suport F-43</t>
  </si>
  <si>
    <t>M-240</t>
  </si>
  <si>
    <t xml:space="preserve">Lluminària LEDINBOX LED model NST-L25 </t>
  </si>
  <si>
    <t>M-241</t>
  </si>
  <si>
    <t>Lluminària LEDINBOX LED model NST-L50</t>
  </si>
  <si>
    <t>M-242</t>
  </si>
  <si>
    <t>Lluminària LEDINBOX LED model NSTMidi-L50</t>
  </si>
  <si>
    <t>M-243</t>
  </si>
  <si>
    <t>Lluminària LEDINBOX LED model NSTM-L100</t>
  </si>
  <si>
    <t>M-244</t>
  </si>
  <si>
    <t>Lluminària LEDINBOX LED model NSTM-L180</t>
  </si>
  <si>
    <t>M-245</t>
  </si>
  <si>
    <t xml:space="preserve">Projector LEDINBOX LED model PRO-L40 </t>
  </si>
  <si>
    <t>M-246</t>
  </si>
  <si>
    <t>Projector LEDINBOX LED model PRO-L60</t>
  </si>
  <si>
    <t>M-247</t>
  </si>
  <si>
    <t>Projector LEDINBOX LED model PRO-L90</t>
  </si>
  <si>
    <t>M-248</t>
  </si>
  <si>
    <t>Projector LEDINBOX LED model PROM-L120</t>
  </si>
  <si>
    <t>M-249</t>
  </si>
  <si>
    <t>Projector LEDINBOX LED model PROM-L180</t>
  </si>
  <si>
    <t>M-250</t>
  </si>
  <si>
    <t>Lluminària LEDINBOX LED model URBANA-BRAÇ -RWA-30W</t>
  </si>
  <si>
    <t>M-251</t>
  </si>
  <si>
    <t>Lluminària LEDINBOX LED model URBANA-BRAÇ -RWA-60W</t>
  </si>
  <si>
    <t>M-252</t>
  </si>
  <si>
    <t>Lluminària LEDINBOX model New Urbana L-40</t>
  </si>
  <si>
    <t>M-253</t>
  </si>
  <si>
    <t>Lluminària LEDINBOX model New Urbana L-60</t>
  </si>
  <si>
    <t>M-254</t>
  </si>
  <si>
    <t>Lluminària LEDINBOX LED model Minimal  L40 - Alumini</t>
  </si>
  <si>
    <t>M-255</t>
  </si>
  <si>
    <t>Lluminària LEDINBOX LED model Minimal  L60 - Alumini</t>
  </si>
  <si>
    <t>M-256</t>
  </si>
  <si>
    <t>Conjunt minimal de LEDINBOXcolumna 6 m i llumenera L50 - Alumini</t>
  </si>
  <si>
    <t>M-257</t>
  </si>
  <si>
    <t xml:space="preserve">Conjunt minimal de LEDINBOXcolumna 6 m, doble braç-llumenera L50 - Alumini </t>
  </si>
  <si>
    <t>M-258</t>
  </si>
  <si>
    <t>Lluminària SALVI MODEL CLAP S 6 LED</t>
  </si>
  <si>
    <t>M-259</t>
  </si>
  <si>
    <t>Lluminària SALVI MODEL CLAP S 12LED</t>
  </si>
  <si>
    <t>M-260</t>
  </si>
  <si>
    <t>Lluminària SALVI MODEL CLAP M 14 LED</t>
  </si>
  <si>
    <t>M-261</t>
  </si>
  <si>
    <t>Lluminària SALVI MODEL CLAP M 28 LED</t>
  </si>
  <si>
    <t>M-262</t>
  </si>
  <si>
    <t>Lluminària SALVI MODEL CIRCUS HOR/TOP 8 LED</t>
  </si>
  <si>
    <t>M-263</t>
  </si>
  <si>
    <t>Lluminària SALVI MODEL CIRCUS HOR/TOP 18 LED</t>
  </si>
  <si>
    <t>M-264</t>
  </si>
  <si>
    <t>Lluminària SALVI MODEL CIRCUS MAX 8 LED</t>
  </si>
  <si>
    <t>M-265</t>
  </si>
  <si>
    <t>Lluminària SALVI MODEL CIRCUS MAX 18 LED</t>
  </si>
  <si>
    <t>M-266</t>
  </si>
  <si>
    <t>Lluminària SALVI MODEL CIRCUS LIRA 8 LED</t>
  </si>
  <si>
    <t>M-267</t>
  </si>
  <si>
    <t>Lluminària SALVI MODEL CIRCUS LIRA 18 LED</t>
  </si>
  <si>
    <t>M-268</t>
  </si>
  <si>
    <t>Lluminària IGUZZINI DELFHI, sense equip</t>
  </si>
  <si>
    <t>M-269</t>
  </si>
  <si>
    <t>Lluminària IGUZZINI MAXIWOODY, sense equip</t>
  </si>
  <si>
    <t>M-270</t>
  </si>
  <si>
    <t>Mòdul de LED fins a 90W dos nivells potencia, amb regulació per variació de tensió o línia de comandament, temperatura de color 3000ºK,  CRI entre 70 i 80 i 5 anys de garantia per substituir en lluminàries de marques i models diversos.</t>
  </si>
  <si>
    <t>M-271</t>
  </si>
  <si>
    <t>Lluminària NOVATILU ESKADE, sense equip</t>
  </si>
  <si>
    <t>M-272</t>
  </si>
  <si>
    <t>Lluminària LED tipus urbana fins a 100W dos nivells potencia, amb regulació per variació de tensió o línia de comandament, temperatura de color 3000ºK,  CRI entre 70 i 80 i 5 anys de garantia. Model TOWNGUIDE de PHILIPS o similar.</t>
  </si>
  <si>
    <t>M-273</t>
  </si>
  <si>
    <t>Lluminària LED tipus projector fins a 120W dos nivells potencia, amb regulació per variació de tensió o línia de comandament, temperatura de color 3000ºK,  CRI entre 70 i 80 i 5 anys de garantia. Model TEMPO LED de PHILIPS o similar.</t>
  </si>
  <si>
    <t>M-274</t>
  </si>
  <si>
    <t>Suplement equip incorporat HM-250W, a lluminàries abans ralacionades</t>
  </si>
  <si>
    <t>M-275</t>
  </si>
  <si>
    <t>Suplement equip incorporat HM-400W, a lluminàries abans ralacionades</t>
  </si>
  <si>
    <t xml:space="preserve">(M-3) </t>
  </si>
  <si>
    <t>Suports d'enllumenat</t>
  </si>
  <si>
    <t>M-301</t>
  </si>
  <si>
    <t>Braç per paret de tub d'acer galvanitzat de Ø 42 mm i 0,5 m de sortint amb 4 perns d'ancoratge.</t>
  </si>
  <si>
    <t>M-302</t>
  </si>
  <si>
    <t>Braç per paret de tub d'acer galvanitzat de Ø 42 mm i 1 m de sortint amb 4 perns d'ancoratge.</t>
  </si>
  <si>
    <t>M-303</t>
  </si>
  <si>
    <t>Braç per paret de tub d'acer galvanitzat de Ø 42 mm i 1,5 m de sortint amb 4 perns d'ancoratge.</t>
  </si>
  <si>
    <t>M-304</t>
  </si>
  <si>
    <t>"Postecillo" d'acer galvanitzat de 2 m d'alçada.</t>
  </si>
  <si>
    <t>M-305</t>
  </si>
  <si>
    <t>"Postecillo" d'acer galvanitzat de 3 m d'alçada i  Ø 60 mm.</t>
  </si>
  <si>
    <t>M-306</t>
  </si>
  <si>
    <t>"Postecillo" d'acer galvanitzat de 7 m d'alçada i  Ø 90 mm.</t>
  </si>
  <si>
    <t>M-307</t>
  </si>
  <si>
    <t>Pal de fusta de 9 m d'alçada 24 cm de diàmetre a la base. Tractament amb pintura de cautxú i senyalització.</t>
  </si>
  <si>
    <t>M-308</t>
  </si>
  <si>
    <t>Columna metàl·lica troncocònica de 3,5 m de planxa galvanitzada de 3 mm d'espessor amb aro de reforç, perns i carteles. Inclou pintura antipixats fins alçada de portella (Pantiorin d'ADO o similar).</t>
  </si>
  <si>
    <t>M-309</t>
  </si>
  <si>
    <t>Columna metàl·lica troncocònica de 4 m de planxa galvanitzada de 3 mm d'espessor amb aro de reforç, perns i carteles. Inclou pintura antipixats fins alçada de portella (Pantiorin d'ADO o similar).</t>
  </si>
  <si>
    <t>M-310</t>
  </si>
  <si>
    <t>Columna metàl·lica troncocònica de 4,5 m de planxa galvanitzada de 3 mm d'espessor amb aro de reforç, perns i carteles. Inclou pintura antipixats fins alçada de portella (Pantiorin d'ADO o similar).</t>
  </si>
  <si>
    <t>M-311</t>
  </si>
  <si>
    <t>Columna metàl·lica troncocònica de 5 m de planxa galvanitzada de 3 mm d'espessor amb aro de reforç, perns i carteles. Inclou pintura antipixats fins alçada de portella (Pantiorin d'ADO o similar).</t>
  </si>
  <si>
    <t>M-312</t>
  </si>
  <si>
    <t>Columna metàl·lica troncocònica de 6 m de planxa galvanitzada de 3 mm d'espessor amb aro de reforç, perns i carteles. Inclou pintura antipixats fins alçada de portella (Pantiorin d'ADO o similar).</t>
  </si>
  <si>
    <t>M-313</t>
  </si>
  <si>
    <t>Columna metàl·lica troncocònica de 7 m de planxa galvanitzada de 3 mm d'espessor amb aro de reforç, perns i carteles. Inclou pintura antipixats fins alçada de portella (Pantiorin d'ADO o similar).</t>
  </si>
  <si>
    <t>M-314</t>
  </si>
  <si>
    <t>Columna metàl·lica troncocònica de 8 m de planxa galvanitzada de 3 mm d'espessor amb aro de reforç, perns i carteles. Inclou pintura antipixats fins alçada de portella (Pantiorin d'ADO o similar).</t>
  </si>
  <si>
    <t>M-315</t>
  </si>
  <si>
    <t>Columna metàl·lica troncocònica de 9 m de planxa galvanitzada de 4 mm d'espessor amb aro de reforç, perns i carteles. Inclou pintura antipixats fins alçada de portella (Pantiorin d'ADO o similar).</t>
  </si>
  <si>
    <t>M-316</t>
  </si>
  <si>
    <t>Columna metàl·lica troncocònica de 10 m de planxa galvanitzada de 4 mm d'espessor amb aro de reforç, perns i carteles. Inclou pintura antipixats fins alçada de portella (Pantiorin d'ADO o similar).</t>
  </si>
  <si>
    <t>M-317</t>
  </si>
  <si>
    <t>Columna metàl·lica troncocònica de 11 m de planxa galvanitzada de 4 mm d'espessor amb aro de reforç, perns i carteles. Inclou pintura antipixats fins alçada de portella (Pantiorin d'ADO o similar).</t>
  </si>
  <si>
    <t>M-318</t>
  </si>
  <si>
    <t>Columna metàl·lica troncocònica de 12 m de planxa galvanitzada de 4 mm d'espessor amb aro de reforç, perns i carteles. Inclou pintura antipixats fins alçada de portella (Pantiorin d'ADO o similar).</t>
  </si>
  <si>
    <t>M-319</t>
  </si>
  <si>
    <t>Columna metàl·lica cilíndrica de 4 m de planxa galvanitzada de 3 mm d'espessor amb aro de reforç, perns i carteles. Inclou pintura antipixats fins alçada de portella (Pantiorin d'ADO o similar).</t>
  </si>
  <si>
    <t>M-320</t>
  </si>
  <si>
    <t>Columna metàl·lica cilíndrica de 5 m de planxa galvanitzada de 3 mm d'espessor amb aro de reforç, perns i carteles. Inclou pintura antipixats fins alçada de portella (Pantiorin d'ADO o similar).</t>
  </si>
  <si>
    <t>M-321</t>
  </si>
  <si>
    <t>Columna metàl·lica cilíndrica de 6 m de planxa galvanitzada de 3 mm d'espessor amb aro de reforç, perns i carteles. Inclou pintura antipixats fins alçada de portella (Pantiorin d'ADO o similar).</t>
  </si>
  <si>
    <t>M-322</t>
  </si>
  <si>
    <t>Columna metàl·lica cilíndrica de 7 m de planxa galvanitzada de 3 mm d'espessor amb aro de reforç, perns i carteles. Inclou pintura antipixats fins alçada de portella (Pantiorin d'ADO o similar).</t>
  </si>
  <si>
    <t>M-323</t>
  </si>
  <si>
    <t>Columna metàl·lica cilíndrica de 8 m de planxa galvanitzada de 3 mm d'espessor amb aro de reforç, perns i carteles. Inclou pintura antipixats fins alçada de portella (Pantiorin d'ADO o similar).</t>
  </si>
  <si>
    <t>M-324</t>
  </si>
  <si>
    <t>Columna metàl·lica cilíndrica de 10 m de planxa galvanitzada de 4 mm d'espessor amb aro de reforç, perns i carteles. Inclou pintura antipixats fins alçada de portella (Pantiorin d'ADO o similar).</t>
  </si>
  <si>
    <t>M-325</t>
  </si>
  <si>
    <t>Columna metàl·lica cilíndrica de 12 m de planxa galvanitzada de 4 mm d'espessor amb aro de reforç, perns i carteles. Inclou pintura antipixats fins alçada de portella (Pantiorin d'ADO o similar).</t>
  </si>
  <si>
    <t>M-326</t>
  </si>
  <si>
    <t>Bàcul metàl.lic troncocònic totalment galvanitzat, de 7 m d'alçada i 1,5 m de sortint, planxa de 3 mm amb aro de reforç, perns i carteles. Inclou pintura antipixats fins alçada de portella (Pantiorin d'ADO o similar).</t>
  </si>
  <si>
    <t>M-327</t>
  </si>
  <si>
    <t>Bàcul metàl.lic troncocònic totalment galvanitzat, de 8 m d'alçada i 1,5 m de sortint, planxa de 3 mm amb aro de reforç, perns i carteles. Inclou pintura antipixats fins alçada de portella (Pantiorin d'ADO o similar).</t>
  </si>
  <si>
    <t>M-328</t>
  </si>
  <si>
    <t>Bàcul metàl.lic troncocònic totalment galvanitzat, de 8 m d'alçada i 1,5 m de sortint, planxa de 4 mm amb aro de reforç, perns i carteles. Inclou pintura antipixats fins alçada de portella (Pantiorin d'ADO o similar).</t>
  </si>
  <si>
    <t>M-329</t>
  </si>
  <si>
    <t>Bàcul metàl.lic troncocònic totalment galvanitzat, de 9 m d'alçada i 1,5 m de sortint, planxa de 4 mm amb aro de reforç, perns i carteles. Inclou pintura antipixats fins alçada de portella (Pantiorin d'ADO o similar).</t>
  </si>
  <si>
    <t>M-330</t>
  </si>
  <si>
    <t>Bàcul metàl.lic troncocònic totalment galvanitzat, de 10 m d'alçada i 2 m de sortint, planxa de 4 mm amb aro de reforç, perns i carteles. Inclou pintura antipixats fins alçada de portella (Pantiorin d'ADO o similar).</t>
  </si>
  <si>
    <t>M-331</t>
  </si>
  <si>
    <t>Bàcul metàl.lic troncocònic totalment galvanitzat, de 10 m d'alçada i 2,5 m de sortint, planxa de 4 mm amb aro de reforç, perns i carteles. Inclou pintura antipixats fins alçada de portella (Pantiorin d'ADO o similar).</t>
  </si>
  <si>
    <t>M-332</t>
  </si>
  <si>
    <t>Bàcul metàl.lic doble troncocònic totalment galvanitzat, de 12 m d'alçada i 1,5 m de sortint, planxa de 4 mm amb aro de reforç, perns i carteles. Inclou pintura antipixats fins alçada de portella (Pantiorin d'ADO o similar).</t>
  </si>
  <si>
    <t>M-333</t>
  </si>
  <si>
    <t>Columna tipus nikolson galvanitzada de 3,6 m d'alçada, amb aro de reforç, perns i carteles. Inclou pintura antipixats fins alçada de portella (Pantiorin d'ADO o similar).</t>
  </si>
  <si>
    <t>M-334</t>
  </si>
  <si>
    <t>Columna tipus nikolson galvanitzada de 3,9 m d'alçada, amb aro de reforç, perns i carteles. Inclou pintura antipixats fins alçada de portella (Pantiorin d'ADO o similar).</t>
  </si>
  <si>
    <t>M-335</t>
  </si>
  <si>
    <t>Columna tipus nikolson galvanitzada de 4,6 m d'alçada, amb aro de reforç, perns i carteles. Inclou pintura antipixats fins alçada de portella (Pantiorin d'ADO o similar).</t>
  </si>
  <si>
    <t>M-336</t>
  </si>
  <si>
    <t>Columna metàl.lica PRIM de 12m d'alçada de 6 mm en planxa galvanitzada, amb aro de reforç, perns i carteles. Inclou pintura antipixats fins alçada de portella (Pantiorin d'ADO o similar).</t>
  </si>
  <si>
    <t>M-337</t>
  </si>
  <si>
    <t>Columna metàl.lica PRIM de 7 m d'alçada per a 3 projectors, de 6 mm en planxa galvanitzada, amb aro de reforç, perns i carteles. Inclou pintura antipixats fins alçada de portella (Pantiorin d'ADO o similar).</t>
  </si>
  <si>
    <t>M-338</t>
  </si>
  <si>
    <t>Creueta en tub d'acer galvanitzat per a fixació sobre columna 1 lluminària.</t>
  </si>
  <si>
    <t>M-339</t>
  </si>
  <si>
    <t>Creueta en tub d'acer galvanitzat per a fixació sobre columna 2 lluminàries.</t>
  </si>
  <si>
    <t>M-340</t>
  </si>
  <si>
    <t>Creueta en tub d'acer galvanitzat per a fixació sobre columna 3 lluminàries.</t>
  </si>
  <si>
    <t>M-341</t>
  </si>
  <si>
    <t>Creueta en tub d'acer galvanitzat per a fixació sobre columna 4 lluminàries.</t>
  </si>
  <si>
    <t>M-342</t>
  </si>
  <si>
    <t>Suport especial tipus VELA Mataró per 1 llumenera, amb tub d'acer galvanitzat de màxim 3 m de sortint, amb lateral vela i acoplament per nivellat sobre columna.</t>
  </si>
  <si>
    <t>M-343</t>
  </si>
  <si>
    <t>Suport especial tipus VELA Mataró per 2 llumeneres, amb tub d'acer galvanitzat de màxim 3 m de sortint, amb lateral vela i acoplament per nivellat sobre columna.</t>
  </si>
  <si>
    <t>M-344</t>
  </si>
  <si>
    <t>Columna  4m  de  fibra  o  plàstic, aïllada,  4mm d' espessor  i d' elevada rigidesa dielèctrica (&gt;20000 Vxmm)</t>
  </si>
  <si>
    <t>M-345</t>
  </si>
  <si>
    <t>Columna de 7 metres d'alçada i 1 metre de braç, classe II model COMPOSITEC o similar</t>
  </si>
  <si>
    <t>M-346</t>
  </si>
  <si>
    <t>Columna de 4 metres d'alçada, classe II model ATLAS de ATP o similar</t>
  </si>
  <si>
    <t xml:space="preserve">(M-4) </t>
  </si>
  <si>
    <t>Equips d'enllumenat</t>
  </si>
  <si>
    <t>M-401</t>
  </si>
  <si>
    <t>Reactància tipus per exterior, per a làmpada 70 W  VSAP a 220 V (ELT o similar)</t>
  </si>
  <si>
    <t>M-402</t>
  </si>
  <si>
    <t>Reactància tipus per exterior, per a làmpada 100 W VSAP a 220 V (ELT o similar)</t>
  </si>
  <si>
    <t>M-403</t>
  </si>
  <si>
    <t>Reactància tipus per exterior, per a làmpada 150 W VSAP a 220 V (ELT o similar)</t>
  </si>
  <si>
    <t>M-404</t>
  </si>
  <si>
    <t>Reactància tipus per exterior, per a làmpada 250 W VSAP a 220 V (ELT o similar)</t>
  </si>
  <si>
    <t>M-405</t>
  </si>
  <si>
    <t>Reactància tipus per exterior, per a làmpada 400 W VSAP a 220 V (ELT o similar)</t>
  </si>
  <si>
    <t>M-406</t>
  </si>
  <si>
    <t>Condensador per làmpada VSAP 70 W-100 W 13 nF (DNA o similar)</t>
  </si>
  <si>
    <t>M-407</t>
  </si>
  <si>
    <t>Condensador per a làmpada VSAP 150 W 29 nF (DNA o similar)</t>
  </si>
  <si>
    <t>M-408</t>
  </si>
  <si>
    <t>Condensador per làmpada VSAP 250 W 2x16 o 30 nF (DNA o similar)</t>
  </si>
  <si>
    <t>M-409</t>
  </si>
  <si>
    <t>Condensador per làmpada VSAP 400 W 2x20 o 45 nF (DNA o similar)</t>
  </si>
  <si>
    <t>M-410</t>
  </si>
  <si>
    <t>Làmpada de VSAP de 70 W (OSRAM o similar)</t>
  </si>
  <si>
    <t>M-411</t>
  </si>
  <si>
    <t>Làmpada de VSAP de 100 W (OSRAM o similar)</t>
  </si>
  <si>
    <t>M-412</t>
  </si>
  <si>
    <t>Làmpada de VSAP de 150 W (OSRAM o similar)</t>
  </si>
  <si>
    <t>M-413</t>
  </si>
  <si>
    <t>Làmpada de VSAP de 250 W (OSRAM o similar)</t>
  </si>
  <si>
    <t>M-414</t>
  </si>
  <si>
    <t>Làmpada de VSAP de 400 W (OSRAM o similar)</t>
  </si>
  <si>
    <t>M-415</t>
  </si>
  <si>
    <t>Làmpada HM de fins a 150 W (General Electric o similar)</t>
  </si>
  <si>
    <t>M-416</t>
  </si>
  <si>
    <t>Làmpada HM de fins a 250 W (General Electric o similar)</t>
  </si>
  <si>
    <t>M-417</t>
  </si>
  <si>
    <t>Làmpada HM de fins a 400 W (General Electric o similar)</t>
  </si>
  <si>
    <t>M-418</t>
  </si>
  <si>
    <t>Làmpada d'halogenurs metàl·lics de 1000W (Street While de General o similar)</t>
  </si>
  <si>
    <t>M-419</t>
  </si>
  <si>
    <t>Equip complet amb reactància per exteriors, amb condensador i arrancador per 2 nivells de potència a 220 V per làmpada 70W VSAP o HM (ELT o similar, IP-44)</t>
  </si>
  <si>
    <t>M-420</t>
  </si>
  <si>
    <t>Equip complet amb reactància per exteriors, amb condensador i arrancador per 2 nivells de potència a 220V per làmpada 100 W VSAP o HM (ELT o similar, IP-44)</t>
  </si>
  <si>
    <t>M-421</t>
  </si>
  <si>
    <t>Equip complet amb reactància per exteriors, amb condensador i arrancador per 2 nivells de potència a 220 V per làmpada 150W VSAP o HM (ELT o similar, IP-44)</t>
  </si>
  <si>
    <t>M-422</t>
  </si>
  <si>
    <t>Equip complet amb reactància per exteriors, amb condensador i arrancador per 2 nivells de potència a 220 V per làmpada 400 W VSAP o HM (ELT o similar, IP-44)</t>
  </si>
  <si>
    <t>M-423</t>
  </si>
  <si>
    <t>Reactàncies per làmpades fluorescents de 7,9 i 11W a 220V(ELT o similar, IP-44)</t>
  </si>
  <si>
    <t>M-424</t>
  </si>
  <si>
    <t>Condensador per làmpades fluorescents de 7,9 i 11W-2,5nF(ELT o similar, IP-44)</t>
  </si>
  <si>
    <t>M-425</t>
  </si>
  <si>
    <t>Làmpada fluorescent de LED de 150mm de longitud i 22W de potència, amb diferents temperatures de color. Marca PHILIPS o similar i 5 anys de garantia</t>
  </si>
  <si>
    <t>M-426</t>
  </si>
  <si>
    <t>Làmpada fluorescent de LED de 120mm de longitud i 18W de potència, amb diferents temperatures de color. Marca PHILIPS o similar i 5 anys de garantia</t>
  </si>
  <si>
    <t>M-427</t>
  </si>
  <si>
    <t>Làmpada fluorescent de LED de 60mm de longitud i 10W de potència, amb diferents temperatures de color. Marca PHILIPS o similar i 5 anys de garantia</t>
  </si>
  <si>
    <t>M-428</t>
  </si>
  <si>
    <t>Làmpada fluorescent de 7,9 i 11W tipus baix consum.</t>
  </si>
  <si>
    <t>M-429</t>
  </si>
  <si>
    <t>Làmpada fluorescent 25 W tipus estalvi d'energia amb equip incorporat, tipus SL-Opal</t>
  </si>
  <si>
    <t>M-430</t>
  </si>
  <si>
    <t>Làmpada compacta G25-D3 de 26W</t>
  </si>
  <si>
    <t>M-431</t>
  </si>
  <si>
    <t>Reactància per làmpada estalvi, G24-D3 de 26W</t>
  </si>
  <si>
    <t>M-432</t>
  </si>
  <si>
    <t>Bateria recarregable per elèctrònica de comptador o equip telegestió</t>
  </si>
  <si>
    <t>M-433</t>
  </si>
  <si>
    <t xml:space="preserve">Equip de telegestió model GSM de Cleverlighting o similar </t>
  </si>
  <si>
    <t>M-434</t>
  </si>
  <si>
    <t>Comptador digital de mercat lliure mesura directa, programat.</t>
  </si>
  <si>
    <t>M-435</t>
  </si>
  <si>
    <t>Equip de detecció de línies amb perdua d’aïllament model  DDLA   de Cleverlighting, incloent-hi contactor de tall i modificació de maniobra I reprogramació</t>
  </si>
  <si>
    <t>M-436</t>
  </si>
  <si>
    <t>Mòdul per línia de sortida de detecció de tall de cables, mitjançant el control inductiu bucle, model DLC de Cleverlighting, inclou 3 finals per línia i contactors d’acoplament</t>
  </si>
  <si>
    <t>(M-5)</t>
  </si>
  <si>
    <t>Material per a obra civil</t>
  </si>
  <si>
    <t>M-501</t>
  </si>
  <si>
    <t>Sorra de 0 a 5 mm de diàmetre, per a reomplert de rases</t>
  </si>
  <si>
    <t>m3</t>
  </si>
  <si>
    <t>M-502</t>
  </si>
  <si>
    <t>Arid calcari, grava rodona o triturada</t>
  </si>
  <si>
    <t>M-503</t>
  </si>
  <si>
    <t>Ciment portland CEM I 42,5 N</t>
  </si>
  <si>
    <t>kg</t>
  </si>
  <si>
    <t>M-504</t>
  </si>
  <si>
    <t>Panot gris de morter comprimit per a voreres de 20 x 20 x 4 cm</t>
  </si>
  <si>
    <t>M-505</t>
  </si>
  <si>
    <t>Aigua</t>
  </si>
  <si>
    <t>M-506</t>
  </si>
  <si>
    <t>Barreja bituminosa en fred de composició densa, tipus DF12, amb àrid granític i emulsió bituminosa 4 cm de gruix</t>
  </si>
  <si>
    <t>m2</t>
  </si>
  <si>
    <t>M-507</t>
  </si>
  <si>
    <t>Formigó HM-20/B/20/I</t>
  </si>
  <si>
    <t>(E-0)</t>
  </si>
  <si>
    <t>Equips auxiliars</t>
  </si>
  <si>
    <t>E-001</t>
  </si>
  <si>
    <t>Martell pneumàtic per a demolició de paviment</t>
  </si>
  <si>
    <t>h</t>
  </si>
  <si>
    <t>E-002</t>
  </si>
  <si>
    <t>Camió de 5 tn</t>
  </si>
  <si>
    <t>E-003</t>
  </si>
  <si>
    <t>Camió de 10 tn</t>
  </si>
  <si>
    <t>E-004</t>
  </si>
  <si>
    <t>Camió de 5 tn amb grua o plataforma</t>
  </si>
  <si>
    <t>E-005</t>
  </si>
  <si>
    <t>Camió de 10 tn amb grua o plataforma</t>
  </si>
  <si>
    <t>E-006</t>
  </si>
  <si>
    <t>Camió formigonera de 6m3</t>
  </si>
  <si>
    <t>E-007</t>
  </si>
  <si>
    <t>Compressor diesel amb eines 2000 l</t>
  </si>
  <si>
    <t>E-008</t>
  </si>
  <si>
    <t>Formigonera elèctrica monofàsica de 160 l</t>
  </si>
  <si>
    <t>E-009</t>
  </si>
  <si>
    <t>Furgoneta 500 kg</t>
  </si>
  <si>
    <t>E-010</t>
  </si>
  <si>
    <t>Escala extenisble 10 m</t>
  </si>
  <si>
    <t>(N-0)</t>
  </si>
  <si>
    <t xml:space="preserve">Reposició programada de bombetes i lluminàries </t>
  </si>
  <si>
    <t>N-001</t>
  </si>
  <si>
    <t>Suplement de ma d'obra en canvi de làmpada, quan coincideix amb la neteja de la lluminària</t>
  </si>
  <si>
    <t>N-002</t>
  </si>
  <si>
    <t>Ma d'obra pels treballs de canvi de llumeneres</t>
  </si>
  <si>
    <t>(RI-0)</t>
  </si>
  <si>
    <t>Treballs relacionats amb l'enllumenat</t>
  </si>
  <si>
    <t>RI-001</t>
  </si>
  <si>
    <t>Excavació en rasa d'amplada igual o inferior a 0,60 fins a 2 m de profunditat, per medis manuals o mecànics en terres compactes, inclòs extracció mesurat sobre perfil</t>
  </si>
  <si>
    <t>RI-002</t>
  </si>
  <si>
    <t>Càrrega a ma dels productes resultants d' excavacions o demolicions, mesurat sobre perfil</t>
  </si>
  <si>
    <t>RI-003</t>
  </si>
  <si>
    <t>Transport i descàrrega a abocador dels productes resultants d'excavacions, mesurat sobre perfil</t>
  </si>
  <si>
    <t>RI-004</t>
  </si>
  <si>
    <t>Reteblert i piconament de rases amb terres de la  pròpia excavació fins a una densitat igual o superior al 95 % del proctor modificat,mesurat sobre perfil</t>
  </si>
  <si>
    <t>RI-005</t>
  </si>
  <si>
    <t>Demolició amb martell trencador de voreres de panot col·locats sobre formigó de 10 cm de gruix en rases d'amplada igual o inferior a 0,60 m sense retirar els productes resultants</t>
  </si>
  <si>
    <t>RI-006</t>
  </si>
  <si>
    <t>Demolició amb martell trencador de voreres de panot col·locats sobre formigó de 10cm de gruix en rases d'amplada igual o inferior a 0,60 m sense retirar els productes resultants</t>
  </si>
  <si>
    <t>RI-007</t>
  </si>
  <si>
    <t>Demolició de paviment en vorera per a enllumenat públic</t>
  </si>
  <si>
    <t>RI-008</t>
  </si>
  <si>
    <t>Demolició i reposició de paviment en vorera per a enlumenat públic</t>
  </si>
  <si>
    <t>RI-009</t>
  </si>
  <si>
    <t>Demolició i reposició de paviment en calçada, format  per una capa de 20 cm d'espessor de subbase, 20 cm d'espessor de formigó de CP de 150 kg/cm2 i una capa de rodadura de 6 cm d'espessor d'aglomerat asfàltic</t>
  </si>
  <si>
    <t>RI-010</t>
  </si>
  <si>
    <t>Posta  en obra de formigó en base de voreres</t>
  </si>
  <si>
    <t>RI-011</t>
  </si>
  <si>
    <t>Morter MCP-3, fabricació i transport</t>
  </si>
  <si>
    <t>RI-012</t>
  </si>
  <si>
    <t>Formigó de consistència plàstica i resistència característica 175 kg/cm2 (fabricació i transport)</t>
  </si>
  <si>
    <t>RI-013</t>
  </si>
  <si>
    <t>Formigó de consistència plàstica i resistència característica 150 kg/cm2 (fabricació i transport)</t>
  </si>
  <si>
    <t>RI-014</t>
  </si>
  <si>
    <t>Paviment en panot grisos de morter en voreres, inclòs ajustaments i connexions</t>
  </si>
  <si>
    <t>RI-015</t>
  </si>
  <si>
    <t>Derivació a xarxa de terra continua, mitjançant soldadura CADWELD o similar</t>
  </si>
  <si>
    <t>RI-016</t>
  </si>
  <si>
    <t>Instal·lació d'electrode de presa de terra amb elements de connexió</t>
  </si>
  <si>
    <t>RI-017</t>
  </si>
  <si>
    <t>Fixació pal de fusta dins a 10m d'alçada, comprenent muntatge, hissat i anivellat del mateix, transport de terres sobrants a abocador</t>
  </si>
  <si>
    <t>RI-018</t>
  </si>
  <si>
    <t>Fixació de "postecillo" metàl·lic sobre façana, fins 6 m d'alçada</t>
  </si>
  <si>
    <t>RI-019</t>
  </si>
  <si>
    <t>Fixació de "postecillo" metàl·lic sobre façana, de 7 a 10 m d'alçada</t>
  </si>
  <si>
    <t>RI-020</t>
  </si>
  <si>
    <t>Estès de cable sobre façana, incloent cruïlles de carrers</t>
  </si>
  <si>
    <t>RI-021</t>
  </si>
  <si>
    <t>Estès de línia aèria amb cable trenat sobre pals de fusta</t>
  </si>
  <si>
    <t>RI-022</t>
  </si>
  <si>
    <t>Estès de cable armat en tubs i connexions a fanals</t>
  </si>
  <si>
    <t>RI-023</t>
  </si>
  <si>
    <t>Forniment i col·locació de cable de coure unipolar nu de 1 x 35 mm2</t>
  </si>
  <si>
    <t>RI-024</t>
  </si>
  <si>
    <t>Canalització per a enllumenat públic de 0,4 x 0,4 x 0,6 m de profunditat,comprenent excavació de terres piconades, reblert i piconament amb terres de la pròpia excavació, de préstec, fins a una densitat igual o superior al 95% del proctor modificat, càrrega, transport, descàrrega a abocador de les terres sobrants, forniment i col.locació d'un tub de PE de 9 cm de diàmetre</t>
  </si>
  <si>
    <t>RI-025</t>
  </si>
  <si>
    <t>Canalització en cruïlla calçada per a enllumenat públic de 0,5 x 1 m  de  profunditat, comprenent  excavació de terres piconades, reteblert i piconament amb terres de la pròpia excavació o de préstec, fins a una  densitat igual o superior al 95 % del proctor modificat, càrrega, descàrrega i transport a abocador de terres sobrants, forniment i col·locació dels tubs de PE de 11 cm de diàmetre</t>
  </si>
  <si>
    <t>RI-026</t>
  </si>
  <si>
    <t>Arqueta de registre de 0,4 x 0,4 x 0,8</t>
  </si>
  <si>
    <t>RI-027</t>
  </si>
  <si>
    <t>Arqueta de registre de 0,6 x 0,6 x 1</t>
  </si>
  <si>
    <t>RI-028</t>
  </si>
  <si>
    <t>Fonamentació per columna fins 6 m d'alçada, de fonamentacions 0,6 x 0,6 x 0,6 m3</t>
  </si>
  <si>
    <t>RI-029</t>
  </si>
  <si>
    <t>Fonamentació per bàcul o columna de 7, 8, 9 m d'alçada, dimensions 0,8 x 0,8 x 0,8 m3</t>
  </si>
  <si>
    <t>RI-030</t>
  </si>
  <si>
    <t>Fonamentació per a columna o bàcul de 10, 11,12 m d'alçada, de dimensió 0,8 x 0,8 x 1 m3</t>
  </si>
  <si>
    <t>RI-031</t>
  </si>
  <si>
    <t>Fonamentació  per a columna o  bàcul de 13, 14 i 15 m d'alçada, de dimensions 1 x 1 x 1,3 m3</t>
  </si>
  <si>
    <t>RI-032</t>
  </si>
  <si>
    <t>Muntatge per a columna fins a 6 m d'alçada, comprenent descàrrega, hissat i anivellat, i col·locació de la lluminària</t>
  </si>
  <si>
    <t>RI-033</t>
  </si>
  <si>
    <t>Muntatge per a columna de 7, 8 i 9 m d'alçada, comprenent descàrrega, hissat i anivellat, i col·locació de la lluminària</t>
  </si>
  <si>
    <t>RI-034</t>
  </si>
  <si>
    <t>Muntatge per a columna o bàcul de 10,11 i 12 m d'alçada,comprenent descàrrega, anivellat, col·locació i orientació de la lluminària i pintat</t>
  </si>
  <si>
    <t>RI-035</t>
  </si>
  <si>
    <t>Muntatge per a columna o bàcul de 13, 14 i 15 m d'alçada, comprenent descàrrega, hissat, anivellat, col·locació i orientació de la lluminària i pintat</t>
  </si>
  <si>
    <t>RI-036</t>
  </si>
  <si>
    <t>Instal·lació elèctrica per a una làmpada en columna o bàcul  fins a 6 m d'alçada</t>
  </si>
  <si>
    <t>RI-037</t>
  </si>
  <si>
    <t>Instal·lació elèctrica  per a dues làmpades en  columna o bàcul fins a 6 m d'alçada</t>
  </si>
  <si>
    <t>RI-038</t>
  </si>
  <si>
    <t>Instal·lació elèctrica per a tres làmpades</t>
  </si>
  <si>
    <t>RI-039</t>
  </si>
  <si>
    <t>Instal·lació elèctrica per a cinc làmpades</t>
  </si>
  <si>
    <t>RI-040</t>
  </si>
  <si>
    <t>Instal·lació elèctrica per a una làmpada en bàcul o columna de 7, 8 i 9 m d'alçada</t>
  </si>
  <si>
    <t>RI-041</t>
  </si>
  <si>
    <t>Instal·lació elèctrica per dues làmpades en bàcul o columna de 7, 8 i 9 m d'alçada</t>
  </si>
  <si>
    <t>RI-042</t>
  </si>
  <si>
    <t>Instal·lació  elèctrica per tres làmpades en bàcul o columna de 7, 8 i 9 m d'alçada</t>
  </si>
  <si>
    <t>RI-043</t>
  </si>
  <si>
    <t>Instal·lació elèctrica per a una làmpada en bàcul o columna de 10,11 i 12 m d'alçada</t>
  </si>
  <si>
    <t>RI-044</t>
  </si>
  <si>
    <t>Instal·lació elèctrica per a dues làmpades en bàcul o columna de 10,11 i 12 m d'alçada</t>
  </si>
  <si>
    <t>RI-045</t>
  </si>
  <si>
    <t>Instal·lació elèctrica per a tres làmpades en bàcul o columna de 10, 11 i 12 m d'alçada</t>
  </si>
  <si>
    <t>RI-046</t>
  </si>
  <si>
    <t>Instal·lació elèctrica per a quatre làmpades en bàcul o columna de 10, 11 i 12 m d'alçada</t>
  </si>
  <si>
    <t>RI-047</t>
  </si>
  <si>
    <t>Instal·lació completa de columna fins 6 m d'alçada, comprenent fonamentació, hissat, anivellat, col·locació de la lluminària i instal·lació elèctrica per una làmpada</t>
  </si>
  <si>
    <t>RI-048</t>
  </si>
  <si>
    <t>Instal·lació completa de columna fins a 6 m d'alçada, comprenent fonamentació, hissat, anivellat, col·locació de la lluminària i instal·lació elèctrica per a dues làmpades</t>
  </si>
  <si>
    <t>Instal·lació completa de columna de 7, 8 i 9 m d'alçada, comprenent  fonamentació, hissat, anivellat, col·locació de la lluminària i instal·lació elèctrica</t>
  </si>
  <si>
    <t>RI-050</t>
  </si>
  <si>
    <t>Instal·lació completa de columna de 7, 8 i 9 m d'alçada, comprenent  fonamentació, hissat,  anivellat,  col·locació de la lluminària i instal·lació elèctrica per dues làmpades</t>
  </si>
  <si>
    <t>RI-051</t>
  </si>
  <si>
    <t>Instal·lació completa de columna de 10, 11 i 12 m d'alçada, comprenent  fonamentació, hissat, anivellat, col·locació de la lluminària i instal·lació elèctrica</t>
  </si>
  <si>
    <t>RI-052</t>
  </si>
  <si>
    <t>Instal·lació completa de columna de 10, 11 i 12 m d'alçada, comprenent  fonamentació, hissat,  anivellat,  col·locació de la lluminària i instal·lació elèctrica per dues làmpades</t>
  </si>
  <si>
    <t>RI-053</t>
  </si>
  <si>
    <t>Instal·lació completa de columna de 10, 11 i 12 m d'alçada, comprenent  fonamentació, hissat,  anivellat,  col·locació de la lluminària i instal·lació elèctrica per tres làmpades</t>
  </si>
  <si>
    <t>RI-054</t>
  </si>
  <si>
    <t>Instal·lació completa de braços sobre façana, "postecillo" o pal de 5 m d'alçada incloent col·locació, orientació de la lluminària i instal·lació elèctrica per a una  làmpada</t>
  </si>
  <si>
    <t>RI-055</t>
  </si>
  <si>
    <t>Instal·lació completa braços sobre façana, "postecillo" o pal de 5 a 10 m d'alçada incloent col·locació, orientació lluminària i instal·lació elèctrica per a una làmpada</t>
  </si>
  <si>
    <t>RI-056</t>
  </si>
  <si>
    <t>Instal·lació completa de braços sobre façana, "postecillo" o pal de més de 10 m d'alçada, incloent col·locació, orientació de la lluminària i instal·lació elèctrica per a làmpada</t>
  </si>
  <si>
    <t>RI-057</t>
  </si>
  <si>
    <t>Installació de caixa de maniobra i detector fotoelèctric</t>
  </si>
  <si>
    <t>RI-058</t>
  </si>
  <si>
    <t>Tub d'acer galvanitzat de 3 m d'alçada, 5 cm de diàmetre, col·locat en façana i amb derivació a terra</t>
  </si>
  <si>
    <t>RI-059</t>
  </si>
  <si>
    <t>Instal·lació de caixa de derivació instal·lada en façana</t>
  </si>
  <si>
    <t>Prospecció vorera per trobar  canalitzacions línies  elèctriques o començaments per  nova instal·lació. Incloent-hi demolició vorera panot, excavació de terres, transports i abocaments de sobrants, sanejament de defectes, proves i reposició del paviment</t>
  </si>
  <si>
    <t>RI-060</t>
  </si>
  <si>
    <t>Prospecció en calçada per trobar canalització, línies elèctriques o començaments per a nova  instal·lació. Incloent-hi demolició asfalt calçada, excavació  de  terres, transports i abocaments de sobrants, sanejament de defectes, proves i reposició del paviment</t>
  </si>
  <si>
    <t>RI-061</t>
  </si>
  <si>
    <t>Tub anellat reforçat de 29 mm, incloses grapes  tipus cremallera, tacs, maquinaria i ma d'obra</t>
  </si>
  <si>
    <t>RI-062</t>
  </si>
  <si>
    <t>Reparació lluminària amb vidre trencat, METRON PEP</t>
  </si>
  <si>
    <t>(AP-0)</t>
  </si>
  <si>
    <t>Actuacions Puntuals</t>
  </si>
  <si>
    <t>AP-001</t>
  </si>
  <si>
    <t>Neteja completa de lluminària tancada en punt de llum d'alçada superior a 5 m</t>
  </si>
  <si>
    <t>AP-003</t>
  </si>
  <si>
    <t>Ma d'obra  per canvi de làmpada en lluminària tancada</t>
  </si>
  <si>
    <t>AP-004</t>
  </si>
  <si>
    <t>Ma d'obra per canvi de làmpada en aplic o fluorescent tancat</t>
  </si>
  <si>
    <t>AP-005</t>
  </si>
  <si>
    <t>Ma d'obra per canvi de làmpada en lluminària vuitcentistes</t>
  </si>
  <si>
    <t>AP-006</t>
  </si>
  <si>
    <t>Ma d'obra de substitució  de reactàncies i condensadors situats a alçada superior a 6m tipus exterior</t>
  </si>
  <si>
    <t>AP-007</t>
  </si>
  <si>
    <t>Ma d'obra de substitució de reactàncies i condensadors situats a alçada inferior a a 6 m tipus exterior</t>
  </si>
  <si>
    <t>AP-010</t>
  </si>
  <si>
    <t>Ma d'obra de substitució de reactàncies i condensadors  situats a alçada superior a 6 m tipus interior</t>
  </si>
  <si>
    <t>AP-011</t>
  </si>
  <si>
    <t>Ma d'obra de substitució de reactàncies i condensadors situats a alçada inferior a a 6 m tipus interior</t>
  </si>
  <si>
    <t>AP-012</t>
  </si>
  <si>
    <t>Ma d'obra i material per a substitució de bateria en comptador electrtònic o equip telegestió</t>
  </si>
  <si>
    <t>AP-013</t>
  </si>
  <si>
    <t>Pintat de braç d'acer o "postecillo" sense galvanitzar</t>
  </si>
  <si>
    <t>AP-014</t>
  </si>
  <si>
    <t>Pintat de columna d'acer sense galvanitzar fins a 6m d'alçada</t>
  </si>
  <si>
    <t>AP-015</t>
  </si>
  <si>
    <t>Pintat de  bàcul d'acer  sense galvanitzar  fins  a 7m d' alçada amb un sol de braç o de columna d'acer sense galvanitzar de 7 a 10m d'alçada</t>
  </si>
  <si>
    <t>AP-016</t>
  </si>
  <si>
    <t>Pintat  de bàcul d'acer sense galvanitzar de 8 a 11 m d'alçada amb un sol de braç o de columna d'acer sense galvanitzar de 11 a 13 m d'alçada</t>
  </si>
  <si>
    <t>AP-017</t>
  </si>
  <si>
    <t>Pintat  de bàcul  d'acer sense galvanitzar de més de d'alçada amb més d'un braç</t>
  </si>
  <si>
    <t>AP-018</t>
  </si>
  <si>
    <t>Pintat  de  bàcul  d' acer  sense   d' alçada superior a 11m amb  un sol  braç o  de columna d'acer  sense galvanitzar d'alçada superior a 13 m</t>
  </si>
  <si>
    <t>AP-019</t>
  </si>
  <si>
    <t>Numeració de suport</t>
  </si>
  <si>
    <t>AP-020</t>
  </si>
  <si>
    <t>Neteja i raspallat fins a 2,5 m d'alçada de qualsevol tipus de suport</t>
  </si>
  <si>
    <t>AP-021</t>
  </si>
  <si>
    <t>Pintat fins a 2,5 m d'alçada de qualsevol tipus de suport</t>
  </si>
  <si>
    <t>AP-022</t>
  </si>
  <si>
    <t>Neteja i raspallat de bàcul o columna galvanitzada de qualsevol alçada</t>
  </si>
  <si>
    <t>AP-023</t>
  </si>
  <si>
    <t>Neteja i raspallat de quadre</t>
  </si>
  <si>
    <t>AP-024</t>
  </si>
  <si>
    <t>Tractament ded quadre amb antigraffitis</t>
  </si>
  <si>
    <t>AP-025</t>
  </si>
  <si>
    <t>Neteja i raspallat de braç o "postecillo" galvanitzat</t>
  </si>
  <si>
    <t>AP-026</t>
  </si>
  <si>
    <t>Neteja i raspatllat de bàcul o columna i tractament anti-orins. Inclou la demolició del paviment fins a placa d'ancoratge i carteles, càrrega i retirada de productes sobrants, rebliment, piconatge i reposició de panot.</t>
  </si>
  <si>
    <t>AP-027</t>
  </si>
  <si>
    <t>Unitat de desplaçament d'equip, preparació de material i maquinària per a la realització d'obres de temps total d'execució no superior a quatre hores i a una alçada de fins a 6 m</t>
  </si>
  <si>
    <t>AP-028</t>
  </si>
  <si>
    <t>Unitat de desplaçament d'equip, preparació de material i maquinària per a la realització d'obres de temps total d'execució no superior a quatre hores i a una alçada superior a 6 m</t>
  </si>
  <si>
    <t>AP-029</t>
  </si>
  <si>
    <t>Unitat de desplaçament d'equip, preparació de material i maquinària per a la realització d'obres de temps total d'execució superior a quatre hores i a una alçada de fins a 6 m</t>
  </si>
  <si>
    <t>AP-030</t>
  </si>
  <si>
    <t>Unitat de desplaçament d'equip, preparació de material i maquinària per a la realització d'obres de temps total d'execució superior a quatre hores i a una alçada superior a 6 m</t>
  </si>
  <si>
    <t>AP-031</t>
  </si>
  <si>
    <t>Demolició de basament de suport fins a 6m d'alçada, de dimensions 0,6 x 0,6 x 0,6</t>
  </si>
  <si>
    <t>AP-032</t>
  </si>
  <si>
    <t>Demolició de basament de suport de 7, 8 i 9 m d'alçada, de dimensions 0,8 x 0,8 x 0,8</t>
  </si>
  <si>
    <t>AP-033</t>
  </si>
  <si>
    <t>Demolició de basament de suport de 10, 11 i 12 m d'alçada, de dimensions  0,8 x 0,8 x 1</t>
  </si>
  <si>
    <t>AP-034</t>
  </si>
  <si>
    <t>Demolició de basament de suport de 13,14 i 15m d'alçada,de dimensions 1 x 1 x 1,3</t>
  </si>
  <si>
    <t>AP-035</t>
  </si>
  <si>
    <t>Connexió de conductors aillats amb paper impregnat, de secció inferior a 3,5 x 35 mm2, incloent excavació i tapat de rasa</t>
  </si>
  <si>
    <t>AP-036</t>
  </si>
  <si>
    <t>Connexió de conductors aillats amb paper impregnat, de secció inferior compresa entre 3,5 x 35 mm2 i 3,5 x 70 mm2 incloent excavació i tapat de rasa</t>
  </si>
  <si>
    <t>AP-037</t>
  </si>
  <si>
    <t>Connexió de  conductors aillats amb plàstic de secció  inferior  a 3,5 x 35 mm2 o armats fins a 3,5 x 25mm2, incloent excavació i tapat de rasa</t>
  </si>
  <si>
    <t>AP-038</t>
  </si>
  <si>
    <t>Connexió  conductors  aillats amb  plàstic de secció compresa entre 3,5 x 3,5 mm2 i  3,5 x 70 mm2 o armats de secció superior a 3,5 x 25 mm2, incloent excavació i tapat de rasa</t>
  </si>
  <si>
    <t>AP-039</t>
  </si>
  <si>
    <t>Unitat de retirada de canelobre de xapa o de caixa de contacte, incloent  treballs de canalització i condicionament de línia</t>
  </si>
  <si>
    <t>AP-040</t>
  </si>
  <si>
    <t>Unitat de retirada de bàcul metàl·lic o de pal de fusta amb braç, situat entre 7 i 10 m d'alçada o  de canelobres de foneria de fins a tres braços, incloent desancoratge, retirada de lluminàries i acondicionament de la instal·lació elèctrica</t>
  </si>
  <si>
    <t>AP-041</t>
  </si>
  <si>
    <t>Unitat de retirada de bàcul, columna o canelobre de foneria de tres braços de més de 10 m d'alçada,  incloent desancoratge, retirada de lluminàries i acondicionament de la instal·lació elèctrica</t>
  </si>
  <si>
    <t>AP-042</t>
  </si>
  <si>
    <t>Unitat desplaçament de caixa connexions incloent treballs elèctrics i de canalització</t>
  </si>
  <si>
    <t>AP-043</t>
  </si>
  <si>
    <t>Unitat d'acondicionament sobre el terreny de basament o d'arranjament de portella en canelobre o bàcul</t>
  </si>
  <si>
    <t>AP-044</t>
  </si>
  <si>
    <t>Unitat de reparació sobre el terreny de la placa base del suport</t>
  </si>
  <si>
    <t>AP-045</t>
  </si>
  <si>
    <t>Unitat  de transport i descàrrega en magatzem o taller de canelobre de xapa, per punt de llum o carrer fins a un màxim de 6 punts de llum</t>
  </si>
  <si>
    <t>AP-046</t>
  </si>
  <si>
    <t>Unitat de transport i descàrrega en magatzem o taller de bàcul o  columna d'alçada entre 7 i 10 m o de canelobre de foneria, amb 1, 2 o 3 braços per punt de llum o carrers amb un màxim de quatre punts</t>
  </si>
  <si>
    <t>AP-047</t>
  </si>
  <si>
    <t>Unitat de transport i  descàrrega en magatzem o taller de bàcul o columna de més de 10 m d'alçada o de 3 braços per punt de llum o carrer fins a un màxim de tres punts</t>
  </si>
  <si>
    <t>AP-048</t>
  </si>
  <si>
    <t>Unitat de retirada d'objectes penjats de suports d'enllumenat públic, incloent desplaçament i transport</t>
  </si>
  <si>
    <t>AP-049</t>
  </si>
  <si>
    <t>Unitat de retirada de braç o ancoratge sobre pal de fusta, "postecillo" metàl·lic o sobre façana, incloent condicionament de línia aèria a alçada inferior a 10 m</t>
  </si>
  <si>
    <t>AP-050</t>
  </si>
  <si>
    <t>Unitat  de retirada de braç o ancoratge sobre pal de fusta, "postecillo" metàl·lic o sobre façana, incluint condicionament de línia aèria a alçada superior a 10 m</t>
  </si>
  <si>
    <t>AP-051</t>
  </si>
  <si>
    <t>Retirada de cable sobre façana o trenat amb fiador</t>
  </si>
  <si>
    <t>AP-052</t>
  </si>
  <si>
    <t>Retirada de cable sobre ailladors</t>
  </si>
  <si>
    <t>AP-053</t>
  </si>
  <si>
    <t>Unitat d'acondicionament de línia aèria ó retirada de cèl·lula a menys de 6 m d'alçada</t>
  </si>
  <si>
    <t>AP-054</t>
  </si>
  <si>
    <t>Unitat d'acondicionament de línia aèria ó retirada de cèl·lula a alçada compresa entre 7 i 10 m</t>
  </si>
  <si>
    <t>AP-055</t>
  </si>
  <si>
    <t>Unitat d'acondicionament de línia aèria ó retirada de cèl·lula a alçada superior a 10 m</t>
  </si>
  <si>
    <t>AP-056</t>
  </si>
  <si>
    <t>Retirada de cable subterrani en tubulars</t>
  </si>
  <si>
    <t>AP-057</t>
  </si>
  <si>
    <t>Ma d'obra de substitució de lluminària en actuació puntual, alçada inferior a 5 m, fins a 10 unitats</t>
  </si>
  <si>
    <t>AP-058</t>
  </si>
  <si>
    <t>Ma d'obra de substitució de lluminària en actuació puntual, alçada superior a 5 m, fins a 10 unitats</t>
  </si>
  <si>
    <t>AP-059</t>
  </si>
  <si>
    <t>Ma d'obra de substitució de lluminària en actuació puntual, alçada inferior a 5 m, per actuacions de més de 10 unitats</t>
  </si>
  <si>
    <t>AP-060</t>
  </si>
  <si>
    <t>Ma d'obra de substitució de lluminària en actuació puntual,alçada superior a 5 m, per actuacions de més de 10 unitats</t>
  </si>
  <si>
    <t>(AP-1)</t>
  </si>
  <si>
    <t>Actuacions Puntuals- Enllumenat de Nadal</t>
  </si>
  <si>
    <t>AP-101</t>
  </si>
  <si>
    <t>Muntatge i desmuntatge de punt ornamental fins a 10 metres entre suports a façana.  Inclou muntatge de tensors amb tacs quimics, col·locació de cable d'acer amb tensors, instal·lació de fins a 2 ornaments amb brides UNEX, subministrament de cablejat 3x2,5mm 1kV amb derivació i connexió a linia general.  Inclou control de funcionament i reparació durant tot el periode nadalenc.</t>
  </si>
  <si>
    <t>AP-102</t>
  </si>
  <si>
    <t>Muntatge i desmuntatge punt ornamental fins a 20 metres entre suports a façana.  Inclou muntatge de tensors amb tacs quimics, col·locació de cable d'acer amb tensors, instal·lació de fins a 3 ornaments amb brides UNEX, subministrament de cablejat 3x2,5mm 1kV amb derivació i connexió a linia general. Inclou control de funcionament i reparació durant tot el periode nadalenc.</t>
  </si>
  <si>
    <t>AP-103</t>
  </si>
  <si>
    <t>Muntatge i desmuntatge punt ornamental més de 20 metres entre suports a façana.  Inclou muntatge de tensors amb tacs quimics, col·locació de cable d'acer amb tensors, instal·lació de fins a 4 ornaments amb brides UNEX, subministrament de cablejat 3 x 2,5mm 1kV amb derivació i connexió a linia general. Inclou control de funcionament i reparació durant tot el periode nadalenc.</t>
  </si>
  <si>
    <t>AP-104</t>
  </si>
  <si>
    <t>Muntatge i desmuntatge punt ornamental en fanal existent, inclou suports a fanals, aïllaments entre parts metal·liques, muntatge d'ornament amb brides UNEX, subministrament de cablejat 3 x 2,5mm  1kV amb caixa derivació i connexió a linia general. Inclou control de funcionament i reparació durant tot el periode nadalenc.</t>
  </si>
  <si>
    <t>AP-105</t>
  </si>
  <si>
    <t>Muntatge i desmuntatge punt ornamental sobre arbrat, de fins a 5 cordons, inclou  inclou suports en arbre, aïllaments i muntatge d'ornament amb brides UNEX, subministrament de cablejat 3 x 2,5 mm 1 kV amb caixa derivació amb fusibles i connexió a linia general. Inclou control de funcionament i reparació durant tot el periode nadalenc.</t>
  </si>
  <si>
    <t>AP-106</t>
  </si>
  <si>
    <t>Muntatge i desmuntatge punt ornamental corregut sobre façana de fins a 10 m de llargaria, inclou suports, aïllaments i muntatge d'ornament amb brides UNEX, subministrament de cablejat 3x2,5mm 1kV amb derivació i connexió a linia general. Inclou control de funcionament i reparació durant tot el periode nadalenc.</t>
  </si>
  <si>
    <t>AP-107</t>
  </si>
  <si>
    <t>Subministrament, muntatge i desmuntatge de cable 3x2,5mm 1KV, instal·lat amb aïlladors entre punts de llum, inclou estesa, tensors i connexionat.</t>
  </si>
  <si>
    <t>AP-108</t>
  </si>
  <si>
    <t>Escomesa elèctrica sobre quadre enllumenat existent, incloent-hi tot el material necessari que calgui per a protecció i maniobra: rellotge astronomic, IGA general, contactor d'encesa, diferencial II-40-300mA, i magnetotermic II-6A per a cada sortida (4 sortides màxim), cable per a connexió a línia general existent i muntant amb tub d'acer galvanitzat.  Inclou legalització davant d'industria de la instal·lació i lliurament documental a titular.</t>
  </si>
  <si>
    <t>(AP-2)</t>
  </si>
  <si>
    <t>Actuacions Puntuals- Elements Publicitaris</t>
  </si>
  <si>
    <t>AP-201</t>
  </si>
  <si>
    <t>Cost unitari, per columna de muntatge d'element publicitari per a una banderola.</t>
  </si>
  <si>
    <t>Oper.</t>
  </si>
  <si>
    <t>AP-202</t>
  </si>
  <si>
    <t>Cost unitari, per columna de muntatge d'element publicitari per a dues banderola.</t>
  </si>
  <si>
    <t>AP-203</t>
  </si>
  <si>
    <t>Cost unitari, per columna desmuntatge d'element publicitari per a una banderola.</t>
  </si>
  <si>
    <t>AP-204</t>
  </si>
  <si>
    <t>Cost unitari, per columna desmuntatge d'element publicitari per a dues banderoles.</t>
  </si>
  <si>
    <t>AP-205</t>
  </si>
  <si>
    <t xml:space="preserve">Cost diari d'amortització i utilització de sistema de suport per columna. </t>
  </si>
  <si>
    <t>(AP-3)</t>
  </si>
  <si>
    <t>Actuacions Puntuals - Connexió quadres de festes</t>
  </si>
  <si>
    <t>QF-001</t>
  </si>
  <si>
    <t>Memòria tècnica i butlletí, lealització a indústria</t>
  </si>
  <si>
    <t>QF-002</t>
  </si>
  <si>
    <t>Conjunt de material en règim de lloguer, compost per subquadre amb proeccions i 1 endoll trifàsic i 2 monofàsics fins a 15kW i fins a 25m de manguera de 5x10mm.</t>
  </si>
  <si>
    <t>QF-003</t>
  </si>
  <si>
    <t>Hores d'equip de treball d'oficial i ajudant per a muntatge o demuntatge d'escomesa elèctrica provisional, connexió a escomesa de quadre de festes i a pica de presa a terra.</t>
  </si>
  <si>
    <t>QF-004</t>
  </si>
  <si>
    <t>Guàrdia telefònica per dia o acte</t>
  </si>
  <si>
    <t>TOTAL</t>
  </si>
  <si>
    <t xml:space="preserve">COST DE LA MÀ D'OBRA </t>
  </si>
  <si>
    <t>Import oferta    (sense IVA)</t>
  </si>
  <si>
    <t xml:space="preserve">Preu hora Oficial 1ª </t>
  </si>
  <si>
    <t xml:space="preserve">Preu hora Ajudant  </t>
  </si>
  <si>
    <t>TOTAL PARELLA</t>
  </si>
  <si>
    <t>*Els preus oferts inclouran la mà d’obra indirecta corresponent als tècnics i encarregats i la resta de costos indirectes: despeses generals, benefici industrial, desplaçaments, etc.</t>
  </si>
  <si>
    <r>
      <rPr>
        <sz val="10"/>
        <color theme="1"/>
        <rFont val="Arial"/>
      </rPr>
      <t>*Es consideraran</t>
    </r>
    <r>
      <rPr>
        <b/>
        <sz val="10"/>
        <color theme="1"/>
        <rFont val="Arial"/>
      </rPr>
      <t xml:space="preserve"> valors anormals o desproporcionats</t>
    </r>
    <r>
      <rPr>
        <sz val="10"/>
        <color theme="1"/>
        <rFont val="Arial"/>
      </rPr>
      <t xml:space="preserve"> aquells imports que siguin inferiors als mínims que estableix la reglamentació vigent en matèria de contractació (taules salarials segons conveni i categoria professional) i de cotització a la seguretat social. Tal i com estableix l’article 152 de la LCSP  la justificació de la valoració de les ofertes s’ha de basar, entre d’altres, en el respecte de les disposicions relatives a la protecció de l’ocupació i les condicions de treball vigents.</t>
    </r>
  </si>
  <si>
    <t>Signatura electrònica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</si>
</sst>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8" formatCode="#,##0.00\ &quot;€&quot;;[Red]\-#,##0.00\ &quot;€&quot;"/>
    <numFmt numFmtId="164" formatCode="#,##0.000"/>
    <numFmt numFmtId="165" formatCode="#,##0.00\ &quot;€&quot;"/>
    <numFmt numFmtId="166" formatCode="#,##0.000\ &quot;€&quot;"/>
    <numFmt numFmtId="167" formatCode="_-* #,##0.000\ &quot;€&quot;_-;\-* #,##0.000\ &quot;€&quot;_-;_-* &quot;-&quot;??\ &quot;€&quot;_-;_-@"/>
    <numFmt numFmtId="168" formatCode="_-* #,##0.00\ &quot;€&quot;_-;\-* #,##0.00\ &quot;€&quot;_-;_-* &quot;-&quot;??\ &quot;€&quot;_-;_-@"/>
    <numFmt numFmtId="169" formatCode="0.000"/>
    <numFmt numFmtId="170" formatCode="_-* #,##0.00\ [$€-C0A]_-;\-* #,##0.00\ [$€-C0A]_-;_-* &quot;-&quot;??\ [$€-C0A]_-;_-@"/>
    <numFmt numFmtId="171" formatCode="_-* #,##0.00\ [$€-403]_-;\-* #,##0.00\ [$€-403]_-;_-* &quot;-&quot;??\ [$€-403]_-;_-@"/>
    <numFmt numFmtId="172" formatCode="_-* #,##0.00\ [$€-403]_-;\-* #,##0.00\ [$€-403]_-;_-* &quot;-&quot;??\ [$€-403]_-;_-@_-"/>
  </numFmts>
  <fonts count="34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Noto Sans Symbols"/>
    </font>
    <font>
      <b/>
      <sz val="11"/>
      <color theme="1"/>
      <name val="Arial"/>
    </font>
    <font>
      <sz val="11"/>
      <name val="Calibri"/>
    </font>
    <font>
      <b/>
      <sz val="10"/>
      <color theme="0"/>
      <name val="Arial"/>
    </font>
    <font>
      <sz val="10"/>
      <color theme="0"/>
      <name val="Noto Sans Symbols"/>
    </font>
    <font>
      <sz val="10"/>
      <color theme="0"/>
      <name val="Arial"/>
    </font>
    <font>
      <sz val="10"/>
      <color rgb="FF7F7F7F"/>
      <name val="Arial"/>
    </font>
    <font>
      <sz val="10"/>
      <color rgb="FF7F7F7F"/>
      <name val="Noto Sans Symbols"/>
    </font>
    <font>
      <sz val="10"/>
      <color rgb="FFA5A5A5"/>
      <name val="Arial"/>
    </font>
    <font>
      <b/>
      <sz val="12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4"/>
      <color theme="1"/>
      <name val="Arial"/>
    </font>
    <font>
      <sz val="11"/>
      <color theme="1"/>
      <name val="Calibri"/>
      <scheme val="minor"/>
    </font>
    <font>
      <sz val="7"/>
      <color rgb="FF808080"/>
      <name val="Arial"/>
    </font>
    <font>
      <sz val="10"/>
      <color rgb="FF808080"/>
      <name val="Arial"/>
    </font>
    <font>
      <sz val="7"/>
      <color theme="1"/>
      <name val="Arial"/>
    </font>
    <font>
      <sz val="7"/>
      <color theme="1"/>
      <name val="Times New Roman"/>
    </font>
    <font>
      <vertAlign val="superscript"/>
      <sz val="10"/>
      <color theme="1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33CC33"/>
        <bgColor rgb="FF33CC33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595959"/>
        <bgColor rgb="FF595959"/>
      </patternFill>
    </fill>
    <fill>
      <patternFill patternType="solid">
        <fgColor rgb="FFC0C0C0"/>
        <bgColor rgb="FFC0C0C0"/>
      </patternFill>
    </fill>
    <fill>
      <patternFill patternType="solid">
        <fgColor rgb="FFB3B3B3"/>
        <bgColor rgb="FFB3B3B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6" fillId="3" borderId="1" xfId="0" applyFont="1" applyFill="1" applyBorder="1"/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2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2" fontId="9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9" fillId="0" borderId="0" xfId="0" applyFont="1"/>
    <xf numFmtId="0" fontId="2" fillId="4" borderId="5" xfId="0" applyFont="1" applyFill="1" applyBorder="1" applyAlignment="1">
      <alignment horizontal="left"/>
    </xf>
    <xf numFmtId="165" fontId="2" fillId="4" borderId="6" xfId="0" applyNumberFormat="1" applyFont="1" applyFill="1" applyBorder="1" applyAlignment="1">
      <alignment horizontal="right"/>
    </xf>
    <xf numFmtId="2" fontId="2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5" borderId="7" xfId="0" applyFont="1" applyFill="1" applyBorder="1" applyAlignment="1">
      <alignment horizontal="left"/>
    </xf>
    <xf numFmtId="167" fontId="2" fillId="6" borderId="8" xfId="0" applyNumberFormat="1" applyFont="1" applyFill="1" applyBorder="1" applyAlignment="1">
      <alignment horizontal="right"/>
    </xf>
    <xf numFmtId="2" fontId="1" fillId="6" borderId="4" xfId="0" applyNumberFormat="1" applyFont="1" applyFill="1" applyBorder="1" applyAlignment="1">
      <alignment horizontal="right"/>
    </xf>
    <xf numFmtId="168" fontId="1" fillId="6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9" fontId="2" fillId="0" borderId="0" xfId="0" applyNumberFormat="1" applyFont="1"/>
    <xf numFmtId="164" fontId="2" fillId="0" borderId="9" xfId="0" applyNumberFormat="1" applyFont="1" applyBorder="1" applyAlignment="1">
      <alignment horizontal="center" vertical="center" wrapText="1"/>
    </xf>
    <xf numFmtId="168" fontId="2" fillId="6" borderId="4" xfId="0" applyNumberFormat="1" applyFont="1" applyFill="1" applyBorder="1" applyAlignment="1">
      <alignment horizontal="right"/>
    </xf>
    <xf numFmtId="4" fontId="2" fillId="0" borderId="0" xfId="0" applyNumberFormat="1" applyFont="1"/>
    <xf numFmtId="0" fontId="1" fillId="0" borderId="9" xfId="0" applyFont="1" applyBorder="1"/>
    <xf numFmtId="0" fontId="2" fillId="4" borderId="7" xfId="0" applyFont="1" applyFill="1" applyBorder="1" applyAlignment="1">
      <alignment horizontal="left"/>
    </xf>
    <xf numFmtId="168" fontId="2" fillId="6" borderId="8" xfId="0" applyNumberFormat="1" applyFont="1" applyFill="1" applyBorder="1" applyAlignment="1">
      <alignment horizontal="right"/>
    </xf>
    <xf numFmtId="4" fontId="2" fillId="0" borderId="9" xfId="0" applyNumberFormat="1" applyFont="1" applyBorder="1"/>
    <xf numFmtId="2" fontId="1" fillId="8" borderId="12" xfId="0" applyNumberFormat="1" applyFont="1" applyFill="1" applyBorder="1" applyAlignment="1">
      <alignment horizontal="right"/>
    </xf>
    <xf numFmtId="2" fontId="1" fillId="9" borderId="12" xfId="0" applyNumberFormat="1" applyFont="1" applyFill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6" fillId="3" borderId="10" xfId="0" applyFont="1" applyFill="1" applyBorder="1"/>
    <xf numFmtId="2" fontId="2" fillId="3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9" fontId="2" fillId="0" borderId="9" xfId="0" applyNumberFormat="1" applyFont="1" applyBorder="1"/>
    <xf numFmtId="1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4" xfId="0" applyFont="1" applyFill="1" applyBorder="1"/>
    <xf numFmtId="168" fontId="1" fillId="6" borderId="8" xfId="0" applyNumberFormat="1" applyFont="1" applyFill="1" applyBorder="1" applyAlignment="1">
      <alignment horizontal="right"/>
    </xf>
    <xf numFmtId="168" fontId="1" fillId="6" borderId="13" xfId="0" applyNumberFormat="1" applyFont="1" applyFill="1" applyBorder="1" applyAlignment="1">
      <alignment horizontal="right"/>
    </xf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168" fontId="1" fillId="0" borderId="0" xfId="0" applyNumberFormat="1" applyFont="1" applyAlignment="1">
      <alignment horizontal="right"/>
    </xf>
    <xf numFmtId="165" fontId="1" fillId="0" borderId="0" xfId="0" applyNumberFormat="1" applyFont="1"/>
    <xf numFmtId="170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11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171" fontId="15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7" fontId="1" fillId="0" borderId="0" xfId="0" applyNumberFormat="1" applyFont="1" applyAlignment="1">
      <alignment horizontal="right" wrapText="1"/>
    </xf>
    <xf numFmtId="49" fontId="1" fillId="0" borderId="0" xfId="0" applyNumberFormat="1" applyFont="1"/>
    <xf numFmtId="0" fontId="13" fillId="0" borderId="0" xfId="0" applyFont="1" applyAlignment="1">
      <alignment vertical="center" shrinkToFit="1"/>
    </xf>
    <xf numFmtId="0" fontId="14" fillId="0" borderId="0" xfId="0" applyFont="1"/>
    <xf numFmtId="0" fontId="17" fillId="0" borderId="0" xfId="0" applyFont="1" applyAlignment="1">
      <alignment horizontal="center"/>
    </xf>
    <xf numFmtId="0" fontId="4" fillId="1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9" fillId="0" borderId="0" xfId="0" applyFont="1"/>
    <xf numFmtId="0" fontId="17" fillId="5" borderId="21" xfId="0" applyFont="1" applyFill="1" applyBorder="1"/>
    <xf numFmtId="0" fontId="17" fillId="5" borderId="22" xfId="0" applyFont="1" applyFill="1" applyBorder="1"/>
    <xf numFmtId="0" fontId="17" fillId="5" borderId="23" xfId="0" applyFont="1" applyFill="1" applyBorder="1"/>
    <xf numFmtId="0" fontId="1" fillId="0" borderId="0" xfId="0" applyFont="1" applyAlignment="1">
      <alignment horizontal="left" vertical="center" wrapText="1"/>
    </xf>
    <xf numFmtId="0" fontId="1" fillId="0" borderId="19" xfId="0" applyFont="1" applyBorder="1"/>
    <xf numFmtId="0" fontId="0" fillId="0" borderId="19" xfId="0" applyBorder="1"/>
    <xf numFmtId="2" fontId="1" fillId="0" borderId="19" xfId="0" applyNumberFormat="1" applyFont="1" applyBorder="1" applyAlignment="1">
      <alignment horizontal="right"/>
    </xf>
    <xf numFmtId="2" fontId="2" fillId="0" borderId="19" xfId="0" applyNumberFormat="1" applyFont="1" applyBorder="1"/>
    <xf numFmtId="0" fontId="2" fillId="4" borderId="24" xfId="0" applyFont="1" applyFill="1" applyBorder="1" applyAlignment="1">
      <alignment horizontal="left"/>
    </xf>
    <xf numFmtId="0" fontId="1" fillId="4" borderId="25" xfId="0" applyFont="1" applyFill="1" applyBorder="1"/>
    <xf numFmtId="0" fontId="2" fillId="4" borderId="25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right"/>
    </xf>
    <xf numFmtId="165" fontId="2" fillId="4" borderId="26" xfId="0" applyNumberFormat="1" applyFont="1" applyFill="1" applyBorder="1" applyAlignment="1">
      <alignment horizontal="right"/>
    </xf>
    <xf numFmtId="168" fontId="2" fillId="6" borderId="27" xfId="0" applyNumberFormat="1" applyFont="1" applyFill="1" applyBorder="1" applyAlignment="1">
      <alignment horizontal="center"/>
    </xf>
    <xf numFmtId="168" fontId="15" fillId="7" borderId="20" xfId="0" applyNumberFormat="1" applyFont="1" applyFill="1" applyBorder="1" applyAlignment="1" applyProtection="1">
      <alignment horizontal="center" vertical="center" wrapText="1"/>
      <protection locked="0"/>
    </xf>
    <xf numFmtId="171" fontId="26" fillId="0" borderId="4" xfId="0" applyNumberFormat="1" applyFont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left" vertical="center" wrapText="1"/>
    </xf>
    <xf numFmtId="0" fontId="27" fillId="11" borderId="4" xfId="0" applyFont="1" applyFill="1" applyBorder="1" applyAlignment="1">
      <alignment horizontal="center" vertical="center" wrapText="1"/>
    </xf>
    <xf numFmtId="168" fontId="27" fillId="11" borderId="4" xfId="0" applyNumberFormat="1" applyFont="1" applyFill="1" applyBorder="1" applyAlignment="1">
      <alignment horizontal="center" vertical="center" wrapText="1"/>
    </xf>
    <xf numFmtId="168" fontId="27" fillId="11" borderId="4" xfId="0" applyNumberFormat="1" applyFont="1" applyFill="1" applyBorder="1" applyAlignment="1">
      <alignment horizontal="right" vertical="center" wrapText="1"/>
    </xf>
    <xf numFmtId="0" fontId="27" fillId="11" borderId="10" xfId="0" applyFont="1" applyFill="1" applyBorder="1" applyAlignment="1">
      <alignment horizontal="left" vertical="center" wrapText="1"/>
    </xf>
    <xf numFmtId="171" fontId="26" fillId="0" borderId="4" xfId="0" applyNumberFormat="1" applyFont="1" applyBorder="1" applyAlignment="1">
      <alignment wrapText="1"/>
    </xf>
    <xf numFmtId="168" fontId="25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8" fontId="26" fillId="0" borderId="0" xfId="0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right" vertical="top" wrapText="1" shrinkToFit="1"/>
    </xf>
    <xf numFmtId="0" fontId="13" fillId="0" borderId="0" xfId="0" applyFont="1" applyAlignment="1">
      <alignment vertical="top" wrapText="1" shrinkToFit="1"/>
    </xf>
    <xf numFmtId="0" fontId="27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vertical="center" wrapText="1"/>
    </xf>
    <xf numFmtId="168" fontId="26" fillId="0" borderId="4" xfId="0" applyNumberFormat="1" applyFont="1" applyBorder="1" applyAlignment="1">
      <alignment horizontal="right" vertical="center" wrapText="1"/>
    </xf>
    <xf numFmtId="168" fontId="28" fillId="0" borderId="0" xfId="0" applyNumberFormat="1" applyFont="1" applyAlignment="1">
      <alignment horizontal="right" vertical="center" wrapText="1" shrinkToFit="1"/>
    </xf>
    <xf numFmtId="0" fontId="25" fillId="0" borderId="0" xfId="0" applyFont="1" applyAlignment="1">
      <alignment wrapText="1"/>
    </xf>
    <xf numFmtId="9" fontId="1" fillId="0" borderId="0" xfId="1" applyFont="1" applyAlignment="1">
      <alignment horizontal="right" wrapText="1"/>
    </xf>
    <xf numFmtId="0" fontId="26" fillId="0" borderId="13" xfId="0" applyFont="1" applyBorder="1" applyAlignment="1">
      <alignment horizontal="center" vertical="center" wrapText="1"/>
    </xf>
    <xf numFmtId="168" fontId="26" fillId="0" borderId="13" xfId="0" applyNumberFormat="1" applyFont="1" applyBorder="1" applyAlignment="1">
      <alignment horizontal="right" vertical="center" wrapText="1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168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168" fontId="1" fillId="7" borderId="11" xfId="0" applyNumberFormat="1" applyFont="1" applyFill="1" applyBorder="1" applyAlignment="1" applyProtection="1">
      <alignment horizontal="right"/>
      <protection locked="0"/>
    </xf>
    <xf numFmtId="8" fontId="26" fillId="0" borderId="4" xfId="0" applyNumberFormat="1" applyFont="1" applyBorder="1" applyAlignment="1">
      <alignment vertical="center" wrapText="1"/>
    </xf>
    <xf numFmtId="8" fontId="26" fillId="0" borderId="13" xfId="0" applyNumberFormat="1" applyFont="1" applyBorder="1" applyAlignment="1">
      <alignment vertical="center" wrapText="1"/>
    </xf>
    <xf numFmtId="0" fontId="26" fillId="0" borderId="32" xfId="0" applyFont="1" applyBorder="1"/>
    <xf numFmtId="8" fontId="27" fillId="0" borderId="32" xfId="0" applyNumberFormat="1" applyFont="1" applyBorder="1"/>
    <xf numFmtId="168" fontId="15" fillId="7" borderId="13" xfId="0" applyNumberFormat="1" applyFont="1" applyFill="1" applyBorder="1" applyAlignment="1" applyProtection="1">
      <alignment horizontal="center" vertical="center" wrapText="1"/>
      <protection locked="0"/>
    </xf>
    <xf numFmtId="168" fontId="1" fillId="6" borderId="32" xfId="0" applyNumberFormat="1" applyFont="1" applyFill="1" applyBorder="1" applyAlignment="1">
      <alignment horizontal="right"/>
    </xf>
    <xf numFmtId="0" fontId="25" fillId="0" borderId="33" xfId="0" applyFont="1" applyBorder="1" applyAlignment="1">
      <alignment horizontal="justify" vertical="center" wrapText="1"/>
    </xf>
    <xf numFmtId="0" fontId="25" fillId="0" borderId="34" xfId="0" applyFont="1" applyBorder="1" applyAlignment="1">
      <alignment horizontal="justify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left" vertical="center" wrapText="1"/>
    </xf>
    <xf numFmtId="0" fontId="2" fillId="15" borderId="16" xfId="0" applyFont="1" applyFill="1" applyBorder="1" applyAlignment="1">
      <alignment vertical="center" wrapText="1"/>
    </xf>
    <xf numFmtId="171" fontId="26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7" fontId="27" fillId="15" borderId="35" xfId="0" applyNumberFormat="1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right" vertical="center" wrapText="1"/>
    </xf>
    <xf numFmtId="7" fontId="1" fillId="7" borderId="10" xfId="0" applyNumberFormat="1" applyFont="1" applyFill="1" applyBorder="1" applyAlignment="1" applyProtection="1">
      <alignment horizontal="right" wrapText="1"/>
      <protection locked="0"/>
    </xf>
    <xf numFmtId="7" fontId="1" fillId="7" borderId="1" xfId="0" applyNumberFormat="1" applyFont="1" applyFill="1" applyBorder="1" applyAlignment="1" applyProtection="1">
      <alignment horizontal="right" wrapText="1"/>
      <protection locked="0"/>
    </xf>
    <xf numFmtId="0" fontId="2" fillId="11" borderId="17" xfId="0" applyFont="1" applyFill="1" applyBorder="1" applyAlignment="1" applyProtection="1">
      <alignment horizontal="right" vertical="center" wrapText="1"/>
      <protection locked="0"/>
    </xf>
    <xf numFmtId="0" fontId="2" fillId="11" borderId="10" xfId="0" applyFont="1" applyFill="1" applyBorder="1" applyAlignment="1">
      <alignment horizontal="right" vertical="center" wrapText="1"/>
    </xf>
    <xf numFmtId="7" fontId="1" fillId="7" borderId="16" xfId="0" applyNumberFormat="1" applyFont="1" applyFill="1" applyBorder="1" applyAlignment="1" applyProtection="1">
      <alignment horizontal="right" wrapText="1"/>
      <protection locked="0"/>
    </xf>
    <xf numFmtId="9" fontId="27" fillId="13" borderId="36" xfId="1" applyFont="1" applyFill="1" applyBorder="1" applyAlignment="1">
      <alignment wrapText="1"/>
    </xf>
    <xf numFmtId="7" fontId="26" fillId="7" borderId="10" xfId="0" applyNumberFormat="1" applyFont="1" applyFill="1" applyBorder="1" applyAlignment="1" applyProtection="1">
      <alignment horizontal="right" wrapText="1"/>
      <protection locked="0"/>
    </xf>
    <xf numFmtId="168" fontId="26" fillId="13" borderId="28" xfId="0" applyNumberFormat="1" applyFont="1" applyFill="1" applyBorder="1" applyAlignment="1">
      <alignment horizontal="right" vertical="center" wrapText="1"/>
    </xf>
    <xf numFmtId="0" fontId="27" fillId="13" borderId="24" xfId="0" applyFont="1" applyFill="1" applyBorder="1" applyAlignment="1">
      <alignment vertical="center" wrapText="1"/>
    </xf>
    <xf numFmtId="172" fontId="27" fillId="13" borderId="25" xfId="0" applyNumberFormat="1" applyFont="1" applyFill="1" applyBorder="1" applyAlignment="1">
      <alignment vertical="center" wrapText="1"/>
    </xf>
    <xf numFmtId="0" fontId="1" fillId="4" borderId="41" xfId="0" applyFont="1" applyFill="1" applyBorder="1"/>
    <xf numFmtId="0" fontId="2" fillId="4" borderId="41" xfId="0" applyFont="1" applyFill="1" applyBorder="1" applyAlignment="1">
      <alignment horizontal="right"/>
    </xf>
    <xf numFmtId="0" fontId="2" fillId="4" borderId="41" xfId="0" applyFont="1" applyFill="1" applyBorder="1" applyAlignment="1">
      <alignment horizontal="center"/>
    </xf>
    <xf numFmtId="2" fontId="2" fillId="4" borderId="41" xfId="0" applyNumberFormat="1" applyFont="1" applyFill="1" applyBorder="1" applyAlignment="1">
      <alignment horizontal="right"/>
    </xf>
    <xf numFmtId="0" fontId="29" fillId="3" borderId="32" xfId="0" applyFont="1" applyFill="1" applyBorder="1"/>
    <xf numFmtId="0" fontId="3" fillId="0" borderId="32" xfId="0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166" fontId="1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7" fillId="4" borderId="32" xfId="0" applyFont="1" applyFill="1" applyBorder="1" applyAlignment="1">
      <alignment horizontal="left"/>
    </xf>
    <xf numFmtId="0" fontId="1" fillId="0" borderId="32" xfId="0" applyFont="1" applyBorder="1"/>
    <xf numFmtId="165" fontId="1" fillId="0" borderId="32" xfId="0" applyNumberFormat="1" applyFont="1" applyBorder="1"/>
    <xf numFmtId="165" fontId="2" fillId="4" borderId="32" xfId="0" applyNumberFormat="1" applyFont="1" applyFill="1" applyBorder="1" applyAlignment="1">
      <alignment horizontal="right"/>
    </xf>
    <xf numFmtId="0" fontId="33" fillId="0" borderId="0" xfId="0" applyFont="1" applyAlignment="1">
      <alignment horizontal="left" vertical="center" readingOrder="1"/>
    </xf>
    <xf numFmtId="0" fontId="31" fillId="0" borderId="42" xfId="0" applyFont="1" applyBorder="1" applyAlignment="1">
      <alignment horizontal="left" vertical="center" readingOrder="1"/>
    </xf>
    <xf numFmtId="0" fontId="1" fillId="0" borderId="43" xfId="0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/>
    <xf numFmtId="0" fontId="32" fillId="0" borderId="45" xfId="0" applyFont="1" applyBorder="1" applyAlignment="1">
      <alignment horizontal="left" vertical="center" readingOrder="1"/>
    </xf>
    <xf numFmtId="0" fontId="1" fillId="0" borderId="46" xfId="0" applyFont="1" applyBorder="1"/>
    <xf numFmtId="0" fontId="1" fillId="0" borderId="46" xfId="0" applyFont="1" applyBorder="1" applyAlignment="1">
      <alignment horizontal="center"/>
    </xf>
    <xf numFmtId="0" fontId="1" fillId="0" borderId="47" xfId="0" applyFont="1" applyBorder="1"/>
    <xf numFmtId="164" fontId="27" fillId="0" borderId="32" xfId="0" applyNumberFormat="1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vertical="center" shrinkToFi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164" fontId="2" fillId="0" borderId="32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2" fillId="15" borderId="37" xfId="0" applyFont="1" applyFill="1" applyBorder="1" applyAlignment="1">
      <alignment horizontal="left" vertical="center" wrapText="1"/>
    </xf>
    <xf numFmtId="0" fontId="2" fillId="15" borderId="38" xfId="0" applyFont="1" applyFill="1" applyBorder="1" applyAlignment="1">
      <alignment horizontal="left" vertical="center" wrapText="1"/>
    </xf>
    <xf numFmtId="11" fontId="2" fillId="15" borderId="32" xfId="0" applyNumberFormat="1" applyFont="1" applyFill="1" applyBorder="1" applyAlignment="1">
      <alignment horizontal="center" vertical="center" wrapText="1"/>
    </xf>
    <xf numFmtId="168" fontId="27" fillId="15" borderId="32" xfId="0" applyNumberFormat="1" applyFont="1" applyFill="1" applyBorder="1" applyAlignment="1">
      <alignment horizontal="center" vertical="center" wrapText="1"/>
    </xf>
    <xf numFmtId="7" fontId="2" fillId="15" borderId="32" xfId="0" applyNumberFormat="1" applyFont="1" applyFill="1" applyBorder="1" applyAlignment="1">
      <alignment horizontal="center" vertical="center" wrapText="1"/>
    </xf>
    <xf numFmtId="7" fontId="2" fillId="15" borderId="39" xfId="0" applyNumberFormat="1" applyFont="1" applyFill="1" applyBorder="1" applyAlignment="1">
      <alignment horizontal="center" vertical="center" wrapText="1"/>
    </xf>
    <xf numFmtId="9" fontId="2" fillId="14" borderId="29" xfId="0" applyNumberFormat="1" applyFont="1" applyFill="1" applyBorder="1" applyAlignment="1">
      <alignment horizontal="center" vertical="center" wrapText="1"/>
    </xf>
    <xf numFmtId="9" fontId="2" fillId="14" borderId="30" xfId="0" applyNumberFormat="1" applyFont="1" applyFill="1" applyBorder="1" applyAlignment="1">
      <alignment horizontal="center" vertical="center" wrapText="1"/>
    </xf>
    <xf numFmtId="9" fontId="2" fillId="14" borderId="31" xfId="0" applyNumberFormat="1" applyFont="1" applyFill="1" applyBorder="1" applyAlignment="1">
      <alignment horizontal="center" vertical="center" wrapText="1"/>
    </xf>
    <xf numFmtId="9" fontId="2" fillId="16" borderId="29" xfId="0" applyNumberFormat="1" applyFont="1" applyFill="1" applyBorder="1" applyAlignment="1">
      <alignment horizontal="center" vertical="center" wrapText="1"/>
    </xf>
    <xf numFmtId="9" fontId="2" fillId="16" borderId="30" xfId="0" applyNumberFormat="1" applyFont="1" applyFill="1" applyBorder="1" applyAlignment="1">
      <alignment horizontal="center" vertical="center" wrapText="1"/>
    </xf>
    <xf numFmtId="9" fontId="2" fillId="16" borderId="31" xfId="0" applyNumberFormat="1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wrapText="1"/>
    </xf>
    <xf numFmtId="0" fontId="6" fillId="10" borderId="14" xfId="0" applyFont="1" applyFill="1" applyBorder="1" applyAlignment="1">
      <alignment horizontal="center" wrapText="1"/>
    </xf>
    <xf numFmtId="0" fontId="6" fillId="10" borderId="19" xfId="0" applyFont="1" applyFill="1" applyBorder="1" applyAlignment="1">
      <alignment horizontal="center" wrapText="1"/>
    </xf>
    <xf numFmtId="7" fontId="27" fillId="15" borderId="35" xfId="0" applyNumberFormat="1" applyFont="1" applyFill="1" applyBorder="1" applyAlignment="1">
      <alignment horizontal="center" vertical="center" wrapText="1"/>
    </xf>
    <xf numFmtId="9" fontId="30" fillId="16" borderId="29" xfId="0" applyNumberFormat="1" applyFont="1" applyFill="1" applyBorder="1" applyAlignment="1">
      <alignment horizontal="center" vertical="center" wrapText="1"/>
    </xf>
    <xf numFmtId="9" fontId="30" fillId="16" borderId="30" xfId="0" applyNumberFormat="1" applyFont="1" applyFill="1" applyBorder="1" applyAlignment="1">
      <alignment horizontal="center" vertical="center" wrapText="1"/>
    </xf>
    <xf numFmtId="9" fontId="30" fillId="16" borderId="31" xfId="0" applyNumberFormat="1" applyFont="1" applyFill="1" applyBorder="1" applyAlignment="1">
      <alignment horizontal="center" vertical="center" wrapText="1"/>
    </xf>
    <xf numFmtId="9" fontId="2" fillId="16" borderId="40" xfId="0" applyNumberFormat="1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32" xfId="0" applyFont="1" applyBorder="1" applyAlignment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18" xfId="0" applyFont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2" fontId="1" fillId="0" borderId="17" xfId="0" applyNumberFormat="1" applyFont="1" applyBorder="1" applyAlignment="1">
      <alignment horizontal="right"/>
    </xf>
    <xf numFmtId="165" fontId="1" fillId="0" borderId="17" xfId="0" applyNumberFormat="1" applyFont="1" applyBorder="1" applyAlignment="1">
      <alignment horizontal="right"/>
    </xf>
    <xf numFmtId="0" fontId="11" fillId="0" borderId="17" xfId="0" applyFont="1" applyBorder="1"/>
    <xf numFmtId="0" fontId="1" fillId="0" borderId="10" xfId="0" applyFont="1" applyBorder="1" applyAlignment="1">
      <alignment horizontal="left"/>
    </xf>
    <xf numFmtId="1" fontId="1" fillId="0" borderId="17" xfId="0" applyNumberFormat="1" applyFont="1" applyBorder="1" applyAlignment="1">
      <alignment horizontal="right"/>
    </xf>
    <xf numFmtId="0" fontId="1" fillId="0" borderId="17" xfId="0" applyFont="1" applyBorder="1"/>
    <xf numFmtId="0" fontId="9" fillId="0" borderId="17" xfId="0" applyFont="1" applyBorder="1" applyAlignment="1">
      <alignment horizontal="left"/>
    </xf>
    <xf numFmtId="165" fontId="1" fillId="0" borderId="2" xfId="0" applyNumberFormat="1" applyFont="1" applyBorder="1" applyAlignment="1">
      <alignment horizontal="right"/>
    </xf>
    <xf numFmtId="0" fontId="2" fillId="4" borderId="15" xfId="0" applyFont="1" applyFill="1" applyBorder="1"/>
    <xf numFmtId="0" fontId="2" fillId="4" borderId="15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right"/>
    </xf>
    <xf numFmtId="2" fontId="2" fillId="0" borderId="10" xfId="0" applyNumberFormat="1" applyFont="1" applyBorder="1"/>
    <xf numFmtId="2" fontId="2" fillId="0" borderId="17" xfId="0" applyNumberFormat="1" applyFont="1" applyBorder="1"/>
    <xf numFmtId="2" fontId="2" fillId="0" borderId="11" xfId="0" applyNumberFormat="1" applyFont="1" applyBorder="1"/>
    <xf numFmtId="2" fontId="2" fillId="0" borderId="10" xfId="0" applyNumberFormat="1" applyFont="1" applyBorder="1" applyAlignment="1">
      <alignment horizontal="center"/>
    </xf>
    <xf numFmtId="0" fontId="5" fillId="0" borderId="17" xfId="0" applyFont="1" applyBorder="1" applyAlignment="1"/>
    <xf numFmtId="0" fontId="5" fillId="0" borderId="11" xfId="0" applyFont="1" applyBorder="1" applyAlignment="1"/>
    <xf numFmtId="164" fontId="27" fillId="0" borderId="12" xfId="0" applyNumberFormat="1" applyFont="1" applyBorder="1" applyAlignment="1">
      <alignment horizontal="center" vertical="center" wrapText="1"/>
    </xf>
    <xf numFmtId="0" fontId="2" fillId="5" borderId="15" xfId="0" applyFont="1" applyFill="1" applyBorder="1"/>
    <xf numFmtId="0" fontId="2" fillId="5" borderId="15" xfId="0" applyFont="1" applyFill="1" applyBorder="1" applyAlignment="1">
      <alignment horizontal="right"/>
    </xf>
    <xf numFmtId="0" fontId="2" fillId="5" borderId="15" xfId="0" applyFont="1" applyFill="1" applyBorder="1" applyAlignment="1">
      <alignment horizontal="center"/>
    </xf>
    <xf numFmtId="2" fontId="2" fillId="5" borderId="15" xfId="0" applyNumberFormat="1" applyFont="1" applyFill="1" applyBorder="1" applyAlignment="1">
      <alignment horizontal="right"/>
    </xf>
    <xf numFmtId="166" fontId="2" fillId="5" borderId="15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8" xfId="0" applyFont="1" applyBorder="1" applyAlignment="1"/>
    <xf numFmtId="0" fontId="1" fillId="0" borderId="11" xfId="0" applyFont="1" applyBorder="1"/>
    <xf numFmtId="0" fontId="5" fillId="0" borderId="16" xfId="0" applyFont="1" applyBorder="1" applyAlignment="1"/>
    <xf numFmtId="0" fontId="5" fillId="0" borderId="12" xfId="0" applyFont="1" applyBorder="1" applyAlignment="1"/>
    <xf numFmtId="168" fontId="1" fillId="7" borderId="17" xfId="0" applyNumberFormat="1" applyFont="1" applyFill="1" applyBorder="1" applyAlignment="1" applyProtection="1">
      <alignment horizontal="right"/>
      <protection locked="0"/>
    </xf>
    <xf numFmtId="2" fontId="1" fillId="7" borderId="17" xfId="0" applyNumberFormat="1" applyFont="1" applyFill="1" applyBorder="1" applyAlignment="1" applyProtection="1">
      <alignment horizontal="right"/>
      <protection locked="0"/>
    </xf>
    <xf numFmtId="1" fontId="1" fillId="0" borderId="17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left"/>
    </xf>
    <xf numFmtId="0" fontId="1" fillId="4" borderId="15" xfId="0" applyFont="1" applyFill="1" applyBorder="1"/>
    <xf numFmtId="0" fontId="7" fillId="3" borderId="17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center"/>
    </xf>
    <xf numFmtId="1" fontId="1" fillId="3" borderId="17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2" fillId="3" borderId="17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/>
    </xf>
    <xf numFmtId="0" fontId="1" fillId="0" borderId="13" xfId="0" applyFont="1" applyBorder="1"/>
    <xf numFmtId="2" fontId="2" fillId="0" borderId="18" xfId="0" applyNumberFormat="1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18" xfId="0" applyFont="1" applyBorder="1"/>
    <xf numFmtId="168" fontId="1" fillId="0" borderId="17" xfId="0" applyNumberFormat="1" applyFont="1" applyBorder="1" applyAlignment="1">
      <alignment horizontal="right"/>
    </xf>
    <xf numFmtId="168" fontId="2" fillId="4" borderId="15" xfId="0" applyNumberFormat="1" applyFont="1" applyFill="1" applyBorder="1" applyAlignment="1">
      <alignment horizontal="right"/>
    </xf>
    <xf numFmtId="0" fontId="2" fillId="5" borderId="17" xfId="0" applyFont="1" applyFill="1" applyBorder="1" applyAlignment="1">
      <alignment horizontal="right"/>
    </xf>
    <xf numFmtId="0" fontId="2" fillId="5" borderId="17" xfId="0" applyFont="1" applyFill="1" applyBorder="1" applyAlignment="1">
      <alignment horizontal="center"/>
    </xf>
    <xf numFmtId="2" fontId="2" fillId="5" borderId="17" xfId="0" applyNumberFormat="1" applyFont="1" applyFill="1" applyBorder="1" applyAlignment="1">
      <alignment horizontal="right"/>
    </xf>
    <xf numFmtId="168" fontId="2" fillId="5" borderId="17" xfId="0" applyNumberFormat="1" applyFont="1" applyFill="1" applyBorder="1" applyAlignment="1">
      <alignment horizontal="right"/>
    </xf>
    <xf numFmtId="164" fontId="2" fillId="0" borderId="1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4" fillId="2" borderId="10" xfId="0" applyFont="1" applyFill="1" applyBorder="1" applyAlignment="1">
      <alignment vertical="center" wrapText="1" shrinkToFit="1"/>
    </xf>
    <xf numFmtId="0" fontId="12" fillId="0" borderId="17" xfId="0" applyFont="1" applyBorder="1" applyAlignment="1">
      <alignment horizontal="left" vertical="center" wrapText="1" shrinkToFit="1"/>
    </xf>
    <xf numFmtId="0" fontId="2" fillId="15" borderId="13" xfId="0" applyFont="1" applyFill="1" applyBorder="1" applyAlignment="1">
      <alignment horizontal="left" vertical="center" wrapText="1"/>
    </xf>
    <xf numFmtId="0" fontId="5" fillId="14" borderId="12" xfId="0" applyFont="1" applyFill="1" applyBorder="1" applyAlignment="1">
      <alignment wrapText="1"/>
    </xf>
    <xf numFmtId="0" fontId="27" fillId="11" borderId="17" xfId="0" applyFont="1" applyFill="1" applyBorder="1" applyAlignment="1">
      <alignment horizontal="center" vertical="center" wrapText="1"/>
    </xf>
    <xf numFmtId="168" fontId="27" fillId="11" borderId="17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vertical="center" shrinkToFit="1"/>
    </xf>
    <xf numFmtId="0" fontId="18" fillId="0" borderId="17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5" fillId="0" borderId="19" xfId="0" applyFont="1" applyBorder="1" applyAlignment="1"/>
    <xf numFmtId="0" fontId="0" fillId="0" borderId="0" xfId="0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39221</xdr:rowOff>
    </xdr:from>
    <xdr:ext cx="1457325" cy="657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221"/>
          <a:ext cx="1457325" cy="657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161925</xdr:rowOff>
    </xdr:from>
    <xdr:ext cx="1295400" cy="581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_I_Treball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_1_treball"/>
      <sheetName val="FORMAT COMPRES"/>
      <sheetName val="Conveni colectiu"/>
      <sheetName val="QF"/>
      <sheetName val="IPC"/>
      <sheetName val="Personal Subrogable"/>
      <sheetName val="Taula memòria justificativa"/>
    </sheetNames>
    <sheetDataSet>
      <sheetData sheetId="0" refreshError="1"/>
      <sheetData sheetId="1" refreshError="1"/>
      <sheetData sheetId="2">
        <row r="6">
          <cell r="B6">
            <v>1</v>
          </cell>
          <cell r="C6" t="str">
            <v>Tècnics/ques</v>
          </cell>
          <cell r="D6">
            <v>19.2882</v>
          </cell>
          <cell r="E6">
            <v>15.59</v>
          </cell>
          <cell r="F6">
            <v>36818.1852</v>
          </cell>
          <cell r="G6">
            <v>29.349353345142855</v>
          </cell>
        </row>
        <row r="7">
          <cell r="B7">
            <v>2</v>
          </cell>
          <cell r="C7" t="str">
            <v>Tècnics/ques</v>
          </cell>
          <cell r="D7">
            <v>18.0642</v>
          </cell>
          <cell r="E7">
            <v>15</v>
          </cell>
          <cell r="F7">
            <v>33825.53</v>
          </cell>
          <cell r="G7">
            <v>26.963779628571427</v>
          </cell>
        </row>
        <row r="8">
          <cell r="B8">
            <v>3</v>
          </cell>
          <cell r="C8" t="str">
            <v>Tècnics/ques</v>
          </cell>
          <cell r="D8">
            <v>16.677000000000003</v>
          </cell>
          <cell r="E8">
            <v>14.4</v>
          </cell>
          <cell r="F8">
            <v>31204.959999999999</v>
          </cell>
          <cell r="G8">
            <v>24.874810971428573</v>
          </cell>
        </row>
        <row r="9">
          <cell r="B9">
            <v>3</v>
          </cell>
          <cell r="C9" t="str">
            <v>Operaris/es</v>
          </cell>
        </row>
        <row r="10">
          <cell r="B10">
            <v>3</v>
          </cell>
          <cell r="C10" t="str">
            <v>Empleats/des</v>
          </cell>
        </row>
        <row r="11">
          <cell r="B11">
            <v>4</v>
          </cell>
          <cell r="C11" t="str">
            <v>Operaris/es</v>
          </cell>
          <cell r="D11">
            <v>16.013999999999999</v>
          </cell>
          <cell r="E11">
            <v>13.8</v>
          </cell>
          <cell r="F11">
            <v>29981.26</v>
          </cell>
          <cell r="G11">
            <v>23.899347257142853</v>
          </cell>
        </row>
        <row r="12">
          <cell r="B12">
            <v>4</v>
          </cell>
          <cell r="C12" t="str">
            <v>Empleats/des</v>
          </cell>
        </row>
        <row r="13">
          <cell r="B13">
            <v>5</v>
          </cell>
          <cell r="C13" t="str">
            <v>Operaris/es</v>
          </cell>
          <cell r="D13">
            <v>15.4428</v>
          </cell>
          <cell r="E13">
            <v>13.2</v>
          </cell>
          <cell r="F13">
            <v>28887.38</v>
          </cell>
          <cell r="G13">
            <v>23.027368628571427</v>
          </cell>
        </row>
        <row r="14">
          <cell r="B14">
            <v>5</v>
          </cell>
          <cell r="C14" t="str">
            <v>Empleats/des</v>
          </cell>
        </row>
        <row r="15">
          <cell r="B15">
            <v>6</v>
          </cell>
          <cell r="C15" t="str">
            <v>Operaris/es</v>
          </cell>
          <cell r="D15">
            <v>14.9838</v>
          </cell>
          <cell r="E15">
            <v>12.61</v>
          </cell>
          <cell r="F15">
            <v>28031.59</v>
          </cell>
          <cell r="G15">
            <v>22.345181742857143</v>
          </cell>
        </row>
        <row r="16">
          <cell r="B16">
            <v>6</v>
          </cell>
          <cell r="C16" t="str">
            <v>Empleats/des</v>
          </cell>
        </row>
        <row r="17">
          <cell r="B17">
            <v>7</v>
          </cell>
          <cell r="C17" t="str">
            <v>Operaris/es</v>
          </cell>
          <cell r="D17">
            <v>14.8002</v>
          </cell>
          <cell r="E17">
            <v>12</v>
          </cell>
          <cell r="F17">
            <v>27716.67</v>
          </cell>
          <cell r="G17">
            <v>22.094145514285714</v>
          </cell>
        </row>
        <row r="18">
          <cell r="B18">
            <v>7</v>
          </cell>
          <cell r="C18" t="str">
            <v>Empleats/des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78"/>
  <sheetViews>
    <sheetView showGridLines="0" tabSelected="1" topLeftCell="L54" zoomScale="85" zoomScaleNormal="85" workbookViewId="0">
      <selection activeCell="O85" activeCellId="11" sqref="O26:X26 O33:X38 O50:X54 O50 O63:X64 O63 O68:X68 O68 O76:X79 O76 O85:X85 O85"/>
    </sheetView>
  </sheetViews>
  <sheetFormatPr defaultColWidth="14.42578125" defaultRowHeight="15" customHeight="1"/>
  <cols>
    <col min="1" max="1" width="4.140625" customWidth="1"/>
    <col min="2" max="2" width="87.28515625" customWidth="1"/>
    <col min="3" max="3" width="1.7109375" hidden="1" customWidth="1"/>
    <col min="4" max="9" width="16.140625" hidden="1" customWidth="1"/>
    <col min="10" max="10" width="14.5703125" hidden="1" customWidth="1"/>
    <col min="11" max="11" width="2.140625" hidden="1" customWidth="1"/>
    <col min="12" max="12" width="17" customWidth="1"/>
    <col min="13" max="13" width="15.7109375" customWidth="1"/>
    <col min="14" max="14" width="14.7109375" customWidth="1"/>
    <col min="15" max="15" width="13.28515625" customWidth="1"/>
    <col min="16" max="16" width="12.7109375" customWidth="1"/>
    <col min="17" max="17" width="10.140625" customWidth="1"/>
    <col min="18" max="18" width="12.7109375" customWidth="1"/>
    <col min="19" max="19" width="7" customWidth="1"/>
    <col min="20" max="20" width="12.140625" customWidth="1"/>
    <col min="21" max="21" width="12.7109375" customWidth="1"/>
    <col min="22" max="22" width="11" customWidth="1"/>
    <col min="23" max="23" width="12.7109375" customWidth="1"/>
    <col min="24" max="24" width="13.140625" customWidth="1"/>
    <col min="25" max="25" width="5.140625" customWidth="1"/>
    <col min="26" max="26" width="12.28515625" customWidth="1"/>
    <col min="27" max="27" width="15" customWidth="1"/>
    <col min="28" max="28" width="18" customWidth="1"/>
    <col min="29" max="29" width="13.140625" customWidth="1"/>
    <col min="30" max="30" width="3" customWidth="1"/>
    <col min="31" max="31" width="149" hidden="1" customWidth="1"/>
  </cols>
  <sheetData>
    <row r="1" spans="1:31" ht="12.75" customHeight="1">
      <c r="A1" s="1"/>
      <c r="B1" s="1"/>
      <c r="C1" s="1"/>
      <c r="D1" s="1"/>
      <c r="E1" s="1"/>
      <c r="F1" s="1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2.75" customHeight="1" thickBot="1">
      <c r="A2" s="1"/>
      <c r="B2" s="1"/>
      <c r="C2" s="1"/>
      <c r="D2" s="1"/>
      <c r="E2" s="1"/>
      <c r="F2" s="1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2.5" customHeight="1">
      <c r="A3" s="1"/>
      <c r="B3" s="174" t="s">
        <v>0</v>
      </c>
      <c r="C3" s="175"/>
      <c r="D3" s="175"/>
      <c r="E3" s="175"/>
      <c r="F3" s="175"/>
      <c r="G3" s="176"/>
      <c r="H3" s="176"/>
      <c r="I3" s="176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7"/>
      <c r="Z3" s="1"/>
      <c r="AA3" s="1"/>
      <c r="AB3" s="1"/>
      <c r="AC3" s="1"/>
      <c r="AD3" s="1"/>
      <c r="AE3" s="1"/>
    </row>
    <row r="4" spans="1:31" ht="23.25" customHeight="1" thickBot="1">
      <c r="A4" s="1"/>
      <c r="B4" s="178" t="s">
        <v>1</v>
      </c>
      <c r="C4" s="179"/>
      <c r="D4" s="179"/>
      <c r="E4" s="179"/>
      <c r="F4" s="179"/>
      <c r="G4" s="180"/>
      <c r="H4" s="180"/>
      <c r="I4" s="180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1"/>
      <c r="Z4" s="1"/>
      <c r="AA4" s="1"/>
      <c r="AB4" s="1"/>
      <c r="AC4" s="1"/>
      <c r="AD4" s="1"/>
      <c r="AE4" s="1"/>
    </row>
    <row r="5" spans="1:31" ht="39" customHeight="1">
      <c r="A5" s="1"/>
      <c r="B5" s="173"/>
      <c r="C5" s="1"/>
      <c r="D5" s="1"/>
      <c r="E5" s="1"/>
      <c r="F5" s="1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>
      <c r="A6" s="1"/>
      <c r="B6" s="183" t="s">
        <v>2</v>
      </c>
      <c r="C6" s="211"/>
      <c r="D6" s="211"/>
      <c r="E6" s="211"/>
      <c r="F6" s="211"/>
      <c r="G6" s="211"/>
      <c r="H6" s="211"/>
      <c r="I6" s="2"/>
      <c r="J6" s="2"/>
      <c r="K6" s="2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1"/>
      <c r="AD6" s="1"/>
      <c r="AE6" s="1"/>
    </row>
    <row r="7" spans="1:31" ht="12.75" customHeight="1">
      <c r="A7" s="1"/>
      <c r="B7" s="211"/>
      <c r="C7" s="211"/>
      <c r="D7" s="211"/>
      <c r="E7" s="211"/>
      <c r="F7" s="211"/>
      <c r="G7" s="211"/>
      <c r="H7" s="211"/>
      <c r="I7" s="2"/>
      <c r="J7" s="2"/>
      <c r="K7" s="2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"/>
      <c r="AD7" s="1"/>
      <c r="AE7" s="1"/>
    </row>
    <row r="8" spans="1:31" ht="12.75" customHeight="1">
      <c r="A8" s="1"/>
      <c r="B8" s="3"/>
      <c r="C8" s="4"/>
      <c r="D8" s="1"/>
      <c r="E8" s="1"/>
      <c r="F8" s="1"/>
      <c r="G8" s="2"/>
      <c r="H8" s="2"/>
      <c r="I8" s="2"/>
      <c r="J8" s="2"/>
      <c r="K8" s="2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1"/>
      <c r="AD8" s="1"/>
      <c r="AE8" s="1"/>
    </row>
    <row r="9" spans="1:31" ht="13.5" customHeight="1">
      <c r="A9" s="1"/>
      <c r="B9" s="6" t="s">
        <v>3</v>
      </c>
      <c r="C9" s="7"/>
      <c r="D9" s="8"/>
      <c r="E9" s="8"/>
      <c r="F9" s="9"/>
      <c r="G9" s="10"/>
      <c r="H9" s="11"/>
      <c r="I9" s="11"/>
      <c r="J9" s="12"/>
      <c r="K9" s="12"/>
      <c r="L9" s="13"/>
      <c r="M9" s="212" t="s">
        <v>4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1"/>
      <c r="AD9" s="1"/>
      <c r="AE9" s="1"/>
    </row>
    <row r="10" spans="1:31" ht="15.75" hidden="1" customHeight="1" thickBot="1">
      <c r="A10" s="1"/>
      <c r="B10" s="213"/>
      <c r="C10" s="1"/>
      <c r="D10" s="1"/>
      <c r="E10" s="1"/>
      <c r="F10" s="1"/>
      <c r="G10" s="214"/>
      <c r="H10" s="215"/>
      <c r="I10" s="214"/>
      <c r="J10" s="1"/>
      <c r="K10" s="1"/>
      <c r="L10" s="1"/>
      <c r="M10" s="2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92" hidden="1" customHeight="1" thickBot="1">
      <c r="A11" s="1"/>
      <c r="B11" s="213"/>
      <c r="C11" s="1"/>
      <c r="D11" s="217" t="s">
        <v>5</v>
      </c>
      <c r="E11" s="217" t="s">
        <v>6</v>
      </c>
      <c r="F11" s="217" t="s">
        <v>7</v>
      </c>
      <c r="G11" s="14" t="s">
        <v>8</v>
      </c>
      <c r="H11" s="14" t="s">
        <v>9</v>
      </c>
      <c r="I11" s="14" t="s">
        <v>10</v>
      </c>
      <c r="J11" s="217" t="s">
        <v>11</v>
      </c>
      <c r="K11" s="217" t="s">
        <v>12</v>
      </c>
      <c r="L11" s="218" t="s">
        <v>13</v>
      </c>
      <c r="M11" s="216"/>
      <c r="N11" s="15"/>
      <c r="O11" s="16" t="s">
        <v>14</v>
      </c>
      <c r="P11" s="16" t="s">
        <v>15</v>
      </c>
      <c r="Q11" s="16" t="s">
        <v>16</v>
      </c>
      <c r="R11" s="16" t="s">
        <v>17</v>
      </c>
      <c r="S11" s="16" t="s">
        <v>18</v>
      </c>
      <c r="T11" s="16" t="s">
        <v>19</v>
      </c>
      <c r="U11" s="16" t="s">
        <v>20</v>
      </c>
      <c r="V11" s="16" t="s">
        <v>21</v>
      </c>
      <c r="W11" s="16" t="s">
        <v>22</v>
      </c>
      <c r="X11" s="16" t="s">
        <v>23</v>
      </c>
      <c r="Y11" s="15"/>
      <c r="Z11" s="16" t="s">
        <v>24</v>
      </c>
      <c r="AA11" s="16" t="s">
        <v>25</v>
      </c>
      <c r="AB11" s="16" t="s">
        <v>26</v>
      </c>
      <c r="AC11" s="1"/>
      <c r="AD11" s="1"/>
      <c r="AE11" s="219" t="s">
        <v>27</v>
      </c>
    </row>
    <row r="12" spans="1:31" ht="15.75" hidden="1" customHeight="1" thickBot="1">
      <c r="A12" s="1"/>
      <c r="B12" s="213"/>
      <c r="C12" s="1"/>
      <c r="D12" s="217"/>
      <c r="E12" s="217"/>
      <c r="F12" s="217"/>
      <c r="G12" s="217">
        <v>5</v>
      </c>
      <c r="H12" s="217">
        <v>7</v>
      </c>
      <c r="I12" s="217">
        <v>2</v>
      </c>
      <c r="J12" s="217"/>
      <c r="K12" s="217"/>
      <c r="L12" s="218"/>
      <c r="M12" s="216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"/>
      <c r="AD12" s="1"/>
      <c r="AE12" s="17"/>
    </row>
    <row r="13" spans="1:31" ht="15.75" hidden="1" customHeight="1" thickBot="1">
      <c r="A13" s="1"/>
      <c r="B13" s="220" t="s">
        <v>28</v>
      </c>
      <c r="C13" s="18"/>
      <c r="D13" s="221" t="s">
        <v>29</v>
      </c>
      <c r="E13" s="221" t="s">
        <v>29</v>
      </c>
      <c r="F13" s="222" t="s">
        <v>29</v>
      </c>
      <c r="G13" s="223" t="s">
        <v>29</v>
      </c>
      <c r="H13" s="223" t="s">
        <v>29</v>
      </c>
      <c r="I13" s="223" t="s">
        <v>29</v>
      </c>
      <c r="J13" s="222" t="s">
        <v>29</v>
      </c>
      <c r="K13" s="224" t="s">
        <v>29</v>
      </c>
      <c r="L13" s="225">
        <v>0</v>
      </c>
      <c r="M13" s="216"/>
      <c r="N13" s="19"/>
      <c r="O13" s="224" t="s">
        <v>29</v>
      </c>
      <c r="P13" s="225" t="s">
        <v>29</v>
      </c>
      <c r="Q13" s="224" t="s">
        <v>29</v>
      </c>
      <c r="R13" s="225" t="s">
        <v>29</v>
      </c>
      <c r="S13" s="224" t="s">
        <v>29</v>
      </c>
      <c r="T13" s="225" t="s">
        <v>29</v>
      </c>
      <c r="U13" s="224" t="s">
        <v>29</v>
      </c>
      <c r="V13" s="225" t="s">
        <v>29</v>
      </c>
      <c r="W13" s="225" t="s">
        <v>29</v>
      </c>
      <c r="X13" s="225" t="s">
        <v>29</v>
      </c>
      <c r="Y13" s="20"/>
      <c r="Z13" s="224" t="s">
        <v>29</v>
      </c>
      <c r="AA13" s="224" t="s">
        <v>29</v>
      </c>
      <c r="AB13" s="224" t="s">
        <v>29</v>
      </c>
      <c r="AC13" s="1"/>
      <c r="AD13" s="1"/>
      <c r="AE13" s="226" t="s">
        <v>30</v>
      </c>
    </row>
    <row r="14" spans="1:31" ht="15.75" hidden="1" customHeight="1" thickBot="1">
      <c r="A14" s="1"/>
      <c r="B14" s="227" t="s">
        <v>31</v>
      </c>
      <c r="C14" s="4"/>
      <c r="D14" s="222">
        <v>10</v>
      </c>
      <c r="E14" s="222" t="s">
        <v>29</v>
      </c>
      <c r="F14" s="228">
        <f>Q14</f>
        <v>20</v>
      </c>
      <c r="G14" s="223">
        <v>1</v>
      </c>
      <c r="H14" s="223" t="s">
        <v>29</v>
      </c>
      <c r="I14" s="223">
        <v>1</v>
      </c>
      <c r="J14" s="225">
        <f>28/1.19</f>
        <v>23.529411764705884</v>
      </c>
      <c r="K14" s="224">
        <f>L14/D14</f>
        <v>123.51170827899159</v>
      </c>
      <c r="L14" s="225">
        <f>D14*(2*G14*VLOOKUP($G$12,'[1]Conveni colectiu'!$B$6:$G$18,6,0)+2*I14*VLOOKUP($I$12,'[1]Conveni colectiu'!$B$6:$G$18,6,0)+J14)</f>
        <v>1235.1170827899159</v>
      </c>
      <c r="M14" s="216"/>
      <c r="N14" s="20"/>
      <c r="O14" s="228">
        <v>0</v>
      </c>
      <c r="P14" s="225">
        <v>0</v>
      </c>
      <c r="Q14" s="228">
        <f>2*(G14)*D14</f>
        <v>20</v>
      </c>
      <c r="R14" s="225">
        <f>D14*(2*G14*VLOOKUP($G$12,'[1]Conveni colectiu'!$B$6:$G$18,6,0))</f>
        <v>460.54737257142853</v>
      </c>
      <c r="S14" s="228">
        <v>0</v>
      </c>
      <c r="T14" s="225">
        <v>0</v>
      </c>
      <c r="U14" s="228">
        <f>2*(I14)*D14</f>
        <v>20</v>
      </c>
      <c r="V14" s="225">
        <f>U14*VLOOKUP($I$12,'[1]Conveni colectiu'!$B$6:$G$18,6,0)</f>
        <v>539.27559257142855</v>
      </c>
      <c r="W14" s="225">
        <v>0</v>
      </c>
      <c r="X14" s="225">
        <f>L14-AA14</f>
        <v>235.29411764705878</v>
      </c>
      <c r="Y14" s="20"/>
      <c r="Z14" s="228">
        <f>SUM(Q14,S14,U14,O14)</f>
        <v>40</v>
      </c>
      <c r="AA14" s="225">
        <f>SUM(R14,T14,V14,P14)</f>
        <v>999.82296514285713</v>
      </c>
      <c r="AB14" s="225">
        <f>SUM(W14:X14)</f>
        <v>235.29411764705878</v>
      </c>
      <c r="AC14" s="1"/>
      <c r="AD14" s="1"/>
      <c r="AE14" s="229" t="s">
        <v>32</v>
      </c>
    </row>
    <row r="15" spans="1:31" ht="15.75" hidden="1" customHeight="1" thickBot="1">
      <c r="A15" s="21"/>
      <c r="B15" s="220" t="s">
        <v>33</v>
      </c>
      <c r="C15" s="18"/>
      <c r="D15" s="221" t="s">
        <v>29</v>
      </c>
      <c r="E15" s="221" t="s">
        <v>29</v>
      </c>
      <c r="F15" s="222" t="s">
        <v>29</v>
      </c>
      <c r="G15" s="223" t="s">
        <v>29</v>
      </c>
      <c r="H15" s="223" t="s">
        <v>29</v>
      </c>
      <c r="I15" s="223" t="s">
        <v>29</v>
      </c>
      <c r="J15" s="225" t="s">
        <v>29</v>
      </c>
      <c r="K15" s="224" t="s">
        <v>29</v>
      </c>
      <c r="L15" s="225">
        <v>0</v>
      </c>
      <c r="M15" s="216"/>
      <c r="N15" s="19"/>
      <c r="O15" s="228" t="s">
        <v>29</v>
      </c>
      <c r="P15" s="225" t="s">
        <v>29</v>
      </c>
      <c r="Q15" s="228" t="s">
        <v>29</v>
      </c>
      <c r="R15" s="225" t="s">
        <v>29</v>
      </c>
      <c r="S15" s="228" t="s">
        <v>29</v>
      </c>
      <c r="T15" s="225" t="s">
        <v>29</v>
      </c>
      <c r="U15" s="228" t="s">
        <v>29</v>
      </c>
      <c r="V15" s="225" t="s">
        <v>29</v>
      </c>
      <c r="W15" s="225" t="s">
        <v>29</v>
      </c>
      <c r="X15" s="225" t="s">
        <v>29</v>
      </c>
      <c r="Y15" s="20"/>
      <c r="Z15" s="228" t="s">
        <v>29</v>
      </c>
      <c r="AA15" s="225" t="s">
        <v>29</v>
      </c>
      <c r="AB15" s="225" t="s">
        <v>29</v>
      </c>
      <c r="AC15" s="1"/>
      <c r="AD15" s="21"/>
      <c r="AE15" s="230" t="s">
        <v>34</v>
      </c>
    </row>
    <row r="16" spans="1:31" ht="15.75" hidden="1" customHeight="1" thickBot="1">
      <c r="A16" s="1"/>
      <c r="B16" s="227" t="s">
        <v>35</v>
      </c>
      <c r="C16" s="4"/>
      <c r="D16" s="222" t="s">
        <v>29</v>
      </c>
      <c r="E16" s="222" t="s">
        <v>29</v>
      </c>
      <c r="F16" s="222">
        <f>22*12*2</f>
        <v>528</v>
      </c>
      <c r="G16" s="223" t="s">
        <v>29</v>
      </c>
      <c r="H16" s="223">
        <v>1</v>
      </c>
      <c r="I16" s="223" t="s">
        <v>29</v>
      </c>
      <c r="J16" s="225">
        <f t="shared" ref="J16:J18" si="0">28/1.19</f>
        <v>23.529411764705884</v>
      </c>
      <c r="K16" s="224" t="s">
        <v>29</v>
      </c>
      <c r="L16" s="225">
        <f>F16*H16*VLOOKUP($H$12,'[1]Conveni colectiu'!$B$6:$G$18,6,0)+J16*F16/2</f>
        <v>17877.473537425212</v>
      </c>
      <c r="M16" s="216"/>
      <c r="N16" s="20"/>
      <c r="O16" s="228">
        <v>0</v>
      </c>
      <c r="P16" s="225">
        <v>0</v>
      </c>
      <c r="Q16" s="228">
        <v>0</v>
      </c>
      <c r="R16" s="225">
        <v>0</v>
      </c>
      <c r="S16" s="228">
        <f>F16</f>
        <v>528</v>
      </c>
      <c r="T16" s="225">
        <f>F16*H16*VLOOKUP($H$12,'[1]Conveni colectiu'!$B$6:$G$18,6,0)+0.95*F16</f>
        <v>12167.308831542858</v>
      </c>
      <c r="U16" s="228">
        <v>0</v>
      </c>
      <c r="V16" s="225">
        <v>0</v>
      </c>
      <c r="W16" s="225">
        <v>0</v>
      </c>
      <c r="X16" s="225">
        <f>L16-AA16</f>
        <v>5710.1647058823546</v>
      </c>
      <c r="Y16" s="20"/>
      <c r="Z16" s="228">
        <f t="shared" ref="Z16:AA18" si="1">SUM(Q16,S16,U16,O16)</f>
        <v>528</v>
      </c>
      <c r="AA16" s="225">
        <f t="shared" si="1"/>
        <v>12167.308831542858</v>
      </c>
      <c r="AB16" s="225">
        <f>SUM(W16:X16)</f>
        <v>5710.1647058823546</v>
      </c>
      <c r="AC16" s="1"/>
      <c r="AD16" s="1"/>
      <c r="AE16" s="229" t="s">
        <v>36</v>
      </c>
    </row>
    <row r="17" spans="1:31" ht="15.75" hidden="1" customHeight="1" thickBot="1">
      <c r="A17" s="1"/>
      <c r="B17" s="227" t="s">
        <v>37</v>
      </c>
      <c r="C17" s="4"/>
      <c r="D17" s="222">
        <v>1604</v>
      </c>
      <c r="E17" s="225">
        <f>D17*22/1.19</f>
        <v>29653.781512605045</v>
      </c>
      <c r="F17" s="222">
        <f>22*12*4</f>
        <v>1056</v>
      </c>
      <c r="G17" s="223">
        <v>2</v>
      </c>
      <c r="H17" s="223" t="s">
        <v>29</v>
      </c>
      <c r="I17" s="223" t="s">
        <v>29</v>
      </c>
      <c r="J17" s="225">
        <f t="shared" si="0"/>
        <v>23.529411764705884</v>
      </c>
      <c r="K17" s="224">
        <f t="shared" ref="K17:K18" si="2">L17/D17</f>
        <v>56.55306325929714</v>
      </c>
      <c r="L17" s="225">
        <f>F17*G17*VLOOKUP(G12,'[1]Conveni colectiu'!$B$6:$G$18,6,0)+J17*22*12*2+E17</f>
        <v>90711.113467912612</v>
      </c>
      <c r="M17" s="216"/>
      <c r="N17" s="20"/>
      <c r="O17" s="228">
        <v>0</v>
      </c>
      <c r="P17" s="225">
        <v>0</v>
      </c>
      <c r="Q17" s="228">
        <f>F17*G17</f>
        <v>2112</v>
      </c>
      <c r="R17" s="225">
        <f>F17*G17*VLOOKUP(G12,'[1]Conveni colectiu'!$B$6:$G$18,6,0)</f>
        <v>48633.802543542857</v>
      </c>
      <c r="S17" s="228">
        <v>0</v>
      </c>
      <c r="T17" s="225">
        <v>0</v>
      </c>
      <c r="U17" s="228">
        <v>0</v>
      </c>
      <c r="V17" s="225">
        <v>0</v>
      </c>
      <c r="W17" s="225">
        <f>E17</f>
        <v>29653.781512605045</v>
      </c>
      <c r="X17" s="225">
        <f>L17-W17-R17</f>
        <v>12423.529411764714</v>
      </c>
      <c r="Y17" s="20"/>
      <c r="Z17" s="228">
        <f t="shared" si="1"/>
        <v>2112</v>
      </c>
      <c r="AA17" s="225">
        <f t="shared" si="1"/>
        <v>48633.802543542857</v>
      </c>
      <c r="AB17" s="225">
        <f>SUM(W17:X17)</f>
        <v>42077.310924369755</v>
      </c>
      <c r="AC17" s="1"/>
      <c r="AD17" s="1"/>
      <c r="AE17" s="229" t="s">
        <v>38</v>
      </c>
    </row>
    <row r="18" spans="1:31" ht="15.75" hidden="1" customHeight="1" thickBot="1">
      <c r="A18" s="1"/>
      <c r="B18" s="227" t="s">
        <v>39</v>
      </c>
      <c r="C18" s="1"/>
      <c r="D18" s="222">
        <v>1604</v>
      </c>
      <c r="E18" s="225">
        <f>44*D18/1.19</f>
        <v>59307.563025210089</v>
      </c>
      <c r="F18" s="222">
        <f>12*22*4</f>
        <v>1056</v>
      </c>
      <c r="G18" s="223">
        <v>2</v>
      </c>
      <c r="H18" s="223" t="s">
        <v>29</v>
      </c>
      <c r="I18" s="2" t="s">
        <v>29</v>
      </c>
      <c r="J18" s="225">
        <f t="shared" si="0"/>
        <v>23.529411764705884</v>
      </c>
      <c r="K18" s="224">
        <f t="shared" si="2"/>
        <v>75.040458217280332</v>
      </c>
      <c r="L18" s="225">
        <f>F18*G18*VLOOKUP(Annex_1_treball!$G$12,'[1]Conveni colectiu'!$B$6:$G$18,6,0)+J18*22*12*2+Annex_1_treball!E18</f>
        <v>120364.89498051765</v>
      </c>
      <c r="M18" s="216"/>
      <c r="N18" s="20"/>
      <c r="O18" s="228">
        <v>0</v>
      </c>
      <c r="P18" s="225">
        <v>0</v>
      </c>
      <c r="Q18" s="228">
        <f>F18*G18</f>
        <v>2112</v>
      </c>
      <c r="R18" s="225">
        <f>F18*G18*VLOOKUP(G12,'[1]Conveni colectiu'!$B$6:$G$18,6,0)</f>
        <v>48633.802543542857</v>
      </c>
      <c r="S18" s="228">
        <v>0</v>
      </c>
      <c r="T18" s="225">
        <v>0</v>
      </c>
      <c r="U18" s="228">
        <v>0</v>
      </c>
      <c r="V18" s="225">
        <v>0</v>
      </c>
      <c r="W18" s="225">
        <f>E18</f>
        <v>59307.563025210089</v>
      </c>
      <c r="X18" s="225">
        <f>L18-W18-R18</f>
        <v>12423.529411764706</v>
      </c>
      <c r="Y18" s="20"/>
      <c r="Z18" s="228">
        <f t="shared" si="1"/>
        <v>2112</v>
      </c>
      <c r="AA18" s="225">
        <f t="shared" si="1"/>
        <v>48633.802543542857</v>
      </c>
      <c r="AB18" s="225">
        <f>SUM(W18:X18)</f>
        <v>71731.092436974795</v>
      </c>
      <c r="AC18" s="1"/>
      <c r="AD18" s="1"/>
      <c r="AE18" s="229" t="s">
        <v>40</v>
      </c>
    </row>
    <row r="19" spans="1:31" ht="27.75" hidden="1" customHeight="1">
      <c r="A19" s="1"/>
      <c r="B19" s="227" t="s">
        <v>41</v>
      </c>
      <c r="C19" s="1"/>
      <c r="D19" s="222" t="s">
        <v>29</v>
      </c>
      <c r="E19" s="222" t="s">
        <v>29</v>
      </c>
      <c r="F19" s="222">
        <f t="shared" ref="F19:F20" si="3">12*22*1</f>
        <v>264</v>
      </c>
      <c r="G19" s="223" t="s">
        <v>29</v>
      </c>
      <c r="H19" s="223" t="s">
        <v>29</v>
      </c>
      <c r="I19" s="223">
        <v>2</v>
      </c>
      <c r="J19" s="225" t="s">
        <v>29</v>
      </c>
      <c r="K19" s="224" t="s">
        <v>29</v>
      </c>
      <c r="L19" s="225">
        <f>F19*I19*VLOOKUP($I$12,'[1]Conveni colectiu'!B6:G18,6,0)</f>
        <v>14236.875643885713</v>
      </c>
      <c r="M19" s="216"/>
      <c r="N19" s="20"/>
      <c r="O19" s="228"/>
      <c r="P19" s="225"/>
      <c r="Q19" s="228"/>
      <c r="R19" s="225"/>
      <c r="S19" s="228"/>
      <c r="T19" s="225"/>
      <c r="U19" s="228"/>
      <c r="V19" s="225"/>
      <c r="W19" s="225"/>
      <c r="X19" s="225"/>
      <c r="Y19" s="20"/>
      <c r="Z19" s="228"/>
      <c r="AA19" s="225"/>
      <c r="AB19" s="225"/>
      <c r="AC19" s="1"/>
      <c r="AD19" s="1"/>
      <c r="AE19" s="229" t="s">
        <v>42</v>
      </c>
    </row>
    <row r="20" spans="1:31" ht="27" hidden="1" customHeight="1">
      <c r="A20" s="1"/>
      <c r="B20" s="227" t="s">
        <v>43</v>
      </c>
      <c r="C20" s="1"/>
      <c r="D20" s="222" t="s">
        <v>29</v>
      </c>
      <c r="E20" s="222" t="s">
        <v>29</v>
      </c>
      <c r="F20" s="222">
        <f t="shared" si="3"/>
        <v>264</v>
      </c>
      <c r="G20" s="223" t="s">
        <v>29</v>
      </c>
      <c r="H20" s="223" t="s">
        <v>29</v>
      </c>
      <c r="I20" s="223">
        <v>2</v>
      </c>
      <c r="J20" s="225" t="s">
        <v>29</v>
      </c>
      <c r="K20" s="224" t="s">
        <v>29</v>
      </c>
      <c r="L20" s="225">
        <f>F20*I20*VLOOKUP($I$12,'[1]Conveni colectiu'!B6:G18,6,0)</f>
        <v>14236.875643885713</v>
      </c>
      <c r="M20" s="216"/>
      <c r="N20" s="20"/>
      <c r="O20" s="228"/>
      <c r="P20" s="225"/>
      <c r="Q20" s="228"/>
      <c r="R20" s="225"/>
      <c r="S20" s="228"/>
      <c r="T20" s="225"/>
      <c r="U20" s="228"/>
      <c r="V20" s="225"/>
      <c r="W20" s="225"/>
      <c r="X20" s="225"/>
      <c r="Y20" s="20"/>
      <c r="Z20" s="228"/>
      <c r="AA20" s="225"/>
      <c r="AB20" s="225"/>
      <c r="AC20" s="1"/>
      <c r="AD20" s="1"/>
      <c r="AE20" s="229" t="s">
        <v>42</v>
      </c>
    </row>
    <row r="21" spans="1:31" ht="24.75" hidden="1" customHeight="1">
      <c r="A21" s="1"/>
      <c r="B21" s="227" t="s">
        <v>44</v>
      </c>
      <c r="C21" s="1"/>
      <c r="D21" s="222">
        <v>20</v>
      </c>
      <c r="E21" s="225">
        <f>D21*50</f>
        <v>1000</v>
      </c>
      <c r="F21" s="222">
        <v>4</v>
      </c>
      <c r="G21" s="223">
        <v>2</v>
      </c>
      <c r="H21" s="223" t="s">
        <v>29</v>
      </c>
      <c r="I21" s="223" t="s">
        <v>29</v>
      </c>
      <c r="J21" s="225">
        <f t="shared" ref="J21:J22" si="4">28/1.19</f>
        <v>23.529411764705884</v>
      </c>
      <c r="K21" s="224">
        <f t="shared" ref="K21:K22" si="5">L21/D21</f>
        <v>257.7483607932773</v>
      </c>
      <c r="L21" s="225">
        <f>(F21*G21*VLOOKUP($G$12,'[1]Conveni colectiu'!$B$6:$G$18,6,0)+J21)*D21+E21</f>
        <v>5154.9672158655458</v>
      </c>
      <c r="M21" s="216"/>
      <c r="N21" s="20"/>
      <c r="O21" s="228"/>
      <c r="P21" s="225"/>
      <c r="Q21" s="228"/>
      <c r="R21" s="225"/>
      <c r="S21" s="228"/>
      <c r="T21" s="225"/>
      <c r="U21" s="228"/>
      <c r="V21" s="225"/>
      <c r="W21" s="225"/>
      <c r="X21" s="225"/>
      <c r="Y21" s="20"/>
      <c r="Z21" s="228"/>
      <c r="AA21" s="225"/>
      <c r="AB21" s="225"/>
      <c r="AC21" s="1"/>
      <c r="AD21" s="1"/>
      <c r="AE21" s="229" t="s">
        <v>45</v>
      </c>
    </row>
    <row r="22" spans="1:31" ht="15" hidden="1" customHeight="1">
      <c r="A22" s="1"/>
      <c r="B22" s="227" t="s">
        <v>46</v>
      </c>
      <c r="C22" s="1"/>
      <c r="D22" s="222">
        <v>1</v>
      </c>
      <c r="E22" s="222" t="s">
        <v>29</v>
      </c>
      <c r="F22" s="222">
        <v>32</v>
      </c>
      <c r="G22" s="223">
        <v>2</v>
      </c>
      <c r="H22" s="223" t="s">
        <v>29</v>
      </c>
      <c r="I22" s="223" t="s">
        <v>29</v>
      </c>
      <c r="J22" s="225">
        <f t="shared" si="4"/>
        <v>23.529411764705884</v>
      </c>
      <c r="K22" s="224">
        <f t="shared" si="5"/>
        <v>1497.2810039932772</v>
      </c>
      <c r="L22" s="225">
        <f>(F22*G22*VLOOKUP($G$12,'[1]Conveni colectiu'!$B$6:$G$18,6,0)+J22)*D22</f>
        <v>1497.2810039932772</v>
      </c>
      <c r="M22" s="216"/>
      <c r="N22" s="20"/>
      <c r="O22" s="228"/>
      <c r="P22" s="225"/>
      <c r="Q22" s="228"/>
      <c r="R22" s="225"/>
      <c r="S22" s="228"/>
      <c r="T22" s="225"/>
      <c r="U22" s="228"/>
      <c r="V22" s="225"/>
      <c r="W22" s="225"/>
      <c r="X22" s="225"/>
      <c r="Y22" s="20"/>
      <c r="Z22" s="228"/>
      <c r="AA22" s="225"/>
      <c r="AB22" s="225"/>
      <c r="AC22" s="1"/>
      <c r="AD22" s="1"/>
      <c r="AE22" s="229" t="s">
        <v>47</v>
      </c>
    </row>
    <row r="23" spans="1:31" ht="14.25" customHeight="1" thickBot="1">
      <c r="A23" s="1"/>
      <c r="B23" s="213"/>
      <c r="C23" s="1"/>
      <c r="D23" s="1"/>
      <c r="E23" s="1"/>
      <c r="F23" s="1"/>
      <c r="G23" s="2"/>
      <c r="H23" s="2"/>
      <c r="I23" s="2"/>
      <c r="J23" s="1"/>
      <c r="K23" s="1"/>
      <c r="L23" s="231"/>
      <c r="M23" s="216"/>
      <c r="N23" s="1"/>
      <c r="X23" s="5"/>
      <c r="Y23" s="5"/>
      <c r="AD23" s="1"/>
      <c r="AE23" s="1"/>
    </row>
    <row r="24" spans="1:31" ht="15.75" customHeight="1" thickBot="1">
      <c r="A24" s="1"/>
      <c r="B24" s="22" t="s">
        <v>48</v>
      </c>
      <c r="C24" s="232"/>
      <c r="D24" s="233"/>
      <c r="E24" s="233"/>
      <c r="F24" s="233"/>
      <c r="G24" s="234"/>
      <c r="H24" s="234"/>
      <c r="I24" s="234"/>
      <c r="J24" s="235"/>
      <c r="K24" s="235"/>
      <c r="L24" s="23">
        <f>SUM(L13:L21)</f>
        <v>263817.31757228239</v>
      </c>
      <c r="M24" s="216"/>
      <c r="N24" s="24"/>
      <c r="O24" s="236" t="s">
        <v>49</v>
      </c>
      <c r="P24" s="237"/>
      <c r="Q24" s="237"/>
      <c r="R24" s="237"/>
      <c r="S24" s="237"/>
      <c r="T24" s="237"/>
      <c r="U24" s="237"/>
      <c r="V24" s="237"/>
      <c r="W24" s="237"/>
      <c r="X24" s="238"/>
      <c r="Z24" s="239"/>
      <c r="AA24" s="240"/>
      <c r="AB24" s="240"/>
      <c r="AC24" s="241"/>
      <c r="AD24" s="1"/>
      <c r="AE24" s="1"/>
    </row>
    <row r="25" spans="1:31" ht="36.75" customHeight="1" thickBot="1">
      <c r="A25" s="1"/>
      <c r="B25" s="213"/>
      <c r="C25" s="1"/>
      <c r="D25" s="1"/>
      <c r="E25" s="1"/>
      <c r="F25" s="1"/>
      <c r="G25" s="2"/>
      <c r="H25" s="2"/>
      <c r="I25" s="2"/>
      <c r="J25" s="1"/>
      <c r="K25" s="1"/>
      <c r="L25" s="25"/>
      <c r="M25" s="216"/>
      <c r="N25" s="24"/>
      <c r="O25" s="242" t="s">
        <v>14</v>
      </c>
      <c r="P25" s="140" t="s">
        <v>50</v>
      </c>
      <c r="Q25" s="140" t="s">
        <v>16</v>
      </c>
      <c r="R25" s="140" t="s">
        <v>51</v>
      </c>
      <c r="S25" s="140" t="s">
        <v>18</v>
      </c>
      <c r="T25" s="140" t="s">
        <v>52</v>
      </c>
      <c r="U25" s="140" t="s">
        <v>20</v>
      </c>
      <c r="V25" s="140" t="s">
        <v>53</v>
      </c>
      <c r="W25" s="140" t="s">
        <v>22</v>
      </c>
      <c r="X25" s="140" t="s">
        <v>23</v>
      </c>
      <c r="Y25" s="24"/>
      <c r="Z25" s="242" t="s">
        <v>24</v>
      </c>
      <c r="AA25" s="140" t="s">
        <v>25</v>
      </c>
      <c r="AB25" s="140" t="s">
        <v>26</v>
      </c>
      <c r="AC25" s="140" t="s">
        <v>54</v>
      </c>
      <c r="AD25" s="1"/>
      <c r="AE25" s="1"/>
    </row>
    <row r="26" spans="1:31" ht="12.75" customHeight="1" thickBot="1">
      <c r="A26" s="1"/>
      <c r="B26" s="26" t="s">
        <v>55</v>
      </c>
      <c r="C26" s="243"/>
      <c r="D26" s="244"/>
      <c r="E26" s="244"/>
      <c r="F26" s="244"/>
      <c r="G26" s="245"/>
      <c r="H26" s="245"/>
      <c r="I26" s="245"/>
      <c r="J26" s="246"/>
      <c r="K26" s="246"/>
      <c r="L26" s="247">
        <f>L24/16500/365</f>
        <v>4.380528311702489E-2</v>
      </c>
      <c r="M26" s="27">
        <f>AC26/16500/365</f>
        <v>0</v>
      </c>
      <c r="N26" s="24"/>
      <c r="O26" s="127">
        <v>0</v>
      </c>
      <c r="P26" s="128">
        <v>0</v>
      </c>
      <c r="Q26" s="127">
        <v>0</v>
      </c>
      <c r="R26" s="128">
        <v>0</v>
      </c>
      <c r="S26" s="127">
        <v>0</v>
      </c>
      <c r="T26" s="128">
        <v>0</v>
      </c>
      <c r="U26" s="127">
        <v>0</v>
      </c>
      <c r="V26" s="128">
        <v>0</v>
      </c>
      <c r="W26" s="128">
        <v>0</v>
      </c>
      <c r="X26" s="128">
        <v>0</v>
      </c>
      <c r="Y26" s="24"/>
      <c r="Z26" s="28">
        <f>SUM(O26,Q26,S26,U26)</f>
        <v>0</v>
      </c>
      <c r="AA26" s="29">
        <f>O26*P26+Q26*R26+S26*T26+U26*V26</f>
        <v>0</v>
      </c>
      <c r="AB26" s="29">
        <f>SUM(W26,X26)</f>
        <v>0</v>
      </c>
      <c r="AC26" s="29">
        <f>SUM(AA26:AB26)</f>
        <v>0</v>
      </c>
      <c r="AD26" s="1"/>
      <c r="AE26" s="1"/>
    </row>
    <row r="27" spans="1:31" ht="12.75" customHeight="1">
      <c r="A27" s="1"/>
      <c r="B27" s="248"/>
      <c r="C27" s="1"/>
      <c r="D27" s="30"/>
      <c r="E27" s="1"/>
      <c r="F27" s="1"/>
      <c r="G27" s="2"/>
      <c r="H27" s="2"/>
      <c r="I27" s="2"/>
      <c r="J27" s="1"/>
      <c r="K27" s="1"/>
      <c r="L27" s="31"/>
      <c r="M27" s="31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1"/>
      <c r="AD27" s="1"/>
      <c r="AE27" s="1"/>
    </row>
    <row r="28" spans="1:31" ht="12.75" customHeight="1">
      <c r="A28" s="1"/>
      <c r="B28" s="6" t="s">
        <v>56</v>
      </c>
      <c r="C28" s="7"/>
      <c r="D28" s="8"/>
      <c r="E28" s="8"/>
      <c r="F28" s="9"/>
      <c r="G28" s="10"/>
      <c r="H28" s="11"/>
      <c r="I28" s="11"/>
      <c r="J28" s="12"/>
      <c r="K28" s="12"/>
      <c r="L28" s="13"/>
      <c r="M28" s="212" t="s">
        <v>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>
      <c r="A29" s="1"/>
      <c r="B29" s="185"/>
      <c r="C29" s="1"/>
      <c r="D29" s="1"/>
      <c r="E29" s="1"/>
      <c r="F29" s="1"/>
      <c r="G29" s="2"/>
      <c r="H29" s="2"/>
      <c r="I29" s="2"/>
      <c r="J29" s="1"/>
      <c r="K29" s="1"/>
      <c r="L29" s="249" t="s">
        <v>13</v>
      </c>
      <c r="M29" s="216"/>
      <c r="N29" s="1"/>
      <c r="AD29" s="1"/>
      <c r="AE29" s="1"/>
    </row>
    <row r="30" spans="1:31">
      <c r="A30" s="1"/>
      <c r="B30" s="185"/>
      <c r="C30" s="1"/>
      <c r="D30" s="1"/>
      <c r="E30" s="1"/>
      <c r="F30" s="1"/>
      <c r="G30" s="2"/>
      <c r="H30" s="14"/>
      <c r="I30" s="2"/>
      <c r="J30" s="1"/>
      <c r="K30" s="1"/>
      <c r="L30" s="250"/>
      <c r="M30" s="216"/>
      <c r="N30" s="1"/>
      <c r="O30" s="236" t="s">
        <v>49</v>
      </c>
      <c r="P30" s="237"/>
      <c r="Q30" s="237"/>
      <c r="R30" s="237"/>
      <c r="S30" s="237"/>
      <c r="T30" s="237"/>
      <c r="U30" s="237"/>
      <c r="V30" s="237"/>
      <c r="W30" s="237"/>
      <c r="X30" s="238"/>
      <c r="Y30" s="1"/>
      <c r="Z30" s="236"/>
      <c r="AA30" s="237"/>
      <c r="AB30" s="237"/>
      <c r="AC30" s="251"/>
      <c r="AD30" s="1"/>
      <c r="AE30" s="1"/>
    </row>
    <row r="31" spans="1:31" ht="37.5" customHeight="1">
      <c r="A31" s="1"/>
      <c r="B31" s="185"/>
      <c r="C31" s="1"/>
      <c r="D31" s="217" t="s">
        <v>57</v>
      </c>
      <c r="E31" s="217" t="s">
        <v>58</v>
      </c>
      <c r="F31" s="217" t="s">
        <v>59</v>
      </c>
      <c r="G31" s="217" t="s">
        <v>60</v>
      </c>
      <c r="H31" s="217" t="s">
        <v>9</v>
      </c>
      <c r="I31" s="217" t="s">
        <v>22</v>
      </c>
      <c r="J31" s="217" t="s">
        <v>11</v>
      </c>
      <c r="K31" s="217" t="s">
        <v>12</v>
      </c>
      <c r="L31" s="252"/>
      <c r="M31" s="253"/>
      <c r="N31" s="15"/>
      <c r="O31" s="141" t="s">
        <v>14</v>
      </c>
      <c r="P31" s="141" t="s">
        <v>50</v>
      </c>
      <c r="Q31" s="141" t="s">
        <v>16</v>
      </c>
      <c r="R31" s="141" t="s">
        <v>51</v>
      </c>
      <c r="S31" s="141" t="s">
        <v>18</v>
      </c>
      <c r="T31" s="141" t="s">
        <v>52</v>
      </c>
      <c r="U31" s="141" t="s">
        <v>20</v>
      </c>
      <c r="V31" s="141" t="s">
        <v>53</v>
      </c>
      <c r="W31" s="141" t="s">
        <v>22</v>
      </c>
      <c r="X31" s="141" t="s">
        <v>23</v>
      </c>
      <c r="Y31" s="1"/>
      <c r="Z31" s="141" t="s">
        <v>24</v>
      </c>
      <c r="AA31" s="141" t="s">
        <v>25</v>
      </c>
      <c r="AB31" s="141" t="s">
        <v>26</v>
      </c>
      <c r="AC31" s="141" t="s">
        <v>54</v>
      </c>
      <c r="AD31" s="1"/>
      <c r="AE31" s="1"/>
    </row>
    <row r="32" spans="1:31" ht="15" hidden="1" customHeight="1">
      <c r="A32" s="1"/>
      <c r="B32" s="213"/>
      <c r="C32" s="1"/>
      <c r="D32" s="217"/>
      <c r="E32" s="217"/>
      <c r="F32" s="217"/>
      <c r="G32" s="217"/>
      <c r="H32" s="217">
        <v>7</v>
      </c>
      <c r="I32" s="217"/>
      <c r="J32" s="217"/>
      <c r="K32" s="217"/>
      <c r="L32" s="218"/>
      <c r="M32" s="32"/>
      <c r="N32" s="15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"/>
      <c r="Z32" s="140"/>
      <c r="AA32" s="140"/>
      <c r="AB32" s="140"/>
      <c r="AC32" s="140"/>
      <c r="AD32" s="1"/>
      <c r="AE32" s="1"/>
    </row>
    <row r="33" spans="1:31" ht="12.75" customHeight="1">
      <c r="A33" s="1"/>
      <c r="B33" s="227" t="s">
        <v>61</v>
      </c>
      <c r="C33" s="4"/>
      <c r="D33" s="222">
        <v>1782</v>
      </c>
      <c r="E33" s="222" t="s">
        <v>62</v>
      </c>
      <c r="F33" s="224">
        <f>D33*(0.2)/0.5</f>
        <v>712.80000000000007</v>
      </c>
      <c r="G33" s="223">
        <f>D33*0.2</f>
        <v>356.40000000000003</v>
      </c>
      <c r="H33" s="223">
        <v>2</v>
      </c>
      <c r="I33" s="223">
        <v>150</v>
      </c>
      <c r="J33" s="225">
        <f t="shared" ref="J33:J37" si="6">28/1.19</f>
        <v>23.529411764705884</v>
      </c>
      <c r="K33" s="225">
        <f t="shared" ref="K33:K37" si="7">L33/G33</f>
        <v>250.14128793949578</v>
      </c>
      <c r="L33" s="225">
        <f>(SUM(H33*VLOOKUP($H$32,'[1]Conveni colectiu'!$B$6:$G$18,6,0)*2,J33/2)+I33)*G33</f>
        <v>89150.355021636307</v>
      </c>
      <c r="M33" s="33">
        <f t="shared" ref="M33:M38" si="8">AC33</f>
        <v>0</v>
      </c>
      <c r="N33" s="20"/>
      <c r="O33" s="129">
        <v>0</v>
      </c>
      <c r="P33" s="254">
        <v>0</v>
      </c>
      <c r="Q33" s="255">
        <v>0</v>
      </c>
      <c r="R33" s="254">
        <v>0</v>
      </c>
      <c r="S33" s="255">
        <v>0</v>
      </c>
      <c r="T33" s="254">
        <f>S33*VLOOKUP($H$32,'[1]Conveni colectiu'!$B$6:$G$18,6,0)</f>
        <v>0</v>
      </c>
      <c r="U33" s="255">
        <v>0</v>
      </c>
      <c r="V33" s="254">
        <v>0</v>
      </c>
      <c r="W33" s="254">
        <v>0</v>
      </c>
      <c r="X33" s="130">
        <v>0</v>
      </c>
      <c r="Y33" s="1"/>
      <c r="Z33" s="28">
        <f t="shared" ref="Z33:Z38" si="9">SUM(O33,Q33,S33,U33)</f>
        <v>0</v>
      </c>
      <c r="AA33" s="29">
        <f t="shared" ref="AA33:AA38" si="10">O33*P33+Q33*R33+S33*T33+U33*V33</f>
        <v>0</v>
      </c>
      <c r="AB33" s="29">
        <f t="shared" ref="AB33:AB38" si="11">SUM(W33:X33)</f>
        <v>0</v>
      </c>
      <c r="AC33" s="29">
        <f t="shared" ref="AC33:AC38" si="12">SUM(AA33:AB33)</f>
        <v>0</v>
      </c>
      <c r="AD33" s="1"/>
      <c r="AE33" s="229" t="s">
        <v>63</v>
      </c>
    </row>
    <row r="34" spans="1:31" ht="12.75" customHeight="1">
      <c r="A34" s="1"/>
      <c r="B34" s="227" t="s">
        <v>64</v>
      </c>
      <c r="C34" s="4"/>
      <c r="D34" s="222">
        <v>11689</v>
      </c>
      <c r="E34" s="222" t="s">
        <v>65</v>
      </c>
      <c r="F34" s="224">
        <f t="shared" ref="F34:F35" si="13">D34*0.08*4/22</f>
        <v>170.02181818181819</v>
      </c>
      <c r="G34" s="256">
        <f t="shared" ref="G34:G35" si="14">D34*8%</f>
        <v>935.12</v>
      </c>
      <c r="H34" s="223">
        <v>2</v>
      </c>
      <c r="I34" s="223" t="s">
        <v>29</v>
      </c>
      <c r="J34" s="225">
        <f t="shared" si="6"/>
        <v>23.529411764705884</v>
      </c>
      <c r="K34" s="225">
        <f t="shared" si="7"/>
        <v>9.1037534490450724</v>
      </c>
      <c r="L34" s="225">
        <f>(SUM(H34*VLOOKUP($H$32,'[1]Conveni colectiu'!$B$6:$G$18,6,0)*4,J34)/22)*G34</f>
        <v>8513.1019252710284</v>
      </c>
      <c r="M34" s="33">
        <f t="shared" si="8"/>
        <v>0</v>
      </c>
      <c r="N34" s="20"/>
      <c r="O34" s="129">
        <v>0</v>
      </c>
      <c r="P34" s="254">
        <v>0</v>
      </c>
      <c r="Q34" s="255">
        <v>0</v>
      </c>
      <c r="R34" s="254">
        <v>0</v>
      </c>
      <c r="S34" s="255">
        <v>0</v>
      </c>
      <c r="T34" s="254">
        <f>S34*VLOOKUP($H$32,'[1]Conveni colectiu'!$B$6:$G$18,6,0)</f>
        <v>0</v>
      </c>
      <c r="U34" s="255">
        <v>0</v>
      </c>
      <c r="V34" s="254">
        <v>0</v>
      </c>
      <c r="W34" s="254">
        <v>0</v>
      </c>
      <c r="X34" s="130">
        <v>0</v>
      </c>
      <c r="Y34" s="1"/>
      <c r="Z34" s="28">
        <f t="shared" si="9"/>
        <v>0</v>
      </c>
      <c r="AA34" s="29">
        <f t="shared" si="10"/>
        <v>0</v>
      </c>
      <c r="AB34" s="29">
        <f t="shared" si="11"/>
        <v>0</v>
      </c>
      <c r="AC34" s="29">
        <f t="shared" si="12"/>
        <v>0</v>
      </c>
      <c r="AD34" s="1"/>
      <c r="AE34" s="229" t="s">
        <v>66</v>
      </c>
    </row>
    <row r="35" spans="1:31" ht="12.75" customHeight="1">
      <c r="A35" s="1"/>
      <c r="B35" s="227" t="s">
        <v>67</v>
      </c>
      <c r="C35" s="4"/>
      <c r="D35" s="222">
        <v>6603</v>
      </c>
      <c r="E35" s="222" t="s">
        <v>68</v>
      </c>
      <c r="F35" s="224">
        <f t="shared" si="13"/>
        <v>96.043636363636367</v>
      </c>
      <c r="G35" s="256">
        <f t="shared" si="14"/>
        <v>528.24</v>
      </c>
      <c r="H35" s="223">
        <v>2</v>
      </c>
      <c r="I35" s="223" t="s">
        <v>29</v>
      </c>
      <c r="J35" s="225">
        <f t="shared" si="6"/>
        <v>23.529411764705884</v>
      </c>
      <c r="K35" s="225">
        <f t="shared" si="7"/>
        <v>9.1037534490450724</v>
      </c>
      <c r="L35" s="225">
        <f>(SUM(H35*VLOOKUP($H$32,'[1]Conveni colectiu'!$B$6:$G$18,6,0)*4,J35)/22)*G35</f>
        <v>4808.9667219235689</v>
      </c>
      <c r="M35" s="33">
        <f t="shared" si="8"/>
        <v>0</v>
      </c>
      <c r="N35" s="20"/>
      <c r="O35" s="129">
        <v>0</v>
      </c>
      <c r="P35" s="254">
        <v>0</v>
      </c>
      <c r="Q35" s="255">
        <v>0</v>
      </c>
      <c r="R35" s="254">
        <v>0</v>
      </c>
      <c r="S35" s="255">
        <v>0</v>
      </c>
      <c r="T35" s="254">
        <f>S35*VLOOKUP($H$32,'[1]Conveni colectiu'!$B$6:$G$18,6,0)</f>
        <v>0</v>
      </c>
      <c r="U35" s="255">
        <v>0</v>
      </c>
      <c r="V35" s="254">
        <v>0</v>
      </c>
      <c r="W35" s="254">
        <v>0</v>
      </c>
      <c r="X35" s="130">
        <v>0</v>
      </c>
      <c r="Y35" s="20"/>
      <c r="Z35" s="28">
        <f t="shared" si="9"/>
        <v>0</v>
      </c>
      <c r="AA35" s="29">
        <f t="shared" si="10"/>
        <v>0</v>
      </c>
      <c r="AB35" s="29">
        <f t="shared" si="11"/>
        <v>0</v>
      </c>
      <c r="AC35" s="29">
        <f t="shared" si="12"/>
        <v>0</v>
      </c>
      <c r="AD35" s="1"/>
      <c r="AE35" s="229" t="s">
        <v>66</v>
      </c>
    </row>
    <row r="36" spans="1:31" ht="12.75" customHeight="1">
      <c r="A36" s="1"/>
      <c r="B36" s="227" t="s">
        <v>69</v>
      </c>
      <c r="C36" s="4"/>
      <c r="D36" s="222">
        <v>13356</v>
      </c>
      <c r="E36" s="222" t="s">
        <v>70</v>
      </c>
      <c r="F36" s="224">
        <f>D36*(1/20)*4/16</f>
        <v>166.95000000000002</v>
      </c>
      <c r="G36" s="256">
        <f>D36/20</f>
        <v>667.8</v>
      </c>
      <c r="H36" s="223">
        <v>2</v>
      </c>
      <c r="I36" s="223">
        <v>3</v>
      </c>
      <c r="J36" s="225">
        <f t="shared" si="6"/>
        <v>23.529411764705884</v>
      </c>
      <c r="K36" s="225">
        <f t="shared" si="7"/>
        <v>15.517660992436973</v>
      </c>
      <c r="L36" s="225">
        <f>(SUM(H36*VLOOKUP($H$32,'[1]Conveni colectiu'!$B$6:$G$18,6,0)*4,J36)/16+I36)*G36</f>
        <v>10362.69401074941</v>
      </c>
      <c r="M36" s="33">
        <f t="shared" si="8"/>
        <v>0</v>
      </c>
      <c r="N36" s="20"/>
      <c r="O36" s="129">
        <v>0</v>
      </c>
      <c r="P36" s="254">
        <v>0</v>
      </c>
      <c r="Q36" s="255">
        <v>0</v>
      </c>
      <c r="R36" s="254">
        <v>0</v>
      </c>
      <c r="S36" s="255">
        <v>0</v>
      </c>
      <c r="T36" s="254">
        <f>S36*VLOOKUP($H$32,'[1]Conveni colectiu'!$B$6:$G$18,6,0)</f>
        <v>0</v>
      </c>
      <c r="U36" s="255">
        <v>0</v>
      </c>
      <c r="V36" s="254">
        <v>0</v>
      </c>
      <c r="W36" s="254">
        <v>0</v>
      </c>
      <c r="X36" s="130">
        <v>0</v>
      </c>
      <c r="Y36" s="20"/>
      <c r="Z36" s="28">
        <f t="shared" si="9"/>
        <v>0</v>
      </c>
      <c r="AA36" s="29">
        <f t="shared" si="10"/>
        <v>0</v>
      </c>
      <c r="AB36" s="29">
        <f t="shared" si="11"/>
        <v>0</v>
      </c>
      <c r="AC36" s="29">
        <f t="shared" si="12"/>
        <v>0</v>
      </c>
      <c r="AD36" s="1"/>
      <c r="AE36" s="229" t="s">
        <v>71</v>
      </c>
    </row>
    <row r="37" spans="1:31" ht="12.75" customHeight="1">
      <c r="A37" s="1"/>
      <c r="B37" s="227" t="s">
        <v>72</v>
      </c>
      <c r="C37" s="4"/>
      <c r="D37" s="222">
        <v>200</v>
      </c>
      <c r="E37" s="222" t="s">
        <v>73</v>
      </c>
      <c r="F37" s="224">
        <f>D37*(0.2)/0.5</f>
        <v>80</v>
      </c>
      <c r="G37" s="223">
        <f>D37*0.2</f>
        <v>40</v>
      </c>
      <c r="H37" s="223">
        <v>2</v>
      </c>
      <c r="I37" s="223">
        <v>70</v>
      </c>
      <c r="J37" s="225">
        <f t="shared" si="6"/>
        <v>23.529411764705884</v>
      </c>
      <c r="K37" s="225">
        <f t="shared" si="7"/>
        <v>170.14128793949578</v>
      </c>
      <c r="L37" s="225">
        <f>(SUM(H37*VLOOKUP($H$32,'[1]Conveni colectiu'!$B$6:$G$18,6,0)*2,J37/2)+I37)*G37</f>
        <v>6805.6515175798313</v>
      </c>
      <c r="M37" s="33">
        <f t="shared" si="8"/>
        <v>0</v>
      </c>
      <c r="N37" s="20"/>
      <c r="O37" s="129">
        <v>0</v>
      </c>
      <c r="P37" s="254">
        <v>0</v>
      </c>
      <c r="Q37" s="255">
        <v>0</v>
      </c>
      <c r="R37" s="254">
        <v>0</v>
      </c>
      <c r="S37" s="255">
        <v>0</v>
      </c>
      <c r="T37" s="254">
        <f>S37*VLOOKUP($H$32,'[1]Conveni colectiu'!$B$6:$G$18,6,0)</f>
        <v>0</v>
      </c>
      <c r="U37" s="255">
        <v>0</v>
      </c>
      <c r="V37" s="254">
        <v>0</v>
      </c>
      <c r="W37" s="254">
        <v>0</v>
      </c>
      <c r="X37" s="130">
        <v>0</v>
      </c>
      <c r="Y37" s="20"/>
      <c r="Z37" s="28">
        <f t="shared" si="9"/>
        <v>0</v>
      </c>
      <c r="AA37" s="29">
        <f t="shared" si="10"/>
        <v>0</v>
      </c>
      <c r="AB37" s="29">
        <f t="shared" si="11"/>
        <v>0</v>
      </c>
      <c r="AC37" s="29">
        <f t="shared" si="12"/>
        <v>0</v>
      </c>
      <c r="AD37" s="1"/>
      <c r="AE37" s="229" t="s">
        <v>74</v>
      </c>
    </row>
    <row r="38" spans="1:31" ht="12.75" customHeight="1">
      <c r="A38" s="1"/>
      <c r="B38" s="227" t="s">
        <v>75</v>
      </c>
      <c r="C38" s="1"/>
      <c r="D38" s="229"/>
      <c r="E38" s="229"/>
      <c r="F38" s="229"/>
      <c r="G38" s="229"/>
      <c r="H38" s="229"/>
      <c r="I38" s="256">
        <v>200</v>
      </c>
      <c r="J38" s="228">
        <v>80</v>
      </c>
      <c r="K38" s="225">
        <f>24/1.19</f>
        <v>20.168067226890756</v>
      </c>
      <c r="L38" s="225">
        <f>J38*K38</f>
        <v>1613.4453781512605</v>
      </c>
      <c r="M38" s="33">
        <f t="shared" si="8"/>
        <v>0</v>
      </c>
      <c r="N38" s="34"/>
      <c r="O38" s="129">
        <v>0</v>
      </c>
      <c r="P38" s="254">
        <v>0</v>
      </c>
      <c r="Q38" s="255">
        <v>0</v>
      </c>
      <c r="R38" s="254">
        <v>0</v>
      </c>
      <c r="S38" s="255">
        <v>0</v>
      </c>
      <c r="T38" s="254">
        <f>S38*VLOOKUP($H$32,'[1]Conveni colectiu'!$B$6:$G$18,6,0)</f>
        <v>0</v>
      </c>
      <c r="U38" s="255">
        <v>0</v>
      </c>
      <c r="V38" s="254">
        <v>0</v>
      </c>
      <c r="W38" s="254">
        <v>0</v>
      </c>
      <c r="X38" s="130">
        <v>0</v>
      </c>
      <c r="Y38" s="20"/>
      <c r="Z38" s="28">
        <f t="shared" si="9"/>
        <v>0</v>
      </c>
      <c r="AA38" s="29">
        <f t="shared" si="10"/>
        <v>0</v>
      </c>
      <c r="AB38" s="29">
        <f t="shared" si="11"/>
        <v>0</v>
      </c>
      <c r="AC38" s="29">
        <f t="shared" si="12"/>
        <v>0</v>
      </c>
      <c r="AD38" s="1"/>
      <c r="AE38" s="257"/>
    </row>
    <row r="39" spans="1:31" ht="12.75" customHeight="1" thickBot="1">
      <c r="A39" s="1"/>
      <c r="B39" s="213"/>
      <c r="C39" s="1"/>
      <c r="D39" s="1"/>
      <c r="E39" s="1"/>
      <c r="F39" s="1"/>
      <c r="G39" s="2"/>
      <c r="H39" s="2"/>
      <c r="I39" s="2"/>
      <c r="J39" s="1"/>
      <c r="K39" s="1"/>
      <c r="L39" s="1"/>
      <c r="M39" s="3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 customHeight="1" thickBot="1">
      <c r="A40" s="1"/>
      <c r="B40" s="36" t="s">
        <v>76</v>
      </c>
      <c r="C40" s="258"/>
      <c r="D40" s="233"/>
      <c r="E40" s="233"/>
      <c r="F40" s="233"/>
      <c r="G40" s="234"/>
      <c r="H40" s="234"/>
      <c r="I40" s="234"/>
      <c r="J40" s="235"/>
      <c r="K40" s="235"/>
      <c r="L40" s="23">
        <f>SUM(L33:L37)</f>
        <v>119640.76919716015</v>
      </c>
      <c r="M40" s="37">
        <f>SUM(M33:M38)</f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5.5" hidden="1" customHeight="1">
      <c r="A41" s="1"/>
      <c r="B41" s="213"/>
      <c r="C41" s="1"/>
      <c r="D41" s="1"/>
      <c r="E41" s="1"/>
      <c r="F41" s="1"/>
      <c r="G41" s="2"/>
      <c r="H41" s="2"/>
      <c r="I41" s="2"/>
      <c r="J41" s="1"/>
      <c r="K41" s="1"/>
      <c r="L41" s="1"/>
      <c r="M41" s="35"/>
      <c r="N41" s="1"/>
      <c r="O41" s="140" t="s">
        <v>14</v>
      </c>
      <c r="P41" s="140" t="s">
        <v>15</v>
      </c>
      <c r="Q41" s="140" t="s">
        <v>16</v>
      </c>
      <c r="R41" s="140" t="s">
        <v>17</v>
      </c>
      <c r="S41" s="140" t="s">
        <v>18</v>
      </c>
      <c r="T41" s="140" t="s">
        <v>19</v>
      </c>
      <c r="U41" s="140" t="s">
        <v>20</v>
      </c>
      <c r="V41" s="140" t="s">
        <v>21</v>
      </c>
      <c r="W41" s="140" t="s">
        <v>22</v>
      </c>
      <c r="X41" s="140" t="s">
        <v>23</v>
      </c>
      <c r="Y41" s="24"/>
      <c r="Z41" s="140" t="s">
        <v>24</v>
      </c>
      <c r="AA41" s="140" t="s">
        <v>25</v>
      </c>
      <c r="AB41" s="140" t="s">
        <v>26</v>
      </c>
      <c r="AC41" s="1"/>
      <c r="AD41" s="1"/>
      <c r="AE41" s="1"/>
    </row>
    <row r="42" spans="1:31" ht="15" hidden="1" customHeight="1">
      <c r="A42" s="1"/>
      <c r="B42" s="213"/>
      <c r="C42" s="1"/>
      <c r="D42" s="1"/>
      <c r="E42" s="1"/>
      <c r="F42" s="1"/>
      <c r="G42" s="2"/>
      <c r="H42" s="2"/>
      <c r="I42" s="2"/>
      <c r="J42" s="1"/>
      <c r="K42" s="1"/>
      <c r="L42" s="34"/>
      <c r="M42" s="38"/>
      <c r="N42" s="34"/>
      <c r="O42" s="39"/>
      <c r="P42" s="40"/>
      <c r="Q42" s="39"/>
      <c r="R42" s="40"/>
      <c r="S42" s="39"/>
      <c r="T42" s="40"/>
      <c r="U42" s="39"/>
      <c r="V42" s="40"/>
      <c r="W42" s="40"/>
      <c r="X42" s="40"/>
      <c r="Y42" s="24"/>
      <c r="Z42" s="41">
        <f>SUM(O42,Q42,S42,U42)</f>
        <v>0</v>
      </c>
      <c r="AA42" s="41">
        <f>SUM(P42,R42,T42,V42)</f>
        <v>0</v>
      </c>
      <c r="AB42" s="41">
        <f>SUM(W42,X42)</f>
        <v>0</v>
      </c>
      <c r="AC42" s="1"/>
      <c r="AD42" s="1"/>
      <c r="AE42" s="1"/>
    </row>
    <row r="43" spans="1:31" ht="15" hidden="1" customHeight="1">
      <c r="A43" s="1"/>
      <c r="B43" s="213"/>
      <c r="C43" s="1"/>
      <c r="D43" s="1"/>
      <c r="E43" s="1"/>
      <c r="F43" s="14"/>
      <c r="G43" s="14"/>
      <c r="H43" s="14"/>
      <c r="I43" s="14"/>
      <c r="J43" s="1"/>
      <c r="K43" s="1"/>
      <c r="L43" s="34"/>
      <c r="M43" s="38"/>
      <c r="N43" s="3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hidden="1" customHeight="1">
      <c r="A44" s="1"/>
      <c r="B44" s="213"/>
      <c r="C44" s="1"/>
      <c r="D44" s="1"/>
      <c r="E44" s="1"/>
      <c r="F44" s="1"/>
      <c r="G44" s="1"/>
      <c r="H44" s="1"/>
      <c r="I44" s="1"/>
      <c r="J44" s="1"/>
      <c r="K44" s="1"/>
      <c r="L44" s="1"/>
      <c r="M44" s="3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 customHeight="1">
      <c r="A46" s="1"/>
      <c r="B46" s="42" t="s">
        <v>77</v>
      </c>
      <c r="C46" s="259"/>
      <c r="D46" s="260"/>
      <c r="E46" s="260"/>
      <c r="F46" s="261"/>
      <c r="G46" s="262"/>
      <c r="H46" s="263"/>
      <c r="I46" s="263"/>
      <c r="J46" s="264"/>
      <c r="K46" s="264"/>
      <c r="L46" s="43"/>
      <c r="M46" s="26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 customHeight="1">
      <c r="A47" s="1"/>
      <c r="B47" s="213"/>
      <c r="C47" s="1"/>
      <c r="D47" s="1"/>
      <c r="E47" s="1"/>
      <c r="F47" s="1"/>
      <c r="G47" s="1"/>
      <c r="H47" s="1"/>
      <c r="I47" s="1"/>
      <c r="J47" s="1"/>
      <c r="K47" s="1"/>
      <c r="L47" s="184" t="s">
        <v>13</v>
      </c>
      <c r="M47" s="184" t="s">
        <v>4</v>
      </c>
      <c r="N47" s="1"/>
      <c r="O47" s="236" t="s">
        <v>49</v>
      </c>
      <c r="P47" s="237"/>
      <c r="Q47" s="237"/>
      <c r="R47" s="237"/>
      <c r="S47" s="237"/>
      <c r="T47" s="237"/>
      <c r="U47" s="237"/>
      <c r="V47" s="237"/>
      <c r="W47" s="237"/>
      <c r="X47" s="238"/>
      <c r="Y47" s="266"/>
      <c r="Z47" s="236"/>
      <c r="AA47" s="237"/>
      <c r="AB47" s="237"/>
      <c r="AC47" s="238"/>
      <c r="AD47" s="1"/>
      <c r="AE47" s="1"/>
    </row>
    <row r="48" spans="1:31" ht="47.25" customHeight="1">
      <c r="A48" s="1"/>
      <c r="B48" s="213"/>
      <c r="C48" s="1"/>
      <c r="D48" s="217" t="s">
        <v>78</v>
      </c>
      <c r="E48" s="217" t="s">
        <v>6</v>
      </c>
      <c r="F48" s="217" t="s">
        <v>79</v>
      </c>
      <c r="G48" s="217" t="s">
        <v>8</v>
      </c>
      <c r="H48" s="217" t="s">
        <v>9</v>
      </c>
      <c r="I48" s="217" t="s">
        <v>10</v>
      </c>
      <c r="J48" s="217" t="s">
        <v>11</v>
      </c>
      <c r="K48" s="217" t="s">
        <v>12</v>
      </c>
      <c r="L48" s="253"/>
      <c r="M48" s="253"/>
      <c r="N48" s="15"/>
      <c r="O48" s="140" t="s">
        <v>14</v>
      </c>
      <c r="P48" s="140" t="s">
        <v>50</v>
      </c>
      <c r="Q48" s="140" t="s">
        <v>16</v>
      </c>
      <c r="R48" s="140" t="s">
        <v>51</v>
      </c>
      <c r="S48" s="140" t="s">
        <v>18</v>
      </c>
      <c r="T48" s="140" t="s">
        <v>52</v>
      </c>
      <c r="U48" s="140" t="s">
        <v>20</v>
      </c>
      <c r="V48" s="140" t="s">
        <v>53</v>
      </c>
      <c r="W48" s="140" t="s">
        <v>22</v>
      </c>
      <c r="X48" s="140" t="s">
        <v>23</v>
      </c>
      <c r="Y48" s="15"/>
      <c r="Z48" s="140" t="s">
        <v>24</v>
      </c>
      <c r="AA48" s="140" t="s">
        <v>25</v>
      </c>
      <c r="AB48" s="140" t="s">
        <v>26</v>
      </c>
      <c r="AC48" s="140" t="s">
        <v>54</v>
      </c>
      <c r="AD48" s="1"/>
      <c r="AE48" s="1"/>
    </row>
    <row r="49" spans="1:32" ht="15" hidden="1" customHeight="1">
      <c r="A49" s="1"/>
      <c r="B49" s="213"/>
      <c r="C49" s="1"/>
      <c r="D49" s="217"/>
      <c r="E49" s="217"/>
      <c r="F49" s="217">
        <v>4</v>
      </c>
      <c r="G49" s="217">
        <v>5</v>
      </c>
      <c r="H49" s="217">
        <v>7</v>
      </c>
      <c r="I49" s="217">
        <v>2</v>
      </c>
      <c r="J49" s="217"/>
      <c r="K49" s="217"/>
      <c r="L49" s="218"/>
      <c r="M49" s="32"/>
      <c r="N49" s="15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15"/>
      <c r="Z49" s="218"/>
      <c r="AA49" s="218"/>
      <c r="AB49" s="218"/>
      <c r="AC49" s="1"/>
      <c r="AD49" s="1"/>
      <c r="AE49" s="1"/>
    </row>
    <row r="50" spans="1:32" ht="12.75" customHeight="1">
      <c r="A50" s="1"/>
      <c r="B50" s="227" t="s">
        <v>80</v>
      </c>
      <c r="C50" s="4"/>
      <c r="D50" s="222">
        <v>200</v>
      </c>
      <c r="E50" s="224" t="s">
        <v>29</v>
      </c>
      <c r="F50" s="223">
        <v>1</v>
      </c>
      <c r="G50" s="223" t="s">
        <v>29</v>
      </c>
      <c r="H50" s="223">
        <v>1</v>
      </c>
      <c r="I50" s="223" t="s">
        <v>29</v>
      </c>
      <c r="J50" s="225">
        <f t="shared" ref="J50:J54" si="15">28/1.19</f>
        <v>23.529411764705884</v>
      </c>
      <c r="K50" s="225">
        <f t="shared" ref="K50:K51" si="16">L50/D50</f>
        <v>103.75169142521007</v>
      </c>
      <c r="L50" s="225">
        <f>J50*D50/2+(F50*VLOOKUP($F$49,'[1]Conveni colectiu'!$B$6:$G$18,6,0)+H50*VLOOKUP($H$49,'[1]Conveni colectiu'!$B$6:$G$18,6,0))*2*D50</f>
        <v>20750.338285042013</v>
      </c>
      <c r="M50" s="29">
        <f t="shared" ref="M50:M54" si="17">AC50</f>
        <v>0</v>
      </c>
      <c r="N50" s="20"/>
      <c r="O50" s="129">
        <v>0</v>
      </c>
      <c r="P50" s="254">
        <v>0</v>
      </c>
      <c r="Q50" s="255">
        <v>0</v>
      </c>
      <c r="R50" s="254">
        <v>0</v>
      </c>
      <c r="S50" s="255">
        <v>0</v>
      </c>
      <c r="T50" s="254">
        <v>0</v>
      </c>
      <c r="U50" s="255">
        <v>0</v>
      </c>
      <c r="V50" s="254">
        <v>0</v>
      </c>
      <c r="W50" s="254">
        <v>0</v>
      </c>
      <c r="X50" s="130">
        <v>0</v>
      </c>
      <c r="Y50" s="20"/>
      <c r="Z50" s="28">
        <f>SUM(O50,Q50,S50,U50)</f>
        <v>0</v>
      </c>
      <c r="AA50" s="29">
        <f>O50*P50+Q50*R50+S50*T50+U50*V50</f>
        <v>0</v>
      </c>
      <c r="AB50" s="29">
        <f>SUM(W50:X50)</f>
        <v>0</v>
      </c>
      <c r="AC50" s="29">
        <f t="shared" ref="AC50:AC54" si="18">SUM(AA50:AB50)</f>
        <v>0</v>
      </c>
      <c r="AD50" s="1"/>
      <c r="AE50" s="229" t="s">
        <v>81</v>
      </c>
    </row>
    <row r="51" spans="1:32" ht="12.75" customHeight="1">
      <c r="A51" s="1"/>
      <c r="B51" s="227" t="s">
        <v>82</v>
      </c>
      <c r="C51" s="4"/>
      <c r="D51" s="222">
        <v>17822</v>
      </c>
      <c r="E51" s="224" t="s">
        <v>29</v>
      </c>
      <c r="F51" s="223">
        <v>1</v>
      </c>
      <c r="G51" s="223" t="s">
        <v>29</v>
      </c>
      <c r="H51" s="223">
        <v>1</v>
      </c>
      <c r="I51" s="223" t="s">
        <v>29</v>
      </c>
      <c r="J51" s="225">
        <f t="shared" si="15"/>
        <v>23.529411764705884</v>
      </c>
      <c r="K51" s="225">
        <f t="shared" si="16"/>
        <v>1.1643103066458318</v>
      </c>
      <c r="L51" s="225">
        <f>J51*D50/2+(F51*VLOOKUP($F$49,'[1]Conveni colectiu'!$B$6:$G$18,6,0)+H51*VLOOKUP($H$49,'[1]Conveni colectiu'!$B$6:$G$18,6,0))*2*D50</f>
        <v>20750.338285042013</v>
      </c>
      <c r="M51" s="29">
        <f t="shared" si="17"/>
        <v>0</v>
      </c>
      <c r="N51" s="20"/>
      <c r="O51" s="129">
        <v>0</v>
      </c>
      <c r="P51" s="254">
        <v>0</v>
      </c>
      <c r="Q51" s="255">
        <v>0</v>
      </c>
      <c r="R51" s="254">
        <v>0</v>
      </c>
      <c r="S51" s="255">
        <v>0</v>
      </c>
      <c r="T51" s="254">
        <v>0</v>
      </c>
      <c r="U51" s="255">
        <v>0</v>
      </c>
      <c r="V51" s="254">
        <v>0</v>
      </c>
      <c r="W51" s="254">
        <f>0</f>
        <v>0</v>
      </c>
      <c r="X51" s="130">
        <v>0</v>
      </c>
      <c r="Y51" s="20"/>
      <c r="Z51" s="28">
        <f>SUM(O51,Q51,S51,U51)</f>
        <v>0</v>
      </c>
      <c r="AA51" s="29">
        <f>O51*P51+Q51*R51+S51*T51+U51*V51</f>
        <v>0</v>
      </c>
      <c r="AB51" s="29">
        <f>SUM(W51:X51)</f>
        <v>0</v>
      </c>
      <c r="AC51" s="29">
        <f t="shared" si="18"/>
        <v>0</v>
      </c>
      <c r="AD51" s="1"/>
      <c r="AE51" s="229" t="s">
        <v>83</v>
      </c>
    </row>
    <row r="52" spans="1:32" ht="12.75" customHeight="1">
      <c r="A52" s="1"/>
      <c r="B52" s="227" t="s">
        <v>84</v>
      </c>
      <c r="C52" s="4"/>
      <c r="D52" s="222">
        <v>17822</v>
      </c>
      <c r="E52" s="225">
        <f>25*D50/1.19</f>
        <v>4201.680672268908</v>
      </c>
      <c r="F52" s="223"/>
      <c r="G52" s="223">
        <v>1</v>
      </c>
      <c r="H52" s="223">
        <v>1</v>
      </c>
      <c r="I52" s="223">
        <v>1</v>
      </c>
      <c r="J52" s="225">
        <f t="shared" si="15"/>
        <v>23.529411764705884</v>
      </c>
      <c r="K52" s="225">
        <f>L52/D50</f>
        <v>149.97991715798318</v>
      </c>
      <c r="L52" s="225">
        <f>J52*D50/2+(1*I52*VLOOKUP($I$49,'[1]Conveni colectiu'!$B$6:$G$18,6,0)+2*G52*VLOOKUP($G$49,'[1]Conveni colectiu'!$B$6:$G$18,6,0)+2*H52*VLOOKUP($H$49,'[1]Conveni colectiu'!$B$6:$G$18,6,0))*D50+E52</f>
        <v>29995.983431596636</v>
      </c>
      <c r="M52" s="29">
        <f t="shared" si="17"/>
        <v>0</v>
      </c>
      <c r="N52" s="24"/>
      <c r="O52" s="129">
        <v>0</v>
      </c>
      <c r="P52" s="254">
        <v>0</v>
      </c>
      <c r="Q52" s="255">
        <v>0</v>
      </c>
      <c r="R52" s="254">
        <v>0</v>
      </c>
      <c r="S52" s="255">
        <v>0</v>
      </c>
      <c r="T52" s="254">
        <v>0</v>
      </c>
      <c r="U52" s="255">
        <v>0</v>
      </c>
      <c r="V52" s="254">
        <v>0</v>
      </c>
      <c r="W52" s="254">
        <v>0</v>
      </c>
      <c r="X52" s="130">
        <v>0</v>
      </c>
      <c r="Y52" s="20"/>
      <c r="Z52" s="28">
        <f>SUM(O52,Q52,S52,U52)</f>
        <v>0</v>
      </c>
      <c r="AA52" s="29">
        <f>O52*P52+Q52*R52+S52*T52+U52*V52</f>
        <v>0</v>
      </c>
      <c r="AB52" s="29">
        <f>SUM(W52:X52)</f>
        <v>0</v>
      </c>
      <c r="AC52" s="29">
        <f t="shared" si="18"/>
        <v>0</v>
      </c>
      <c r="AD52" s="1"/>
      <c r="AE52" s="229" t="s">
        <v>85</v>
      </c>
    </row>
    <row r="53" spans="1:32" ht="12.75" customHeight="1">
      <c r="A53" s="1"/>
      <c r="B53" s="227" t="s">
        <v>86</v>
      </c>
      <c r="C53" s="4"/>
      <c r="D53" s="222">
        <v>200</v>
      </c>
      <c r="E53" s="225">
        <f>D53*25/1.19</f>
        <v>4201.680672268908</v>
      </c>
      <c r="F53" s="223" t="s">
        <v>29</v>
      </c>
      <c r="G53" s="223">
        <v>1</v>
      </c>
      <c r="H53" s="223">
        <v>1</v>
      </c>
      <c r="I53" s="223">
        <v>1</v>
      </c>
      <c r="J53" s="225">
        <f t="shared" si="15"/>
        <v>23.529411764705884</v>
      </c>
      <c r="K53" s="225">
        <f>L53/D53</f>
        <v>98.97605007394958</v>
      </c>
      <c r="L53" s="225">
        <f>J53*D53/4+(I53*VLOOKUP($I$49,'[1]Conveni colectiu'!$B$6:$G$18,6,0)+G53*VLOOKUP($G$49,'[1]Conveni colectiu'!$B$6:$G$18,6,0)+H53*VLOOKUP($H$49,'[1]Conveni colectiu'!$B$6:$G$18,6,0))*D53+E53</f>
        <v>19795.210014789915</v>
      </c>
      <c r="M53" s="29">
        <f t="shared" si="17"/>
        <v>0</v>
      </c>
      <c r="N53" s="24"/>
      <c r="O53" s="129">
        <v>0</v>
      </c>
      <c r="P53" s="254">
        <v>0</v>
      </c>
      <c r="Q53" s="255">
        <v>0</v>
      </c>
      <c r="R53" s="254">
        <v>0</v>
      </c>
      <c r="S53" s="255">
        <v>0</v>
      </c>
      <c r="T53" s="254">
        <v>0</v>
      </c>
      <c r="U53" s="255">
        <v>0</v>
      </c>
      <c r="V53" s="254">
        <v>0</v>
      </c>
      <c r="W53" s="254">
        <v>0</v>
      </c>
      <c r="X53" s="130">
        <v>0</v>
      </c>
      <c r="Y53" s="20"/>
      <c r="Z53" s="28">
        <f>SUM(O53,Q53,S53,U53)</f>
        <v>0</v>
      </c>
      <c r="AA53" s="29">
        <f>O53*P53+Q53*R53+S53*T53+U53*V53</f>
        <v>0</v>
      </c>
      <c r="AB53" s="29">
        <f>SUM(W53:X53)</f>
        <v>0</v>
      </c>
      <c r="AC53" s="29">
        <f t="shared" si="18"/>
        <v>0</v>
      </c>
      <c r="AD53" s="1"/>
      <c r="AE53" s="229" t="s">
        <v>87</v>
      </c>
    </row>
    <row r="54" spans="1:32" ht="12.75" customHeight="1">
      <c r="A54" s="1"/>
      <c r="B54" s="227" t="s">
        <v>88</v>
      </c>
      <c r="C54" s="4"/>
      <c r="D54" s="222">
        <v>200</v>
      </c>
      <c r="E54" s="224">
        <v>200</v>
      </c>
      <c r="F54" s="223">
        <v>1</v>
      </c>
      <c r="G54" s="223" t="s">
        <v>29</v>
      </c>
      <c r="H54" s="223" t="s">
        <v>29</v>
      </c>
      <c r="I54" s="223" t="s">
        <v>29</v>
      </c>
      <c r="J54" s="224">
        <f t="shared" si="15"/>
        <v>23.529411764705884</v>
      </c>
      <c r="K54" s="224">
        <f>L54/50</f>
        <v>261.99591556512604</v>
      </c>
      <c r="L54" s="224">
        <f>(E54*D54+(F54*VLOOKUP($F$49,'[1]Conveni colectiu'!$B$6:$G$18,6,0))*D54*5/8)*0.25+J54/4*D54*2</f>
        <v>13099.795778256303</v>
      </c>
      <c r="M54" s="29">
        <f t="shared" si="17"/>
        <v>0</v>
      </c>
      <c r="N54" s="24"/>
      <c r="O54" s="129">
        <v>0</v>
      </c>
      <c r="P54" s="254">
        <v>0</v>
      </c>
      <c r="Q54" s="255">
        <v>0</v>
      </c>
      <c r="R54" s="254">
        <v>0</v>
      </c>
      <c r="S54" s="255">
        <v>0</v>
      </c>
      <c r="T54" s="254">
        <v>0</v>
      </c>
      <c r="U54" s="255">
        <v>0</v>
      </c>
      <c r="V54" s="254">
        <v>0</v>
      </c>
      <c r="W54" s="254">
        <v>0</v>
      </c>
      <c r="X54" s="130">
        <v>0</v>
      </c>
      <c r="Y54" s="20"/>
      <c r="Z54" s="28">
        <f>SUM(O54,Q54,S54,U54)</f>
        <v>0</v>
      </c>
      <c r="AA54" s="29">
        <f>O54*P54+Q54*R54+S54*T54+U54*V54</f>
        <v>0</v>
      </c>
      <c r="AB54" s="29">
        <f>SUM(W54:X54)</f>
        <v>0</v>
      </c>
      <c r="AC54" s="29">
        <f t="shared" si="18"/>
        <v>0</v>
      </c>
      <c r="AD54" s="1"/>
      <c r="AE54" s="267" t="s">
        <v>89</v>
      </c>
    </row>
    <row r="55" spans="1:32" ht="12.75" customHeight="1" thickBot="1">
      <c r="A55" s="1"/>
      <c r="B55" s="268"/>
      <c r="C55" s="4"/>
      <c r="D55" s="44"/>
      <c r="E55" s="20"/>
      <c r="F55" s="2"/>
      <c r="G55" s="2"/>
      <c r="H55" s="2"/>
      <c r="I55" s="2"/>
      <c r="J55" s="20"/>
      <c r="K55" s="20"/>
      <c r="L55" s="20"/>
      <c r="M55" s="45"/>
      <c r="N55" s="24"/>
      <c r="O55" s="46"/>
      <c r="P55" s="25"/>
      <c r="Q55" s="46"/>
      <c r="R55" s="25"/>
      <c r="S55" s="46"/>
      <c r="T55" s="25"/>
      <c r="U55" s="46"/>
      <c r="V55" s="25"/>
      <c r="W55" s="25"/>
      <c r="X55" s="25"/>
      <c r="Y55" s="20"/>
      <c r="Z55" s="46"/>
      <c r="AA55" s="47"/>
      <c r="AB55" s="47"/>
      <c r="AC55" s="1"/>
      <c r="AD55" s="1"/>
      <c r="AE55" s="48"/>
    </row>
    <row r="56" spans="1:32" ht="12.75" customHeight="1" thickBot="1">
      <c r="A56" s="89"/>
      <c r="B56" s="93" t="s">
        <v>90</v>
      </c>
      <c r="C56" s="94"/>
      <c r="D56" s="95"/>
      <c r="E56" s="95"/>
      <c r="F56" s="95"/>
      <c r="G56" s="96"/>
      <c r="H56" s="96"/>
      <c r="I56" s="96"/>
      <c r="J56" s="97"/>
      <c r="K56" s="97"/>
      <c r="L56" s="98">
        <f t="shared" ref="L56:M56" si="19">SUM(L50:L54)</f>
        <v>104391.66579472688</v>
      </c>
      <c r="M56" s="99">
        <f t="shared" si="19"/>
        <v>0</v>
      </c>
      <c r="N56" s="8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>
      <c r="A57" s="89"/>
      <c r="B57" s="89"/>
      <c r="C57" s="1"/>
      <c r="D57" s="1"/>
      <c r="E57" s="1"/>
      <c r="F57" s="1"/>
      <c r="G57" s="2"/>
      <c r="H57" s="2"/>
      <c r="I57" s="2"/>
      <c r="J57" s="1"/>
      <c r="K57" s="1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90"/>
    </row>
    <row r="58" spans="1:32">
      <c r="A58" s="89"/>
      <c r="B58" s="89"/>
      <c r="C58" s="1"/>
      <c r="D58" s="1"/>
      <c r="E58" s="1"/>
      <c r="F58" s="1"/>
      <c r="G58" s="2"/>
      <c r="H58" s="2"/>
      <c r="I58" s="2"/>
      <c r="J58" s="1"/>
      <c r="K58" s="1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90"/>
    </row>
    <row r="59" spans="1:32" ht="12.75" customHeight="1">
      <c r="A59" s="1"/>
      <c r="B59" s="1"/>
      <c r="C59" s="1"/>
      <c r="D59" s="1"/>
      <c r="E59" s="1"/>
      <c r="F59" s="1"/>
      <c r="G59" s="2"/>
      <c r="H59" s="2"/>
      <c r="I59" s="2"/>
      <c r="J59" s="1"/>
      <c r="K59" s="1"/>
      <c r="L59" s="1"/>
      <c r="M59" s="1"/>
      <c r="N59" s="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2"/>
      <c r="Z59" s="91"/>
      <c r="AA59" s="91"/>
      <c r="AB59" s="91"/>
      <c r="AC59" s="89"/>
      <c r="AD59" s="89"/>
      <c r="AE59" s="89"/>
      <c r="AF59" s="90"/>
    </row>
    <row r="60" spans="1:32" ht="12.75" customHeight="1">
      <c r="A60" s="1"/>
      <c r="B60" s="42" t="s">
        <v>91</v>
      </c>
      <c r="C60" s="259"/>
      <c r="D60" s="260"/>
      <c r="E60" s="260"/>
      <c r="F60" s="261"/>
      <c r="G60" s="262"/>
      <c r="H60" s="263"/>
      <c r="I60" s="263"/>
      <c r="J60" s="264"/>
      <c r="K60" s="264"/>
      <c r="L60" s="43"/>
      <c r="M60" s="212" t="s">
        <v>4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2" ht="12.75" customHeight="1">
      <c r="A61" s="1"/>
      <c r="B61" s="269"/>
      <c r="C61" s="1"/>
      <c r="D61" s="1"/>
      <c r="E61" s="1"/>
      <c r="F61" s="1"/>
      <c r="G61" s="2"/>
      <c r="H61" s="2"/>
      <c r="I61" s="2"/>
      <c r="J61" s="1"/>
      <c r="K61" s="1"/>
      <c r="L61" s="184" t="s">
        <v>13</v>
      </c>
      <c r="M61" s="216"/>
      <c r="N61" s="1"/>
      <c r="O61" s="236" t="s">
        <v>49</v>
      </c>
      <c r="P61" s="237"/>
      <c r="Q61" s="237"/>
      <c r="R61" s="237"/>
      <c r="S61" s="237"/>
      <c r="T61" s="237"/>
      <c r="U61" s="237"/>
      <c r="V61" s="237"/>
      <c r="W61" s="237"/>
      <c r="X61" s="238"/>
      <c r="Y61" s="266"/>
      <c r="Z61" s="236"/>
      <c r="AA61" s="237"/>
      <c r="AB61" s="237"/>
      <c r="AC61" s="238"/>
      <c r="AD61" s="1"/>
      <c r="AE61" s="1"/>
    </row>
    <row r="62" spans="1:32" ht="60" customHeight="1">
      <c r="A62" s="1"/>
      <c r="B62" s="213"/>
      <c r="C62" s="1"/>
      <c r="D62" s="217" t="s">
        <v>78</v>
      </c>
      <c r="E62" s="217" t="s">
        <v>6</v>
      </c>
      <c r="F62" s="217">
        <v>4</v>
      </c>
      <c r="G62" s="217">
        <v>5</v>
      </c>
      <c r="H62" s="217">
        <v>7</v>
      </c>
      <c r="I62" s="217">
        <v>2</v>
      </c>
      <c r="J62" s="217" t="s">
        <v>11</v>
      </c>
      <c r="K62" s="217" t="s">
        <v>12</v>
      </c>
      <c r="L62" s="216"/>
      <c r="M62" s="216"/>
      <c r="N62" s="15"/>
      <c r="O62" s="140" t="s">
        <v>14</v>
      </c>
      <c r="P62" s="140" t="s">
        <v>50</v>
      </c>
      <c r="Q62" s="140" t="s">
        <v>16</v>
      </c>
      <c r="R62" s="140" t="s">
        <v>51</v>
      </c>
      <c r="S62" s="140" t="s">
        <v>18</v>
      </c>
      <c r="T62" s="140" t="s">
        <v>52</v>
      </c>
      <c r="U62" s="140" t="s">
        <v>20</v>
      </c>
      <c r="V62" s="140" t="s">
        <v>53</v>
      </c>
      <c r="W62" s="140" t="s">
        <v>22</v>
      </c>
      <c r="X62" s="140" t="s">
        <v>23</v>
      </c>
      <c r="Y62" s="15"/>
      <c r="Z62" s="16" t="s">
        <v>24</v>
      </c>
      <c r="AA62" s="16" t="s">
        <v>25</v>
      </c>
      <c r="AB62" s="16" t="s">
        <v>26</v>
      </c>
      <c r="AC62" s="140" t="s">
        <v>54</v>
      </c>
      <c r="AD62" s="1"/>
      <c r="AE62" s="1"/>
    </row>
    <row r="63" spans="1:32" ht="12.75" customHeight="1">
      <c r="A63" s="1"/>
      <c r="B63" s="227" t="s">
        <v>92</v>
      </c>
      <c r="C63" s="44"/>
      <c r="D63" s="222">
        <v>200</v>
      </c>
      <c r="E63" s="225" t="s">
        <v>29</v>
      </c>
      <c r="F63" s="223" t="s">
        <v>29</v>
      </c>
      <c r="G63" s="223" t="s">
        <v>29</v>
      </c>
      <c r="H63" s="223" t="s">
        <v>29</v>
      </c>
      <c r="I63" s="223">
        <v>1</v>
      </c>
      <c r="J63" s="222" t="s">
        <v>29</v>
      </c>
      <c r="K63" s="225">
        <f>L63/D63/12</f>
        <v>2.6963779628571429</v>
      </c>
      <c r="L63" s="270">
        <f>I63*VLOOKUP($I$62,'[1]Conveni colectiu'!$B$6:$G$18,6,0)*4*5*12</f>
        <v>6471.3071108571421</v>
      </c>
      <c r="M63" s="216"/>
      <c r="N63" s="20"/>
      <c r="O63" s="129">
        <v>0</v>
      </c>
      <c r="P63" s="254">
        <v>0</v>
      </c>
      <c r="Q63" s="255">
        <v>0</v>
      </c>
      <c r="R63" s="254">
        <v>0</v>
      </c>
      <c r="S63" s="255">
        <v>0</v>
      </c>
      <c r="T63" s="254">
        <v>0</v>
      </c>
      <c r="U63" s="255">
        <v>0</v>
      </c>
      <c r="V63" s="254">
        <v>0</v>
      </c>
      <c r="W63" s="254">
        <v>0</v>
      </c>
      <c r="X63" s="130">
        <v>0</v>
      </c>
      <c r="Y63" s="20"/>
      <c r="Z63" s="28">
        <f>SUM(Q63,S63,U63,O63)</f>
        <v>0</v>
      </c>
      <c r="AA63" s="29">
        <f>O63*P63+Q63*R63+S63*T63+U63*V63</f>
        <v>0</v>
      </c>
      <c r="AB63" s="29">
        <f>SUM(W63:X63)</f>
        <v>0</v>
      </c>
      <c r="AC63" s="29">
        <f t="shared" ref="AC63:AC64" si="20">SUM(AA63:AB63)</f>
        <v>0</v>
      </c>
      <c r="AD63" s="1"/>
      <c r="AE63" s="229" t="s">
        <v>93</v>
      </c>
    </row>
    <row r="64" spans="1:32" ht="12.75" customHeight="1">
      <c r="A64" s="1"/>
      <c r="B64" s="227" t="s">
        <v>94</v>
      </c>
      <c r="C64" s="44"/>
      <c r="D64" s="222">
        <v>200</v>
      </c>
      <c r="E64" s="225">
        <f>25*D64/1.19</f>
        <v>4201.680672268908</v>
      </c>
      <c r="F64" s="223" t="s">
        <v>29</v>
      </c>
      <c r="G64" s="223">
        <v>2</v>
      </c>
      <c r="H64" s="223">
        <v>2</v>
      </c>
      <c r="I64" s="223" t="s">
        <v>29</v>
      </c>
      <c r="J64" s="225">
        <f>28/1.19</f>
        <v>23.529411764705884</v>
      </c>
      <c r="K64" s="225">
        <f>L64/D64</f>
        <v>44.078494855798318</v>
      </c>
      <c r="L64" s="270">
        <f>(H64*VLOOKUP($H$62,'[1]Conveni colectiu'!$B$6:$G$18,6,0)*4+G64*VLOOKUP($G$62,'[1]Conveni colectiu'!$B$6:$G$18,6,0)*4+J64)*12+E64</f>
        <v>8815.6989711596634</v>
      </c>
      <c r="M64" s="216"/>
      <c r="N64" s="20"/>
      <c r="O64" s="129">
        <v>0</v>
      </c>
      <c r="P64" s="254">
        <v>0</v>
      </c>
      <c r="Q64" s="255">
        <v>0</v>
      </c>
      <c r="R64" s="254">
        <v>0</v>
      </c>
      <c r="S64" s="255">
        <v>0</v>
      </c>
      <c r="T64" s="254">
        <v>0</v>
      </c>
      <c r="U64" s="255">
        <v>0</v>
      </c>
      <c r="V64" s="254">
        <v>0</v>
      </c>
      <c r="W64" s="254">
        <v>0</v>
      </c>
      <c r="X64" s="130">
        <v>0</v>
      </c>
      <c r="Y64" s="20"/>
      <c r="Z64" s="28">
        <f>SUM(Q64,S64,U64,O64)</f>
        <v>0</v>
      </c>
      <c r="AA64" s="29">
        <f>O64*P64+Q64*R64+S64*T64+U64*V64</f>
        <v>0</v>
      </c>
      <c r="AB64" s="29">
        <f>SUM(W64:X64)</f>
        <v>0</v>
      </c>
      <c r="AC64" s="29">
        <f t="shared" si="20"/>
        <v>0</v>
      </c>
      <c r="AD64" s="1"/>
      <c r="AE64" s="267" t="s">
        <v>95</v>
      </c>
    </row>
    <row r="65" spans="1:31" ht="12.75" customHeight="1" thickBot="1">
      <c r="A65" s="1"/>
      <c r="B65" s="213"/>
      <c r="C65" s="1"/>
      <c r="D65" s="1"/>
      <c r="E65" s="1"/>
      <c r="F65" s="1"/>
      <c r="G65" s="2"/>
      <c r="H65" s="2"/>
      <c r="I65" s="2"/>
      <c r="J65" s="231"/>
      <c r="K65" s="1"/>
      <c r="L65" s="1"/>
      <c r="M65" s="21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3.5" customHeight="1" thickBot="1">
      <c r="A66" s="1"/>
      <c r="B66" s="22" t="s">
        <v>96</v>
      </c>
      <c r="C66" s="232"/>
      <c r="D66" s="233"/>
      <c r="E66" s="233"/>
      <c r="F66" s="233"/>
      <c r="G66" s="234"/>
      <c r="H66" s="234"/>
      <c r="I66" s="234"/>
      <c r="J66" s="235"/>
      <c r="K66" s="235"/>
      <c r="L66" s="271">
        <f>SUM(L63:L64)</f>
        <v>15287.006082016806</v>
      </c>
      <c r="M66" s="216"/>
      <c r="N66" s="24"/>
      <c r="O66" s="236" t="s">
        <v>49</v>
      </c>
      <c r="P66" s="237"/>
      <c r="Q66" s="237"/>
      <c r="R66" s="237"/>
      <c r="S66" s="237"/>
      <c r="T66" s="237"/>
      <c r="U66" s="237"/>
      <c r="V66" s="237"/>
      <c r="W66" s="237"/>
      <c r="X66" s="238"/>
      <c r="Y66" s="266"/>
      <c r="Z66" s="236"/>
      <c r="AA66" s="237"/>
      <c r="AB66" s="237"/>
      <c r="AC66" s="251"/>
      <c r="AD66" s="1"/>
      <c r="AE66" s="1"/>
    </row>
    <row r="67" spans="1:31" ht="12.75" customHeight="1" thickBot="1">
      <c r="A67" s="1"/>
      <c r="B67" s="213"/>
      <c r="C67" s="1"/>
      <c r="D67" s="1"/>
      <c r="E67" s="1"/>
      <c r="F67" s="1"/>
      <c r="G67" s="2"/>
      <c r="H67" s="2"/>
      <c r="I67" s="2"/>
      <c r="J67" s="1"/>
      <c r="K67" s="1"/>
      <c r="L67" s="24"/>
      <c r="M67" s="216"/>
      <c r="N67" s="24"/>
      <c r="O67" s="140" t="s">
        <v>14</v>
      </c>
      <c r="P67" s="140" t="s">
        <v>50</v>
      </c>
      <c r="Q67" s="140" t="s">
        <v>16</v>
      </c>
      <c r="R67" s="140" t="s">
        <v>51</v>
      </c>
      <c r="S67" s="140" t="s">
        <v>18</v>
      </c>
      <c r="T67" s="140" t="s">
        <v>52</v>
      </c>
      <c r="U67" s="140" t="s">
        <v>20</v>
      </c>
      <c r="V67" s="140" t="s">
        <v>53</v>
      </c>
      <c r="W67" s="140" t="s">
        <v>22</v>
      </c>
      <c r="X67" s="140" t="s">
        <v>23</v>
      </c>
      <c r="Y67" s="24"/>
      <c r="Z67" s="140" t="s">
        <v>24</v>
      </c>
      <c r="AA67" s="140" t="s">
        <v>25</v>
      </c>
      <c r="AB67" s="140" t="s">
        <v>26</v>
      </c>
      <c r="AC67" s="140" t="s">
        <v>54</v>
      </c>
      <c r="AD67" s="1"/>
      <c r="AE67" s="1"/>
    </row>
    <row r="68" spans="1:31" ht="12.75" customHeight="1" thickBot="1">
      <c r="A68" s="1"/>
      <c r="B68" s="49" t="s">
        <v>97</v>
      </c>
      <c r="C68" s="50"/>
      <c r="D68" s="272"/>
      <c r="E68" s="272"/>
      <c r="F68" s="272"/>
      <c r="G68" s="273"/>
      <c r="H68" s="273"/>
      <c r="I68" s="273"/>
      <c r="J68" s="274"/>
      <c r="K68" s="274"/>
      <c r="L68" s="275">
        <f>SUM(L63:L64)/200/12</f>
        <v>6.3695858675070021</v>
      </c>
      <c r="M68" s="51">
        <f>AC68/200/12</f>
        <v>0</v>
      </c>
      <c r="N68" s="24"/>
      <c r="O68" s="127">
        <f t="shared" ref="O68:X68" si="21">SUM(O63:O64)</f>
        <v>0</v>
      </c>
      <c r="P68" s="128">
        <f t="shared" si="21"/>
        <v>0</v>
      </c>
      <c r="Q68" s="127">
        <f t="shared" si="21"/>
        <v>0</v>
      </c>
      <c r="R68" s="128">
        <f t="shared" si="21"/>
        <v>0</v>
      </c>
      <c r="S68" s="127">
        <f t="shared" si="21"/>
        <v>0</v>
      </c>
      <c r="T68" s="128">
        <f t="shared" si="21"/>
        <v>0</v>
      </c>
      <c r="U68" s="127">
        <f t="shared" si="21"/>
        <v>0</v>
      </c>
      <c r="V68" s="128">
        <f t="shared" si="21"/>
        <v>0</v>
      </c>
      <c r="W68" s="128">
        <f t="shared" si="21"/>
        <v>0</v>
      </c>
      <c r="X68" s="128">
        <f t="shared" si="21"/>
        <v>0</v>
      </c>
      <c r="Y68" s="24"/>
      <c r="Z68" s="28">
        <f t="shared" ref="Z68:AC68" si="22">SUM(Z63:Z64)</f>
        <v>0</v>
      </c>
      <c r="AA68" s="29">
        <f t="shared" si="22"/>
        <v>0</v>
      </c>
      <c r="AB68" s="29">
        <f t="shared" si="22"/>
        <v>0</v>
      </c>
      <c r="AC68" s="29">
        <f t="shared" si="22"/>
        <v>0</v>
      </c>
      <c r="AD68" s="1"/>
      <c r="AE68" s="1"/>
    </row>
    <row r="69" spans="1:31" ht="15" hidden="1" customHeight="1">
      <c r="A69" s="1"/>
      <c r="B69" s="248"/>
      <c r="C69" s="1"/>
      <c r="D69" s="1"/>
      <c r="E69" s="1"/>
      <c r="F69" s="1"/>
      <c r="G69" s="2"/>
      <c r="H69" s="2"/>
      <c r="I69" s="2"/>
      <c r="J69" s="1"/>
      <c r="K69" s="1"/>
      <c r="L69" s="31"/>
      <c r="M69" s="45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1"/>
      <c r="AD69" s="1"/>
      <c r="AE69" s="1"/>
    </row>
    <row r="70" spans="1:31" ht="15" hidden="1" customHeight="1">
      <c r="A70" s="1"/>
      <c r="B70" s="213"/>
      <c r="C70" s="1"/>
      <c r="D70" s="1"/>
      <c r="E70" s="1"/>
      <c r="F70" s="1"/>
      <c r="G70" s="2"/>
      <c r="H70" s="2"/>
      <c r="I70" s="2"/>
      <c r="J70" s="1"/>
      <c r="K70" s="1"/>
      <c r="L70" s="1"/>
      <c r="M70" s="3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" hidden="1" customHeight="1">
      <c r="A71" s="1"/>
      <c r="B71" s="213"/>
      <c r="C71" s="1"/>
      <c r="D71" s="1"/>
      <c r="E71" s="1"/>
      <c r="F71" s="1"/>
      <c r="G71" s="2"/>
      <c r="H71" s="2"/>
      <c r="I71" s="2"/>
      <c r="J71" s="1"/>
      <c r="K71" s="1"/>
      <c r="L71" s="1"/>
      <c r="M71" s="3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>
      <c r="A72" s="1"/>
      <c r="B72" s="1"/>
      <c r="C72" s="1"/>
      <c r="D72" s="1"/>
      <c r="E72" s="1"/>
      <c r="F72" s="1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>
      <c r="A73" s="1"/>
      <c r="B73" s="42" t="s">
        <v>98</v>
      </c>
      <c r="C73" s="259"/>
      <c r="D73" s="260"/>
      <c r="E73" s="260"/>
      <c r="F73" s="261"/>
      <c r="G73" s="262"/>
      <c r="H73" s="263"/>
      <c r="I73" s="263"/>
      <c r="J73" s="264"/>
      <c r="K73" s="264"/>
      <c r="L73" s="43"/>
      <c r="M73" s="212" t="s">
        <v>4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>
      <c r="A74" s="1"/>
      <c r="B74" s="269"/>
      <c r="C74" s="1"/>
      <c r="D74" s="1"/>
      <c r="E74" s="1"/>
      <c r="F74" s="1"/>
      <c r="G74" s="2"/>
      <c r="H74" s="2"/>
      <c r="I74" s="2"/>
      <c r="J74" s="1"/>
      <c r="K74" s="1"/>
      <c r="L74" s="276" t="s">
        <v>13</v>
      </c>
      <c r="M74" s="216"/>
      <c r="N74" s="1"/>
      <c r="O74" s="236" t="s">
        <v>49</v>
      </c>
      <c r="P74" s="237"/>
      <c r="Q74" s="237"/>
      <c r="R74" s="237"/>
      <c r="S74" s="237"/>
      <c r="T74" s="237"/>
      <c r="U74" s="237"/>
      <c r="V74" s="237"/>
      <c r="W74" s="237"/>
      <c r="X74" s="238"/>
      <c r="Y74" s="266"/>
      <c r="Z74" s="236"/>
      <c r="AA74" s="237"/>
      <c r="AB74" s="237"/>
      <c r="AC74" s="251"/>
      <c r="AD74" s="1"/>
      <c r="AE74" s="1"/>
    </row>
    <row r="75" spans="1:31" ht="48.75" customHeight="1">
      <c r="A75" s="1"/>
      <c r="B75" s="213"/>
      <c r="C75" s="1"/>
      <c r="D75" s="277" t="s">
        <v>78</v>
      </c>
      <c r="E75" s="277" t="s">
        <v>6</v>
      </c>
      <c r="F75" s="277">
        <v>4</v>
      </c>
      <c r="G75" s="277">
        <v>5</v>
      </c>
      <c r="H75" s="277">
        <v>7</v>
      </c>
      <c r="I75" s="277">
        <v>2</v>
      </c>
      <c r="J75" s="277" t="s">
        <v>11</v>
      </c>
      <c r="K75" s="277" t="s">
        <v>12</v>
      </c>
      <c r="L75" s="250"/>
      <c r="M75" s="216"/>
      <c r="N75" s="15"/>
      <c r="O75" s="140" t="s">
        <v>14</v>
      </c>
      <c r="P75" s="140" t="s">
        <v>50</v>
      </c>
      <c r="Q75" s="140" t="s">
        <v>16</v>
      </c>
      <c r="R75" s="140" t="s">
        <v>51</v>
      </c>
      <c r="S75" s="140" t="s">
        <v>18</v>
      </c>
      <c r="T75" s="140" t="s">
        <v>52</v>
      </c>
      <c r="U75" s="140" t="s">
        <v>20</v>
      </c>
      <c r="V75" s="140" t="s">
        <v>53</v>
      </c>
      <c r="W75" s="140" t="s">
        <v>22</v>
      </c>
      <c r="X75" s="140" t="s">
        <v>23</v>
      </c>
      <c r="Y75" s="15"/>
      <c r="Z75" s="16" t="s">
        <v>24</v>
      </c>
      <c r="AA75" s="16" t="s">
        <v>25</v>
      </c>
      <c r="AB75" s="16" t="s">
        <v>26</v>
      </c>
      <c r="AC75" s="16" t="s">
        <v>54</v>
      </c>
      <c r="AD75" s="1"/>
      <c r="AE75" s="1"/>
    </row>
    <row r="76" spans="1:31" ht="12.75" customHeight="1">
      <c r="A76" s="1"/>
      <c r="B76" s="227" t="s">
        <v>99</v>
      </c>
      <c r="C76" s="278"/>
      <c r="D76" s="222">
        <v>1</v>
      </c>
      <c r="E76" s="225">
        <f>5000*3.3</f>
        <v>16500</v>
      </c>
      <c r="F76" s="223">
        <v>1</v>
      </c>
      <c r="G76" s="223">
        <v>4</v>
      </c>
      <c r="H76" s="223">
        <v>4</v>
      </c>
      <c r="I76" s="223" t="s">
        <v>29</v>
      </c>
      <c r="J76" s="222" t="s">
        <v>29</v>
      </c>
      <c r="K76" s="225">
        <f t="shared" ref="K76:K79" si="23">L76/D76/4</f>
        <v>13687.038141857141</v>
      </c>
      <c r="L76" s="225">
        <v>54748.152567428566</v>
      </c>
      <c r="M76" s="29">
        <f t="shared" ref="M76:M79" si="24">AC76</f>
        <v>0</v>
      </c>
      <c r="N76" s="20"/>
      <c r="O76" s="129">
        <v>0</v>
      </c>
      <c r="P76" s="254">
        <v>0</v>
      </c>
      <c r="Q76" s="255">
        <v>0</v>
      </c>
      <c r="R76" s="254">
        <v>0</v>
      </c>
      <c r="S76" s="255">
        <v>0</v>
      </c>
      <c r="T76" s="254">
        <v>0</v>
      </c>
      <c r="U76" s="255">
        <v>0</v>
      </c>
      <c r="V76" s="254">
        <v>0</v>
      </c>
      <c r="W76" s="254">
        <v>0</v>
      </c>
      <c r="X76" s="130">
        <v>0</v>
      </c>
      <c r="Y76" s="20"/>
      <c r="Z76" s="28">
        <f>SUM(Q76,S76,U76,O76)</f>
        <v>0</v>
      </c>
      <c r="AA76" s="29">
        <f>O76*P76+Q76*R76+S76*T76+U76*V76</f>
        <v>0</v>
      </c>
      <c r="AB76" s="29">
        <f>SUM(W76:X76)</f>
        <v>0</v>
      </c>
      <c r="AC76" s="29">
        <f t="shared" ref="AC76:AC79" si="25">SUM(AA76:AB76)</f>
        <v>0</v>
      </c>
      <c r="AD76" s="1"/>
      <c r="AE76" s="229" t="s">
        <v>93</v>
      </c>
    </row>
    <row r="77" spans="1:31" ht="12.75" customHeight="1">
      <c r="A77" s="1"/>
      <c r="B77" s="227" t="s">
        <v>100</v>
      </c>
      <c r="C77" s="44"/>
      <c r="D77" s="222">
        <v>1</v>
      </c>
      <c r="E77" s="225">
        <f>E76*0.5625357</f>
        <v>9281.8390499999987</v>
      </c>
      <c r="F77" s="223">
        <v>1</v>
      </c>
      <c r="G77" s="223">
        <v>2</v>
      </c>
      <c r="H77" s="223">
        <v>2</v>
      </c>
      <c r="I77" s="223" t="s">
        <v>29</v>
      </c>
      <c r="J77" s="225">
        <f>75/1.19</f>
        <v>63.025210084033617</v>
      </c>
      <c r="K77" s="225">
        <f t="shared" si="23"/>
        <v>7380.1770158949566</v>
      </c>
      <c r="L77" s="225">
        <v>29520.708063579827</v>
      </c>
      <c r="M77" s="29">
        <f t="shared" si="24"/>
        <v>0</v>
      </c>
      <c r="N77" s="20"/>
      <c r="O77" s="129">
        <v>0</v>
      </c>
      <c r="P77" s="254">
        <v>0</v>
      </c>
      <c r="Q77" s="255">
        <v>0</v>
      </c>
      <c r="R77" s="254">
        <v>0</v>
      </c>
      <c r="S77" s="255">
        <v>0</v>
      </c>
      <c r="T77" s="254">
        <v>0</v>
      </c>
      <c r="U77" s="255">
        <v>0</v>
      </c>
      <c r="V77" s="254">
        <v>0</v>
      </c>
      <c r="W77" s="254">
        <v>0</v>
      </c>
      <c r="X77" s="130">
        <v>0</v>
      </c>
      <c r="Y77" s="20"/>
      <c r="Z77" s="28">
        <f>SUM(Q77,S77,U77,O77)</f>
        <v>0</v>
      </c>
      <c r="AA77" s="29">
        <f>O77*P77+Q77*R77+S77*T77+U77*V77</f>
        <v>0</v>
      </c>
      <c r="AB77" s="29">
        <f>SUM(W77:X77)</f>
        <v>0</v>
      </c>
      <c r="AC77" s="29">
        <f t="shared" si="25"/>
        <v>0</v>
      </c>
      <c r="AD77" s="1"/>
      <c r="AE77" s="267" t="s">
        <v>95</v>
      </c>
    </row>
    <row r="78" spans="1:31" ht="12.75" customHeight="1">
      <c r="A78" s="1"/>
      <c r="B78" s="227" t="s">
        <v>101</v>
      </c>
      <c r="C78" s="1"/>
      <c r="D78" s="222">
        <v>1</v>
      </c>
      <c r="E78" s="225">
        <v>0</v>
      </c>
      <c r="F78" s="223" t="s">
        <v>29</v>
      </c>
      <c r="G78" s="223" t="s">
        <v>29</v>
      </c>
      <c r="H78" s="223"/>
      <c r="I78" s="223">
        <v>1</v>
      </c>
      <c r="J78" s="222" t="s">
        <v>29</v>
      </c>
      <c r="K78" s="225">
        <f t="shared" si="23"/>
        <v>134.81889814285714</v>
      </c>
      <c r="L78" s="225">
        <v>539.27559257142855</v>
      </c>
      <c r="M78" s="29">
        <f t="shared" si="24"/>
        <v>0</v>
      </c>
      <c r="N78" s="1"/>
      <c r="O78" s="129">
        <v>0</v>
      </c>
      <c r="P78" s="254">
        <v>0</v>
      </c>
      <c r="Q78" s="255">
        <v>0</v>
      </c>
      <c r="R78" s="254">
        <v>0</v>
      </c>
      <c r="S78" s="255">
        <v>0</v>
      </c>
      <c r="T78" s="254">
        <v>0</v>
      </c>
      <c r="U78" s="255">
        <v>0</v>
      </c>
      <c r="V78" s="254">
        <v>0</v>
      </c>
      <c r="W78" s="254">
        <f>E78</f>
        <v>0</v>
      </c>
      <c r="X78" s="130">
        <v>0</v>
      </c>
      <c r="Y78" s="20"/>
      <c r="Z78" s="28">
        <f>SUM(Q78,S78,U78,O78)</f>
        <v>0</v>
      </c>
      <c r="AA78" s="29">
        <f>O78*P78+Q78*R78+S78*T78+U78*V78</f>
        <v>0</v>
      </c>
      <c r="AB78" s="29">
        <f>SUM(W78:X78)</f>
        <v>0</v>
      </c>
      <c r="AC78" s="29">
        <f t="shared" si="25"/>
        <v>0</v>
      </c>
      <c r="AD78" s="1"/>
      <c r="AE78" s="1"/>
    </row>
    <row r="79" spans="1:31" ht="12.75" customHeight="1" thickBot="1">
      <c r="A79" s="1"/>
      <c r="B79" s="279" t="s">
        <v>102</v>
      </c>
      <c r="C79" s="1"/>
      <c r="D79" s="278">
        <v>1</v>
      </c>
      <c r="E79" s="231">
        <v>0</v>
      </c>
      <c r="F79" s="280">
        <v>1</v>
      </c>
      <c r="G79" s="280">
        <v>4</v>
      </c>
      <c r="H79" s="280">
        <v>4</v>
      </c>
      <c r="I79" s="280" t="s">
        <v>29</v>
      </c>
      <c r="J79" s="231">
        <f>75/1.19</f>
        <v>63.025210084033617</v>
      </c>
      <c r="K79" s="231">
        <f t="shared" si="23"/>
        <v>9382.7930374285716</v>
      </c>
      <c r="L79" s="231">
        <v>37531.172149714286</v>
      </c>
      <c r="M79" s="52">
        <f t="shared" si="24"/>
        <v>0</v>
      </c>
      <c r="N79" s="1"/>
      <c r="O79" s="129">
        <v>0</v>
      </c>
      <c r="P79" s="254">
        <v>0</v>
      </c>
      <c r="Q79" s="255">
        <v>0</v>
      </c>
      <c r="R79" s="254">
        <v>0</v>
      </c>
      <c r="S79" s="255">
        <v>0</v>
      </c>
      <c r="T79" s="254">
        <v>0</v>
      </c>
      <c r="U79" s="255">
        <v>0</v>
      </c>
      <c r="V79" s="254">
        <v>0</v>
      </c>
      <c r="W79" s="254">
        <f>E79</f>
        <v>0</v>
      </c>
      <c r="X79" s="130">
        <v>0</v>
      </c>
      <c r="Y79" s="20"/>
      <c r="Z79" s="28">
        <f>SUM(Q79,S79,U79,O79)</f>
        <v>0</v>
      </c>
      <c r="AA79" s="29">
        <f>O79*P79+Q79*R79+S79*T79+U79*V79</f>
        <v>0</v>
      </c>
      <c r="AB79" s="29">
        <f>SUM(W79:X79)</f>
        <v>0</v>
      </c>
      <c r="AC79" s="29">
        <f t="shared" si="25"/>
        <v>0</v>
      </c>
      <c r="AD79" s="1"/>
      <c r="AE79" s="1"/>
    </row>
    <row r="80" spans="1:31" ht="12.75" customHeight="1" thickBot="1">
      <c r="A80" s="1"/>
      <c r="B80" s="36" t="s">
        <v>103</v>
      </c>
      <c r="C80" s="53"/>
      <c r="D80" s="54"/>
      <c r="E80" s="55"/>
      <c r="F80" s="56"/>
      <c r="G80" s="56"/>
      <c r="H80" s="56"/>
      <c r="I80" s="56"/>
      <c r="J80" s="55"/>
      <c r="K80" s="55"/>
      <c r="L80" s="23">
        <f t="shared" ref="L80:M80" si="26">SUM(L76:L79)</f>
        <v>122339.30837329412</v>
      </c>
      <c r="M80" s="51">
        <f t="shared" si="26"/>
        <v>0</v>
      </c>
      <c r="N80" s="1"/>
      <c r="O80" s="20"/>
      <c r="P80" s="57"/>
      <c r="Q80" s="20"/>
      <c r="R80" s="57"/>
      <c r="S80" s="20"/>
      <c r="T80" s="57"/>
      <c r="U80" s="20"/>
      <c r="V80" s="57"/>
      <c r="W80" s="57"/>
      <c r="X80" s="57"/>
      <c r="Y80" s="20"/>
      <c r="Z80" s="20"/>
      <c r="AA80" s="57"/>
      <c r="AB80" s="57"/>
      <c r="AC80" s="57"/>
      <c r="AD80" s="1"/>
      <c r="AE80" s="1"/>
    </row>
    <row r="81" spans="1:31" ht="12.75" customHeight="1" thickBot="1">
      <c r="A81" s="1"/>
      <c r="B81" s="1"/>
      <c r="C81" s="1"/>
      <c r="D81" s="1"/>
      <c r="E81" s="1"/>
      <c r="F81" s="1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>
      <c r="A82" s="1"/>
      <c r="B82" s="89"/>
      <c r="C82" s="158"/>
      <c r="D82" s="159"/>
      <c r="E82" s="159"/>
      <c r="F82" s="159"/>
      <c r="G82" s="160"/>
      <c r="H82" s="160"/>
      <c r="I82" s="160"/>
      <c r="J82" s="161"/>
      <c r="K82" s="161"/>
      <c r="L82" s="89"/>
      <c r="M82" s="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>
      <c r="A83" s="1"/>
      <c r="B83" s="162" t="s">
        <v>104</v>
      </c>
      <c r="C83" s="163"/>
      <c r="D83" s="164"/>
      <c r="E83" s="165"/>
      <c r="F83" s="166"/>
      <c r="G83" s="164"/>
      <c r="H83" s="164"/>
      <c r="I83" s="164"/>
      <c r="J83" s="167"/>
      <c r="K83" s="164"/>
      <c r="L83" s="186" t="s">
        <v>13</v>
      </c>
      <c r="M83" s="182" t="s">
        <v>105</v>
      </c>
      <c r="N83" s="24"/>
      <c r="O83" s="236" t="s">
        <v>49</v>
      </c>
      <c r="P83" s="237"/>
      <c r="Q83" s="237"/>
      <c r="R83" s="237"/>
      <c r="S83" s="237"/>
      <c r="T83" s="237"/>
      <c r="U83" s="237"/>
      <c r="V83" s="237"/>
      <c r="W83" s="237"/>
      <c r="X83" s="238"/>
      <c r="Y83" s="266"/>
      <c r="Z83" s="239"/>
      <c r="AA83" s="240"/>
      <c r="AB83" s="240"/>
      <c r="AC83" s="241"/>
      <c r="AD83" s="1"/>
      <c r="AE83" s="1"/>
    </row>
    <row r="84" spans="1:31" ht="39" customHeight="1">
      <c r="A84" s="1"/>
      <c r="B84" s="168"/>
      <c r="C84" s="163"/>
      <c r="D84" s="164"/>
      <c r="E84" s="164"/>
      <c r="F84" s="166"/>
      <c r="G84" s="164"/>
      <c r="H84" s="164"/>
      <c r="I84" s="164"/>
      <c r="J84" s="164"/>
      <c r="K84" s="164"/>
      <c r="L84" s="211"/>
      <c r="M84" s="182"/>
      <c r="N84" s="24"/>
      <c r="O84" s="140" t="s">
        <v>14</v>
      </c>
      <c r="P84" s="140" t="s">
        <v>50</v>
      </c>
      <c r="Q84" s="140" t="s">
        <v>16</v>
      </c>
      <c r="R84" s="140" t="s">
        <v>51</v>
      </c>
      <c r="S84" s="140" t="s">
        <v>18</v>
      </c>
      <c r="T84" s="140" t="s">
        <v>52</v>
      </c>
      <c r="U84" s="140" t="s">
        <v>20</v>
      </c>
      <c r="V84" s="140" t="s">
        <v>53</v>
      </c>
      <c r="W84" s="140" t="s">
        <v>22</v>
      </c>
      <c r="X84" s="140" t="s">
        <v>23</v>
      </c>
      <c r="Y84" s="24"/>
      <c r="Z84" s="140" t="s">
        <v>24</v>
      </c>
      <c r="AA84" s="140" t="s">
        <v>25</v>
      </c>
      <c r="AB84" s="140" t="s">
        <v>26</v>
      </c>
      <c r="AC84" s="140" t="s">
        <v>54</v>
      </c>
      <c r="AD84" s="1"/>
      <c r="AE84" s="1"/>
    </row>
    <row r="85" spans="1:31" ht="12.75" customHeight="1">
      <c r="A85" s="1"/>
      <c r="B85" s="169" t="s">
        <v>106</v>
      </c>
      <c r="C85" s="170"/>
      <c r="D85" s="170"/>
      <c r="E85" s="170"/>
      <c r="F85" s="170"/>
      <c r="G85" s="164"/>
      <c r="H85" s="164"/>
      <c r="I85" s="164"/>
      <c r="J85" s="171"/>
      <c r="K85" s="170"/>
      <c r="L85" s="172">
        <f>'2_Altres treballs Preu Unit '!D410</f>
        <v>7055.0470378852197</v>
      </c>
      <c r="M85" s="29">
        <f>'2_Altres treballs Preu Unit '!E410</f>
        <v>0</v>
      </c>
      <c r="N85" s="24"/>
      <c r="O85" s="129">
        <v>0</v>
      </c>
      <c r="P85" s="254">
        <v>0</v>
      </c>
      <c r="Q85" s="255">
        <v>0</v>
      </c>
      <c r="R85" s="254">
        <v>0</v>
      </c>
      <c r="S85" s="255">
        <v>0</v>
      </c>
      <c r="T85" s="254">
        <v>0</v>
      </c>
      <c r="U85" s="255">
        <v>0</v>
      </c>
      <c r="V85" s="254">
        <v>0</v>
      </c>
      <c r="W85" s="254">
        <v>0</v>
      </c>
      <c r="X85" s="130">
        <v>0</v>
      </c>
      <c r="Y85" s="24"/>
      <c r="Z85" s="28">
        <f>SUM(O85,Q85,S85,U85)</f>
        <v>0</v>
      </c>
      <c r="AA85" s="29">
        <f>O85*P85+Q85*R85+S85*T85+U85*V85</f>
        <v>0</v>
      </c>
      <c r="AB85" s="29">
        <f>SUM(W85,X85)</f>
        <v>0</v>
      </c>
      <c r="AC85" s="29">
        <f>SUM(AA85:AB85)</f>
        <v>0</v>
      </c>
      <c r="AD85" s="1"/>
      <c r="AE85" s="229" t="s">
        <v>107</v>
      </c>
    </row>
    <row r="86" spans="1:31" ht="12.75" customHeight="1">
      <c r="A86" s="1"/>
      <c r="B86" s="169" t="s">
        <v>108</v>
      </c>
      <c r="C86" s="170"/>
      <c r="D86" s="170"/>
      <c r="E86" s="170"/>
      <c r="F86" s="170"/>
      <c r="G86" s="164"/>
      <c r="H86" s="164"/>
      <c r="I86" s="164"/>
      <c r="J86" s="171"/>
      <c r="K86" s="170"/>
      <c r="L86" s="172">
        <f>'3_Correctiu_Mà dobra'!B9</f>
        <v>64.33</v>
      </c>
      <c r="M86" s="29">
        <f>'3_Correctiu_Mà dobra'!C9</f>
        <v>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>
      <c r="A87" s="1"/>
      <c r="B87" s="1"/>
      <c r="C87" s="1"/>
      <c r="D87" s="1"/>
      <c r="E87" s="1"/>
      <c r="F87" s="1"/>
      <c r="G87" s="1"/>
      <c r="H87" s="1"/>
      <c r="I87" s="1"/>
      <c r="J87" s="58"/>
      <c r="K87" s="1"/>
      <c r="L87" s="1"/>
      <c r="M87" s="1"/>
      <c r="N87" s="1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"/>
      <c r="AD87" s="1"/>
      <c r="AE87" s="1"/>
    </row>
    <row r="88" spans="1:31" ht="12.75" customHeight="1">
      <c r="A88" s="1"/>
      <c r="B88" s="1"/>
      <c r="C88" s="1"/>
      <c r="D88" s="1"/>
      <c r="E88" s="1"/>
      <c r="F88" s="1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5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5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>
      <c r="A93" s="1"/>
      <c r="B93" s="1"/>
      <c r="C93" s="1"/>
      <c r="D93" s="1"/>
      <c r="E93" s="1"/>
      <c r="F93" s="1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>
      <c r="A94" s="1"/>
      <c r="B94" s="1"/>
      <c r="C94" s="1"/>
      <c r="D94" s="1"/>
      <c r="E94" s="1"/>
      <c r="F94" s="1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>
      <c r="A95" s="1"/>
      <c r="B95" s="1"/>
      <c r="C95" s="1"/>
      <c r="D95" s="1"/>
      <c r="E95" s="1"/>
      <c r="F95" s="1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>
      <c r="A96" s="1"/>
      <c r="B96" s="1"/>
      <c r="C96" s="1"/>
      <c r="D96" s="1"/>
      <c r="E96" s="1"/>
      <c r="F96" s="1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>
      <c r="A97" s="1"/>
      <c r="B97" s="1"/>
      <c r="C97" s="1"/>
      <c r="D97" s="1"/>
      <c r="E97" s="1"/>
      <c r="F97" s="1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>
      <c r="A98" s="1"/>
      <c r="B98" s="1"/>
      <c r="C98" s="1"/>
      <c r="D98" s="1"/>
      <c r="E98" s="1"/>
      <c r="F98" s="1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>
      <c r="A99" s="1"/>
      <c r="B99" s="1"/>
      <c r="C99" s="1"/>
      <c r="D99" s="1"/>
      <c r="E99" s="1"/>
      <c r="F99" s="1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>
      <c r="A100" s="1"/>
      <c r="B100" s="1"/>
      <c r="C100" s="1"/>
      <c r="D100" s="1"/>
      <c r="E100" s="1"/>
      <c r="F100" s="1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>
      <c r="A101" s="1"/>
      <c r="B101" s="1"/>
      <c r="C101" s="1"/>
      <c r="D101" s="1"/>
      <c r="E101" s="1"/>
      <c r="F101" s="1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>
      <c r="A102" s="1"/>
      <c r="B102" s="1"/>
      <c r="C102" s="1"/>
      <c r="D102" s="1"/>
      <c r="E102" s="1"/>
      <c r="F102" s="1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>
      <c r="A103" s="1"/>
      <c r="B103" s="1"/>
      <c r="C103" s="1"/>
      <c r="D103" s="1"/>
      <c r="E103" s="1"/>
      <c r="F103" s="1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>
      <c r="A104" s="1"/>
      <c r="B104" s="1"/>
      <c r="C104" s="1"/>
      <c r="D104" s="1"/>
      <c r="E104" s="1"/>
      <c r="F104" s="1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>
      <c r="A105" s="1"/>
      <c r="B105" s="1"/>
      <c r="C105" s="1"/>
      <c r="D105" s="1"/>
      <c r="E105" s="1"/>
      <c r="F105" s="1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>
      <c r="A106" s="1"/>
      <c r="B106" s="1"/>
      <c r="C106" s="1"/>
      <c r="D106" s="1"/>
      <c r="E106" s="1"/>
      <c r="F106" s="1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>
      <c r="A107" s="1"/>
      <c r="B107" s="1"/>
      <c r="C107" s="1"/>
      <c r="D107" s="1"/>
      <c r="E107" s="1"/>
      <c r="F107" s="1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>
      <c r="A108" s="1"/>
      <c r="B108" s="1"/>
      <c r="C108" s="1"/>
      <c r="D108" s="1"/>
      <c r="E108" s="1"/>
      <c r="F108" s="1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>
      <c r="A109" s="1"/>
      <c r="B109" s="1"/>
      <c r="C109" s="1"/>
      <c r="D109" s="1"/>
      <c r="E109" s="1"/>
      <c r="F109" s="1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>
      <c r="A110" s="1"/>
      <c r="B110" s="1"/>
      <c r="C110" s="1"/>
      <c r="D110" s="1"/>
      <c r="E110" s="1"/>
      <c r="F110" s="1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>
      <c r="A111" s="1"/>
      <c r="B111" s="1"/>
      <c r="C111" s="1"/>
      <c r="D111" s="1"/>
      <c r="E111" s="1"/>
      <c r="F111" s="1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>
      <c r="A112" s="1"/>
      <c r="B112" s="1"/>
      <c r="C112" s="1"/>
      <c r="D112" s="1"/>
      <c r="E112" s="1"/>
      <c r="F112" s="1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>
      <c r="A113" s="1"/>
      <c r="B113" s="1"/>
      <c r="C113" s="1"/>
      <c r="D113" s="1"/>
      <c r="E113" s="1"/>
      <c r="F113" s="1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>
      <c r="A114" s="1"/>
      <c r="B114" s="1"/>
      <c r="C114" s="1"/>
      <c r="D114" s="1"/>
      <c r="E114" s="1"/>
      <c r="F114" s="1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>
      <c r="A115" s="1"/>
      <c r="B115" s="1"/>
      <c r="C115" s="1"/>
      <c r="D115" s="1"/>
      <c r="E115" s="1"/>
      <c r="F115" s="1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>
      <c r="A116" s="1"/>
      <c r="B116" s="1"/>
      <c r="C116" s="1"/>
      <c r="D116" s="1"/>
      <c r="E116" s="1"/>
      <c r="F116" s="1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>
      <c r="A117" s="1"/>
      <c r="B117" s="1"/>
      <c r="C117" s="1"/>
      <c r="D117" s="1"/>
      <c r="E117" s="1"/>
      <c r="F117" s="1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>
      <c r="A118" s="1"/>
      <c r="B118" s="1"/>
      <c r="C118" s="1"/>
      <c r="D118" s="1"/>
      <c r="E118" s="1"/>
      <c r="F118" s="1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>
      <c r="A119" s="1"/>
      <c r="B119" s="1"/>
      <c r="C119" s="1"/>
      <c r="D119" s="1"/>
      <c r="E119" s="1"/>
      <c r="F119" s="1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>
      <c r="A120" s="1"/>
      <c r="B120" s="1"/>
      <c r="C120" s="1"/>
      <c r="D120" s="1"/>
      <c r="E120" s="1"/>
      <c r="F120" s="1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>
      <c r="A121" s="1"/>
      <c r="B121" s="1"/>
      <c r="C121" s="1"/>
      <c r="D121" s="1"/>
      <c r="E121" s="1"/>
      <c r="F121" s="1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>
      <c r="A122" s="1"/>
      <c r="B122" s="1"/>
      <c r="C122" s="1"/>
      <c r="D122" s="1"/>
      <c r="E122" s="1"/>
      <c r="F122" s="1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>
      <c r="A123" s="1"/>
      <c r="B123" s="1"/>
      <c r="C123" s="1"/>
      <c r="D123" s="1"/>
      <c r="E123" s="1"/>
      <c r="F123" s="1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>
      <c r="A124" s="1"/>
      <c r="B124" s="1"/>
      <c r="C124" s="1"/>
      <c r="D124" s="1"/>
      <c r="E124" s="1"/>
      <c r="F124" s="1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>
      <c r="A125" s="1"/>
      <c r="B125" s="1"/>
      <c r="C125" s="1"/>
      <c r="D125" s="1"/>
      <c r="E125" s="1"/>
      <c r="F125" s="1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>
      <c r="A126" s="1"/>
      <c r="B126" s="1"/>
      <c r="C126" s="1"/>
      <c r="D126" s="1"/>
      <c r="E126" s="1"/>
      <c r="F126" s="1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>
      <c r="A127" s="1"/>
      <c r="B127" s="1"/>
      <c r="C127" s="1"/>
      <c r="D127" s="1"/>
      <c r="E127" s="1"/>
      <c r="F127" s="1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>
      <c r="A128" s="1"/>
      <c r="B128" s="1"/>
      <c r="C128" s="1"/>
      <c r="D128" s="1"/>
      <c r="E128" s="1"/>
      <c r="F128" s="1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>
      <c r="A129" s="1"/>
      <c r="B129" s="1"/>
      <c r="C129" s="1"/>
      <c r="D129" s="1"/>
      <c r="E129" s="1"/>
      <c r="F129" s="1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>
      <c r="A130" s="1"/>
      <c r="B130" s="1"/>
      <c r="C130" s="1"/>
      <c r="D130" s="1"/>
      <c r="E130" s="1"/>
      <c r="F130" s="1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>
      <c r="A131" s="1"/>
      <c r="B131" s="1"/>
      <c r="C131" s="1"/>
      <c r="D131" s="1"/>
      <c r="E131" s="1"/>
      <c r="F131" s="1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>
      <c r="A132" s="1"/>
      <c r="B132" s="1"/>
      <c r="C132" s="1"/>
      <c r="D132" s="1"/>
      <c r="E132" s="1"/>
      <c r="F132" s="1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>
      <c r="A133" s="1"/>
      <c r="B133" s="1"/>
      <c r="C133" s="1"/>
      <c r="D133" s="1"/>
      <c r="E133" s="1"/>
      <c r="F133" s="1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>
      <c r="A134" s="1"/>
      <c r="B134" s="1"/>
      <c r="C134" s="1"/>
      <c r="D134" s="1"/>
      <c r="E134" s="1"/>
      <c r="F134" s="1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>
      <c r="A135" s="1"/>
      <c r="B135" s="1"/>
      <c r="C135" s="1"/>
      <c r="D135" s="1"/>
      <c r="E135" s="1"/>
      <c r="F135" s="1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>
      <c r="A136" s="1"/>
      <c r="B136" s="1"/>
      <c r="C136" s="1"/>
      <c r="D136" s="1"/>
      <c r="E136" s="1"/>
      <c r="F136" s="1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>
      <c r="A137" s="1"/>
      <c r="B137" s="1"/>
      <c r="C137" s="1"/>
      <c r="D137" s="1"/>
      <c r="E137" s="1"/>
      <c r="F137" s="1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>
      <c r="A138" s="1"/>
      <c r="B138" s="1"/>
      <c r="C138" s="1"/>
      <c r="D138" s="1"/>
      <c r="E138" s="1"/>
      <c r="F138" s="1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>
      <c r="A139" s="1"/>
      <c r="B139" s="1"/>
      <c r="C139" s="1"/>
      <c r="D139" s="1"/>
      <c r="E139" s="1"/>
      <c r="F139" s="1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>
      <c r="A140" s="1"/>
      <c r="B140" s="1"/>
      <c r="C140" s="1"/>
      <c r="D140" s="1"/>
      <c r="E140" s="1"/>
      <c r="F140" s="1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>
      <c r="A141" s="1"/>
      <c r="B141" s="1"/>
      <c r="C141" s="1"/>
      <c r="D141" s="1"/>
      <c r="E141" s="1"/>
      <c r="F141" s="1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>
      <c r="A142" s="1"/>
      <c r="B142" s="1"/>
      <c r="C142" s="1"/>
      <c r="D142" s="1"/>
      <c r="E142" s="1"/>
      <c r="F142" s="1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>
      <c r="A143" s="1"/>
      <c r="B143" s="1"/>
      <c r="C143" s="1"/>
      <c r="D143" s="1"/>
      <c r="E143" s="1"/>
      <c r="F143" s="1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>
      <c r="A144" s="1"/>
      <c r="B144" s="1"/>
      <c r="C144" s="1"/>
      <c r="D144" s="1"/>
      <c r="E144" s="1"/>
      <c r="F144" s="1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>
      <c r="A145" s="1"/>
      <c r="B145" s="1"/>
      <c r="C145" s="1"/>
      <c r="D145" s="1"/>
      <c r="E145" s="1"/>
      <c r="F145" s="1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>
      <c r="A146" s="1"/>
      <c r="B146" s="1"/>
      <c r="C146" s="1"/>
      <c r="D146" s="1"/>
      <c r="E146" s="1"/>
      <c r="F146" s="1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>
      <c r="A147" s="1"/>
      <c r="B147" s="1"/>
      <c r="C147" s="1"/>
      <c r="D147" s="1"/>
      <c r="E147" s="1"/>
      <c r="F147" s="1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>
      <c r="A148" s="1"/>
      <c r="B148" s="1"/>
      <c r="C148" s="1"/>
      <c r="D148" s="1"/>
      <c r="E148" s="1"/>
      <c r="F148" s="1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>
      <c r="A149" s="1"/>
      <c r="B149" s="1"/>
      <c r="C149" s="1"/>
      <c r="D149" s="1"/>
      <c r="E149" s="1"/>
      <c r="F149" s="1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>
      <c r="A150" s="1"/>
      <c r="B150" s="1"/>
      <c r="C150" s="1"/>
      <c r="D150" s="1"/>
      <c r="E150" s="1"/>
      <c r="F150" s="1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>
      <c r="A151" s="1"/>
      <c r="B151" s="1"/>
      <c r="C151" s="1"/>
      <c r="D151" s="1"/>
      <c r="E151" s="1"/>
      <c r="F151" s="1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>
      <c r="A152" s="1"/>
      <c r="B152" s="1"/>
      <c r="C152" s="1"/>
      <c r="D152" s="1"/>
      <c r="E152" s="1"/>
      <c r="F152" s="1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>
      <c r="A153" s="1"/>
      <c r="B153" s="1"/>
      <c r="C153" s="1"/>
      <c r="D153" s="1"/>
      <c r="E153" s="1"/>
      <c r="F153" s="1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>
      <c r="A154" s="1"/>
      <c r="B154" s="1"/>
      <c r="C154" s="1"/>
      <c r="D154" s="1"/>
      <c r="E154" s="1"/>
      <c r="F154" s="1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>
      <c r="A155" s="1"/>
      <c r="B155" s="1"/>
      <c r="C155" s="1"/>
      <c r="D155" s="1"/>
      <c r="E155" s="1"/>
      <c r="F155" s="1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>
      <c r="A156" s="1"/>
      <c r="B156" s="1"/>
      <c r="C156" s="1"/>
      <c r="D156" s="1"/>
      <c r="E156" s="1"/>
      <c r="F156" s="1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>
      <c r="A157" s="1"/>
      <c r="B157" s="1"/>
      <c r="C157" s="1"/>
      <c r="D157" s="1"/>
      <c r="E157" s="1"/>
      <c r="F157" s="1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>
      <c r="A158" s="1"/>
      <c r="B158" s="1"/>
      <c r="C158" s="1"/>
      <c r="D158" s="1"/>
      <c r="E158" s="1"/>
      <c r="F158" s="1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>
      <c r="A159" s="1"/>
      <c r="B159" s="1"/>
      <c r="C159" s="1"/>
      <c r="D159" s="1"/>
      <c r="E159" s="1"/>
      <c r="F159" s="1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>
      <c r="A160" s="1"/>
      <c r="B160" s="1"/>
      <c r="C160" s="1"/>
      <c r="D160" s="1"/>
      <c r="E160" s="1"/>
      <c r="F160" s="1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>
      <c r="A161" s="1"/>
      <c r="B161" s="1"/>
      <c r="C161" s="1"/>
      <c r="D161" s="1"/>
      <c r="E161" s="1"/>
      <c r="F161" s="1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>
      <c r="A162" s="1"/>
      <c r="B162" s="1"/>
      <c r="C162" s="1"/>
      <c r="D162" s="1"/>
      <c r="E162" s="1"/>
      <c r="F162" s="1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>
      <c r="A163" s="1"/>
      <c r="B163" s="1"/>
      <c r="C163" s="1"/>
      <c r="D163" s="1"/>
      <c r="E163" s="1"/>
      <c r="F163" s="1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>
      <c r="A164" s="1"/>
      <c r="B164" s="1"/>
      <c r="C164" s="1"/>
      <c r="D164" s="1"/>
      <c r="E164" s="1"/>
      <c r="F164" s="1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>
      <c r="A165" s="1"/>
      <c r="B165" s="1"/>
      <c r="C165" s="1"/>
      <c r="D165" s="1"/>
      <c r="E165" s="1"/>
      <c r="F165" s="1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>
      <c r="A166" s="1"/>
      <c r="B166" s="1"/>
      <c r="C166" s="1"/>
      <c r="D166" s="1"/>
      <c r="E166" s="1"/>
      <c r="F166" s="1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>
      <c r="A167" s="1"/>
      <c r="B167" s="1"/>
      <c r="C167" s="1"/>
      <c r="D167" s="1"/>
      <c r="E167" s="1"/>
      <c r="F167" s="1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>
      <c r="A168" s="1"/>
      <c r="B168" s="1"/>
      <c r="C168" s="1"/>
      <c r="D168" s="1"/>
      <c r="E168" s="1"/>
      <c r="F168" s="1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>
      <c r="A169" s="1"/>
      <c r="B169" s="1"/>
      <c r="C169" s="1"/>
      <c r="D169" s="1"/>
      <c r="E169" s="1"/>
      <c r="F169" s="1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>
      <c r="A170" s="1"/>
      <c r="B170" s="1"/>
      <c r="C170" s="1"/>
      <c r="D170" s="1"/>
      <c r="E170" s="1"/>
      <c r="F170" s="1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>
      <c r="A171" s="1"/>
      <c r="B171" s="1"/>
      <c r="C171" s="1"/>
      <c r="D171" s="1"/>
      <c r="E171" s="1"/>
      <c r="F171" s="1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>
      <c r="A172" s="1"/>
      <c r="B172" s="1"/>
      <c r="C172" s="1"/>
      <c r="D172" s="1"/>
      <c r="E172" s="1"/>
      <c r="F172" s="1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>
      <c r="A173" s="1"/>
      <c r="B173" s="1"/>
      <c r="C173" s="1"/>
      <c r="D173" s="1"/>
      <c r="E173" s="1"/>
      <c r="F173" s="1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>
      <c r="A174" s="1"/>
      <c r="B174" s="1"/>
      <c r="C174" s="1"/>
      <c r="D174" s="1"/>
      <c r="E174" s="1"/>
      <c r="F174" s="1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>
      <c r="A175" s="1"/>
      <c r="B175" s="1"/>
      <c r="C175" s="1"/>
      <c r="D175" s="1"/>
      <c r="E175" s="1"/>
      <c r="F175" s="1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>
      <c r="A176" s="1"/>
      <c r="B176" s="1"/>
      <c r="C176" s="1"/>
      <c r="D176" s="1"/>
      <c r="E176" s="1"/>
      <c r="F176" s="1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>
      <c r="A177" s="1"/>
      <c r="B177" s="1"/>
      <c r="C177" s="1"/>
      <c r="D177" s="1"/>
      <c r="E177" s="1"/>
      <c r="F177" s="1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>
      <c r="A178" s="1"/>
      <c r="B178" s="1"/>
      <c r="C178" s="1"/>
      <c r="D178" s="1"/>
      <c r="E178" s="1"/>
      <c r="F178" s="1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>
      <c r="A179" s="1"/>
      <c r="B179" s="1"/>
      <c r="C179" s="1"/>
      <c r="D179" s="1"/>
      <c r="E179" s="1"/>
      <c r="F179" s="1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>
      <c r="A180" s="1"/>
      <c r="B180" s="1"/>
      <c r="C180" s="1"/>
      <c r="D180" s="1"/>
      <c r="E180" s="1"/>
      <c r="F180" s="1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>
      <c r="A181" s="1"/>
      <c r="B181" s="1"/>
      <c r="C181" s="1"/>
      <c r="D181" s="1"/>
      <c r="E181" s="1"/>
      <c r="F181" s="1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>
      <c r="A182" s="1"/>
      <c r="B182" s="1"/>
      <c r="C182" s="1"/>
      <c r="D182" s="1"/>
      <c r="E182" s="1"/>
      <c r="F182" s="1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>
      <c r="A183" s="1"/>
      <c r="B183" s="1"/>
      <c r="C183" s="1"/>
      <c r="D183" s="1"/>
      <c r="E183" s="1"/>
      <c r="F183" s="1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>
      <c r="A184" s="1"/>
      <c r="B184" s="1"/>
      <c r="C184" s="1"/>
      <c r="D184" s="1"/>
      <c r="E184" s="1"/>
      <c r="F184" s="1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>
      <c r="A185" s="1"/>
      <c r="B185" s="1"/>
      <c r="C185" s="1"/>
      <c r="D185" s="1"/>
      <c r="E185" s="1"/>
      <c r="F185" s="1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>
      <c r="A186" s="1"/>
      <c r="B186" s="1"/>
      <c r="C186" s="1"/>
      <c r="D186" s="1"/>
      <c r="E186" s="1"/>
      <c r="F186" s="1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>
      <c r="A187" s="1"/>
      <c r="B187" s="1"/>
      <c r="C187" s="1"/>
      <c r="D187" s="1"/>
      <c r="E187" s="1"/>
      <c r="F187" s="1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>
      <c r="A188" s="1"/>
      <c r="B188" s="1"/>
      <c r="C188" s="1"/>
      <c r="D188" s="1"/>
      <c r="E188" s="1"/>
      <c r="F188" s="1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>
      <c r="A189" s="1"/>
      <c r="B189" s="1"/>
      <c r="C189" s="1"/>
      <c r="D189" s="1"/>
      <c r="E189" s="1"/>
      <c r="F189" s="1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>
      <c r="A190" s="1"/>
      <c r="B190" s="1"/>
      <c r="C190" s="1"/>
      <c r="D190" s="1"/>
      <c r="E190" s="1"/>
      <c r="F190" s="1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>
      <c r="A191" s="1"/>
      <c r="B191" s="1"/>
      <c r="C191" s="1"/>
      <c r="D191" s="1"/>
      <c r="E191" s="1"/>
      <c r="F191" s="1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>
      <c r="A192" s="1"/>
      <c r="B192" s="1"/>
      <c r="C192" s="1"/>
      <c r="D192" s="1"/>
      <c r="E192" s="1"/>
      <c r="F192" s="1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>
      <c r="A193" s="1"/>
      <c r="B193" s="1"/>
      <c r="C193" s="1"/>
      <c r="D193" s="1"/>
      <c r="E193" s="1"/>
      <c r="F193" s="1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>
      <c r="A194" s="1"/>
      <c r="B194" s="1"/>
      <c r="C194" s="1"/>
      <c r="D194" s="1"/>
      <c r="E194" s="1"/>
      <c r="F194" s="1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>
      <c r="A195" s="1"/>
      <c r="B195" s="1"/>
      <c r="C195" s="1"/>
      <c r="D195" s="1"/>
      <c r="E195" s="1"/>
      <c r="F195" s="1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>
      <c r="A196" s="1"/>
      <c r="B196" s="1"/>
      <c r="C196" s="1"/>
      <c r="D196" s="1"/>
      <c r="E196" s="1"/>
      <c r="F196" s="1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>
      <c r="A197" s="1"/>
      <c r="B197" s="1"/>
      <c r="C197" s="1"/>
      <c r="D197" s="1"/>
      <c r="E197" s="1"/>
      <c r="F197" s="1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>
      <c r="A198" s="1"/>
      <c r="B198" s="1"/>
      <c r="C198" s="1"/>
      <c r="D198" s="1"/>
      <c r="E198" s="1"/>
      <c r="F198" s="1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>
      <c r="A199" s="1"/>
      <c r="B199" s="1"/>
      <c r="C199" s="1"/>
      <c r="D199" s="1"/>
      <c r="E199" s="1"/>
      <c r="F199" s="1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>
      <c r="A200" s="1"/>
      <c r="B200" s="1"/>
      <c r="C200" s="1"/>
      <c r="D200" s="1"/>
      <c r="E200" s="1"/>
      <c r="F200" s="1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>
      <c r="A201" s="1"/>
      <c r="B201" s="1"/>
      <c r="C201" s="1"/>
      <c r="D201" s="1"/>
      <c r="E201" s="1"/>
      <c r="F201" s="1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>
      <c r="A202" s="1"/>
      <c r="B202" s="1"/>
      <c r="C202" s="1"/>
      <c r="D202" s="1"/>
      <c r="E202" s="1"/>
      <c r="F202" s="1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>
      <c r="A203" s="1"/>
      <c r="B203" s="1"/>
      <c r="C203" s="1"/>
      <c r="D203" s="1"/>
      <c r="E203" s="1"/>
      <c r="F203" s="1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>
      <c r="A204" s="1"/>
      <c r="B204" s="1"/>
      <c r="C204" s="1"/>
      <c r="D204" s="1"/>
      <c r="E204" s="1"/>
      <c r="F204" s="1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>
      <c r="A205" s="1"/>
      <c r="B205" s="1"/>
      <c r="C205" s="1"/>
      <c r="D205" s="1"/>
      <c r="E205" s="1"/>
      <c r="F205" s="1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>
      <c r="A206" s="1"/>
      <c r="B206" s="1"/>
      <c r="C206" s="1"/>
      <c r="D206" s="1"/>
      <c r="E206" s="1"/>
      <c r="F206" s="1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>
      <c r="A207" s="1"/>
      <c r="B207" s="1"/>
      <c r="C207" s="1"/>
      <c r="D207" s="1"/>
      <c r="E207" s="1"/>
      <c r="F207" s="1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>
      <c r="A208" s="1"/>
      <c r="B208" s="1"/>
      <c r="C208" s="1"/>
      <c r="D208" s="1"/>
      <c r="E208" s="1"/>
      <c r="F208" s="1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>
      <c r="A209" s="1"/>
      <c r="B209" s="1"/>
      <c r="C209" s="1"/>
      <c r="D209" s="1"/>
      <c r="E209" s="1"/>
      <c r="F209" s="1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>
      <c r="A210" s="1"/>
      <c r="B210" s="1"/>
      <c r="C210" s="1"/>
      <c r="D210" s="1"/>
      <c r="E210" s="1"/>
      <c r="F210" s="1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>
      <c r="A211" s="1"/>
      <c r="B211" s="1"/>
      <c r="C211" s="1"/>
      <c r="D211" s="1"/>
      <c r="E211" s="1"/>
      <c r="F211" s="1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>
      <c r="A212" s="1"/>
      <c r="B212" s="1"/>
      <c r="C212" s="1"/>
      <c r="D212" s="1"/>
      <c r="E212" s="1"/>
      <c r="F212" s="1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>
      <c r="A213" s="1"/>
      <c r="B213" s="1"/>
      <c r="C213" s="1"/>
      <c r="D213" s="1"/>
      <c r="E213" s="1"/>
      <c r="F213" s="1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>
      <c r="A214" s="1"/>
      <c r="B214" s="1"/>
      <c r="C214" s="1"/>
      <c r="D214" s="1"/>
      <c r="E214" s="1"/>
      <c r="F214" s="1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>
      <c r="A215" s="1"/>
      <c r="B215" s="1"/>
      <c r="C215" s="1"/>
      <c r="D215" s="1"/>
      <c r="E215" s="1"/>
      <c r="F215" s="1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>
      <c r="A216" s="1"/>
      <c r="B216" s="1"/>
      <c r="C216" s="1"/>
      <c r="D216" s="1"/>
      <c r="E216" s="1"/>
      <c r="F216" s="1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>
      <c r="A217" s="1"/>
      <c r="B217" s="1"/>
      <c r="C217" s="1"/>
      <c r="D217" s="1"/>
      <c r="E217" s="1"/>
      <c r="F217" s="1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>
      <c r="A218" s="1"/>
      <c r="B218" s="1"/>
      <c r="C218" s="1"/>
      <c r="D218" s="1"/>
      <c r="E218" s="1"/>
      <c r="F218" s="1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>
      <c r="A219" s="1"/>
      <c r="B219" s="1"/>
      <c r="C219" s="1"/>
      <c r="D219" s="1"/>
      <c r="E219" s="1"/>
      <c r="F219" s="1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>
      <c r="A220" s="1"/>
      <c r="B220" s="1"/>
      <c r="C220" s="1"/>
      <c r="D220" s="1"/>
      <c r="E220" s="1"/>
      <c r="F220" s="1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>
      <c r="A221" s="1"/>
      <c r="B221" s="1"/>
      <c r="C221" s="1"/>
      <c r="D221" s="1"/>
      <c r="E221" s="1"/>
      <c r="F221" s="1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>
      <c r="A222" s="1"/>
      <c r="B222" s="1"/>
      <c r="C222" s="1"/>
      <c r="D222" s="1"/>
      <c r="E222" s="1"/>
      <c r="F222" s="1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>
      <c r="A223" s="1"/>
      <c r="B223" s="1"/>
      <c r="C223" s="1"/>
      <c r="D223" s="1"/>
      <c r="E223" s="1"/>
      <c r="F223" s="1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>
      <c r="A224" s="1"/>
      <c r="B224" s="1"/>
      <c r="C224" s="1"/>
      <c r="D224" s="1"/>
      <c r="E224" s="1"/>
      <c r="F224" s="1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>
      <c r="A225" s="1"/>
      <c r="B225" s="1"/>
      <c r="C225" s="1"/>
      <c r="D225" s="1"/>
      <c r="E225" s="1"/>
      <c r="F225" s="1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>
      <c r="A226" s="1"/>
      <c r="B226" s="1"/>
      <c r="C226" s="1"/>
      <c r="D226" s="1"/>
      <c r="E226" s="1"/>
      <c r="F226" s="1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>
      <c r="A227" s="1"/>
      <c r="B227" s="1"/>
      <c r="C227" s="1"/>
      <c r="D227" s="1"/>
      <c r="E227" s="1"/>
      <c r="F227" s="1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>
      <c r="A228" s="1"/>
      <c r="B228" s="1"/>
      <c r="C228" s="1"/>
      <c r="D228" s="1"/>
      <c r="E228" s="1"/>
      <c r="F228" s="1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>
      <c r="A229" s="1"/>
      <c r="B229" s="1"/>
      <c r="C229" s="1"/>
      <c r="D229" s="1"/>
      <c r="E229" s="1"/>
      <c r="F229" s="1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>
      <c r="A230" s="1"/>
      <c r="B230" s="1"/>
      <c r="C230" s="1"/>
      <c r="D230" s="1"/>
      <c r="E230" s="1"/>
      <c r="F230" s="1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>
      <c r="A231" s="1"/>
      <c r="B231" s="1"/>
      <c r="C231" s="1"/>
      <c r="D231" s="1"/>
      <c r="E231" s="1"/>
      <c r="F231" s="1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>
      <c r="A232" s="1"/>
      <c r="B232" s="1"/>
      <c r="C232" s="1"/>
      <c r="D232" s="1"/>
      <c r="E232" s="1"/>
      <c r="F232" s="1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>
      <c r="A233" s="1"/>
      <c r="B233" s="1"/>
      <c r="C233" s="1"/>
      <c r="D233" s="1"/>
      <c r="E233" s="1"/>
      <c r="F233" s="1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>
      <c r="A234" s="1"/>
      <c r="B234" s="1"/>
      <c r="C234" s="1"/>
      <c r="D234" s="1"/>
      <c r="E234" s="1"/>
      <c r="F234" s="1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>
      <c r="A235" s="1"/>
      <c r="B235" s="1"/>
      <c r="C235" s="1"/>
      <c r="D235" s="1"/>
      <c r="E235" s="1"/>
      <c r="F235" s="1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>
      <c r="A236" s="1"/>
      <c r="B236" s="1"/>
      <c r="C236" s="1"/>
      <c r="D236" s="1"/>
      <c r="E236" s="1"/>
      <c r="F236" s="1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>
      <c r="A237" s="1"/>
      <c r="B237" s="1"/>
      <c r="C237" s="1"/>
      <c r="D237" s="1"/>
      <c r="E237" s="1"/>
      <c r="F237" s="1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>
      <c r="A238" s="1"/>
      <c r="B238" s="1"/>
      <c r="C238" s="1"/>
      <c r="D238" s="1"/>
      <c r="E238" s="1"/>
      <c r="F238" s="1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>
      <c r="A239" s="1"/>
      <c r="B239" s="1"/>
      <c r="C239" s="1"/>
      <c r="D239" s="1"/>
      <c r="E239" s="1"/>
      <c r="F239" s="1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>
      <c r="A240" s="1"/>
      <c r="B240" s="1"/>
      <c r="C240" s="1"/>
      <c r="D240" s="1"/>
      <c r="E240" s="1"/>
      <c r="F240" s="1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>
      <c r="A241" s="1"/>
      <c r="B241" s="1"/>
      <c r="C241" s="1"/>
      <c r="D241" s="1"/>
      <c r="E241" s="1"/>
      <c r="F241" s="1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>
      <c r="A242" s="1"/>
      <c r="B242" s="1"/>
      <c r="C242" s="1"/>
      <c r="D242" s="1"/>
      <c r="E242" s="1"/>
      <c r="F242" s="1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>
      <c r="A243" s="1"/>
      <c r="B243" s="1"/>
      <c r="C243" s="1"/>
      <c r="D243" s="1"/>
      <c r="E243" s="1"/>
      <c r="F243" s="1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>
      <c r="A244" s="1"/>
      <c r="B244" s="1"/>
      <c r="C244" s="1"/>
      <c r="D244" s="1"/>
      <c r="E244" s="1"/>
      <c r="F244" s="1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>
      <c r="A245" s="1"/>
      <c r="B245" s="1"/>
      <c r="C245" s="1"/>
      <c r="D245" s="1"/>
      <c r="E245" s="1"/>
      <c r="F245" s="1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>
      <c r="A246" s="1"/>
      <c r="B246" s="1"/>
      <c r="C246" s="1"/>
      <c r="D246" s="1"/>
      <c r="E246" s="1"/>
      <c r="F246" s="1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>
      <c r="A247" s="1"/>
      <c r="B247" s="1"/>
      <c r="C247" s="1"/>
      <c r="D247" s="1"/>
      <c r="E247" s="1"/>
      <c r="F247" s="1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>
      <c r="A248" s="1"/>
      <c r="B248" s="1"/>
      <c r="C248" s="1"/>
      <c r="D248" s="1"/>
      <c r="E248" s="1"/>
      <c r="F248" s="1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>
      <c r="A249" s="1"/>
      <c r="B249" s="1"/>
      <c r="C249" s="1"/>
      <c r="D249" s="1"/>
      <c r="E249" s="1"/>
      <c r="F249" s="1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>
      <c r="A250" s="1"/>
      <c r="B250" s="1"/>
      <c r="C250" s="1"/>
      <c r="D250" s="1"/>
      <c r="E250" s="1"/>
      <c r="F250" s="1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>
      <c r="A251" s="1"/>
      <c r="B251" s="1"/>
      <c r="C251" s="1"/>
      <c r="D251" s="1"/>
      <c r="E251" s="1"/>
      <c r="F251" s="1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>
      <c r="A252" s="1"/>
      <c r="B252" s="1"/>
      <c r="C252" s="1"/>
      <c r="D252" s="1"/>
      <c r="E252" s="1"/>
      <c r="F252" s="1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>
      <c r="A253" s="1"/>
      <c r="B253" s="1"/>
      <c r="C253" s="1"/>
      <c r="D253" s="1"/>
      <c r="E253" s="1"/>
      <c r="F253" s="1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>
      <c r="A254" s="1"/>
      <c r="B254" s="1"/>
      <c r="C254" s="1"/>
      <c r="D254" s="1"/>
      <c r="E254" s="1"/>
      <c r="F254" s="1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>
      <c r="A255" s="1"/>
      <c r="B255" s="1"/>
      <c r="C255" s="1"/>
      <c r="D255" s="1"/>
      <c r="E255" s="1"/>
      <c r="F255" s="1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>
      <c r="A256" s="1"/>
      <c r="B256" s="1"/>
      <c r="C256" s="1"/>
      <c r="D256" s="1"/>
      <c r="E256" s="1"/>
      <c r="F256" s="1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>
      <c r="A257" s="1"/>
      <c r="B257" s="1"/>
      <c r="C257" s="1"/>
      <c r="D257" s="1"/>
      <c r="E257" s="1"/>
      <c r="F257" s="1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>
      <c r="A258" s="1"/>
      <c r="B258" s="1"/>
      <c r="C258" s="1"/>
      <c r="D258" s="1"/>
      <c r="E258" s="1"/>
      <c r="F258" s="1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>
      <c r="A259" s="1"/>
      <c r="B259" s="1"/>
      <c r="C259" s="1"/>
      <c r="D259" s="1"/>
      <c r="E259" s="1"/>
      <c r="F259" s="1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>
      <c r="A260" s="1"/>
      <c r="B260" s="1"/>
      <c r="C260" s="1"/>
      <c r="D260" s="1"/>
      <c r="E260" s="1"/>
      <c r="F260" s="1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>
      <c r="A261" s="1"/>
      <c r="B261" s="1"/>
      <c r="C261" s="1"/>
      <c r="D261" s="1"/>
      <c r="E261" s="1"/>
      <c r="F261" s="1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>
      <c r="A262" s="1"/>
      <c r="B262" s="1"/>
      <c r="C262" s="1"/>
      <c r="D262" s="1"/>
      <c r="E262" s="1"/>
      <c r="F262" s="1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>
      <c r="A263" s="1"/>
      <c r="B263" s="1"/>
      <c r="C263" s="1"/>
      <c r="D263" s="1"/>
      <c r="E263" s="1"/>
      <c r="F263" s="1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>
      <c r="A264" s="1"/>
      <c r="B264" s="1"/>
      <c r="C264" s="1"/>
      <c r="D264" s="1"/>
      <c r="E264" s="1"/>
      <c r="F264" s="1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>
      <c r="A265" s="1"/>
      <c r="B265" s="1"/>
      <c r="C265" s="1"/>
      <c r="D265" s="1"/>
      <c r="E265" s="1"/>
      <c r="F265" s="1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>
      <c r="A266" s="1"/>
      <c r="B266" s="1"/>
      <c r="C266" s="1"/>
      <c r="D266" s="1"/>
      <c r="E266" s="1"/>
      <c r="F266" s="1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>
      <c r="A267" s="1"/>
      <c r="B267" s="1"/>
      <c r="C267" s="1"/>
      <c r="D267" s="1"/>
      <c r="E267" s="1"/>
      <c r="F267" s="1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>
      <c r="A268" s="1"/>
      <c r="B268" s="1"/>
      <c r="C268" s="1"/>
      <c r="D268" s="1"/>
      <c r="E268" s="1"/>
      <c r="F268" s="1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>
      <c r="A269" s="1"/>
      <c r="B269" s="1"/>
      <c r="C269" s="1"/>
      <c r="D269" s="1"/>
      <c r="E269" s="1"/>
      <c r="F269" s="1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>
      <c r="A270" s="1"/>
      <c r="B270" s="1"/>
      <c r="C270" s="1"/>
      <c r="D270" s="1"/>
      <c r="E270" s="1"/>
      <c r="F270" s="1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>
      <c r="A271" s="1"/>
      <c r="B271" s="1"/>
      <c r="C271" s="1"/>
      <c r="D271" s="1"/>
      <c r="E271" s="1"/>
      <c r="F271" s="1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>
      <c r="A272" s="1"/>
      <c r="B272" s="1"/>
      <c r="C272" s="1"/>
      <c r="D272" s="1"/>
      <c r="E272" s="1"/>
      <c r="F272" s="1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>
      <c r="A273" s="1"/>
      <c r="B273" s="1"/>
      <c r="C273" s="1"/>
      <c r="D273" s="1"/>
      <c r="E273" s="1"/>
      <c r="F273" s="1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>
      <c r="A274" s="1"/>
      <c r="B274" s="1"/>
      <c r="C274" s="1"/>
      <c r="D274" s="1"/>
      <c r="E274" s="1"/>
      <c r="F274" s="1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>
      <c r="A275" s="1"/>
      <c r="B275" s="1"/>
      <c r="C275" s="1"/>
      <c r="D275" s="1"/>
      <c r="E275" s="1"/>
      <c r="F275" s="1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>
      <c r="A276" s="1"/>
      <c r="B276" s="1"/>
      <c r="C276" s="1"/>
      <c r="D276" s="1"/>
      <c r="E276" s="1"/>
      <c r="F276" s="1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>
      <c r="A277" s="1"/>
      <c r="B277" s="1"/>
      <c r="C277" s="1"/>
      <c r="D277" s="1"/>
      <c r="E277" s="1"/>
      <c r="F277" s="1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>
      <c r="A278" s="1"/>
      <c r="B278" s="1"/>
      <c r="C278" s="1"/>
      <c r="D278" s="1"/>
      <c r="E278" s="1"/>
      <c r="F278" s="1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>
      <c r="A279" s="1"/>
      <c r="B279" s="1"/>
      <c r="C279" s="1"/>
      <c r="D279" s="1"/>
      <c r="E279" s="1"/>
      <c r="F279" s="1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>
      <c r="A280" s="1"/>
      <c r="B280" s="1"/>
      <c r="C280" s="1"/>
      <c r="D280" s="1"/>
      <c r="E280" s="1"/>
      <c r="F280" s="1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>
      <c r="A281" s="1"/>
      <c r="B281" s="1"/>
      <c r="C281" s="1"/>
      <c r="D281" s="1"/>
      <c r="E281" s="1"/>
      <c r="F281" s="1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>
      <c r="A282" s="1"/>
      <c r="B282" s="1"/>
      <c r="C282" s="1"/>
      <c r="D282" s="1"/>
      <c r="E282" s="1"/>
      <c r="F282" s="1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>
      <c r="A283" s="1"/>
      <c r="B283" s="1"/>
      <c r="C283" s="1"/>
      <c r="D283" s="1"/>
      <c r="E283" s="1"/>
      <c r="F283" s="1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>
      <c r="A284" s="1"/>
      <c r="B284" s="1"/>
      <c r="C284" s="1"/>
      <c r="D284" s="1"/>
      <c r="E284" s="1"/>
      <c r="F284" s="1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>
      <c r="A285" s="1"/>
      <c r="B285" s="1"/>
      <c r="C285" s="1"/>
      <c r="D285" s="1"/>
      <c r="E285" s="1"/>
      <c r="F285" s="1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>
      <c r="A286" s="1"/>
      <c r="B286" s="1"/>
      <c r="C286" s="1"/>
      <c r="D286" s="1"/>
      <c r="E286" s="1"/>
      <c r="F286" s="1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>
      <c r="A287" s="1"/>
      <c r="B287" s="1"/>
      <c r="C287" s="1"/>
      <c r="D287" s="1"/>
      <c r="E287" s="1"/>
      <c r="F287" s="1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>
      <c r="A288" s="1"/>
      <c r="B288" s="1"/>
      <c r="C288" s="1"/>
      <c r="D288" s="1"/>
      <c r="E288" s="1"/>
      <c r="F288" s="1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>
      <c r="A289" s="1"/>
      <c r="B289" s="1"/>
      <c r="C289" s="1"/>
      <c r="D289" s="1"/>
      <c r="E289" s="1"/>
      <c r="F289" s="1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>
      <c r="A290" s="1"/>
      <c r="B290" s="1"/>
      <c r="C290" s="1"/>
      <c r="D290" s="1"/>
      <c r="E290" s="1"/>
      <c r="F290" s="1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>
      <c r="A291" s="1"/>
      <c r="B291" s="1"/>
      <c r="C291" s="1"/>
      <c r="D291" s="1"/>
      <c r="E291" s="1"/>
      <c r="F291" s="1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>
      <c r="A292" s="1"/>
      <c r="B292" s="1"/>
      <c r="C292" s="1"/>
      <c r="D292" s="1"/>
      <c r="E292" s="1"/>
      <c r="F292" s="1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>
      <c r="A293" s="1"/>
      <c r="B293" s="1"/>
      <c r="C293" s="1"/>
      <c r="D293" s="1"/>
      <c r="E293" s="1"/>
      <c r="F293" s="1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>
      <c r="A294" s="1"/>
      <c r="B294" s="1"/>
      <c r="C294" s="1"/>
      <c r="D294" s="1"/>
      <c r="E294" s="1"/>
      <c r="F294" s="1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>
      <c r="A295" s="1"/>
      <c r="B295" s="1"/>
      <c r="C295" s="1"/>
      <c r="D295" s="1"/>
      <c r="E295" s="1"/>
      <c r="F295" s="1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>
      <c r="A296" s="1"/>
      <c r="B296" s="1"/>
      <c r="C296" s="1"/>
      <c r="D296" s="1"/>
      <c r="E296" s="1"/>
      <c r="F296" s="1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>
      <c r="A297" s="1"/>
      <c r="B297" s="1"/>
      <c r="C297" s="1"/>
      <c r="D297" s="1"/>
      <c r="E297" s="1"/>
      <c r="F297" s="1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>
      <c r="A298" s="1"/>
      <c r="B298" s="1"/>
      <c r="C298" s="1"/>
      <c r="D298" s="1"/>
      <c r="E298" s="1"/>
      <c r="F298" s="1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>
      <c r="A299" s="1"/>
      <c r="B299" s="1"/>
      <c r="C299" s="1"/>
      <c r="D299" s="1"/>
      <c r="E299" s="1"/>
      <c r="F299" s="1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>
      <c r="A300" s="1"/>
      <c r="B300" s="1"/>
      <c r="C300" s="1"/>
      <c r="D300" s="1"/>
      <c r="E300" s="1"/>
      <c r="F300" s="1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>
      <c r="A301" s="1"/>
      <c r="B301" s="1"/>
      <c r="C301" s="1"/>
      <c r="D301" s="1"/>
      <c r="E301" s="1"/>
      <c r="F301" s="1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>
      <c r="A302" s="1"/>
      <c r="B302" s="1"/>
      <c r="C302" s="1"/>
      <c r="D302" s="1"/>
      <c r="E302" s="1"/>
      <c r="F302" s="1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>
      <c r="A303" s="1"/>
      <c r="B303" s="1"/>
      <c r="C303" s="1"/>
      <c r="D303" s="1"/>
      <c r="E303" s="1"/>
      <c r="F303" s="1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>
      <c r="A304" s="1"/>
      <c r="B304" s="1"/>
      <c r="C304" s="1"/>
      <c r="D304" s="1"/>
      <c r="E304" s="1"/>
      <c r="F304" s="1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>
      <c r="A305" s="1"/>
      <c r="B305" s="1"/>
      <c r="C305" s="1"/>
      <c r="D305" s="1"/>
      <c r="E305" s="1"/>
      <c r="F305" s="1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>
      <c r="A306" s="1"/>
      <c r="B306" s="1"/>
      <c r="C306" s="1"/>
      <c r="D306" s="1"/>
      <c r="E306" s="1"/>
      <c r="F306" s="1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>
      <c r="A307" s="1"/>
      <c r="B307" s="1"/>
      <c r="C307" s="1"/>
      <c r="D307" s="1"/>
      <c r="E307" s="1"/>
      <c r="F307" s="1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>
      <c r="A308" s="1"/>
      <c r="B308" s="1"/>
      <c r="C308" s="1"/>
      <c r="D308" s="1"/>
      <c r="E308" s="1"/>
      <c r="F308" s="1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>
      <c r="A309" s="1"/>
      <c r="B309" s="1"/>
      <c r="C309" s="1"/>
      <c r="D309" s="1"/>
      <c r="E309" s="1"/>
      <c r="F309" s="1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>
      <c r="A310" s="1"/>
      <c r="B310" s="1"/>
      <c r="C310" s="1"/>
      <c r="D310" s="1"/>
      <c r="E310" s="1"/>
      <c r="F310" s="1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>
      <c r="A311" s="1"/>
      <c r="B311" s="1"/>
      <c r="C311" s="1"/>
      <c r="D311" s="1"/>
      <c r="E311" s="1"/>
      <c r="F311" s="1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>
      <c r="A312" s="1"/>
      <c r="B312" s="1"/>
      <c r="C312" s="1"/>
      <c r="D312" s="1"/>
      <c r="E312" s="1"/>
      <c r="F312" s="1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>
      <c r="A313" s="1"/>
      <c r="B313" s="1"/>
      <c r="C313" s="1"/>
      <c r="D313" s="1"/>
      <c r="E313" s="1"/>
      <c r="F313" s="1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>
      <c r="A314" s="1"/>
      <c r="B314" s="1"/>
      <c r="C314" s="1"/>
      <c r="D314" s="1"/>
      <c r="E314" s="1"/>
      <c r="F314" s="1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>
      <c r="A315" s="1"/>
      <c r="B315" s="1"/>
      <c r="C315" s="1"/>
      <c r="D315" s="1"/>
      <c r="E315" s="1"/>
      <c r="F315" s="1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>
      <c r="A316" s="1"/>
      <c r="B316" s="1"/>
      <c r="C316" s="1"/>
      <c r="D316" s="1"/>
      <c r="E316" s="1"/>
      <c r="F316" s="1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>
      <c r="A317" s="1"/>
      <c r="B317" s="1"/>
      <c r="C317" s="1"/>
      <c r="D317" s="1"/>
      <c r="E317" s="1"/>
      <c r="F317" s="1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>
      <c r="A318" s="1"/>
      <c r="B318" s="1"/>
      <c r="C318" s="1"/>
      <c r="D318" s="1"/>
      <c r="E318" s="1"/>
      <c r="F318" s="1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>
      <c r="A319" s="1"/>
      <c r="B319" s="1"/>
      <c r="C319" s="1"/>
      <c r="D319" s="1"/>
      <c r="E319" s="1"/>
      <c r="F319" s="1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>
      <c r="A320" s="1"/>
      <c r="B320" s="1"/>
      <c r="C320" s="1"/>
      <c r="D320" s="1"/>
      <c r="E320" s="1"/>
      <c r="F320" s="1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>
      <c r="A321" s="1"/>
      <c r="B321" s="1"/>
      <c r="C321" s="1"/>
      <c r="D321" s="1"/>
      <c r="E321" s="1"/>
      <c r="F321" s="1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>
      <c r="A322" s="1"/>
      <c r="B322" s="1"/>
      <c r="C322" s="1"/>
      <c r="D322" s="1"/>
      <c r="E322" s="1"/>
      <c r="F322" s="1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>
      <c r="A323" s="1"/>
      <c r="B323" s="1"/>
      <c r="C323" s="1"/>
      <c r="D323" s="1"/>
      <c r="E323" s="1"/>
      <c r="F323" s="1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>
      <c r="A324" s="1"/>
      <c r="B324" s="1"/>
      <c r="C324" s="1"/>
      <c r="D324" s="1"/>
      <c r="E324" s="1"/>
      <c r="F324" s="1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>
      <c r="A325" s="1"/>
      <c r="B325" s="1"/>
      <c r="C325" s="1"/>
      <c r="D325" s="1"/>
      <c r="E325" s="1"/>
      <c r="F325" s="1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>
      <c r="A326" s="1"/>
      <c r="B326" s="1"/>
      <c r="C326" s="1"/>
      <c r="D326" s="1"/>
      <c r="E326" s="1"/>
      <c r="F326" s="1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>
      <c r="A327" s="1"/>
      <c r="B327" s="1"/>
      <c r="C327" s="1"/>
      <c r="D327" s="1"/>
      <c r="E327" s="1"/>
      <c r="F327" s="1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>
      <c r="A328" s="1"/>
      <c r="B328" s="1"/>
      <c r="C328" s="1"/>
      <c r="D328" s="1"/>
      <c r="E328" s="1"/>
      <c r="F328" s="1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>
      <c r="A329" s="1"/>
      <c r="B329" s="1"/>
      <c r="C329" s="1"/>
      <c r="D329" s="1"/>
      <c r="E329" s="1"/>
      <c r="F329" s="1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>
      <c r="A330" s="1"/>
      <c r="B330" s="1"/>
      <c r="C330" s="1"/>
      <c r="D330" s="1"/>
      <c r="E330" s="1"/>
      <c r="F330" s="1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>
      <c r="A331" s="1"/>
      <c r="B331" s="1"/>
      <c r="C331" s="1"/>
      <c r="D331" s="1"/>
      <c r="E331" s="1"/>
      <c r="F331" s="1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>
      <c r="A332" s="1"/>
      <c r="B332" s="1"/>
      <c r="C332" s="1"/>
      <c r="D332" s="1"/>
      <c r="E332" s="1"/>
      <c r="F332" s="1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>
      <c r="A333" s="1"/>
      <c r="B333" s="1"/>
      <c r="C333" s="1"/>
      <c r="D333" s="1"/>
      <c r="E333" s="1"/>
      <c r="F333" s="1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>
      <c r="A334" s="1"/>
      <c r="B334" s="1"/>
      <c r="C334" s="1"/>
      <c r="D334" s="1"/>
      <c r="E334" s="1"/>
      <c r="F334" s="1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>
      <c r="A335" s="1"/>
      <c r="B335" s="1"/>
      <c r="C335" s="1"/>
      <c r="D335" s="1"/>
      <c r="E335" s="1"/>
      <c r="F335" s="1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>
      <c r="A336" s="1"/>
      <c r="B336" s="1"/>
      <c r="C336" s="1"/>
      <c r="D336" s="1"/>
      <c r="E336" s="1"/>
      <c r="F336" s="1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>
      <c r="A337" s="1"/>
      <c r="B337" s="1"/>
      <c r="C337" s="1"/>
      <c r="D337" s="1"/>
      <c r="E337" s="1"/>
      <c r="F337" s="1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>
      <c r="A338" s="1"/>
      <c r="B338" s="1"/>
      <c r="C338" s="1"/>
      <c r="D338" s="1"/>
      <c r="E338" s="1"/>
      <c r="F338" s="1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>
      <c r="A339" s="1"/>
      <c r="B339" s="1"/>
      <c r="C339" s="1"/>
      <c r="D339" s="1"/>
      <c r="E339" s="1"/>
      <c r="F339" s="1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>
      <c r="A340" s="1"/>
      <c r="B340" s="1"/>
      <c r="C340" s="1"/>
      <c r="D340" s="1"/>
      <c r="E340" s="1"/>
      <c r="F340" s="1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>
      <c r="A341" s="1"/>
      <c r="B341" s="1"/>
      <c r="C341" s="1"/>
      <c r="D341" s="1"/>
      <c r="E341" s="1"/>
      <c r="F341" s="1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>
      <c r="A342" s="1"/>
      <c r="B342" s="1"/>
      <c r="C342" s="1"/>
      <c r="D342" s="1"/>
      <c r="E342" s="1"/>
      <c r="F342" s="1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>
      <c r="A343" s="1"/>
      <c r="B343" s="1"/>
      <c r="C343" s="1"/>
      <c r="D343" s="1"/>
      <c r="E343" s="1"/>
      <c r="F343" s="1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>
      <c r="A344" s="1"/>
      <c r="B344" s="1"/>
      <c r="C344" s="1"/>
      <c r="D344" s="1"/>
      <c r="E344" s="1"/>
      <c r="F344" s="1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>
      <c r="A345" s="1"/>
      <c r="B345" s="1"/>
      <c r="C345" s="1"/>
      <c r="D345" s="1"/>
      <c r="E345" s="1"/>
      <c r="F345" s="1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>
      <c r="A346" s="1"/>
      <c r="B346" s="1"/>
      <c r="C346" s="1"/>
      <c r="D346" s="1"/>
      <c r="E346" s="1"/>
      <c r="F346" s="1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>
      <c r="A347" s="1"/>
      <c r="B347" s="1"/>
      <c r="C347" s="1"/>
      <c r="D347" s="1"/>
      <c r="E347" s="1"/>
      <c r="F347" s="1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>
      <c r="A348" s="1"/>
      <c r="B348" s="1"/>
      <c r="C348" s="1"/>
      <c r="D348" s="1"/>
      <c r="E348" s="1"/>
      <c r="F348" s="1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>
      <c r="A349" s="1"/>
      <c r="B349" s="1"/>
      <c r="C349" s="1"/>
      <c r="D349" s="1"/>
      <c r="E349" s="1"/>
      <c r="F349" s="1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>
      <c r="A350" s="1"/>
      <c r="B350" s="1"/>
      <c r="C350" s="1"/>
      <c r="D350" s="1"/>
      <c r="E350" s="1"/>
      <c r="F350" s="1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>
      <c r="A351" s="1"/>
      <c r="B351" s="1"/>
      <c r="C351" s="1"/>
      <c r="D351" s="1"/>
      <c r="E351" s="1"/>
      <c r="F351" s="1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>
      <c r="A352" s="1"/>
      <c r="B352" s="1"/>
      <c r="C352" s="1"/>
      <c r="D352" s="1"/>
      <c r="E352" s="1"/>
      <c r="F352" s="1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>
      <c r="A353" s="1"/>
      <c r="B353" s="1"/>
      <c r="C353" s="1"/>
      <c r="D353" s="1"/>
      <c r="E353" s="1"/>
      <c r="F353" s="1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>
      <c r="A354" s="1"/>
      <c r="B354" s="1"/>
      <c r="C354" s="1"/>
      <c r="D354" s="1"/>
      <c r="E354" s="1"/>
      <c r="F354" s="1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>
      <c r="A355" s="1"/>
      <c r="B355" s="1"/>
      <c r="C355" s="1"/>
      <c r="D355" s="1"/>
      <c r="E355" s="1"/>
      <c r="F355" s="1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>
      <c r="A356" s="1"/>
      <c r="B356" s="1"/>
      <c r="C356" s="1"/>
      <c r="D356" s="1"/>
      <c r="E356" s="1"/>
      <c r="F356" s="1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>
      <c r="A357" s="1"/>
      <c r="B357" s="1"/>
      <c r="C357" s="1"/>
      <c r="D357" s="1"/>
      <c r="E357" s="1"/>
      <c r="F357" s="1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>
      <c r="A358" s="1"/>
      <c r="B358" s="1"/>
      <c r="C358" s="1"/>
      <c r="D358" s="1"/>
      <c r="E358" s="1"/>
      <c r="F358" s="1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>
      <c r="A359" s="1"/>
      <c r="B359" s="1"/>
      <c r="C359" s="1"/>
      <c r="D359" s="1"/>
      <c r="E359" s="1"/>
      <c r="F359" s="1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>
      <c r="A360" s="1"/>
      <c r="B360" s="1"/>
      <c r="C360" s="1"/>
      <c r="D360" s="1"/>
      <c r="E360" s="1"/>
      <c r="F360" s="1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>
      <c r="A361" s="1"/>
      <c r="B361" s="1"/>
      <c r="C361" s="1"/>
      <c r="D361" s="1"/>
      <c r="E361" s="1"/>
      <c r="F361" s="1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>
      <c r="A362" s="1"/>
      <c r="B362" s="1"/>
      <c r="C362" s="1"/>
      <c r="D362" s="1"/>
      <c r="E362" s="1"/>
      <c r="F362" s="1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>
      <c r="A363" s="1"/>
      <c r="B363" s="1"/>
      <c r="C363" s="1"/>
      <c r="D363" s="1"/>
      <c r="E363" s="1"/>
      <c r="F363" s="1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>
      <c r="A364" s="1"/>
      <c r="B364" s="1"/>
      <c r="C364" s="1"/>
      <c r="D364" s="1"/>
      <c r="E364" s="1"/>
      <c r="F364" s="1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>
      <c r="A365" s="1"/>
      <c r="B365" s="1"/>
      <c r="C365" s="1"/>
      <c r="D365" s="1"/>
      <c r="E365" s="1"/>
      <c r="F365" s="1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>
      <c r="A366" s="1"/>
      <c r="B366" s="1"/>
      <c r="C366" s="1"/>
      <c r="D366" s="1"/>
      <c r="E366" s="1"/>
      <c r="F366" s="1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>
      <c r="A367" s="1"/>
      <c r="B367" s="1"/>
      <c r="C367" s="1"/>
      <c r="D367" s="1"/>
      <c r="E367" s="1"/>
      <c r="F367" s="1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>
      <c r="A368" s="1"/>
      <c r="B368" s="1"/>
      <c r="C368" s="1"/>
      <c r="D368" s="1"/>
      <c r="E368" s="1"/>
      <c r="F368" s="1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>
      <c r="A369" s="1"/>
      <c r="B369" s="1"/>
      <c r="C369" s="1"/>
      <c r="D369" s="1"/>
      <c r="E369" s="1"/>
      <c r="F369" s="1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>
      <c r="A370" s="1"/>
      <c r="B370" s="1"/>
      <c r="C370" s="1"/>
      <c r="D370" s="1"/>
      <c r="E370" s="1"/>
      <c r="F370" s="1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>
      <c r="A371" s="1"/>
      <c r="B371" s="1"/>
      <c r="C371" s="1"/>
      <c r="D371" s="1"/>
      <c r="E371" s="1"/>
      <c r="F371" s="1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>
      <c r="A372" s="1"/>
      <c r="B372" s="1"/>
      <c r="C372" s="1"/>
      <c r="D372" s="1"/>
      <c r="E372" s="1"/>
      <c r="F372" s="1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>
      <c r="A373" s="1"/>
      <c r="B373" s="1"/>
      <c r="C373" s="1"/>
      <c r="D373" s="1"/>
      <c r="E373" s="1"/>
      <c r="F373" s="1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>
      <c r="A374" s="1"/>
      <c r="B374" s="1"/>
      <c r="C374" s="1"/>
      <c r="D374" s="1"/>
      <c r="E374" s="1"/>
      <c r="F374" s="1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>
      <c r="A375" s="1"/>
      <c r="B375" s="1"/>
      <c r="C375" s="1"/>
      <c r="D375" s="1"/>
      <c r="E375" s="1"/>
      <c r="F375" s="1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>
      <c r="A376" s="1"/>
      <c r="B376" s="1"/>
      <c r="C376" s="1"/>
      <c r="D376" s="1"/>
      <c r="E376" s="1"/>
      <c r="F376" s="1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>
      <c r="A377" s="1"/>
      <c r="B377" s="1"/>
      <c r="C377" s="1"/>
      <c r="D377" s="1"/>
      <c r="E377" s="1"/>
      <c r="F377" s="1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>
      <c r="A378" s="1"/>
      <c r="B378" s="1"/>
      <c r="C378" s="1"/>
      <c r="D378" s="1"/>
      <c r="E378" s="1"/>
      <c r="F378" s="1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>
      <c r="A379" s="1"/>
      <c r="B379" s="1"/>
      <c r="C379" s="1"/>
      <c r="D379" s="1"/>
      <c r="E379" s="1"/>
      <c r="F379" s="1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>
      <c r="A380" s="1"/>
      <c r="B380" s="1"/>
      <c r="C380" s="1"/>
      <c r="D380" s="1"/>
      <c r="E380" s="1"/>
      <c r="F380" s="1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>
      <c r="A381" s="1"/>
      <c r="B381" s="1"/>
      <c r="C381" s="1"/>
      <c r="D381" s="1"/>
      <c r="E381" s="1"/>
      <c r="F381" s="1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>
      <c r="A382" s="1"/>
      <c r="B382" s="1"/>
      <c r="C382" s="1"/>
      <c r="D382" s="1"/>
      <c r="E382" s="1"/>
      <c r="F382" s="1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>
      <c r="A383" s="1"/>
      <c r="B383" s="1"/>
      <c r="C383" s="1"/>
      <c r="D383" s="1"/>
      <c r="E383" s="1"/>
      <c r="F383" s="1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>
      <c r="A384" s="1"/>
      <c r="B384" s="1"/>
      <c r="C384" s="1"/>
      <c r="D384" s="1"/>
      <c r="E384" s="1"/>
      <c r="F384" s="1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>
      <c r="A385" s="1"/>
      <c r="B385" s="1"/>
      <c r="C385" s="1"/>
      <c r="D385" s="1"/>
      <c r="E385" s="1"/>
      <c r="F385" s="1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>
      <c r="A386" s="1"/>
      <c r="B386" s="1"/>
      <c r="C386" s="1"/>
      <c r="D386" s="1"/>
      <c r="E386" s="1"/>
      <c r="F386" s="1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>
      <c r="A387" s="1"/>
      <c r="B387" s="1"/>
      <c r="C387" s="1"/>
      <c r="D387" s="1"/>
      <c r="E387" s="1"/>
      <c r="F387" s="1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>
      <c r="A388" s="1"/>
      <c r="B388" s="1"/>
      <c r="C388" s="1"/>
      <c r="D388" s="1"/>
      <c r="E388" s="1"/>
      <c r="F388" s="1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>
      <c r="A389" s="1"/>
      <c r="B389" s="1"/>
      <c r="C389" s="1"/>
      <c r="D389" s="1"/>
      <c r="E389" s="1"/>
      <c r="F389" s="1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>
      <c r="A390" s="1"/>
      <c r="B390" s="1"/>
      <c r="C390" s="1"/>
      <c r="D390" s="1"/>
      <c r="E390" s="1"/>
      <c r="F390" s="1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>
      <c r="A391" s="1"/>
      <c r="B391" s="1"/>
      <c r="C391" s="1"/>
      <c r="D391" s="1"/>
      <c r="E391" s="1"/>
      <c r="F391" s="1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>
      <c r="A392" s="1"/>
      <c r="B392" s="1"/>
      <c r="C392" s="1"/>
      <c r="D392" s="1"/>
      <c r="E392" s="1"/>
      <c r="F392" s="1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>
      <c r="A393" s="1"/>
      <c r="B393" s="1"/>
      <c r="C393" s="1"/>
      <c r="D393" s="1"/>
      <c r="E393" s="1"/>
      <c r="F393" s="1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>
      <c r="A394" s="1"/>
      <c r="B394" s="1"/>
      <c r="C394" s="1"/>
      <c r="D394" s="1"/>
      <c r="E394" s="1"/>
      <c r="F394" s="1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>
      <c r="A395" s="1"/>
      <c r="B395" s="1"/>
      <c r="C395" s="1"/>
      <c r="D395" s="1"/>
      <c r="E395" s="1"/>
      <c r="F395" s="1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>
      <c r="A396" s="1"/>
      <c r="B396" s="1"/>
      <c r="C396" s="1"/>
      <c r="D396" s="1"/>
      <c r="E396" s="1"/>
      <c r="F396" s="1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>
      <c r="A397" s="1"/>
      <c r="B397" s="1"/>
      <c r="C397" s="1"/>
      <c r="D397" s="1"/>
      <c r="E397" s="1"/>
      <c r="F397" s="1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>
      <c r="A398" s="1"/>
      <c r="B398" s="1"/>
      <c r="C398" s="1"/>
      <c r="D398" s="1"/>
      <c r="E398" s="1"/>
      <c r="F398" s="1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>
      <c r="A399" s="1"/>
      <c r="B399" s="1"/>
      <c r="C399" s="1"/>
      <c r="D399" s="1"/>
      <c r="E399" s="1"/>
      <c r="F399" s="1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>
      <c r="A400" s="1"/>
      <c r="B400" s="1"/>
      <c r="C400" s="1"/>
      <c r="D400" s="1"/>
      <c r="E400" s="1"/>
      <c r="F400" s="1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>
      <c r="A401" s="1"/>
      <c r="B401" s="1"/>
      <c r="C401" s="1"/>
      <c r="D401" s="1"/>
      <c r="E401" s="1"/>
      <c r="F401" s="1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>
      <c r="A402" s="1"/>
      <c r="B402" s="1"/>
      <c r="C402" s="1"/>
      <c r="D402" s="1"/>
      <c r="E402" s="1"/>
      <c r="F402" s="1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>
      <c r="A403" s="1"/>
      <c r="B403" s="1"/>
      <c r="C403" s="1"/>
      <c r="D403" s="1"/>
      <c r="E403" s="1"/>
      <c r="F403" s="1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>
      <c r="A404" s="1"/>
      <c r="B404" s="1"/>
      <c r="C404" s="1"/>
      <c r="D404" s="1"/>
      <c r="E404" s="1"/>
      <c r="F404" s="1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>
      <c r="A405" s="1"/>
      <c r="B405" s="1"/>
      <c r="C405" s="1"/>
      <c r="D405" s="1"/>
      <c r="E405" s="1"/>
      <c r="F405" s="1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>
      <c r="A406" s="1"/>
      <c r="B406" s="1"/>
      <c r="C406" s="1"/>
      <c r="D406" s="1"/>
      <c r="E406" s="1"/>
      <c r="F406" s="1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>
      <c r="A407" s="1"/>
      <c r="B407" s="1"/>
      <c r="C407" s="1"/>
      <c r="D407" s="1"/>
      <c r="E407" s="1"/>
      <c r="F407" s="1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>
      <c r="A408" s="1"/>
      <c r="B408" s="1"/>
      <c r="C408" s="1"/>
      <c r="D408" s="1"/>
      <c r="E408" s="1"/>
      <c r="F408" s="1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>
      <c r="A409" s="1"/>
      <c r="B409" s="1"/>
      <c r="C409" s="1"/>
      <c r="D409" s="1"/>
      <c r="E409" s="1"/>
      <c r="F409" s="1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>
      <c r="A410" s="1"/>
      <c r="B410" s="1"/>
      <c r="C410" s="1"/>
      <c r="D410" s="1"/>
      <c r="E410" s="1"/>
      <c r="F410" s="1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>
      <c r="A411" s="1"/>
      <c r="B411" s="1"/>
      <c r="C411" s="1"/>
      <c r="D411" s="1"/>
      <c r="E411" s="1"/>
      <c r="F411" s="1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>
      <c r="A412" s="1"/>
      <c r="B412" s="1"/>
      <c r="C412" s="1"/>
      <c r="D412" s="1"/>
      <c r="E412" s="1"/>
      <c r="F412" s="1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>
      <c r="A413" s="1"/>
      <c r="B413" s="1"/>
      <c r="C413" s="1"/>
      <c r="D413" s="1"/>
      <c r="E413" s="1"/>
      <c r="F413" s="1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>
      <c r="A414" s="1"/>
      <c r="B414" s="1"/>
      <c r="C414" s="1"/>
      <c r="D414" s="1"/>
      <c r="E414" s="1"/>
      <c r="F414" s="1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>
      <c r="A415" s="1"/>
      <c r="B415" s="1"/>
      <c r="C415" s="1"/>
      <c r="D415" s="1"/>
      <c r="E415" s="1"/>
      <c r="F415" s="1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>
      <c r="A416" s="1"/>
      <c r="B416" s="1"/>
      <c r="C416" s="1"/>
      <c r="D416" s="1"/>
      <c r="E416" s="1"/>
      <c r="F416" s="1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>
      <c r="A417" s="1"/>
      <c r="B417" s="1"/>
      <c r="C417" s="1"/>
      <c r="D417" s="1"/>
      <c r="E417" s="1"/>
      <c r="F417" s="1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>
      <c r="A418" s="1"/>
      <c r="B418" s="1"/>
      <c r="C418" s="1"/>
      <c r="D418" s="1"/>
      <c r="E418" s="1"/>
      <c r="F418" s="1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>
      <c r="A419" s="1"/>
      <c r="B419" s="1"/>
      <c r="C419" s="1"/>
      <c r="D419" s="1"/>
      <c r="E419" s="1"/>
      <c r="F419" s="1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>
      <c r="A420" s="1"/>
      <c r="B420" s="1"/>
      <c r="C420" s="1"/>
      <c r="D420" s="1"/>
      <c r="E420" s="1"/>
      <c r="F420" s="1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>
      <c r="A421" s="1"/>
      <c r="B421" s="1"/>
      <c r="C421" s="1"/>
      <c r="D421" s="1"/>
      <c r="E421" s="1"/>
      <c r="F421" s="1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>
      <c r="A422" s="1"/>
      <c r="B422" s="1"/>
      <c r="C422" s="1"/>
      <c r="D422" s="1"/>
      <c r="E422" s="1"/>
      <c r="F422" s="1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>
      <c r="A423" s="1"/>
      <c r="B423" s="1"/>
      <c r="C423" s="1"/>
      <c r="D423" s="1"/>
      <c r="E423" s="1"/>
      <c r="F423" s="1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>
      <c r="A424" s="1"/>
      <c r="B424" s="1"/>
      <c r="C424" s="1"/>
      <c r="D424" s="1"/>
      <c r="E424" s="1"/>
      <c r="F424" s="1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>
      <c r="A425" s="1"/>
      <c r="B425" s="1"/>
      <c r="C425" s="1"/>
      <c r="D425" s="1"/>
      <c r="E425" s="1"/>
      <c r="F425" s="1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>
      <c r="A426" s="1"/>
      <c r="B426" s="1"/>
      <c r="C426" s="1"/>
      <c r="D426" s="1"/>
      <c r="E426" s="1"/>
      <c r="F426" s="1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>
      <c r="A427" s="1"/>
      <c r="B427" s="1"/>
      <c r="C427" s="1"/>
      <c r="D427" s="1"/>
      <c r="E427" s="1"/>
      <c r="F427" s="1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>
      <c r="A428" s="1"/>
      <c r="B428" s="1"/>
      <c r="C428" s="1"/>
      <c r="D428" s="1"/>
      <c r="E428" s="1"/>
      <c r="F428" s="1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>
      <c r="A429" s="1"/>
      <c r="B429" s="1"/>
      <c r="C429" s="1"/>
      <c r="D429" s="1"/>
      <c r="E429" s="1"/>
      <c r="F429" s="1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>
      <c r="A430" s="1"/>
      <c r="B430" s="1"/>
      <c r="C430" s="1"/>
      <c r="D430" s="1"/>
      <c r="E430" s="1"/>
      <c r="F430" s="1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>
      <c r="A431" s="1"/>
      <c r="B431" s="1"/>
      <c r="C431" s="1"/>
      <c r="D431" s="1"/>
      <c r="E431" s="1"/>
      <c r="F431" s="1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>
      <c r="A432" s="1"/>
      <c r="B432" s="1"/>
      <c r="C432" s="1"/>
      <c r="D432" s="1"/>
      <c r="E432" s="1"/>
      <c r="F432" s="1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>
      <c r="A433" s="1"/>
      <c r="B433" s="1"/>
      <c r="C433" s="1"/>
      <c r="D433" s="1"/>
      <c r="E433" s="1"/>
      <c r="F433" s="1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>
      <c r="A434" s="1"/>
      <c r="B434" s="1"/>
      <c r="C434" s="1"/>
      <c r="D434" s="1"/>
      <c r="E434" s="1"/>
      <c r="F434" s="1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>
      <c r="A435" s="1"/>
      <c r="B435" s="1"/>
      <c r="C435" s="1"/>
      <c r="D435" s="1"/>
      <c r="E435" s="1"/>
      <c r="F435" s="1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>
      <c r="A436" s="1"/>
      <c r="B436" s="1"/>
      <c r="C436" s="1"/>
      <c r="D436" s="1"/>
      <c r="E436" s="1"/>
      <c r="F436" s="1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>
      <c r="A437" s="1"/>
      <c r="B437" s="1"/>
      <c r="C437" s="1"/>
      <c r="D437" s="1"/>
      <c r="E437" s="1"/>
      <c r="F437" s="1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>
      <c r="A438" s="1"/>
      <c r="B438" s="1"/>
      <c r="C438" s="1"/>
      <c r="D438" s="1"/>
      <c r="E438" s="1"/>
      <c r="F438" s="1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>
      <c r="A439" s="1"/>
      <c r="B439" s="1"/>
      <c r="C439" s="1"/>
      <c r="D439" s="1"/>
      <c r="E439" s="1"/>
      <c r="F439" s="1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>
      <c r="A440" s="1"/>
      <c r="B440" s="1"/>
      <c r="C440" s="1"/>
      <c r="D440" s="1"/>
      <c r="E440" s="1"/>
      <c r="F440" s="1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>
      <c r="A441" s="1"/>
      <c r="B441" s="1"/>
      <c r="C441" s="1"/>
      <c r="D441" s="1"/>
      <c r="E441" s="1"/>
      <c r="F441" s="1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>
      <c r="A442" s="1"/>
      <c r="B442" s="1"/>
      <c r="C442" s="1"/>
      <c r="D442" s="1"/>
      <c r="E442" s="1"/>
      <c r="F442" s="1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>
      <c r="A443" s="1"/>
      <c r="B443" s="1"/>
      <c r="C443" s="1"/>
      <c r="D443" s="1"/>
      <c r="E443" s="1"/>
      <c r="F443" s="1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>
      <c r="A444" s="1"/>
      <c r="B444" s="1"/>
      <c r="C444" s="1"/>
      <c r="D444" s="1"/>
      <c r="E444" s="1"/>
      <c r="F444" s="1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>
      <c r="A445" s="1"/>
      <c r="B445" s="1"/>
      <c r="C445" s="1"/>
      <c r="D445" s="1"/>
      <c r="E445" s="1"/>
      <c r="F445" s="1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>
      <c r="A446" s="1"/>
      <c r="B446" s="1"/>
      <c r="C446" s="1"/>
      <c r="D446" s="1"/>
      <c r="E446" s="1"/>
      <c r="F446" s="1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>
      <c r="A447" s="1"/>
      <c r="B447" s="1"/>
      <c r="C447" s="1"/>
      <c r="D447" s="1"/>
      <c r="E447" s="1"/>
      <c r="F447" s="1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>
      <c r="A448" s="1"/>
      <c r="B448" s="1"/>
      <c r="C448" s="1"/>
      <c r="D448" s="1"/>
      <c r="E448" s="1"/>
      <c r="F448" s="1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>
      <c r="A449" s="1"/>
      <c r="B449" s="1"/>
      <c r="C449" s="1"/>
      <c r="D449" s="1"/>
      <c r="E449" s="1"/>
      <c r="F449" s="1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>
      <c r="A450" s="1"/>
      <c r="B450" s="1"/>
      <c r="C450" s="1"/>
      <c r="D450" s="1"/>
      <c r="E450" s="1"/>
      <c r="F450" s="1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>
      <c r="A451" s="1"/>
      <c r="B451" s="1"/>
      <c r="C451" s="1"/>
      <c r="D451" s="1"/>
      <c r="E451" s="1"/>
      <c r="F451" s="1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>
      <c r="A452" s="1"/>
      <c r="B452" s="1"/>
      <c r="C452" s="1"/>
      <c r="D452" s="1"/>
      <c r="E452" s="1"/>
      <c r="F452" s="1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>
      <c r="A453" s="1"/>
      <c r="B453" s="1"/>
      <c r="C453" s="1"/>
      <c r="D453" s="1"/>
      <c r="E453" s="1"/>
      <c r="F453" s="1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>
      <c r="A454" s="1"/>
      <c r="B454" s="1"/>
      <c r="C454" s="1"/>
      <c r="D454" s="1"/>
      <c r="E454" s="1"/>
      <c r="F454" s="1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>
      <c r="A455" s="1"/>
      <c r="B455" s="1"/>
      <c r="C455" s="1"/>
      <c r="D455" s="1"/>
      <c r="E455" s="1"/>
      <c r="F455" s="1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>
      <c r="A456" s="1"/>
      <c r="B456" s="1"/>
      <c r="C456" s="1"/>
      <c r="D456" s="1"/>
      <c r="E456" s="1"/>
      <c r="F456" s="1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>
      <c r="A457" s="1"/>
      <c r="B457" s="1"/>
      <c r="C457" s="1"/>
      <c r="D457" s="1"/>
      <c r="E457" s="1"/>
      <c r="F457" s="1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>
      <c r="A458" s="1"/>
      <c r="B458" s="1"/>
      <c r="C458" s="1"/>
      <c r="D458" s="1"/>
      <c r="E458" s="1"/>
      <c r="F458" s="1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>
      <c r="A459" s="1"/>
      <c r="B459" s="1"/>
      <c r="C459" s="1"/>
      <c r="D459" s="1"/>
      <c r="E459" s="1"/>
      <c r="F459" s="1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>
      <c r="A460" s="1"/>
      <c r="B460" s="1"/>
      <c r="C460" s="1"/>
      <c r="D460" s="1"/>
      <c r="E460" s="1"/>
      <c r="F460" s="1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>
      <c r="A461" s="1"/>
      <c r="B461" s="1"/>
      <c r="C461" s="1"/>
      <c r="D461" s="1"/>
      <c r="E461" s="1"/>
      <c r="F461" s="1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>
      <c r="A462" s="1"/>
      <c r="B462" s="1"/>
      <c r="C462" s="1"/>
      <c r="D462" s="1"/>
      <c r="E462" s="1"/>
      <c r="F462" s="1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>
      <c r="A463" s="1"/>
      <c r="B463" s="1"/>
      <c r="C463" s="1"/>
      <c r="D463" s="1"/>
      <c r="E463" s="1"/>
      <c r="F463" s="1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>
      <c r="A464" s="1"/>
      <c r="B464" s="1"/>
      <c r="C464" s="1"/>
      <c r="D464" s="1"/>
      <c r="E464" s="1"/>
      <c r="F464" s="1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>
      <c r="A465" s="1"/>
      <c r="B465" s="1"/>
      <c r="C465" s="1"/>
      <c r="D465" s="1"/>
      <c r="E465" s="1"/>
      <c r="F465" s="1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>
      <c r="A466" s="1"/>
      <c r="B466" s="1"/>
      <c r="C466" s="1"/>
      <c r="D466" s="1"/>
      <c r="E466" s="1"/>
      <c r="F466" s="1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>
      <c r="A467" s="1"/>
      <c r="B467" s="1"/>
      <c r="C467" s="1"/>
      <c r="D467" s="1"/>
      <c r="E467" s="1"/>
      <c r="F467" s="1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>
      <c r="A468" s="1"/>
      <c r="B468" s="1"/>
      <c r="C468" s="1"/>
      <c r="D468" s="1"/>
      <c r="E468" s="1"/>
      <c r="F468" s="1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>
      <c r="A469" s="1"/>
      <c r="B469" s="1"/>
      <c r="C469" s="1"/>
      <c r="D469" s="1"/>
      <c r="E469" s="1"/>
      <c r="F469" s="1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>
      <c r="A470" s="1"/>
      <c r="B470" s="1"/>
      <c r="C470" s="1"/>
      <c r="D470" s="1"/>
      <c r="E470" s="1"/>
      <c r="F470" s="1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>
      <c r="A471" s="1"/>
      <c r="B471" s="1"/>
      <c r="C471" s="1"/>
      <c r="D471" s="1"/>
      <c r="E471" s="1"/>
      <c r="F471" s="1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>
      <c r="A472" s="1"/>
      <c r="B472" s="1"/>
      <c r="C472" s="1"/>
      <c r="D472" s="1"/>
      <c r="E472" s="1"/>
      <c r="F472" s="1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>
      <c r="A473" s="1"/>
      <c r="B473" s="1"/>
      <c r="C473" s="1"/>
      <c r="D473" s="1"/>
      <c r="E473" s="1"/>
      <c r="F473" s="1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>
      <c r="A474" s="1"/>
      <c r="B474" s="1"/>
      <c r="C474" s="1"/>
      <c r="D474" s="1"/>
      <c r="E474" s="1"/>
      <c r="F474" s="1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>
      <c r="A475" s="1"/>
      <c r="B475" s="1"/>
      <c r="C475" s="1"/>
      <c r="D475" s="1"/>
      <c r="E475" s="1"/>
      <c r="F475" s="1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>
      <c r="A476" s="1"/>
      <c r="B476" s="1"/>
      <c r="C476" s="1"/>
      <c r="D476" s="1"/>
      <c r="E476" s="1"/>
      <c r="F476" s="1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>
      <c r="A477" s="1"/>
      <c r="B477" s="1"/>
      <c r="C477" s="1"/>
      <c r="D477" s="1"/>
      <c r="E477" s="1"/>
      <c r="F477" s="1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>
      <c r="A478" s="1"/>
      <c r="B478" s="1"/>
      <c r="C478" s="1"/>
      <c r="D478" s="1"/>
      <c r="E478" s="1"/>
      <c r="F478" s="1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>
      <c r="A479" s="1"/>
      <c r="B479" s="1"/>
      <c r="C479" s="1"/>
      <c r="D479" s="1"/>
      <c r="E479" s="1"/>
      <c r="F479" s="1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>
      <c r="A480" s="1"/>
      <c r="B480" s="1"/>
      <c r="C480" s="1"/>
      <c r="D480" s="1"/>
      <c r="E480" s="1"/>
      <c r="F480" s="1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>
      <c r="A481" s="1"/>
      <c r="B481" s="1"/>
      <c r="C481" s="1"/>
      <c r="D481" s="1"/>
      <c r="E481" s="1"/>
      <c r="F481" s="1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>
      <c r="A482" s="1"/>
      <c r="B482" s="1"/>
      <c r="C482" s="1"/>
      <c r="D482" s="1"/>
      <c r="E482" s="1"/>
      <c r="F482" s="1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>
      <c r="A483" s="1"/>
      <c r="B483" s="1"/>
      <c r="C483" s="1"/>
      <c r="D483" s="1"/>
      <c r="E483" s="1"/>
      <c r="F483" s="1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>
      <c r="A484" s="1"/>
      <c r="B484" s="1"/>
      <c r="C484" s="1"/>
      <c r="D484" s="1"/>
      <c r="E484" s="1"/>
      <c r="F484" s="1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>
      <c r="A485" s="1"/>
      <c r="B485" s="1"/>
      <c r="C485" s="1"/>
      <c r="D485" s="1"/>
      <c r="E485" s="1"/>
      <c r="F485" s="1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>
      <c r="A486" s="1"/>
      <c r="B486" s="1"/>
      <c r="C486" s="1"/>
      <c r="D486" s="1"/>
      <c r="E486" s="1"/>
      <c r="F486" s="1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>
      <c r="A487" s="1"/>
      <c r="B487" s="1"/>
      <c r="C487" s="1"/>
      <c r="D487" s="1"/>
      <c r="E487" s="1"/>
      <c r="F487" s="1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>
      <c r="A488" s="1"/>
      <c r="B488" s="1"/>
      <c r="C488" s="1"/>
      <c r="D488" s="1"/>
      <c r="E488" s="1"/>
      <c r="F488" s="1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>
      <c r="A489" s="1"/>
      <c r="B489" s="1"/>
      <c r="C489" s="1"/>
      <c r="D489" s="1"/>
      <c r="E489" s="1"/>
      <c r="F489" s="1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>
      <c r="A490" s="1"/>
      <c r="B490" s="1"/>
      <c r="C490" s="1"/>
      <c r="D490" s="1"/>
      <c r="E490" s="1"/>
      <c r="F490" s="1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>
      <c r="A491" s="1"/>
      <c r="B491" s="1"/>
      <c r="C491" s="1"/>
      <c r="D491" s="1"/>
      <c r="E491" s="1"/>
      <c r="F491" s="1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>
      <c r="A492" s="1"/>
      <c r="B492" s="1"/>
      <c r="C492" s="1"/>
      <c r="D492" s="1"/>
      <c r="E492" s="1"/>
      <c r="F492" s="1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>
      <c r="A493" s="1"/>
      <c r="B493" s="1"/>
      <c r="C493" s="1"/>
      <c r="D493" s="1"/>
      <c r="E493" s="1"/>
      <c r="F493" s="1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>
      <c r="A494" s="1"/>
      <c r="B494" s="1"/>
      <c r="C494" s="1"/>
      <c r="D494" s="1"/>
      <c r="E494" s="1"/>
      <c r="F494" s="1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>
      <c r="A495" s="1"/>
      <c r="B495" s="1"/>
      <c r="C495" s="1"/>
      <c r="D495" s="1"/>
      <c r="E495" s="1"/>
      <c r="F495" s="1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>
      <c r="A496" s="1"/>
      <c r="B496" s="1"/>
      <c r="C496" s="1"/>
      <c r="D496" s="1"/>
      <c r="E496" s="1"/>
      <c r="F496" s="1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>
      <c r="A497" s="1"/>
      <c r="B497" s="1"/>
      <c r="C497" s="1"/>
      <c r="D497" s="1"/>
      <c r="E497" s="1"/>
      <c r="F497" s="1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>
      <c r="A498" s="1"/>
      <c r="B498" s="1"/>
      <c r="C498" s="1"/>
      <c r="D498" s="1"/>
      <c r="E498" s="1"/>
      <c r="F498" s="1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>
      <c r="A499" s="1"/>
      <c r="B499" s="1"/>
      <c r="C499" s="1"/>
      <c r="D499" s="1"/>
      <c r="E499" s="1"/>
      <c r="F499" s="1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>
      <c r="A500" s="1"/>
      <c r="B500" s="1"/>
      <c r="C500" s="1"/>
      <c r="D500" s="1"/>
      <c r="E500" s="1"/>
      <c r="F500" s="1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>
      <c r="A501" s="1"/>
      <c r="B501" s="1"/>
      <c r="C501" s="1"/>
      <c r="D501" s="1"/>
      <c r="E501" s="1"/>
      <c r="F501" s="1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>
      <c r="A502" s="1"/>
      <c r="B502" s="1"/>
      <c r="C502" s="1"/>
      <c r="D502" s="1"/>
      <c r="E502" s="1"/>
      <c r="F502" s="1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>
      <c r="A503" s="1"/>
      <c r="B503" s="1"/>
      <c r="C503" s="1"/>
      <c r="D503" s="1"/>
      <c r="E503" s="1"/>
      <c r="F503" s="1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>
      <c r="A504" s="1"/>
      <c r="B504" s="1"/>
      <c r="C504" s="1"/>
      <c r="D504" s="1"/>
      <c r="E504" s="1"/>
      <c r="F504" s="1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>
      <c r="A505" s="1"/>
      <c r="B505" s="1"/>
      <c r="C505" s="1"/>
      <c r="D505" s="1"/>
      <c r="E505" s="1"/>
      <c r="F505" s="1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>
      <c r="A506" s="1"/>
      <c r="B506" s="1"/>
      <c r="C506" s="1"/>
      <c r="D506" s="1"/>
      <c r="E506" s="1"/>
      <c r="F506" s="1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>
      <c r="A507" s="1"/>
      <c r="B507" s="1"/>
      <c r="C507" s="1"/>
      <c r="D507" s="1"/>
      <c r="E507" s="1"/>
      <c r="F507" s="1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>
      <c r="A508" s="1"/>
      <c r="B508" s="1"/>
      <c r="C508" s="1"/>
      <c r="D508" s="1"/>
      <c r="E508" s="1"/>
      <c r="F508" s="1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>
      <c r="A509" s="1"/>
      <c r="B509" s="1"/>
      <c r="C509" s="1"/>
      <c r="D509" s="1"/>
      <c r="E509" s="1"/>
      <c r="F509" s="1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>
      <c r="A510" s="1"/>
      <c r="B510" s="1"/>
      <c r="C510" s="1"/>
      <c r="D510" s="1"/>
      <c r="E510" s="1"/>
      <c r="F510" s="1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>
      <c r="A511" s="1"/>
      <c r="B511" s="1"/>
      <c r="C511" s="1"/>
      <c r="D511" s="1"/>
      <c r="E511" s="1"/>
      <c r="F511" s="1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>
      <c r="A512" s="1"/>
      <c r="B512" s="1"/>
      <c r="C512" s="1"/>
      <c r="D512" s="1"/>
      <c r="E512" s="1"/>
      <c r="F512" s="1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>
      <c r="A513" s="1"/>
      <c r="B513" s="1"/>
      <c r="C513" s="1"/>
      <c r="D513" s="1"/>
      <c r="E513" s="1"/>
      <c r="F513" s="1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>
      <c r="A514" s="1"/>
      <c r="B514" s="1"/>
      <c r="C514" s="1"/>
      <c r="D514" s="1"/>
      <c r="E514" s="1"/>
      <c r="F514" s="1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>
      <c r="A515" s="1"/>
      <c r="B515" s="1"/>
      <c r="C515" s="1"/>
      <c r="D515" s="1"/>
      <c r="E515" s="1"/>
      <c r="F515" s="1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>
      <c r="A516" s="1"/>
      <c r="B516" s="1"/>
      <c r="C516" s="1"/>
      <c r="D516" s="1"/>
      <c r="E516" s="1"/>
      <c r="F516" s="1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>
      <c r="A517" s="1"/>
      <c r="B517" s="1"/>
      <c r="C517" s="1"/>
      <c r="D517" s="1"/>
      <c r="E517" s="1"/>
      <c r="F517" s="1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>
      <c r="A518" s="1"/>
      <c r="B518" s="1"/>
      <c r="C518" s="1"/>
      <c r="D518" s="1"/>
      <c r="E518" s="1"/>
      <c r="F518" s="1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>
      <c r="A519" s="1"/>
      <c r="B519" s="1"/>
      <c r="C519" s="1"/>
      <c r="D519" s="1"/>
      <c r="E519" s="1"/>
      <c r="F519" s="1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>
      <c r="A520" s="1"/>
      <c r="B520" s="1"/>
      <c r="C520" s="1"/>
      <c r="D520" s="1"/>
      <c r="E520" s="1"/>
      <c r="F520" s="1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>
      <c r="A521" s="1"/>
      <c r="B521" s="1"/>
      <c r="C521" s="1"/>
      <c r="D521" s="1"/>
      <c r="E521" s="1"/>
      <c r="F521" s="1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>
      <c r="A522" s="1"/>
      <c r="B522" s="1"/>
      <c r="C522" s="1"/>
      <c r="D522" s="1"/>
      <c r="E522" s="1"/>
      <c r="F522" s="1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>
      <c r="A523" s="1"/>
      <c r="B523" s="1"/>
      <c r="C523" s="1"/>
      <c r="D523" s="1"/>
      <c r="E523" s="1"/>
      <c r="F523" s="1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>
      <c r="A524" s="1"/>
      <c r="B524" s="1"/>
      <c r="C524" s="1"/>
      <c r="D524" s="1"/>
      <c r="E524" s="1"/>
      <c r="F524" s="1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>
      <c r="A525" s="1"/>
      <c r="B525" s="1"/>
      <c r="C525" s="1"/>
      <c r="D525" s="1"/>
      <c r="E525" s="1"/>
      <c r="F525" s="1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>
      <c r="A526" s="1"/>
      <c r="B526" s="1"/>
      <c r="C526" s="1"/>
      <c r="D526" s="1"/>
      <c r="E526" s="1"/>
      <c r="F526" s="1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>
      <c r="A527" s="1"/>
      <c r="B527" s="1"/>
      <c r="C527" s="1"/>
      <c r="D527" s="1"/>
      <c r="E527" s="1"/>
      <c r="F527" s="1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>
      <c r="A528" s="1"/>
      <c r="B528" s="1"/>
      <c r="C528" s="1"/>
      <c r="D528" s="1"/>
      <c r="E528" s="1"/>
      <c r="F528" s="1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>
      <c r="A529" s="1"/>
      <c r="B529" s="1"/>
      <c r="C529" s="1"/>
      <c r="D529" s="1"/>
      <c r="E529" s="1"/>
      <c r="F529" s="1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>
      <c r="A530" s="1"/>
      <c r="B530" s="1"/>
      <c r="C530" s="1"/>
      <c r="D530" s="1"/>
      <c r="E530" s="1"/>
      <c r="F530" s="1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>
      <c r="A531" s="1"/>
      <c r="B531" s="1"/>
      <c r="C531" s="1"/>
      <c r="D531" s="1"/>
      <c r="E531" s="1"/>
      <c r="F531" s="1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>
      <c r="A532" s="1"/>
      <c r="B532" s="1"/>
      <c r="C532" s="1"/>
      <c r="D532" s="1"/>
      <c r="E532" s="1"/>
      <c r="F532" s="1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>
      <c r="A533" s="1"/>
      <c r="B533" s="1"/>
      <c r="C533" s="1"/>
      <c r="D533" s="1"/>
      <c r="E533" s="1"/>
      <c r="F533" s="1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>
      <c r="A534" s="1"/>
      <c r="B534" s="1"/>
      <c r="C534" s="1"/>
      <c r="D534" s="1"/>
      <c r="E534" s="1"/>
      <c r="F534" s="1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>
      <c r="A535" s="1"/>
      <c r="B535" s="1"/>
      <c r="C535" s="1"/>
      <c r="D535" s="1"/>
      <c r="E535" s="1"/>
      <c r="F535" s="1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>
      <c r="A536" s="1"/>
      <c r="B536" s="1"/>
      <c r="C536" s="1"/>
      <c r="D536" s="1"/>
      <c r="E536" s="1"/>
      <c r="F536" s="1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>
      <c r="A537" s="1"/>
      <c r="B537" s="1"/>
      <c r="C537" s="1"/>
      <c r="D537" s="1"/>
      <c r="E537" s="1"/>
      <c r="F537" s="1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>
      <c r="A538" s="1"/>
      <c r="B538" s="1"/>
      <c r="C538" s="1"/>
      <c r="D538" s="1"/>
      <c r="E538" s="1"/>
      <c r="F538" s="1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>
      <c r="A539" s="1"/>
      <c r="B539" s="1"/>
      <c r="C539" s="1"/>
      <c r="D539" s="1"/>
      <c r="E539" s="1"/>
      <c r="F539" s="1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>
      <c r="A540" s="1"/>
      <c r="B540" s="1"/>
      <c r="C540" s="1"/>
      <c r="D540" s="1"/>
      <c r="E540" s="1"/>
      <c r="F540" s="1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>
      <c r="A541" s="1"/>
      <c r="B541" s="1"/>
      <c r="C541" s="1"/>
      <c r="D541" s="1"/>
      <c r="E541" s="1"/>
      <c r="F541" s="1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>
      <c r="A542" s="1"/>
      <c r="B542" s="1"/>
      <c r="C542" s="1"/>
      <c r="D542" s="1"/>
      <c r="E542" s="1"/>
      <c r="F542" s="1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>
      <c r="A543" s="1"/>
      <c r="B543" s="1"/>
      <c r="C543" s="1"/>
      <c r="D543" s="1"/>
      <c r="E543" s="1"/>
      <c r="F543" s="1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>
      <c r="A544" s="1"/>
      <c r="B544" s="1"/>
      <c r="C544" s="1"/>
      <c r="D544" s="1"/>
      <c r="E544" s="1"/>
      <c r="F544" s="1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>
      <c r="A545" s="1"/>
      <c r="B545" s="1"/>
      <c r="C545" s="1"/>
      <c r="D545" s="1"/>
      <c r="E545" s="1"/>
      <c r="F545" s="1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>
      <c r="A546" s="1"/>
      <c r="B546" s="1"/>
      <c r="C546" s="1"/>
      <c r="D546" s="1"/>
      <c r="E546" s="1"/>
      <c r="F546" s="1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>
      <c r="A547" s="1"/>
      <c r="B547" s="1"/>
      <c r="C547" s="1"/>
      <c r="D547" s="1"/>
      <c r="E547" s="1"/>
      <c r="F547" s="1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>
      <c r="A548" s="1"/>
      <c r="B548" s="1"/>
      <c r="C548" s="1"/>
      <c r="D548" s="1"/>
      <c r="E548" s="1"/>
      <c r="F548" s="1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>
      <c r="A549" s="1"/>
      <c r="B549" s="1"/>
      <c r="C549" s="1"/>
      <c r="D549" s="1"/>
      <c r="E549" s="1"/>
      <c r="F549" s="1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>
      <c r="A550" s="1"/>
      <c r="B550" s="1"/>
      <c r="C550" s="1"/>
      <c r="D550" s="1"/>
      <c r="E550" s="1"/>
      <c r="F550" s="1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>
      <c r="A551" s="1"/>
      <c r="B551" s="1"/>
      <c r="C551" s="1"/>
      <c r="D551" s="1"/>
      <c r="E551" s="1"/>
      <c r="F551" s="1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>
      <c r="A552" s="1"/>
      <c r="B552" s="1"/>
      <c r="C552" s="1"/>
      <c r="D552" s="1"/>
      <c r="E552" s="1"/>
      <c r="F552" s="1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>
      <c r="A553" s="1"/>
      <c r="B553" s="1"/>
      <c r="C553" s="1"/>
      <c r="D553" s="1"/>
      <c r="E553" s="1"/>
      <c r="F553" s="1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>
      <c r="A554" s="1"/>
      <c r="B554" s="1"/>
      <c r="C554" s="1"/>
      <c r="D554" s="1"/>
      <c r="E554" s="1"/>
      <c r="F554" s="1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>
      <c r="A555" s="1"/>
      <c r="B555" s="1"/>
      <c r="C555" s="1"/>
      <c r="D555" s="1"/>
      <c r="E555" s="1"/>
      <c r="F555" s="1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>
      <c r="A556" s="1"/>
      <c r="B556" s="1"/>
      <c r="C556" s="1"/>
      <c r="D556" s="1"/>
      <c r="E556" s="1"/>
      <c r="F556" s="1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>
      <c r="A557" s="1"/>
      <c r="B557" s="1"/>
      <c r="C557" s="1"/>
      <c r="D557" s="1"/>
      <c r="E557" s="1"/>
      <c r="F557" s="1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>
      <c r="A558" s="1"/>
      <c r="B558" s="1"/>
      <c r="C558" s="1"/>
      <c r="D558" s="1"/>
      <c r="E558" s="1"/>
      <c r="F558" s="1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>
      <c r="A559" s="1"/>
      <c r="B559" s="1"/>
      <c r="C559" s="1"/>
      <c r="D559" s="1"/>
      <c r="E559" s="1"/>
      <c r="F559" s="1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>
      <c r="A560" s="1"/>
      <c r="B560" s="1"/>
      <c r="C560" s="1"/>
      <c r="D560" s="1"/>
      <c r="E560" s="1"/>
      <c r="F560" s="1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>
      <c r="A561" s="1"/>
      <c r="B561" s="1"/>
      <c r="C561" s="1"/>
      <c r="D561" s="1"/>
      <c r="E561" s="1"/>
      <c r="F561" s="1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>
      <c r="A562" s="1"/>
      <c r="B562" s="1"/>
      <c r="C562" s="1"/>
      <c r="D562" s="1"/>
      <c r="E562" s="1"/>
      <c r="F562" s="1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>
      <c r="A563" s="1"/>
      <c r="B563" s="1"/>
      <c r="C563" s="1"/>
      <c r="D563" s="1"/>
      <c r="E563" s="1"/>
      <c r="F563" s="1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>
      <c r="A564" s="1"/>
      <c r="B564" s="1"/>
      <c r="C564" s="1"/>
      <c r="D564" s="1"/>
      <c r="E564" s="1"/>
      <c r="F564" s="1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>
      <c r="A565" s="1"/>
      <c r="B565" s="1"/>
      <c r="C565" s="1"/>
      <c r="D565" s="1"/>
      <c r="E565" s="1"/>
      <c r="F565" s="1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>
      <c r="A566" s="1"/>
      <c r="B566" s="1"/>
      <c r="C566" s="1"/>
      <c r="D566" s="1"/>
      <c r="E566" s="1"/>
      <c r="F566" s="1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>
      <c r="A567" s="1"/>
      <c r="B567" s="1"/>
      <c r="C567" s="1"/>
      <c r="D567" s="1"/>
      <c r="E567" s="1"/>
      <c r="F567" s="1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>
      <c r="A568" s="1"/>
      <c r="B568" s="1"/>
      <c r="C568" s="1"/>
      <c r="D568" s="1"/>
      <c r="E568" s="1"/>
      <c r="F568" s="1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>
      <c r="A569" s="1"/>
      <c r="B569" s="1"/>
      <c r="C569" s="1"/>
      <c r="D569" s="1"/>
      <c r="E569" s="1"/>
      <c r="F569" s="1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>
      <c r="A570" s="1"/>
      <c r="B570" s="1"/>
      <c r="C570" s="1"/>
      <c r="D570" s="1"/>
      <c r="E570" s="1"/>
      <c r="F570" s="1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>
      <c r="A571" s="1"/>
      <c r="B571" s="1"/>
      <c r="C571" s="1"/>
      <c r="D571" s="1"/>
      <c r="E571" s="1"/>
      <c r="F571" s="1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>
      <c r="A572" s="1"/>
      <c r="B572" s="1"/>
      <c r="C572" s="1"/>
      <c r="D572" s="1"/>
      <c r="E572" s="1"/>
      <c r="F572" s="1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>
      <c r="A573" s="1"/>
      <c r="B573" s="1"/>
      <c r="C573" s="1"/>
      <c r="D573" s="1"/>
      <c r="E573" s="1"/>
      <c r="F573" s="1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>
      <c r="A574" s="1"/>
      <c r="B574" s="1"/>
      <c r="C574" s="1"/>
      <c r="D574" s="1"/>
      <c r="E574" s="1"/>
      <c r="F574" s="1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>
      <c r="A575" s="1"/>
      <c r="B575" s="1"/>
      <c r="C575" s="1"/>
      <c r="D575" s="1"/>
      <c r="E575" s="1"/>
      <c r="F575" s="1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>
      <c r="A576" s="1"/>
      <c r="B576" s="1"/>
      <c r="C576" s="1"/>
      <c r="D576" s="1"/>
      <c r="E576" s="1"/>
      <c r="F576" s="1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>
      <c r="A577" s="1"/>
      <c r="B577" s="1"/>
      <c r="C577" s="1"/>
      <c r="D577" s="1"/>
      <c r="E577" s="1"/>
      <c r="F577" s="1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>
      <c r="A578" s="1"/>
      <c r="B578" s="1"/>
      <c r="C578" s="1"/>
      <c r="D578" s="1"/>
      <c r="E578" s="1"/>
      <c r="F578" s="1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>
      <c r="A579" s="1"/>
      <c r="B579" s="1"/>
      <c r="C579" s="1"/>
      <c r="D579" s="1"/>
      <c r="E579" s="1"/>
      <c r="F579" s="1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>
      <c r="A580" s="1"/>
      <c r="B580" s="1"/>
      <c r="C580" s="1"/>
      <c r="D580" s="1"/>
      <c r="E580" s="1"/>
      <c r="F580" s="1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>
      <c r="A581" s="1"/>
      <c r="B581" s="1"/>
      <c r="C581" s="1"/>
      <c r="D581" s="1"/>
      <c r="E581" s="1"/>
      <c r="F581" s="1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>
      <c r="A582" s="1"/>
      <c r="B582" s="1"/>
      <c r="C582" s="1"/>
      <c r="D582" s="1"/>
      <c r="E582" s="1"/>
      <c r="F582" s="1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>
      <c r="A583" s="1"/>
      <c r="B583" s="1"/>
      <c r="C583" s="1"/>
      <c r="D583" s="1"/>
      <c r="E583" s="1"/>
      <c r="F583" s="1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>
      <c r="A584" s="1"/>
      <c r="B584" s="1"/>
      <c r="C584" s="1"/>
      <c r="D584" s="1"/>
      <c r="E584" s="1"/>
      <c r="F584" s="1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>
      <c r="A585" s="1"/>
      <c r="B585" s="1"/>
      <c r="C585" s="1"/>
      <c r="D585" s="1"/>
      <c r="E585" s="1"/>
      <c r="F585" s="1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>
      <c r="A586" s="1"/>
      <c r="B586" s="1"/>
      <c r="C586" s="1"/>
      <c r="D586" s="1"/>
      <c r="E586" s="1"/>
      <c r="F586" s="1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>
      <c r="A587" s="1"/>
      <c r="B587" s="1"/>
      <c r="C587" s="1"/>
      <c r="D587" s="1"/>
      <c r="E587" s="1"/>
      <c r="F587" s="1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>
      <c r="A588" s="1"/>
      <c r="B588" s="1"/>
      <c r="C588" s="1"/>
      <c r="D588" s="1"/>
      <c r="E588" s="1"/>
      <c r="F588" s="1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>
      <c r="A589" s="1"/>
      <c r="B589" s="1"/>
      <c r="C589" s="1"/>
      <c r="D589" s="1"/>
      <c r="E589" s="1"/>
      <c r="F589" s="1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>
      <c r="A590" s="1"/>
      <c r="B590" s="1"/>
      <c r="C590" s="1"/>
      <c r="D590" s="1"/>
      <c r="E590" s="1"/>
      <c r="F590" s="1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>
      <c r="A591" s="1"/>
      <c r="B591" s="1"/>
      <c r="C591" s="1"/>
      <c r="D591" s="1"/>
      <c r="E591" s="1"/>
      <c r="F591" s="1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>
      <c r="A592" s="1"/>
      <c r="B592" s="1"/>
      <c r="C592" s="1"/>
      <c r="D592" s="1"/>
      <c r="E592" s="1"/>
      <c r="F592" s="1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>
      <c r="A593" s="1"/>
      <c r="B593" s="1"/>
      <c r="C593" s="1"/>
      <c r="D593" s="1"/>
      <c r="E593" s="1"/>
      <c r="F593" s="1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>
      <c r="A594" s="1"/>
      <c r="B594" s="1"/>
      <c r="C594" s="1"/>
      <c r="D594" s="1"/>
      <c r="E594" s="1"/>
      <c r="F594" s="1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>
      <c r="A595" s="1"/>
      <c r="B595" s="1"/>
      <c r="C595" s="1"/>
      <c r="D595" s="1"/>
      <c r="E595" s="1"/>
      <c r="F595" s="1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>
      <c r="A596" s="1"/>
      <c r="B596" s="1"/>
      <c r="C596" s="1"/>
      <c r="D596" s="1"/>
      <c r="E596" s="1"/>
      <c r="F596" s="1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>
      <c r="A597" s="1"/>
      <c r="B597" s="1"/>
      <c r="C597" s="1"/>
      <c r="D597" s="1"/>
      <c r="E597" s="1"/>
      <c r="F597" s="1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>
      <c r="A598" s="1"/>
      <c r="B598" s="1"/>
      <c r="C598" s="1"/>
      <c r="D598" s="1"/>
      <c r="E598" s="1"/>
      <c r="F598" s="1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>
      <c r="A599" s="1"/>
      <c r="B599" s="1"/>
      <c r="C599" s="1"/>
      <c r="D599" s="1"/>
      <c r="E599" s="1"/>
      <c r="F599" s="1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>
      <c r="A600" s="1"/>
      <c r="B600" s="1"/>
      <c r="C600" s="1"/>
      <c r="D600" s="1"/>
      <c r="E600" s="1"/>
      <c r="F600" s="1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>
      <c r="A601" s="1"/>
      <c r="B601" s="1"/>
      <c r="C601" s="1"/>
      <c r="D601" s="1"/>
      <c r="E601" s="1"/>
      <c r="F601" s="1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>
      <c r="A602" s="1"/>
      <c r="B602" s="1"/>
      <c r="C602" s="1"/>
      <c r="D602" s="1"/>
      <c r="E602" s="1"/>
      <c r="F602" s="1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>
      <c r="A603" s="1"/>
      <c r="B603" s="1"/>
      <c r="C603" s="1"/>
      <c r="D603" s="1"/>
      <c r="E603" s="1"/>
      <c r="F603" s="1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>
      <c r="A604" s="1"/>
      <c r="B604" s="1"/>
      <c r="C604" s="1"/>
      <c r="D604" s="1"/>
      <c r="E604" s="1"/>
      <c r="F604" s="1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>
      <c r="A605" s="1"/>
      <c r="B605" s="1"/>
      <c r="C605" s="1"/>
      <c r="D605" s="1"/>
      <c r="E605" s="1"/>
      <c r="F605" s="1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>
      <c r="A606" s="1"/>
      <c r="B606" s="1"/>
      <c r="C606" s="1"/>
      <c r="D606" s="1"/>
      <c r="E606" s="1"/>
      <c r="F606" s="1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>
      <c r="A607" s="1"/>
      <c r="B607" s="1"/>
      <c r="C607" s="1"/>
      <c r="D607" s="1"/>
      <c r="E607" s="1"/>
      <c r="F607" s="1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>
      <c r="A608" s="1"/>
      <c r="B608" s="1"/>
      <c r="C608" s="1"/>
      <c r="D608" s="1"/>
      <c r="E608" s="1"/>
      <c r="F608" s="1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>
      <c r="A609" s="1"/>
      <c r="B609" s="1"/>
      <c r="C609" s="1"/>
      <c r="D609" s="1"/>
      <c r="E609" s="1"/>
      <c r="F609" s="1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>
      <c r="A610" s="1"/>
      <c r="B610" s="1"/>
      <c r="C610" s="1"/>
      <c r="D610" s="1"/>
      <c r="E610" s="1"/>
      <c r="F610" s="1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>
      <c r="A611" s="1"/>
      <c r="B611" s="1"/>
      <c r="C611" s="1"/>
      <c r="D611" s="1"/>
      <c r="E611" s="1"/>
      <c r="F611" s="1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>
      <c r="A612" s="1"/>
      <c r="B612" s="1"/>
      <c r="C612" s="1"/>
      <c r="D612" s="1"/>
      <c r="E612" s="1"/>
      <c r="F612" s="1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>
      <c r="A613" s="1"/>
      <c r="B613" s="1"/>
      <c r="C613" s="1"/>
      <c r="D613" s="1"/>
      <c r="E613" s="1"/>
      <c r="F613" s="1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>
      <c r="A614" s="1"/>
      <c r="B614" s="1"/>
      <c r="C614" s="1"/>
      <c r="D614" s="1"/>
      <c r="E614" s="1"/>
      <c r="F614" s="1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>
      <c r="A615" s="1"/>
      <c r="B615" s="1"/>
      <c r="C615" s="1"/>
      <c r="D615" s="1"/>
      <c r="E615" s="1"/>
      <c r="F615" s="1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>
      <c r="A616" s="1"/>
      <c r="B616" s="1"/>
      <c r="C616" s="1"/>
      <c r="D616" s="1"/>
      <c r="E616" s="1"/>
      <c r="F616" s="1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>
      <c r="A617" s="1"/>
      <c r="B617" s="1"/>
      <c r="C617" s="1"/>
      <c r="D617" s="1"/>
      <c r="E617" s="1"/>
      <c r="F617" s="1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>
      <c r="A618" s="1"/>
      <c r="B618" s="1"/>
      <c r="C618" s="1"/>
      <c r="D618" s="1"/>
      <c r="E618" s="1"/>
      <c r="F618" s="1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>
      <c r="A619" s="1"/>
      <c r="B619" s="1"/>
      <c r="C619" s="1"/>
      <c r="D619" s="1"/>
      <c r="E619" s="1"/>
      <c r="F619" s="1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>
      <c r="A620" s="1"/>
      <c r="B620" s="1"/>
      <c r="C620" s="1"/>
      <c r="D620" s="1"/>
      <c r="E620" s="1"/>
      <c r="F620" s="1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>
      <c r="A621" s="1"/>
      <c r="B621" s="1"/>
      <c r="C621" s="1"/>
      <c r="D621" s="1"/>
      <c r="E621" s="1"/>
      <c r="F621" s="1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>
      <c r="A622" s="1"/>
      <c r="B622" s="1"/>
      <c r="C622" s="1"/>
      <c r="D622" s="1"/>
      <c r="E622" s="1"/>
      <c r="F622" s="1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>
      <c r="A623" s="1"/>
      <c r="B623" s="1"/>
      <c r="C623" s="1"/>
      <c r="D623" s="1"/>
      <c r="E623" s="1"/>
      <c r="F623" s="1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>
      <c r="A624" s="1"/>
      <c r="B624" s="1"/>
      <c r="C624" s="1"/>
      <c r="D624" s="1"/>
      <c r="E624" s="1"/>
      <c r="F624" s="1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>
      <c r="A625" s="1"/>
      <c r="B625" s="1"/>
      <c r="C625" s="1"/>
      <c r="D625" s="1"/>
      <c r="E625" s="1"/>
      <c r="F625" s="1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>
      <c r="A626" s="1"/>
      <c r="B626" s="1"/>
      <c r="C626" s="1"/>
      <c r="D626" s="1"/>
      <c r="E626" s="1"/>
      <c r="F626" s="1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>
      <c r="A627" s="1"/>
      <c r="B627" s="1"/>
      <c r="C627" s="1"/>
      <c r="D627" s="1"/>
      <c r="E627" s="1"/>
      <c r="F627" s="1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>
      <c r="A628" s="1"/>
      <c r="B628" s="1"/>
      <c r="C628" s="1"/>
      <c r="D628" s="1"/>
      <c r="E628" s="1"/>
      <c r="F628" s="1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>
      <c r="A629" s="1"/>
      <c r="B629" s="1"/>
      <c r="C629" s="1"/>
      <c r="D629" s="1"/>
      <c r="E629" s="1"/>
      <c r="F629" s="1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>
      <c r="A630" s="1"/>
      <c r="B630" s="1"/>
      <c r="C630" s="1"/>
      <c r="D630" s="1"/>
      <c r="E630" s="1"/>
      <c r="F630" s="1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>
      <c r="A631" s="1"/>
      <c r="B631" s="1"/>
      <c r="C631" s="1"/>
      <c r="D631" s="1"/>
      <c r="E631" s="1"/>
      <c r="F631" s="1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>
      <c r="A632" s="1"/>
      <c r="B632" s="1"/>
      <c r="C632" s="1"/>
      <c r="D632" s="1"/>
      <c r="E632" s="1"/>
      <c r="F632" s="1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>
      <c r="A633" s="1"/>
      <c r="B633" s="1"/>
      <c r="C633" s="1"/>
      <c r="D633" s="1"/>
      <c r="E633" s="1"/>
      <c r="F633" s="1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>
      <c r="A634" s="1"/>
      <c r="B634" s="1"/>
      <c r="C634" s="1"/>
      <c r="D634" s="1"/>
      <c r="E634" s="1"/>
      <c r="F634" s="1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>
      <c r="A635" s="1"/>
      <c r="B635" s="1"/>
      <c r="C635" s="1"/>
      <c r="D635" s="1"/>
      <c r="E635" s="1"/>
      <c r="F635" s="1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>
      <c r="A636" s="1"/>
      <c r="B636" s="1"/>
      <c r="C636" s="1"/>
      <c r="D636" s="1"/>
      <c r="E636" s="1"/>
      <c r="F636" s="1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>
      <c r="A637" s="1"/>
      <c r="B637" s="1"/>
      <c r="C637" s="1"/>
      <c r="D637" s="1"/>
      <c r="E637" s="1"/>
      <c r="F637" s="1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>
      <c r="A638" s="1"/>
      <c r="B638" s="1"/>
      <c r="C638" s="1"/>
      <c r="D638" s="1"/>
      <c r="E638" s="1"/>
      <c r="F638" s="1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>
      <c r="A639" s="1"/>
      <c r="B639" s="1"/>
      <c r="C639" s="1"/>
      <c r="D639" s="1"/>
      <c r="E639" s="1"/>
      <c r="F639" s="1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>
      <c r="A640" s="1"/>
      <c r="B640" s="1"/>
      <c r="C640" s="1"/>
      <c r="D640" s="1"/>
      <c r="E640" s="1"/>
      <c r="F640" s="1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>
      <c r="A641" s="1"/>
      <c r="B641" s="1"/>
      <c r="C641" s="1"/>
      <c r="D641" s="1"/>
      <c r="E641" s="1"/>
      <c r="F641" s="1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>
      <c r="A642" s="1"/>
      <c r="B642" s="1"/>
      <c r="C642" s="1"/>
      <c r="D642" s="1"/>
      <c r="E642" s="1"/>
      <c r="F642" s="1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>
      <c r="A643" s="1"/>
      <c r="B643" s="1"/>
      <c r="C643" s="1"/>
      <c r="D643" s="1"/>
      <c r="E643" s="1"/>
      <c r="F643" s="1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>
      <c r="A644" s="1"/>
      <c r="B644" s="1"/>
      <c r="C644" s="1"/>
      <c r="D644" s="1"/>
      <c r="E644" s="1"/>
      <c r="F644" s="1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>
      <c r="A645" s="1"/>
      <c r="B645" s="1"/>
      <c r="C645" s="1"/>
      <c r="D645" s="1"/>
      <c r="E645" s="1"/>
      <c r="F645" s="1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>
      <c r="A646" s="1"/>
      <c r="B646" s="1"/>
      <c r="C646" s="1"/>
      <c r="D646" s="1"/>
      <c r="E646" s="1"/>
      <c r="F646" s="1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>
      <c r="A647" s="1"/>
      <c r="B647" s="1"/>
      <c r="C647" s="1"/>
      <c r="D647" s="1"/>
      <c r="E647" s="1"/>
      <c r="F647" s="1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>
      <c r="A648" s="1"/>
      <c r="B648" s="1"/>
      <c r="C648" s="1"/>
      <c r="D648" s="1"/>
      <c r="E648" s="1"/>
      <c r="F648" s="1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>
      <c r="A649" s="1"/>
      <c r="B649" s="1"/>
      <c r="C649" s="1"/>
      <c r="D649" s="1"/>
      <c r="E649" s="1"/>
      <c r="F649" s="1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>
      <c r="A650" s="1"/>
      <c r="B650" s="1"/>
      <c r="C650" s="1"/>
      <c r="D650" s="1"/>
      <c r="E650" s="1"/>
      <c r="F650" s="1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>
      <c r="A651" s="1"/>
      <c r="B651" s="1"/>
      <c r="C651" s="1"/>
      <c r="D651" s="1"/>
      <c r="E651" s="1"/>
      <c r="F651" s="1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>
      <c r="A652" s="1"/>
      <c r="B652" s="1"/>
      <c r="C652" s="1"/>
      <c r="D652" s="1"/>
      <c r="E652" s="1"/>
      <c r="F652" s="1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>
      <c r="A653" s="1"/>
      <c r="B653" s="1"/>
      <c r="C653" s="1"/>
      <c r="D653" s="1"/>
      <c r="E653" s="1"/>
      <c r="F653" s="1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>
      <c r="A654" s="1"/>
      <c r="B654" s="1"/>
      <c r="C654" s="1"/>
      <c r="D654" s="1"/>
      <c r="E654" s="1"/>
      <c r="F654" s="1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>
      <c r="A655" s="1"/>
      <c r="B655" s="1"/>
      <c r="C655" s="1"/>
      <c r="D655" s="1"/>
      <c r="E655" s="1"/>
      <c r="F655" s="1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>
      <c r="A656" s="1"/>
      <c r="B656" s="1"/>
      <c r="C656" s="1"/>
      <c r="D656" s="1"/>
      <c r="E656" s="1"/>
      <c r="F656" s="1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>
      <c r="A657" s="1"/>
      <c r="B657" s="1"/>
      <c r="C657" s="1"/>
      <c r="D657" s="1"/>
      <c r="E657" s="1"/>
      <c r="F657" s="1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>
      <c r="A658" s="1"/>
      <c r="B658" s="1"/>
      <c r="C658" s="1"/>
      <c r="D658" s="1"/>
      <c r="E658" s="1"/>
      <c r="F658" s="1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>
      <c r="A659" s="1"/>
      <c r="B659" s="1"/>
      <c r="C659" s="1"/>
      <c r="D659" s="1"/>
      <c r="E659" s="1"/>
      <c r="F659" s="1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>
      <c r="A660" s="1"/>
      <c r="B660" s="1"/>
      <c r="C660" s="1"/>
      <c r="D660" s="1"/>
      <c r="E660" s="1"/>
      <c r="F660" s="1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>
      <c r="A661" s="1"/>
      <c r="B661" s="1"/>
      <c r="C661" s="1"/>
      <c r="D661" s="1"/>
      <c r="E661" s="1"/>
      <c r="F661" s="1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>
      <c r="A662" s="1"/>
      <c r="B662" s="1"/>
      <c r="C662" s="1"/>
      <c r="D662" s="1"/>
      <c r="E662" s="1"/>
      <c r="F662" s="1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>
      <c r="A663" s="1"/>
      <c r="B663" s="1"/>
      <c r="C663" s="1"/>
      <c r="D663" s="1"/>
      <c r="E663" s="1"/>
      <c r="F663" s="1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>
      <c r="A664" s="1"/>
      <c r="B664" s="1"/>
      <c r="C664" s="1"/>
      <c r="D664" s="1"/>
      <c r="E664" s="1"/>
      <c r="F664" s="1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>
      <c r="A665" s="1"/>
      <c r="B665" s="1"/>
      <c r="C665" s="1"/>
      <c r="D665" s="1"/>
      <c r="E665" s="1"/>
      <c r="F665" s="1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>
      <c r="A666" s="1"/>
      <c r="B666" s="1"/>
      <c r="C666" s="1"/>
      <c r="D666" s="1"/>
      <c r="E666" s="1"/>
      <c r="F666" s="1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>
      <c r="A667" s="1"/>
      <c r="B667" s="1"/>
      <c r="C667" s="1"/>
      <c r="D667" s="1"/>
      <c r="E667" s="1"/>
      <c r="F667" s="1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>
      <c r="A668" s="1"/>
      <c r="B668" s="1"/>
      <c r="C668" s="1"/>
      <c r="D668" s="1"/>
      <c r="E668" s="1"/>
      <c r="F668" s="1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>
      <c r="A669" s="1"/>
      <c r="B669" s="1"/>
      <c r="C669" s="1"/>
      <c r="D669" s="1"/>
      <c r="E669" s="1"/>
      <c r="F669" s="1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>
      <c r="A670" s="1"/>
      <c r="B670" s="1"/>
      <c r="C670" s="1"/>
      <c r="D670" s="1"/>
      <c r="E670" s="1"/>
      <c r="F670" s="1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>
      <c r="A671" s="1"/>
      <c r="B671" s="1"/>
      <c r="C671" s="1"/>
      <c r="D671" s="1"/>
      <c r="E671" s="1"/>
      <c r="F671" s="1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>
      <c r="A672" s="1"/>
      <c r="B672" s="1"/>
      <c r="C672" s="1"/>
      <c r="D672" s="1"/>
      <c r="E672" s="1"/>
      <c r="F672" s="1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>
      <c r="A673" s="1"/>
      <c r="B673" s="1"/>
      <c r="C673" s="1"/>
      <c r="D673" s="1"/>
      <c r="E673" s="1"/>
      <c r="F673" s="1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>
      <c r="A674" s="1"/>
      <c r="B674" s="1"/>
      <c r="C674" s="1"/>
      <c r="D674" s="1"/>
      <c r="E674" s="1"/>
      <c r="F674" s="1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>
      <c r="A675" s="1"/>
      <c r="B675" s="1"/>
      <c r="C675" s="1"/>
      <c r="D675" s="1"/>
      <c r="E675" s="1"/>
      <c r="F675" s="1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>
      <c r="A676" s="1"/>
      <c r="B676" s="1"/>
      <c r="C676" s="1"/>
      <c r="D676" s="1"/>
      <c r="E676" s="1"/>
      <c r="F676" s="1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>
      <c r="A677" s="1"/>
      <c r="B677" s="1"/>
      <c r="C677" s="1"/>
      <c r="D677" s="1"/>
      <c r="E677" s="1"/>
      <c r="F677" s="1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>
      <c r="A678" s="1"/>
      <c r="B678" s="1"/>
      <c r="C678" s="1"/>
      <c r="D678" s="1"/>
      <c r="E678" s="1"/>
      <c r="F678" s="1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>
      <c r="A679" s="1"/>
      <c r="B679" s="1"/>
      <c r="C679" s="1"/>
      <c r="D679" s="1"/>
      <c r="E679" s="1"/>
      <c r="F679" s="1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>
      <c r="A680" s="1"/>
      <c r="B680" s="1"/>
      <c r="C680" s="1"/>
      <c r="D680" s="1"/>
      <c r="E680" s="1"/>
      <c r="F680" s="1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>
      <c r="A681" s="1"/>
      <c r="B681" s="1"/>
      <c r="C681" s="1"/>
      <c r="D681" s="1"/>
      <c r="E681" s="1"/>
      <c r="F681" s="1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>
      <c r="A682" s="1"/>
      <c r="B682" s="1"/>
      <c r="C682" s="1"/>
      <c r="D682" s="1"/>
      <c r="E682" s="1"/>
      <c r="F682" s="1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>
      <c r="A683" s="1"/>
      <c r="B683" s="1"/>
      <c r="C683" s="1"/>
      <c r="D683" s="1"/>
      <c r="E683" s="1"/>
      <c r="F683" s="1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>
      <c r="A684" s="1"/>
      <c r="B684" s="1"/>
      <c r="C684" s="1"/>
      <c r="D684" s="1"/>
      <c r="E684" s="1"/>
      <c r="F684" s="1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>
      <c r="A685" s="1"/>
      <c r="B685" s="1"/>
      <c r="C685" s="1"/>
      <c r="D685" s="1"/>
      <c r="E685" s="1"/>
      <c r="F685" s="1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>
      <c r="A686" s="1"/>
      <c r="B686" s="1"/>
      <c r="C686" s="1"/>
      <c r="D686" s="1"/>
      <c r="E686" s="1"/>
      <c r="F686" s="1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>
      <c r="A687" s="1"/>
      <c r="B687" s="1"/>
      <c r="C687" s="1"/>
      <c r="D687" s="1"/>
      <c r="E687" s="1"/>
      <c r="F687" s="1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>
      <c r="A688" s="1"/>
      <c r="B688" s="1"/>
      <c r="C688" s="1"/>
      <c r="D688" s="1"/>
      <c r="E688" s="1"/>
      <c r="F688" s="1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>
      <c r="A689" s="1"/>
      <c r="B689" s="1"/>
      <c r="C689" s="1"/>
      <c r="D689" s="1"/>
      <c r="E689" s="1"/>
      <c r="F689" s="1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>
      <c r="A690" s="1"/>
      <c r="B690" s="1"/>
      <c r="C690" s="1"/>
      <c r="D690" s="1"/>
      <c r="E690" s="1"/>
      <c r="F690" s="1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>
      <c r="A691" s="1"/>
      <c r="B691" s="1"/>
      <c r="C691" s="1"/>
      <c r="D691" s="1"/>
      <c r="E691" s="1"/>
      <c r="F691" s="1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>
      <c r="A692" s="1"/>
      <c r="B692" s="1"/>
      <c r="C692" s="1"/>
      <c r="D692" s="1"/>
      <c r="E692" s="1"/>
      <c r="F692" s="1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>
      <c r="A693" s="1"/>
      <c r="B693" s="1"/>
      <c r="C693" s="1"/>
      <c r="D693" s="1"/>
      <c r="E693" s="1"/>
      <c r="F693" s="1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>
      <c r="A694" s="1"/>
      <c r="B694" s="1"/>
      <c r="C694" s="1"/>
      <c r="D694" s="1"/>
      <c r="E694" s="1"/>
      <c r="F694" s="1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>
      <c r="A695" s="1"/>
      <c r="B695" s="1"/>
      <c r="C695" s="1"/>
      <c r="D695" s="1"/>
      <c r="E695" s="1"/>
      <c r="F695" s="1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>
      <c r="A696" s="1"/>
      <c r="B696" s="1"/>
      <c r="C696" s="1"/>
      <c r="D696" s="1"/>
      <c r="E696" s="1"/>
      <c r="F696" s="1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>
      <c r="A697" s="1"/>
      <c r="B697" s="1"/>
      <c r="C697" s="1"/>
      <c r="D697" s="1"/>
      <c r="E697" s="1"/>
      <c r="F697" s="1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>
      <c r="A698" s="1"/>
      <c r="B698" s="1"/>
      <c r="C698" s="1"/>
      <c r="D698" s="1"/>
      <c r="E698" s="1"/>
      <c r="F698" s="1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>
      <c r="A699" s="1"/>
      <c r="B699" s="1"/>
      <c r="C699" s="1"/>
      <c r="D699" s="1"/>
      <c r="E699" s="1"/>
      <c r="F699" s="1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>
      <c r="A700" s="1"/>
      <c r="B700" s="1"/>
      <c r="C700" s="1"/>
      <c r="D700" s="1"/>
      <c r="E700" s="1"/>
      <c r="F700" s="1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>
      <c r="A701" s="1"/>
      <c r="B701" s="1"/>
      <c r="C701" s="1"/>
      <c r="D701" s="1"/>
      <c r="E701" s="1"/>
      <c r="F701" s="1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>
      <c r="A702" s="1"/>
      <c r="B702" s="1"/>
      <c r="C702" s="1"/>
      <c r="D702" s="1"/>
      <c r="E702" s="1"/>
      <c r="F702" s="1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>
      <c r="A703" s="1"/>
      <c r="B703" s="1"/>
      <c r="C703" s="1"/>
      <c r="D703" s="1"/>
      <c r="E703" s="1"/>
      <c r="F703" s="1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>
      <c r="A704" s="1"/>
      <c r="B704" s="1"/>
      <c r="C704" s="1"/>
      <c r="D704" s="1"/>
      <c r="E704" s="1"/>
      <c r="F704" s="1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>
      <c r="A705" s="1"/>
      <c r="B705" s="1"/>
      <c r="C705" s="1"/>
      <c r="D705" s="1"/>
      <c r="E705" s="1"/>
      <c r="F705" s="1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>
      <c r="A706" s="1"/>
      <c r="B706" s="1"/>
      <c r="C706" s="1"/>
      <c r="D706" s="1"/>
      <c r="E706" s="1"/>
      <c r="F706" s="1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>
      <c r="A707" s="1"/>
      <c r="B707" s="1"/>
      <c r="C707" s="1"/>
      <c r="D707" s="1"/>
      <c r="E707" s="1"/>
      <c r="F707" s="1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>
      <c r="A708" s="1"/>
      <c r="B708" s="1"/>
      <c r="C708" s="1"/>
      <c r="D708" s="1"/>
      <c r="E708" s="1"/>
      <c r="F708" s="1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>
      <c r="A709" s="1"/>
      <c r="B709" s="1"/>
      <c r="C709" s="1"/>
      <c r="D709" s="1"/>
      <c r="E709" s="1"/>
      <c r="F709" s="1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>
      <c r="A710" s="1"/>
      <c r="B710" s="1"/>
      <c r="C710" s="1"/>
      <c r="D710" s="1"/>
      <c r="E710" s="1"/>
      <c r="F710" s="1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>
      <c r="A711" s="1"/>
      <c r="B711" s="1"/>
      <c r="C711" s="1"/>
      <c r="D711" s="1"/>
      <c r="E711" s="1"/>
      <c r="F711" s="1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>
      <c r="A712" s="1"/>
      <c r="B712" s="1"/>
      <c r="C712" s="1"/>
      <c r="D712" s="1"/>
      <c r="E712" s="1"/>
      <c r="F712" s="1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>
      <c r="A713" s="1"/>
      <c r="B713" s="1"/>
      <c r="C713" s="1"/>
      <c r="D713" s="1"/>
      <c r="E713" s="1"/>
      <c r="F713" s="1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>
      <c r="A714" s="1"/>
      <c r="B714" s="1"/>
      <c r="C714" s="1"/>
      <c r="D714" s="1"/>
      <c r="E714" s="1"/>
      <c r="F714" s="1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>
      <c r="A715" s="1"/>
      <c r="B715" s="1"/>
      <c r="C715" s="1"/>
      <c r="D715" s="1"/>
      <c r="E715" s="1"/>
      <c r="F715" s="1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>
      <c r="A716" s="1"/>
      <c r="B716" s="1"/>
      <c r="C716" s="1"/>
      <c r="D716" s="1"/>
      <c r="E716" s="1"/>
      <c r="F716" s="1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>
      <c r="A717" s="1"/>
      <c r="B717" s="1"/>
      <c r="C717" s="1"/>
      <c r="D717" s="1"/>
      <c r="E717" s="1"/>
      <c r="F717" s="1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>
      <c r="A718" s="1"/>
      <c r="B718" s="1"/>
      <c r="C718" s="1"/>
      <c r="D718" s="1"/>
      <c r="E718" s="1"/>
      <c r="F718" s="1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>
      <c r="A719" s="1"/>
      <c r="B719" s="1"/>
      <c r="C719" s="1"/>
      <c r="D719" s="1"/>
      <c r="E719" s="1"/>
      <c r="F719" s="1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>
      <c r="A720" s="1"/>
      <c r="B720" s="1"/>
      <c r="C720" s="1"/>
      <c r="D720" s="1"/>
      <c r="E720" s="1"/>
      <c r="F720" s="1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>
      <c r="A721" s="1"/>
      <c r="B721" s="1"/>
      <c r="C721" s="1"/>
      <c r="D721" s="1"/>
      <c r="E721" s="1"/>
      <c r="F721" s="1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>
      <c r="A722" s="1"/>
      <c r="B722" s="1"/>
      <c r="C722" s="1"/>
      <c r="D722" s="1"/>
      <c r="E722" s="1"/>
      <c r="F722" s="1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>
      <c r="A723" s="1"/>
      <c r="B723" s="1"/>
      <c r="C723" s="1"/>
      <c r="D723" s="1"/>
      <c r="E723" s="1"/>
      <c r="F723" s="1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>
      <c r="A724" s="1"/>
      <c r="B724" s="1"/>
      <c r="C724" s="1"/>
      <c r="D724" s="1"/>
      <c r="E724" s="1"/>
      <c r="F724" s="1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>
      <c r="A725" s="1"/>
      <c r="B725" s="1"/>
      <c r="C725" s="1"/>
      <c r="D725" s="1"/>
      <c r="E725" s="1"/>
      <c r="F725" s="1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>
      <c r="A726" s="1"/>
      <c r="B726" s="1"/>
      <c r="C726" s="1"/>
      <c r="D726" s="1"/>
      <c r="E726" s="1"/>
      <c r="F726" s="1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>
      <c r="A727" s="1"/>
      <c r="B727" s="1"/>
      <c r="C727" s="1"/>
      <c r="D727" s="1"/>
      <c r="E727" s="1"/>
      <c r="F727" s="1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>
      <c r="A728" s="1"/>
      <c r="B728" s="1"/>
      <c r="C728" s="1"/>
      <c r="D728" s="1"/>
      <c r="E728" s="1"/>
      <c r="F728" s="1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>
      <c r="A729" s="1"/>
      <c r="B729" s="1"/>
      <c r="C729" s="1"/>
      <c r="D729" s="1"/>
      <c r="E729" s="1"/>
      <c r="F729" s="1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>
      <c r="A730" s="1"/>
      <c r="B730" s="1"/>
      <c r="C730" s="1"/>
      <c r="D730" s="1"/>
      <c r="E730" s="1"/>
      <c r="F730" s="1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>
      <c r="A731" s="1"/>
      <c r="B731" s="1"/>
      <c r="C731" s="1"/>
      <c r="D731" s="1"/>
      <c r="E731" s="1"/>
      <c r="F731" s="1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>
      <c r="A732" s="1"/>
      <c r="B732" s="1"/>
      <c r="C732" s="1"/>
      <c r="D732" s="1"/>
      <c r="E732" s="1"/>
      <c r="F732" s="1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>
      <c r="A733" s="1"/>
      <c r="B733" s="1"/>
      <c r="C733" s="1"/>
      <c r="D733" s="1"/>
      <c r="E733" s="1"/>
      <c r="F733" s="1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>
      <c r="A734" s="1"/>
      <c r="B734" s="1"/>
      <c r="C734" s="1"/>
      <c r="D734" s="1"/>
      <c r="E734" s="1"/>
      <c r="F734" s="1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>
      <c r="A735" s="1"/>
      <c r="B735" s="1"/>
      <c r="C735" s="1"/>
      <c r="D735" s="1"/>
      <c r="E735" s="1"/>
      <c r="F735" s="1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>
      <c r="A736" s="1"/>
      <c r="B736" s="1"/>
      <c r="C736" s="1"/>
      <c r="D736" s="1"/>
      <c r="E736" s="1"/>
      <c r="F736" s="1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>
      <c r="A737" s="1"/>
      <c r="B737" s="1"/>
      <c r="C737" s="1"/>
      <c r="D737" s="1"/>
      <c r="E737" s="1"/>
      <c r="F737" s="1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>
      <c r="A738" s="1"/>
      <c r="B738" s="1"/>
      <c r="C738" s="1"/>
      <c r="D738" s="1"/>
      <c r="E738" s="1"/>
      <c r="F738" s="1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>
      <c r="A739" s="1"/>
      <c r="B739" s="1"/>
      <c r="C739" s="1"/>
      <c r="D739" s="1"/>
      <c r="E739" s="1"/>
      <c r="F739" s="1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>
      <c r="A740" s="1"/>
      <c r="B740" s="1"/>
      <c r="C740" s="1"/>
      <c r="D740" s="1"/>
      <c r="E740" s="1"/>
      <c r="F740" s="1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>
      <c r="A741" s="1"/>
      <c r="B741" s="1"/>
      <c r="C741" s="1"/>
      <c r="D741" s="1"/>
      <c r="E741" s="1"/>
      <c r="F741" s="1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>
      <c r="A742" s="1"/>
      <c r="B742" s="1"/>
      <c r="C742" s="1"/>
      <c r="D742" s="1"/>
      <c r="E742" s="1"/>
      <c r="F742" s="1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>
      <c r="A743" s="1"/>
      <c r="B743" s="1"/>
      <c r="C743" s="1"/>
      <c r="D743" s="1"/>
      <c r="E743" s="1"/>
      <c r="F743" s="1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>
      <c r="A744" s="1"/>
      <c r="B744" s="1"/>
      <c r="C744" s="1"/>
      <c r="D744" s="1"/>
      <c r="E744" s="1"/>
      <c r="F744" s="1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>
      <c r="A745" s="1"/>
      <c r="B745" s="1"/>
      <c r="C745" s="1"/>
      <c r="D745" s="1"/>
      <c r="E745" s="1"/>
      <c r="F745" s="1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>
      <c r="A746" s="1"/>
      <c r="B746" s="1"/>
      <c r="C746" s="1"/>
      <c r="D746" s="1"/>
      <c r="E746" s="1"/>
      <c r="F746" s="1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>
      <c r="A747" s="1"/>
      <c r="B747" s="1"/>
      <c r="C747" s="1"/>
      <c r="D747" s="1"/>
      <c r="E747" s="1"/>
      <c r="F747" s="1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>
      <c r="A748" s="1"/>
      <c r="B748" s="1"/>
      <c r="C748" s="1"/>
      <c r="D748" s="1"/>
      <c r="E748" s="1"/>
      <c r="F748" s="1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>
      <c r="A749" s="1"/>
      <c r="B749" s="1"/>
      <c r="C749" s="1"/>
      <c r="D749" s="1"/>
      <c r="E749" s="1"/>
      <c r="F749" s="1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>
      <c r="A750" s="1"/>
      <c r="B750" s="1"/>
      <c r="C750" s="1"/>
      <c r="D750" s="1"/>
      <c r="E750" s="1"/>
      <c r="F750" s="1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>
      <c r="A751" s="1"/>
      <c r="B751" s="1"/>
      <c r="C751" s="1"/>
      <c r="D751" s="1"/>
      <c r="E751" s="1"/>
      <c r="F751" s="1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>
      <c r="A752" s="1"/>
      <c r="B752" s="1"/>
      <c r="C752" s="1"/>
      <c r="D752" s="1"/>
      <c r="E752" s="1"/>
      <c r="F752" s="1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>
      <c r="A753" s="1"/>
      <c r="B753" s="1"/>
      <c r="C753" s="1"/>
      <c r="D753" s="1"/>
      <c r="E753" s="1"/>
      <c r="F753" s="1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>
      <c r="A754" s="1"/>
      <c r="B754" s="1"/>
      <c r="C754" s="1"/>
      <c r="D754" s="1"/>
      <c r="E754" s="1"/>
      <c r="F754" s="1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>
      <c r="A755" s="1"/>
      <c r="B755" s="1"/>
      <c r="C755" s="1"/>
      <c r="D755" s="1"/>
      <c r="E755" s="1"/>
      <c r="F755" s="1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>
      <c r="A756" s="1"/>
      <c r="B756" s="1"/>
      <c r="C756" s="1"/>
      <c r="D756" s="1"/>
      <c r="E756" s="1"/>
      <c r="F756" s="1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>
      <c r="A757" s="1"/>
      <c r="B757" s="1"/>
      <c r="C757" s="1"/>
      <c r="D757" s="1"/>
      <c r="E757" s="1"/>
      <c r="F757" s="1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>
      <c r="A758" s="1"/>
      <c r="B758" s="1"/>
      <c r="C758" s="1"/>
      <c r="D758" s="1"/>
      <c r="E758" s="1"/>
      <c r="F758" s="1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>
      <c r="A759" s="1"/>
      <c r="B759" s="1"/>
      <c r="C759" s="1"/>
      <c r="D759" s="1"/>
      <c r="E759" s="1"/>
      <c r="F759" s="1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>
      <c r="A760" s="1"/>
      <c r="B760" s="1"/>
      <c r="C760" s="1"/>
      <c r="D760" s="1"/>
      <c r="E760" s="1"/>
      <c r="F760" s="1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>
      <c r="A761" s="1"/>
      <c r="B761" s="1"/>
      <c r="C761" s="1"/>
      <c r="D761" s="1"/>
      <c r="E761" s="1"/>
      <c r="F761" s="1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>
      <c r="A762" s="1"/>
      <c r="B762" s="1"/>
      <c r="C762" s="1"/>
      <c r="D762" s="1"/>
      <c r="E762" s="1"/>
      <c r="F762" s="1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>
      <c r="A763" s="1"/>
      <c r="B763" s="1"/>
      <c r="C763" s="1"/>
      <c r="D763" s="1"/>
      <c r="E763" s="1"/>
      <c r="F763" s="1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>
      <c r="A764" s="1"/>
      <c r="B764" s="1"/>
      <c r="C764" s="1"/>
      <c r="D764" s="1"/>
      <c r="E764" s="1"/>
      <c r="F764" s="1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>
      <c r="A765" s="1"/>
      <c r="B765" s="1"/>
      <c r="C765" s="1"/>
      <c r="D765" s="1"/>
      <c r="E765" s="1"/>
      <c r="F765" s="1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>
      <c r="A766" s="1"/>
      <c r="B766" s="1"/>
      <c r="C766" s="1"/>
      <c r="D766" s="1"/>
      <c r="E766" s="1"/>
      <c r="F766" s="1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>
      <c r="A767" s="1"/>
      <c r="B767" s="1"/>
      <c r="C767" s="1"/>
      <c r="D767" s="1"/>
      <c r="E767" s="1"/>
      <c r="F767" s="1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>
      <c r="A768" s="1"/>
      <c r="B768" s="1"/>
      <c r="C768" s="1"/>
      <c r="D768" s="1"/>
      <c r="E768" s="1"/>
      <c r="F768" s="1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>
      <c r="A769" s="1"/>
      <c r="B769" s="1"/>
      <c r="C769" s="1"/>
      <c r="D769" s="1"/>
      <c r="E769" s="1"/>
      <c r="F769" s="1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>
      <c r="A770" s="1"/>
      <c r="B770" s="1"/>
      <c r="C770" s="1"/>
      <c r="D770" s="1"/>
      <c r="E770" s="1"/>
      <c r="F770" s="1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>
      <c r="A771" s="1"/>
      <c r="B771" s="1"/>
      <c r="C771" s="1"/>
      <c r="D771" s="1"/>
      <c r="E771" s="1"/>
      <c r="F771" s="1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>
      <c r="A772" s="1"/>
      <c r="B772" s="1"/>
      <c r="C772" s="1"/>
      <c r="D772" s="1"/>
      <c r="E772" s="1"/>
      <c r="F772" s="1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>
      <c r="A773" s="1"/>
      <c r="B773" s="1"/>
      <c r="C773" s="1"/>
      <c r="D773" s="1"/>
      <c r="E773" s="1"/>
      <c r="F773" s="1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>
      <c r="A774" s="1"/>
      <c r="B774" s="1"/>
      <c r="C774" s="1"/>
      <c r="D774" s="1"/>
      <c r="E774" s="1"/>
      <c r="F774" s="1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>
      <c r="A775" s="1"/>
      <c r="B775" s="1"/>
      <c r="C775" s="1"/>
      <c r="D775" s="1"/>
      <c r="E775" s="1"/>
      <c r="F775" s="1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>
      <c r="A776" s="1"/>
      <c r="B776" s="1"/>
      <c r="C776" s="1"/>
      <c r="D776" s="1"/>
      <c r="E776" s="1"/>
      <c r="F776" s="1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>
      <c r="A777" s="1"/>
      <c r="B777" s="1"/>
      <c r="C777" s="1"/>
      <c r="D777" s="1"/>
      <c r="E777" s="1"/>
      <c r="F777" s="1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>
      <c r="A778" s="1"/>
      <c r="B778" s="1"/>
      <c r="C778" s="1"/>
      <c r="D778" s="1"/>
      <c r="E778" s="1"/>
      <c r="F778" s="1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>
      <c r="A779" s="1"/>
      <c r="B779" s="1"/>
      <c r="C779" s="1"/>
      <c r="D779" s="1"/>
      <c r="E779" s="1"/>
      <c r="F779" s="1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>
      <c r="A780" s="1"/>
      <c r="B780" s="1"/>
      <c r="C780" s="1"/>
      <c r="D780" s="1"/>
      <c r="E780" s="1"/>
      <c r="F780" s="1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>
      <c r="A781" s="1"/>
      <c r="B781" s="1"/>
      <c r="C781" s="1"/>
      <c r="D781" s="1"/>
      <c r="E781" s="1"/>
      <c r="F781" s="1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>
      <c r="A782" s="1"/>
      <c r="B782" s="1"/>
      <c r="C782" s="1"/>
      <c r="D782" s="1"/>
      <c r="E782" s="1"/>
      <c r="F782" s="1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>
      <c r="A783" s="1"/>
      <c r="B783" s="1"/>
      <c r="C783" s="1"/>
      <c r="D783" s="1"/>
      <c r="E783" s="1"/>
      <c r="F783" s="1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>
      <c r="A784" s="1"/>
      <c r="B784" s="1"/>
      <c r="C784" s="1"/>
      <c r="D784" s="1"/>
      <c r="E784" s="1"/>
      <c r="F784" s="1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>
      <c r="A785" s="1"/>
      <c r="B785" s="1"/>
      <c r="C785" s="1"/>
      <c r="D785" s="1"/>
      <c r="E785" s="1"/>
      <c r="F785" s="1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>
      <c r="A786" s="1"/>
      <c r="B786" s="1"/>
      <c r="C786" s="1"/>
      <c r="D786" s="1"/>
      <c r="E786" s="1"/>
      <c r="F786" s="1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>
      <c r="A787" s="1"/>
      <c r="B787" s="1"/>
      <c r="C787" s="1"/>
      <c r="D787" s="1"/>
      <c r="E787" s="1"/>
      <c r="F787" s="1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>
      <c r="A788" s="1"/>
      <c r="B788" s="1"/>
      <c r="C788" s="1"/>
      <c r="D788" s="1"/>
      <c r="E788" s="1"/>
      <c r="F788" s="1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>
      <c r="A789" s="1"/>
      <c r="B789" s="1"/>
      <c r="C789" s="1"/>
      <c r="D789" s="1"/>
      <c r="E789" s="1"/>
      <c r="F789" s="1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>
      <c r="A790" s="1"/>
      <c r="B790" s="1"/>
      <c r="C790" s="1"/>
      <c r="D790" s="1"/>
      <c r="E790" s="1"/>
      <c r="F790" s="1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>
      <c r="A791" s="1"/>
      <c r="B791" s="1"/>
      <c r="C791" s="1"/>
      <c r="D791" s="1"/>
      <c r="E791" s="1"/>
      <c r="F791" s="1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>
      <c r="A792" s="1"/>
      <c r="B792" s="1"/>
      <c r="C792" s="1"/>
      <c r="D792" s="1"/>
      <c r="E792" s="1"/>
      <c r="F792" s="1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>
      <c r="A793" s="1"/>
      <c r="B793" s="1"/>
      <c r="C793" s="1"/>
      <c r="D793" s="1"/>
      <c r="E793" s="1"/>
      <c r="F793" s="1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>
      <c r="A794" s="1"/>
      <c r="B794" s="1"/>
      <c r="C794" s="1"/>
      <c r="D794" s="1"/>
      <c r="E794" s="1"/>
      <c r="F794" s="1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>
      <c r="A795" s="1"/>
      <c r="B795" s="1"/>
      <c r="C795" s="1"/>
      <c r="D795" s="1"/>
      <c r="E795" s="1"/>
      <c r="F795" s="1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>
      <c r="A796" s="1"/>
      <c r="B796" s="1"/>
      <c r="C796" s="1"/>
      <c r="D796" s="1"/>
      <c r="E796" s="1"/>
      <c r="F796" s="1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>
      <c r="A797" s="1"/>
      <c r="B797" s="1"/>
      <c r="C797" s="1"/>
      <c r="D797" s="1"/>
      <c r="E797" s="1"/>
      <c r="F797" s="1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>
      <c r="A798" s="1"/>
      <c r="B798" s="1"/>
      <c r="C798" s="1"/>
      <c r="D798" s="1"/>
      <c r="E798" s="1"/>
      <c r="F798" s="1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>
      <c r="A799" s="1"/>
      <c r="B799" s="1"/>
      <c r="C799" s="1"/>
      <c r="D799" s="1"/>
      <c r="E799" s="1"/>
      <c r="F799" s="1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>
      <c r="A800" s="1"/>
      <c r="B800" s="1"/>
      <c r="C800" s="1"/>
      <c r="D800" s="1"/>
      <c r="E800" s="1"/>
      <c r="F800" s="1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>
      <c r="A801" s="1"/>
      <c r="B801" s="1"/>
      <c r="C801" s="1"/>
      <c r="D801" s="1"/>
      <c r="E801" s="1"/>
      <c r="F801" s="1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>
      <c r="A802" s="1"/>
      <c r="B802" s="1"/>
      <c r="C802" s="1"/>
      <c r="D802" s="1"/>
      <c r="E802" s="1"/>
      <c r="F802" s="1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>
      <c r="A803" s="1"/>
      <c r="B803" s="1"/>
      <c r="C803" s="1"/>
      <c r="D803" s="1"/>
      <c r="E803" s="1"/>
      <c r="F803" s="1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>
      <c r="A804" s="1"/>
      <c r="B804" s="1"/>
      <c r="C804" s="1"/>
      <c r="D804" s="1"/>
      <c r="E804" s="1"/>
      <c r="F804" s="1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>
      <c r="A805" s="1"/>
      <c r="B805" s="1"/>
      <c r="C805" s="1"/>
      <c r="D805" s="1"/>
      <c r="E805" s="1"/>
      <c r="F805" s="1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>
      <c r="A806" s="1"/>
      <c r="B806" s="1"/>
      <c r="C806" s="1"/>
      <c r="D806" s="1"/>
      <c r="E806" s="1"/>
      <c r="F806" s="1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>
      <c r="A807" s="1"/>
      <c r="B807" s="1"/>
      <c r="C807" s="1"/>
      <c r="D807" s="1"/>
      <c r="E807" s="1"/>
      <c r="F807" s="1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>
      <c r="A808" s="1"/>
      <c r="B808" s="1"/>
      <c r="C808" s="1"/>
      <c r="D808" s="1"/>
      <c r="E808" s="1"/>
      <c r="F808" s="1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>
      <c r="A809" s="1"/>
      <c r="B809" s="1"/>
      <c r="C809" s="1"/>
      <c r="D809" s="1"/>
      <c r="E809" s="1"/>
      <c r="F809" s="1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>
      <c r="A810" s="1"/>
      <c r="B810" s="1"/>
      <c r="C810" s="1"/>
      <c r="D810" s="1"/>
      <c r="E810" s="1"/>
      <c r="F810" s="1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>
      <c r="A811" s="1"/>
      <c r="B811" s="1"/>
      <c r="C811" s="1"/>
      <c r="D811" s="1"/>
      <c r="E811" s="1"/>
      <c r="F811" s="1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>
      <c r="A812" s="1"/>
      <c r="B812" s="1"/>
      <c r="C812" s="1"/>
      <c r="D812" s="1"/>
      <c r="E812" s="1"/>
      <c r="F812" s="1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>
      <c r="A813" s="1"/>
      <c r="B813" s="1"/>
      <c r="C813" s="1"/>
      <c r="D813" s="1"/>
      <c r="E813" s="1"/>
      <c r="F813" s="1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>
      <c r="A814" s="1"/>
      <c r="B814" s="1"/>
      <c r="C814" s="1"/>
      <c r="D814" s="1"/>
      <c r="E814" s="1"/>
      <c r="F814" s="1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>
      <c r="A815" s="1"/>
      <c r="B815" s="1"/>
      <c r="C815" s="1"/>
      <c r="D815" s="1"/>
      <c r="E815" s="1"/>
      <c r="F815" s="1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>
      <c r="A816" s="1"/>
      <c r="B816" s="1"/>
      <c r="C816" s="1"/>
      <c r="D816" s="1"/>
      <c r="E816" s="1"/>
      <c r="F816" s="1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>
      <c r="A817" s="1"/>
      <c r="B817" s="1"/>
      <c r="C817" s="1"/>
      <c r="D817" s="1"/>
      <c r="E817" s="1"/>
      <c r="F817" s="1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>
      <c r="A818" s="1"/>
      <c r="B818" s="1"/>
      <c r="C818" s="1"/>
      <c r="D818" s="1"/>
      <c r="E818" s="1"/>
      <c r="F818" s="1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>
      <c r="A819" s="1"/>
      <c r="B819" s="1"/>
      <c r="C819" s="1"/>
      <c r="D819" s="1"/>
      <c r="E819" s="1"/>
      <c r="F819" s="1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>
      <c r="A820" s="1"/>
      <c r="B820" s="1"/>
      <c r="C820" s="1"/>
      <c r="D820" s="1"/>
      <c r="E820" s="1"/>
      <c r="F820" s="1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>
      <c r="A821" s="1"/>
      <c r="B821" s="1"/>
      <c r="C821" s="1"/>
      <c r="D821" s="1"/>
      <c r="E821" s="1"/>
      <c r="F821" s="1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>
      <c r="A822" s="1"/>
      <c r="B822" s="1"/>
      <c r="C822" s="1"/>
      <c r="D822" s="1"/>
      <c r="E822" s="1"/>
      <c r="F822" s="1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>
      <c r="A823" s="1"/>
      <c r="B823" s="1"/>
      <c r="C823" s="1"/>
      <c r="D823" s="1"/>
      <c r="E823" s="1"/>
      <c r="F823" s="1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>
      <c r="A824" s="1"/>
      <c r="B824" s="1"/>
      <c r="C824" s="1"/>
      <c r="D824" s="1"/>
      <c r="E824" s="1"/>
      <c r="F824" s="1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>
      <c r="A825" s="1"/>
      <c r="B825" s="1"/>
      <c r="C825" s="1"/>
      <c r="D825" s="1"/>
      <c r="E825" s="1"/>
      <c r="F825" s="1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>
      <c r="A826" s="1"/>
      <c r="B826" s="1"/>
      <c r="C826" s="1"/>
      <c r="D826" s="1"/>
      <c r="E826" s="1"/>
      <c r="F826" s="1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>
      <c r="A827" s="1"/>
      <c r="B827" s="1"/>
      <c r="C827" s="1"/>
      <c r="D827" s="1"/>
      <c r="E827" s="1"/>
      <c r="F827" s="1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>
      <c r="A828" s="1"/>
      <c r="B828" s="1"/>
      <c r="C828" s="1"/>
      <c r="D828" s="1"/>
      <c r="E828" s="1"/>
      <c r="F828" s="1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>
      <c r="A829" s="1"/>
      <c r="B829" s="1"/>
      <c r="C829" s="1"/>
      <c r="D829" s="1"/>
      <c r="E829" s="1"/>
      <c r="F829" s="1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>
      <c r="A830" s="1"/>
      <c r="B830" s="1"/>
      <c r="C830" s="1"/>
      <c r="D830" s="1"/>
      <c r="E830" s="1"/>
      <c r="F830" s="1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>
      <c r="A831" s="1"/>
      <c r="B831" s="1"/>
      <c r="C831" s="1"/>
      <c r="D831" s="1"/>
      <c r="E831" s="1"/>
      <c r="F831" s="1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>
      <c r="A832" s="1"/>
      <c r="B832" s="1"/>
      <c r="C832" s="1"/>
      <c r="D832" s="1"/>
      <c r="E832" s="1"/>
      <c r="F832" s="1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>
      <c r="A833" s="1"/>
      <c r="B833" s="1"/>
      <c r="C833" s="1"/>
      <c r="D833" s="1"/>
      <c r="E833" s="1"/>
      <c r="F833" s="1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>
      <c r="A834" s="1"/>
      <c r="B834" s="1"/>
      <c r="C834" s="1"/>
      <c r="D834" s="1"/>
      <c r="E834" s="1"/>
      <c r="F834" s="1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>
      <c r="A835" s="1"/>
      <c r="B835" s="1"/>
      <c r="C835" s="1"/>
      <c r="D835" s="1"/>
      <c r="E835" s="1"/>
      <c r="F835" s="1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>
      <c r="A836" s="1"/>
      <c r="B836" s="1"/>
      <c r="C836" s="1"/>
      <c r="D836" s="1"/>
      <c r="E836" s="1"/>
      <c r="F836" s="1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>
      <c r="A837" s="1"/>
      <c r="B837" s="1"/>
      <c r="C837" s="1"/>
      <c r="D837" s="1"/>
      <c r="E837" s="1"/>
      <c r="F837" s="1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>
      <c r="A838" s="1"/>
      <c r="B838" s="1"/>
      <c r="C838" s="1"/>
      <c r="D838" s="1"/>
      <c r="E838" s="1"/>
      <c r="F838" s="1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>
      <c r="A839" s="1"/>
      <c r="B839" s="1"/>
      <c r="C839" s="1"/>
      <c r="D839" s="1"/>
      <c r="E839" s="1"/>
      <c r="F839" s="1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>
      <c r="A840" s="1"/>
      <c r="B840" s="1"/>
      <c r="C840" s="1"/>
      <c r="D840" s="1"/>
      <c r="E840" s="1"/>
      <c r="F840" s="1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>
      <c r="A841" s="1"/>
      <c r="B841" s="1"/>
      <c r="C841" s="1"/>
      <c r="D841" s="1"/>
      <c r="E841" s="1"/>
      <c r="F841" s="1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>
      <c r="A842" s="1"/>
      <c r="B842" s="1"/>
      <c r="C842" s="1"/>
      <c r="D842" s="1"/>
      <c r="E842" s="1"/>
      <c r="F842" s="1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>
      <c r="A843" s="1"/>
      <c r="B843" s="1"/>
      <c r="C843" s="1"/>
      <c r="D843" s="1"/>
      <c r="E843" s="1"/>
      <c r="F843" s="1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>
      <c r="A844" s="1"/>
      <c r="B844" s="1"/>
      <c r="C844" s="1"/>
      <c r="D844" s="1"/>
      <c r="E844" s="1"/>
      <c r="F844" s="1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>
      <c r="A845" s="1"/>
      <c r="B845" s="1"/>
      <c r="C845" s="1"/>
      <c r="D845" s="1"/>
      <c r="E845" s="1"/>
      <c r="F845" s="1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>
      <c r="A846" s="1"/>
      <c r="B846" s="1"/>
      <c r="C846" s="1"/>
      <c r="D846" s="1"/>
      <c r="E846" s="1"/>
      <c r="F846" s="1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>
      <c r="A847" s="1"/>
      <c r="B847" s="1"/>
      <c r="C847" s="1"/>
      <c r="D847" s="1"/>
      <c r="E847" s="1"/>
      <c r="F847" s="1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>
      <c r="A848" s="1"/>
      <c r="B848" s="1"/>
      <c r="C848" s="1"/>
      <c r="D848" s="1"/>
      <c r="E848" s="1"/>
      <c r="F848" s="1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>
      <c r="A849" s="1"/>
      <c r="B849" s="1"/>
      <c r="C849" s="1"/>
      <c r="D849" s="1"/>
      <c r="E849" s="1"/>
      <c r="F849" s="1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>
      <c r="A850" s="1"/>
      <c r="B850" s="1"/>
      <c r="C850" s="1"/>
      <c r="D850" s="1"/>
      <c r="E850" s="1"/>
      <c r="F850" s="1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>
      <c r="A851" s="1"/>
      <c r="B851" s="1"/>
      <c r="C851" s="1"/>
      <c r="D851" s="1"/>
      <c r="E851" s="1"/>
      <c r="F851" s="1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>
      <c r="A852" s="1"/>
      <c r="B852" s="1"/>
      <c r="C852" s="1"/>
      <c r="D852" s="1"/>
      <c r="E852" s="1"/>
      <c r="F852" s="1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>
      <c r="A853" s="1"/>
      <c r="B853" s="1"/>
      <c r="C853" s="1"/>
      <c r="D853" s="1"/>
      <c r="E853" s="1"/>
      <c r="F853" s="1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>
      <c r="A854" s="1"/>
      <c r="B854" s="1"/>
      <c r="C854" s="1"/>
      <c r="D854" s="1"/>
      <c r="E854" s="1"/>
      <c r="F854" s="1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>
      <c r="A855" s="1"/>
      <c r="B855" s="1"/>
      <c r="C855" s="1"/>
      <c r="D855" s="1"/>
      <c r="E855" s="1"/>
      <c r="F855" s="1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>
      <c r="A856" s="1"/>
      <c r="B856" s="1"/>
      <c r="C856" s="1"/>
      <c r="D856" s="1"/>
      <c r="E856" s="1"/>
      <c r="F856" s="1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>
      <c r="A857" s="1"/>
      <c r="B857" s="1"/>
      <c r="C857" s="1"/>
      <c r="D857" s="1"/>
      <c r="E857" s="1"/>
      <c r="F857" s="1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>
      <c r="A858" s="1"/>
      <c r="B858" s="1"/>
      <c r="C858" s="1"/>
      <c r="D858" s="1"/>
      <c r="E858" s="1"/>
      <c r="F858" s="1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>
      <c r="A859" s="1"/>
      <c r="B859" s="1"/>
      <c r="C859" s="1"/>
      <c r="D859" s="1"/>
      <c r="E859" s="1"/>
      <c r="F859" s="1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>
      <c r="A860" s="1"/>
      <c r="B860" s="1"/>
      <c r="C860" s="1"/>
      <c r="D860" s="1"/>
      <c r="E860" s="1"/>
      <c r="F860" s="1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>
      <c r="A861" s="1"/>
      <c r="B861" s="1"/>
      <c r="C861" s="1"/>
      <c r="D861" s="1"/>
      <c r="E861" s="1"/>
      <c r="F861" s="1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>
      <c r="A862" s="1"/>
      <c r="B862" s="1"/>
      <c r="C862" s="1"/>
      <c r="D862" s="1"/>
      <c r="E862" s="1"/>
      <c r="F862" s="1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>
      <c r="A863" s="1"/>
      <c r="B863" s="1"/>
      <c r="C863" s="1"/>
      <c r="D863" s="1"/>
      <c r="E863" s="1"/>
      <c r="F863" s="1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>
      <c r="A864" s="1"/>
      <c r="B864" s="1"/>
      <c r="C864" s="1"/>
      <c r="D864" s="1"/>
      <c r="E864" s="1"/>
      <c r="F864" s="1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>
      <c r="A865" s="1"/>
      <c r="B865" s="1"/>
      <c r="C865" s="1"/>
      <c r="D865" s="1"/>
      <c r="E865" s="1"/>
      <c r="F865" s="1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>
      <c r="A866" s="1"/>
      <c r="B866" s="1"/>
      <c r="C866" s="1"/>
      <c r="D866" s="1"/>
      <c r="E866" s="1"/>
      <c r="F866" s="1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>
      <c r="A867" s="1"/>
      <c r="B867" s="1"/>
      <c r="C867" s="1"/>
      <c r="D867" s="1"/>
      <c r="E867" s="1"/>
      <c r="F867" s="1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>
      <c r="A868" s="1"/>
      <c r="B868" s="1"/>
      <c r="C868" s="1"/>
      <c r="D868" s="1"/>
      <c r="E868" s="1"/>
      <c r="F868" s="1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>
      <c r="A869" s="1"/>
      <c r="B869" s="1"/>
      <c r="C869" s="1"/>
      <c r="D869" s="1"/>
      <c r="E869" s="1"/>
      <c r="F869" s="1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>
      <c r="A870" s="1"/>
      <c r="B870" s="1"/>
      <c r="C870" s="1"/>
      <c r="D870" s="1"/>
      <c r="E870" s="1"/>
      <c r="F870" s="1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>
      <c r="A871" s="1"/>
      <c r="B871" s="1"/>
      <c r="C871" s="1"/>
      <c r="D871" s="1"/>
      <c r="E871" s="1"/>
      <c r="F871" s="1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>
      <c r="A872" s="1"/>
      <c r="B872" s="1"/>
      <c r="C872" s="1"/>
      <c r="D872" s="1"/>
      <c r="E872" s="1"/>
      <c r="F872" s="1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>
      <c r="A873" s="1"/>
      <c r="B873" s="1"/>
      <c r="C873" s="1"/>
      <c r="D873" s="1"/>
      <c r="E873" s="1"/>
      <c r="F873" s="1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>
      <c r="A874" s="1"/>
      <c r="B874" s="1"/>
      <c r="C874" s="1"/>
      <c r="D874" s="1"/>
      <c r="E874" s="1"/>
      <c r="F874" s="1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>
      <c r="A875" s="1"/>
      <c r="B875" s="1"/>
      <c r="C875" s="1"/>
      <c r="D875" s="1"/>
      <c r="E875" s="1"/>
      <c r="F875" s="1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>
      <c r="A876" s="1"/>
      <c r="B876" s="1"/>
      <c r="C876" s="1"/>
      <c r="D876" s="1"/>
      <c r="E876" s="1"/>
      <c r="F876" s="1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>
      <c r="A877" s="1"/>
      <c r="B877" s="1"/>
      <c r="C877" s="1"/>
      <c r="D877" s="1"/>
      <c r="E877" s="1"/>
      <c r="F877" s="1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>
      <c r="A878" s="1"/>
      <c r="B878" s="1"/>
      <c r="C878" s="1"/>
      <c r="D878" s="1"/>
      <c r="E878" s="1"/>
      <c r="F878" s="1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>
      <c r="A879" s="1"/>
      <c r="B879" s="1"/>
      <c r="C879" s="1"/>
      <c r="D879" s="1"/>
      <c r="E879" s="1"/>
      <c r="F879" s="1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>
      <c r="A880" s="1"/>
      <c r="B880" s="1"/>
      <c r="C880" s="1"/>
      <c r="D880" s="1"/>
      <c r="E880" s="1"/>
      <c r="F880" s="1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>
      <c r="A881" s="1"/>
      <c r="B881" s="1"/>
      <c r="C881" s="1"/>
      <c r="D881" s="1"/>
      <c r="E881" s="1"/>
      <c r="F881" s="1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>
      <c r="A882" s="1"/>
      <c r="B882" s="1"/>
      <c r="C882" s="1"/>
      <c r="D882" s="1"/>
      <c r="E882" s="1"/>
      <c r="F882" s="1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>
      <c r="A883" s="1"/>
      <c r="B883" s="1"/>
      <c r="C883" s="1"/>
      <c r="D883" s="1"/>
      <c r="E883" s="1"/>
      <c r="F883" s="1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>
      <c r="A884" s="1"/>
      <c r="B884" s="1"/>
      <c r="C884" s="1"/>
      <c r="D884" s="1"/>
      <c r="E884" s="1"/>
      <c r="F884" s="1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>
      <c r="A885" s="1"/>
      <c r="B885" s="1"/>
      <c r="C885" s="1"/>
      <c r="D885" s="1"/>
      <c r="E885" s="1"/>
      <c r="F885" s="1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>
      <c r="A886" s="1"/>
      <c r="B886" s="1"/>
      <c r="C886" s="1"/>
      <c r="D886" s="1"/>
      <c r="E886" s="1"/>
      <c r="F886" s="1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>
      <c r="A887" s="1"/>
      <c r="B887" s="1"/>
      <c r="C887" s="1"/>
      <c r="D887" s="1"/>
      <c r="E887" s="1"/>
      <c r="F887" s="1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>
      <c r="A888" s="1"/>
      <c r="B888" s="1"/>
      <c r="C888" s="1"/>
      <c r="D888" s="1"/>
      <c r="E888" s="1"/>
      <c r="F888" s="1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>
      <c r="A889" s="1"/>
      <c r="B889" s="1"/>
      <c r="C889" s="1"/>
      <c r="D889" s="1"/>
      <c r="E889" s="1"/>
      <c r="F889" s="1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>
      <c r="A890" s="1"/>
      <c r="B890" s="1"/>
      <c r="C890" s="1"/>
      <c r="D890" s="1"/>
      <c r="E890" s="1"/>
      <c r="F890" s="1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>
      <c r="A891" s="1"/>
      <c r="B891" s="1"/>
      <c r="C891" s="1"/>
      <c r="D891" s="1"/>
      <c r="E891" s="1"/>
      <c r="F891" s="1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>
      <c r="A892" s="1"/>
      <c r="B892" s="1"/>
      <c r="C892" s="1"/>
      <c r="D892" s="1"/>
      <c r="E892" s="1"/>
      <c r="F892" s="1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>
      <c r="A893" s="1"/>
      <c r="B893" s="1"/>
      <c r="C893" s="1"/>
      <c r="D893" s="1"/>
      <c r="E893" s="1"/>
      <c r="F893" s="1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>
      <c r="A894" s="1"/>
      <c r="B894" s="1"/>
      <c r="C894" s="1"/>
      <c r="D894" s="1"/>
      <c r="E894" s="1"/>
      <c r="F894" s="1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>
      <c r="A895" s="1"/>
      <c r="B895" s="1"/>
      <c r="C895" s="1"/>
      <c r="D895" s="1"/>
      <c r="E895" s="1"/>
      <c r="F895" s="1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>
      <c r="A896" s="1"/>
      <c r="B896" s="1"/>
      <c r="C896" s="1"/>
      <c r="D896" s="1"/>
      <c r="E896" s="1"/>
      <c r="F896" s="1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>
      <c r="A897" s="1"/>
      <c r="B897" s="1"/>
      <c r="C897" s="1"/>
      <c r="D897" s="1"/>
      <c r="E897" s="1"/>
      <c r="F897" s="1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>
      <c r="A898" s="1"/>
      <c r="B898" s="1"/>
      <c r="C898" s="1"/>
      <c r="D898" s="1"/>
      <c r="E898" s="1"/>
      <c r="F898" s="1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>
      <c r="A899" s="1"/>
      <c r="B899" s="1"/>
      <c r="C899" s="1"/>
      <c r="D899" s="1"/>
      <c r="E899" s="1"/>
      <c r="F899" s="1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>
      <c r="A900" s="1"/>
      <c r="B900" s="1"/>
      <c r="C900" s="1"/>
      <c r="D900" s="1"/>
      <c r="E900" s="1"/>
      <c r="F900" s="1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>
      <c r="A901" s="1"/>
      <c r="B901" s="1"/>
      <c r="C901" s="1"/>
      <c r="D901" s="1"/>
      <c r="E901" s="1"/>
      <c r="F901" s="1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>
      <c r="A902" s="1"/>
      <c r="B902" s="1"/>
      <c r="C902" s="1"/>
      <c r="D902" s="1"/>
      <c r="E902" s="1"/>
      <c r="F902" s="1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>
      <c r="A903" s="1"/>
      <c r="B903" s="1"/>
      <c r="C903" s="1"/>
      <c r="D903" s="1"/>
      <c r="E903" s="1"/>
      <c r="F903" s="1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>
      <c r="A904" s="1"/>
      <c r="B904" s="1"/>
      <c r="C904" s="1"/>
      <c r="D904" s="1"/>
      <c r="E904" s="1"/>
      <c r="F904" s="1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>
      <c r="A905" s="1"/>
      <c r="B905" s="1"/>
      <c r="C905" s="1"/>
      <c r="D905" s="1"/>
      <c r="E905" s="1"/>
      <c r="F905" s="1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>
      <c r="A906" s="1"/>
      <c r="B906" s="1"/>
      <c r="C906" s="1"/>
      <c r="D906" s="1"/>
      <c r="E906" s="1"/>
      <c r="F906" s="1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>
      <c r="A907" s="1"/>
      <c r="B907" s="1"/>
      <c r="C907" s="1"/>
      <c r="D907" s="1"/>
      <c r="E907" s="1"/>
      <c r="F907" s="1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>
      <c r="A908" s="1"/>
      <c r="B908" s="1"/>
      <c r="C908" s="1"/>
      <c r="D908" s="1"/>
      <c r="E908" s="1"/>
      <c r="F908" s="1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>
      <c r="A909" s="1"/>
      <c r="B909" s="1"/>
      <c r="C909" s="1"/>
      <c r="D909" s="1"/>
      <c r="E909" s="1"/>
      <c r="F909" s="1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>
      <c r="A910" s="1"/>
      <c r="B910" s="1"/>
      <c r="C910" s="1"/>
      <c r="D910" s="1"/>
      <c r="E910" s="1"/>
      <c r="F910" s="1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>
      <c r="A911" s="1"/>
      <c r="B911" s="1"/>
      <c r="C911" s="1"/>
      <c r="D911" s="1"/>
      <c r="E911" s="1"/>
      <c r="F911" s="1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>
      <c r="A912" s="1"/>
      <c r="B912" s="1"/>
      <c r="C912" s="1"/>
      <c r="D912" s="1"/>
      <c r="E912" s="1"/>
      <c r="F912" s="1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>
      <c r="A913" s="1"/>
      <c r="B913" s="1"/>
      <c r="C913" s="1"/>
      <c r="D913" s="1"/>
      <c r="E913" s="1"/>
      <c r="F913" s="1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>
      <c r="A914" s="1"/>
      <c r="B914" s="1"/>
      <c r="C914" s="1"/>
      <c r="D914" s="1"/>
      <c r="E914" s="1"/>
      <c r="F914" s="1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>
      <c r="A915" s="1"/>
      <c r="B915" s="1"/>
      <c r="C915" s="1"/>
      <c r="D915" s="1"/>
      <c r="E915" s="1"/>
      <c r="F915" s="1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>
      <c r="A916" s="1"/>
      <c r="B916" s="1"/>
      <c r="C916" s="1"/>
      <c r="D916" s="1"/>
      <c r="E916" s="1"/>
      <c r="F916" s="1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>
      <c r="A917" s="1"/>
      <c r="B917" s="1"/>
      <c r="C917" s="1"/>
      <c r="D917" s="1"/>
      <c r="E917" s="1"/>
      <c r="F917" s="1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>
      <c r="A918" s="1"/>
      <c r="B918" s="1"/>
      <c r="C918" s="1"/>
      <c r="D918" s="1"/>
      <c r="E918" s="1"/>
      <c r="F918" s="1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>
      <c r="A919" s="1"/>
      <c r="B919" s="1"/>
      <c r="C919" s="1"/>
      <c r="D919" s="1"/>
      <c r="E919" s="1"/>
      <c r="F919" s="1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>
      <c r="A920" s="1"/>
      <c r="B920" s="1"/>
      <c r="C920" s="1"/>
      <c r="D920" s="1"/>
      <c r="E920" s="1"/>
      <c r="F920" s="1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>
      <c r="A921" s="1"/>
      <c r="B921" s="1"/>
      <c r="C921" s="1"/>
      <c r="D921" s="1"/>
      <c r="E921" s="1"/>
      <c r="F921" s="1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>
      <c r="A922" s="1"/>
      <c r="B922" s="1"/>
      <c r="C922" s="1"/>
      <c r="D922" s="1"/>
      <c r="E922" s="1"/>
      <c r="F922" s="1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>
      <c r="A923" s="1"/>
      <c r="B923" s="1"/>
      <c r="C923" s="1"/>
      <c r="D923" s="1"/>
      <c r="E923" s="1"/>
      <c r="F923" s="1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>
      <c r="A924" s="1"/>
      <c r="B924" s="1"/>
      <c r="C924" s="1"/>
      <c r="D924" s="1"/>
      <c r="E924" s="1"/>
      <c r="F924" s="1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>
      <c r="A925" s="1"/>
      <c r="B925" s="1"/>
      <c r="C925" s="1"/>
      <c r="D925" s="1"/>
      <c r="E925" s="1"/>
      <c r="F925" s="1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>
      <c r="A926" s="1"/>
      <c r="B926" s="1"/>
      <c r="C926" s="1"/>
      <c r="D926" s="1"/>
      <c r="E926" s="1"/>
      <c r="F926" s="1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>
      <c r="A927" s="1"/>
      <c r="B927" s="1"/>
      <c r="C927" s="1"/>
      <c r="D927" s="1"/>
      <c r="E927" s="1"/>
      <c r="F927" s="1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>
      <c r="A928" s="1"/>
      <c r="B928" s="1"/>
      <c r="C928" s="1"/>
      <c r="D928" s="1"/>
      <c r="E928" s="1"/>
      <c r="F928" s="1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>
      <c r="A929" s="1"/>
      <c r="B929" s="1"/>
      <c r="C929" s="1"/>
      <c r="D929" s="1"/>
      <c r="E929" s="1"/>
      <c r="F929" s="1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>
      <c r="A930" s="1"/>
      <c r="B930" s="1"/>
      <c r="C930" s="1"/>
      <c r="D930" s="1"/>
      <c r="E930" s="1"/>
      <c r="F930" s="1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>
      <c r="A931" s="1"/>
      <c r="B931" s="1"/>
      <c r="C931" s="1"/>
      <c r="D931" s="1"/>
      <c r="E931" s="1"/>
      <c r="F931" s="1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>
      <c r="A932" s="1"/>
      <c r="B932" s="1"/>
      <c r="C932" s="1"/>
      <c r="D932" s="1"/>
      <c r="E932" s="1"/>
      <c r="F932" s="1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>
      <c r="A933" s="1"/>
      <c r="B933" s="1"/>
      <c r="C933" s="1"/>
      <c r="D933" s="1"/>
      <c r="E933" s="1"/>
      <c r="F933" s="1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>
      <c r="A934" s="1"/>
      <c r="B934" s="1"/>
      <c r="C934" s="1"/>
      <c r="D934" s="1"/>
      <c r="E934" s="1"/>
      <c r="F934" s="1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>
      <c r="A935" s="1"/>
      <c r="B935" s="1"/>
      <c r="C935" s="1"/>
      <c r="D935" s="1"/>
      <c r="E935" s="1"/>
      <c r="F935" s="1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>
      <c r="A936" s="1"/>
      <c r="B936" s="1"/>
      <c r="C936" s="1"/>
      <c r="D936" s="1"/>
      <c r="E936" s="1"/>
      <c r="F936" s="1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>
      <c r="A937" s="1"/>
      <c r="B937" s="1"/>
      <c r="C937" s="1"/>
      <c r="D937" s="1"/>
      <c r="E937" s="1"/>
      <c r="F937" s="1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>
      <c r="A938" s="1"/>
      <c r="B938" s="1"/>
      <c r="C938" s="1"/>
      <c r="D938" s="1"/>
      <c r="E938" s="1"/>
      <c r="F938" s="1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>
      <c r="A939" s="1"/>
      <c r="B939" s="1"/>
      <c r="C939" s="1"/>
      <c r="D939" s="1"/>
      <c r="E939" s="1"/>
      <c r="F939" s="1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>
      <c r="A940" s="1"/>
      <c r="B940" s="1"/>
      <c r="C940" s="1"/>
      <c r="D940" s="1"/>
      <c r="E940" s="1"/>
      <c r="F940" s="1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>
      <c r="A941" s="1"/>
      <c r="B941" s="1"/>
      <c r="C941" s="1"/>
      <c r="D941" s="1"/>
      <c r="E941" s="1"/>
      <c r="F941" s="1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>
      <c r="A942" s="1"/>
      <c r="B942" s="1"/>
      <c r="C942" s="1"/>
      <c r="D942" s="1"/>
      <c r="E942" s="1"/>
      <c r="F942" s="1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>
      <c r="A943" s="1"/>
      <c r="B943" s="1"/>
      <c r="C943" s="1"/>
      <c r="D943" s="1"/>
      <c r="E943" s="1"/>
      <c r="F943" s="1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>
      <c r="A944" s="1"/>
      <c r="B944" s="1"/>
      <c r="C944" s="1"/>
      <c r="D944" s="1"/>
      <c r="E944" s="1"/>
      <c r="F944" s="1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>
      <c r="A945" s="1"/>
      <c r="B945" s="1"/>
      <c r="C945" s="1"/>
      <c r="D945" s="1"/>
      <c r="E945" s="1"/>
      <c r="F945" s="1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>
      <c r="A946" s="1"/>
      <c r="B946" s="1"/>
      <c r="C946" s="1"/>
      <c r="D946" s="1"/>
      <c r="E946" s="1"/>
      <c r="F946" s="1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>
      <c r="A947" s="1"/>
      <c r="B947" s="1"/>
      <c r="C947" s="1"/>
      <c r="D947" s="1"/>
      <c r="E947" s="1"/>
      <c r="F947" s="1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>
      <c r="A948" s="1"/>
      <c r="B948" s="1"/>
      <c r="C948" s="1"/>
      <c r="D948" s="1"/>
      <c r="E948" s="1"/>
      <c r="F948" s="1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>
      <c r="A949" s="1"/>
      <c r="B949" s="1"/>
      <c r="C949" s="1"/>
      <c r="D949" s="1"/>
      <c r="E949" s="1"/>
      <c r="F949" s="1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>
      <c r="A950" s="1"/>
      <c r="B950" s="1"/>
      <c r="C950" s="1"/>
      <c r="D950" s="1"/>
      <c r="E950" s="1"/>
      <c r="F950" s="1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>
      <c r="A951" s="1"/>
      <c r="B951" s="1"/>
      <c r="C951" s="1"/>
      <c r="D951" s="1"/>
      <c r="E951" s="1"/>
      <c r="F951" s="1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>
      <c r="A952" s="1"/>
      <c r="B952" s="1"/>
      <c r="C952" s="1"/>
      <c r="D952" s="1"/>
      <c r="E952" s="1"/>
      <c r="F952" s="1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>
      <c r="A953" s="1"/>
      <c r="B953" s="1"/>
      <c r="C953" s="1"/>
      <c r="D953" s="1"/>
      <c r="E953" s="1"/>
      <c r="F953" s="1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>
      <c r="A954" s="1"/>
      <c r="B954" s="1"/>
      <c r="C954" s="1"/>
      <c r="D954" s="1"/>
      <c r="E954" s="1"/>
      <c r="F954" s="1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>
      <c r="A955" s="1"/>
      <c r="B955" s="1"/>
      <c r="C955" s="1"/>
      <c r="D955" s="1"/>
      <c r="E955" s="1"/>
      <c r="F955" s="1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>
      <c r="A956" s="1"/>
      <c r="B956" s="1"/>
      <c r="C956" s="1"/>
      <c r="D956" s="1"/>
      <c r="E956" s="1"/>
      <c r="F956" s="1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>
      <c r="A957" s="1"/>
      <c r="B957" s="1"/>
      <c r="C957" s="1"/>
      <c r="D957" s="1"/>
      <c r="E957" s="1"/>
      <c r="F957" s="1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>
      <c r="A958" s="1"/>
      <c r="B958" s="1"/>
      <c r="C958" s="1"/>
      <c r="D958" s="1"/>
      <c r="E958" s="1"/>
      <c r="F958" s="1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>
      <c r="A959" s="1"/>
      <c r="B959" s="1"/>
      <c r="C959" s="1"/>
      <c r="D959" s="1"/>
      <c r="E959" s="1"/>
      <c r="F959" s="1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>
      <c r="A960" s="1"/>
      <c r="B960" s="1"/>
      <c r="C960" s="1"/>
      <c r="D960" s="1"/>
      <c r="E960" s="1"/>
      <c r="F960" s="1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>
      <c r="A961" s="1"/>
      <c r="B961" s="1"/>
      <c r="C961" s="1"/>
      <c r="D961" s="1"/>
      <c r="E961" s="1"/>
      <c r="F961" s="1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>
      <c r="A962" s="1"/>
      <c r="B962" s="1"/>
      <c r="C962" s="1"/>
      <c r="D962" s="1"/>
      <c r="E962" s="1"/>
      <c r="F962" s="1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>
      <c r="A963" s="1"/>
      <c r="B963" s="1"/>
      <c r="C963" s="1"/>
      <c r="D963" s="1"/>
      <c r="E963" s="1"/>
      <c r="F963" s="1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>
      <c r="A964" s="1"/>
      <c r="B964" s="1"/>
      <c r="C964" s="1"/>
      <c r="D964" s="1"/>
      <c r="E964" s="1"/>
      <c r="F964" s="1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>
      <c r="A965" s="1"/>
      <c r="B965" s="1"/>
      <c r="C965" s="1"/>
      <c r="D965" s="1"/>
      <c r="E965" s="1"/>
      <c r="F965" s="1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>
      <c r="A966" s="1"/>
      <c r="B966" s="1"/>
      <c r="C966" s="1"/>
      <c r="D966" s="1"/>
      <c r="E966" s="1"/>
      <c r="F966" s="1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>
      <c r="A967" s="1"/>
      <c r="B967" s="1"/>
      <c r="C967" s="1"/>
      <c r="D967" s="1"/>
      <c r="E967" s="1"/>
      <c r="F967" s="1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>
      <c r="A968" s="1"/>
      <c r="B968" s="1"/>
      <c r="C968" s="1"/>
      <c r="D968" s="1"/>
      <c r="E968" s="1"/>
      <c r="F968" s="1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>
      <c r="A969" s="1"/>
      <c r="B969" s="1"/>
      <c r="C969" s="1"/>
      <c r="D969" s="1"/>
      <c r="E969" s="1"/>
      <c r="F969" s="1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>
      <c r="A970" s="1"/>
      <c r="B970" s="1"/>
      <c r="C970" s="1"/>
      <c r="D970" s="1"/>
      <c r="E970" s="1"/>
      <c r="F970" s="1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>
      <c r="A971" s="1"/>
      <c r="B971" s="1"/>
      <c r="C971" s="1"/>
      <c r="D971" s="1"/>
      <c r="E971" s="1"/>
      <c r="F971" s="1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>
      <c r="A972" s="1"/>
      <c r="B972" s="1"/>
      <c r="C972" s="1"/>
      <c r="D972" s="1"/>
      <c r="E972" s="1"/>
      <c r="F972" s="1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>
      <c r="A973" s="1"/>
      <c r="B973" s="1"/>
      <c r="C973" s="1"/>
      <c r="D973" s="1"/>
      <c r="E973" s="1"/>
      <c r="F973" s="1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>
      <c r="A974" s="1"/>
      <c r="B974" s="1"/>
      <c r="C974" s="1"/>
      <c r="D974" s="1"/>
      <c r="E974" s="1"/>
      <c r="F974" s="1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>
      <c r="A975" s="1"/>
      <c r="B975" s="1"/>
      <c r="C975" s="1"/>
      <c r="D975" s="1"/>
      <c r="E975" s="1"/>
      <c r="F975" s="1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>
      <c r="A976" s="1"/>
      <c r="B976" s="1"/>
      <c r="C976" s="1"/>
      <c r="D976" s="1"/>
      <c r="E976" s="1"/>
      <c r="F976" s="1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>
      <c r="A977" s="1"/>
      <c r="B977" s="1"/>
      <c r="C977" s="1"/>
      <c r="D977" s="1"/>
      <c r="E977" s="1"/>
      <c r="F977" s="1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>
      <c r="A978" s="1"/>
      <c r="B978" s="1"/>
      <c r="C978" s="1"/>
      <c r="D978" s="1"/>
      <c r="E978" s="1"/>
      <c r="F978" s="1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</sheetData>
  <sheetProtection algorithmName="SHA-512" hashValue="VfRCcOqHcTcZw+Ivrz41TUoGb04lYM0c/arlAI5oIoRnziq1XPNNwpkMzYTcHHHDfmafI2HBSfcbF7HJYJR+Wg==" saltValue="PItur5GGUF+OR3tubFGKOg==" spinCount="100000" sheet="1" objects="1" scenarios="1" selectLockedCells="1"/>
  <mergeCells count="15">
    <mergeCell ref="M83:M84"/>
    <mergeCell ref="Z83:AC83"/>
    <mergeCell ref="B6:H7"/>
    <mergeCell ref="M9:M25"/>
    <mergeCell ref="Z24:AC24"/>
    <mergeCell ref="M28:M31"/>
    <mergeCell ref="L29:L31"/>
    <mergeCell ref="L47:L48"/>
    <mergeCell ref="M47:M48"/>
    <mergeCell ref="B29:B31"/>
    <mergeCell ref="M60:M67"/>
    <mergeCell ref="L61:L62"/>
    <mergeCell ref="M73:M75"/>
    <mergeCell ref="L74:L75"/>
    <mergeCell ref="L83:L84"/>
  </mergeCells>
  <pageMargins left="0.25" right="0.25" top="0.75" bottom="0.75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CAAC"/>
  </sheetPr>
  <dimension ref="A4:Z988"/>
  <sheetViews>
    <sheetView topLeftCell="A359" zoomScale="70" zoomScaleNormal="70" workbookViewId="0">
      <selection activeCell="E371" sqref="E371"/>
    </sheetView>
  </sheetViews>
  <sheetFormatPr defaultColWidth="14.42578125" defaultRowHeight="15"/>
  <cols>
    <col min="1" max="1" width="10.42578125" style="114" customWidth="1"/>
    <col min="2" max="2" width="78.85546875" style="114" customWidth="1"/>
    <col min="3" max="3" width="14.28515625" style="114" customWidth="1"/>
    <col min="4" max="4" width="30.28515625" style="123" bestFit="1" customWidth="1"/>
    <col min="5" max="5" width="16.5703125" style="114" customWidth="1"/>
    <col min="6" max="6" width="16.42578125" style="114" customWidth="1"/>
    <col min="7" max="7" width="11.85546875" style="114" customWidth="1"/>
    <col min="8" max="8" width="20.5703125" style="114" customWidth="1"/>
    <col min="9" max="26" width="11.42578125" style="114" customWidth="1"/>
    <col min="27" max="16384" width="14.42578125" style="114"/>
  </cols>
  <sheetData>
    <row r="4" spans="1:26">
      <c r="A4" s="60"/>
      <c r="B4" s="88"/>
      <c r="C4" s="61"/>
      <c r="D4" s="113"/>
      <c r="E4" s="6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>
      <c r="A5" s="281" t="s">
        <v>2</v>
      </c>
      <c r="B5" s="187"/>
      <c r="C5" s="187"/>
      <c r="D5" s="187"/>
      <c r="E5" s="187"/>
      <c r="F5" s="64"/>
      <c r="G5" s="64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5.75">
      <c r="A6" s="282"/>
      <c r="B6" s="115"/>
      <c r="C6" s="116"/>
      <c r="D6" s="122"/>
      <c r="E6" s="117"/>
      <c r="F6" s="118"/>
      <c r="G6" s="64"/>
      <c r="H6" s="64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" customHeight="1">
      <c r="A7" s="200" t="s">
        <v>109</v>
      </c>
      <c r="B7" s="201"/>
      <c r="C7" s="202"/>
      <c r="D7" s="202"/>
      <c r="E7" s="202"/>
      <c r="F7" s="202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33" customHeight="1">
      <c r="A8" s="283" t="s">
        <v>110</v>
      </c>
      <c r="B8" s="188" t="s">
        <v>111</v>
      </c>
      <c r="C8" s="190" t="s">
        <v>112</v>
      </c>
      <c r="D8" s="191" t="s">
        <v>113</v>
      </c>
      <c r="E8" s="192" t="s">
        <v>114</v>
      </c>
      <c r="F8" s="203" t="s">
        <v>115</v>
      </c>
      <c r="G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25.5" customHeight="1">
      <c r="A9" s="284"/>
      <c r="B9" s="189"/>
      <c r="C9" s="190"/>
      <c r="D9" s="191"/>
      <c r="E9" s="192"/>
      <c r="F9" s="203"/>
      <c r="G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>
      <c r="A10" s="142" t="s">
        <v>116</v>
      </c>
      <c r="B10" s="143" t="s">
        <v>117</v>
      </c>
      <c r="C10" s="190"/>
      <c r="D10" s="191"/>
      <c r="E10" s="193"/>
      <c r="F10" s="194">
        <v>0.1</v>
      </c>
      <c r="G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>
      <c r="A11" s="68" t="s">
        <v>118</v>
      </c>
      <c r="B11" s="69" t="s">
        <v>119</v>
      </c>
      <c r="C11" s="145" t="s">
        <v>120</v>
      </c>
      <c r="D11" s="144">
        <v>28.967400000000001</v>
      </c>
      <c r="E11" s="152"/>
      <c r="F11" s="195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>
      <c r="A12" s="68" t="s">
        <v>121</v>
      </c>
      <c r="B12" s="69" t="s">
        <v>122</v>
      </c>
      <c r="C12" s="70" t="s">
        <v>120</v>
      </c>
      <c r="D12" s="101">
        <v>45.87</v>
      </c>
      <c r="E12" s="148"/>
      <c r="F12" s="195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>
      <c r="A13" s="68" t="s">
        <v>123</v>
      </c>
      <c r="B13" s="69" t="s">
        <v>124</v>
      </c>
      <c r="C13" s="70" t="s">
        <v>120</v>
      </c>
      <c r="D13" s="101">
        <v>74.91</v>
      </c>
      <c r="E13" s="148"/>
      <c r="F13" s="195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>
      <c r="A14" s="68" t="s">
        <v>125</v>
      </c>
      <c r="B14" s="69" t="s">
        <v>126</v>
      </c>
      <c r="C14" s="70" t="s">
        <v>120</v>
      </c>
      <c r="D14" s="101">
        <v>95.37</v>
      </c>
      <c r="E14" s="148"/>
      <c r="F14" s="195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ht="15" customHeight="1">
      <c r="A15" s="68" t="s">
        <v>127</v>
      </c>
      <c r="B15" s="69" t="s">
        <v>128</v>
      </c>
      <c r="C15" s="70" t="s">
        <v>120</v>
      </c>
      <c r="D15" s="101">
        <v>30.559982667190447</v>
      </c>
      <c r="E15" s="148"/>
      <c r="F15" s="195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39.75">
      <c r="A16" s="68" t="s">
        <v>129</v>
      </c>
      <c r="B16" s="69" t="s">
        <v>130</v>
      </c>
      <c r="C16" s="70" t="s">
        <v>120</v>
      </c>
      <c r="D16" s="101">
        <v>19.657000000000004</v>
      </c>
      <c r="E16" s="148"/>
      <c r="F16" s="195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>
      <c r="A17" s="68" t="s">
        <v>131</v>
      </c>
      <c r="B17" s="69" t="s">
        <v>132</v>
      </c>
      <c r="C17" s="70" t="s">
        <v>120</v>
      </c>
      <c r="D17" s="101">
        <v>36.351490530212907</v>
      </c>
      <c r="E17" s="148"/>
      <c r="F17" s="195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>
      <c r="A18" s="68" t="s">
        <v>133</v>
      </c>
      <c r="B18" s="69" t="s">
        <v>134</v>
      </c>
      <c r="C18" s="70" t="s">
        <v>120</v>
      </c>
      <c r="D18" s="101">
        <v>50.193068146194712</v>
      </c>
      <c r="E18" s="148"/>
      <c r="F18" s="19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>
      <c r="A19" s="68" t="s">
        <v>135</v>
      </c>
      <c r="B19" s="69" t="s">
        <v>136</v>
      </c>
      <c r="C19" s="70" t="s">
        <v>120</v>
      </c>
      <c r="D19" s="101">
        <v>9.3244538361080664</v>
      </c>
      <c r="E19" s="148"/>
      <c r="F19" s="195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>
      <c r="A20" s="68" t="s">
        <v>137</v>
      </c>
      <c r="B20" s="69" t="s">
        <v>138</v>
      </c>
      <c r="C20" s="70" t="s">
        <v>120</v>
      </c>
      <c r="D20" s="101">
        <v>35.947725276145988</v>
      </c>
      <c r="E20" s="148"/>
      <c r="F20" s="195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>
      <c r="A21" s="68" t="s">
        <v>139</v>
      </c>
      <c r="B21" s="69" t="s">
        <v>140</v>
      </c>
      <c r="C21" s="70" t="s">
        <v>120</v>
      </c>
      <c r="D21" s="101">
        <v>11.923692659163901</v>
      </c>
      <c r="E21" s="148"/>
      <c r="F21" s="195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>
      <c r="A22" s="68" t="s">
        <v>141</v>
      </c>
      <c r="B22" s="69" t="s">
        <v>142</v>
      </c>
      <c r="C22" s="70" t="s">
        <v>120</v>
      </c>
      <c r="D22" s="101">
        <v>16.445</v>
      </c>
      <c r="E22" s="148"/>
      <c r="F22" s="19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>
      <c r="A23" s="68" t="s">
        <v>143</v>
      </c>
      <c r="B23" s="69" t="s">
        <v>144</v>
      </c>
      <c r="C23" s="70" t="s">
        <v>120</v>
      </c>
      <c r="D23" s="101">
        <v>34.397000000000006</v>
      </c>
      <c r="E23" s="148"/>
      <c r="F23" s="195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>
      <c r="A24" s="68" t="s">
        <v>145</v>
      </c>
      <c r="B24" s="69" t="s">
        <v>146</v>
      </c>
      <c r="C24" s="70" t="s">
        <v>120</v>
      </c>
      <c r="D24" s="101">
        <v>35.618000000000009</v>
      </c>
      <c r="E24" s="148"/>
      <c r="F24" s="19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>
      <c r="A25" s="68" t="s">
        <v>147</v>
      </c>
      <c r="B25" s="69" t="s">
        <v>148</v>
      </c>
      <c r="C25" s="70" t="s">
        <v>120</v>
      </c>
      <c r="D25" s="101">
        <v>35.992000000000004</v>
      </c>
      <c r="E25" s="148"/>
      <c r="F25" s="195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>
      <c r="A26" s="68" t="s">
        <v>149</v>
      </c>
      <c r="B26" s="69" t="s">
        <v>150</v>
      </c>
      <c r="C26" s="70" t="s">
        <v>120</v>
      </c>
      <c r="D26" s="101">
        <v>36.828000000000003</v>
      </c>
      <c r="E26" s="148"/>
      <c r="F26" s="195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>
      <c r="A27" s="68" t="s">
        <v>151</v>
      </c>
      <c r="B27" s="69" t="s">
        <v>152</v>
      </c>
      <c r="C27" s="70" t="s">
        <v>120</v>
      </c>
      <c r="D27" s="101">
        <v>46.695000000000007</v>
      </c>
      <c r="E27" s="148"/>
      <c r="F27" s="195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>
      <c r="A28" s="68" t="s">
        <v>153</v>
      </c>
      <c r="B28" s="69" t="s">
        <v>154</v>
      </c>
      <c r="C28" s="70" t="s">
        <v>120</v>
      </c>
      <c r="D28" s="101">
        <v>46.717000000000006</v>
      </c>
      <c r="E28" s="148"/>
      <c r="F28" s="19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>
      <c r="A29" s="68" t="s">
        <v>155</v>
      </c>
      <c r="B29" s="69" t="s">
        <v>156</v>
      </c>
      <c r="C29" s="70" t="s">
        <v>120</v>
      </c>
      <c r="D29" s="101">
        <v>47.531000000000006</v>
      </c>
      <c r="E29" s="148"/>
      <c r="F29" s="195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>
      <c r="A30" s="68" t="s">
        <v>157</v>
      </c>
      <c r="B30" s="69" t="s">
        <v>158</v>
      </c>
      <c r="C30" s="70" t="s">
        <v>120</v>
      </c>
      <c r="D30" s="101">
        <v>56.760000000000005</v>
      </c>
      <c r="E30" s="148"/>
      <c r="F30" s="19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>
      <c r="A31" s="68" t="s">
        <v>159</v>
      </c>
      <c r="B31" s="69" t="s">
        <v>160</v>
      </c>
      <c r="C31" s="70" t="s">
        <v>120</v>
      </c>
      <c r="D31" s="101">
        <v>73.689000000000007</v>
      </c>
      <c r="E31" s="148"/>
      <c r="F31" s="19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>
      <c r="A32" s="68" t="s">
        <v>161</v>
      </c>
      <c r="B32" s="69" t="s">
        <v>162</v>
      </c>
      <c r="C32" s="70" t="s">
        <v>120</v>
      </c>
      <c r="D32" s="101">
        <v>47.179000000000002</v>
      </c>
      <c r="E32" s="148"/>
      <c r="F32" s="195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>
      <c r="A33" s="68" t="s">
        <v>163</v>
      </c>
      <c r="B33" s="69" t="s">
        <v>164</v>
      </c>
      <c r="C33" s="70" t="s">
        <v>120</v>
      </c>
      <c r="D33" s="101">
        <v>49.291000000000004</v>
      </c>
      <c r="E33" s="148"/>
      <c r="F33" s="19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>
      <c r="A34" s="68" t="s">
        <v>165</v>
      </c>
      <c r="B34" s="69" t="s">
        <v>166</v>
      </c>
      <c r="C34" s="70" t="s">
        <v>120</v>
      </c>
      <c r="D34" s="101">
        <v>62.810000000000009</v>
      </c>
      <c r="E34" s="148"/>
      <c r="F34" s="195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>
      <c r="A35" s="68" t="s">
        <v>167</v>
      </c>
      <c r="B35" s="69" t="s">
        <v>168</v>
      </c>
      <c r="C35" s="70" t="s">
        <v>120</v>
      </c>
      <c r="D35" s="101">
        <v>124.60800000000002</v>
      </c>
      <c r="E35" s="148"/>
      <c r="F35" s="195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>
      <c r="A36" s="68" t="s">
        <v>169</v>
      </c>
      <c r="B36" s="69" t="s">
        <v>170</v>
      </c>
      <c r="C36" s="70" t="s">
        <v>120</v>
      </c>
      <c r="D36" s="101">
        <v>22.132000000000001</v>
      </c>
      <c r="E36" s="148"/>
      <c r="F36" s="195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>
      <c r="A37" s="68" t="s">
        <v>171</v>
      </c>
      <c r="B37" s="69" t="s">
        <v>172</v>
      </c>
      <c r="C37" s="70" t="s">
        <v>120</v>
      </c>
      <c r="D37" s="101">
        <v>16.302022132952128</v>
      </c>
      <c r="E37" s="148"/>
      <c r="F37" s="19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>
      <c r="A38" s="68" t="s">
        <v>173</v>
      </c>
      <c r="B38" s="69" t="s">
        <v>174</v>
      </c>
      <c r="C38" s="70" t="s">
        <v>120</v>
      </c>
      <c r="D38" s="101">
        <v>23.82214998994862</v>
      </c>
      <c r="E38" s="148"/>
      <c r="F38" s="19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26">
      <c r="A39" s="68" t="s">
        <v>175</v>
      </c>
      <c r="B39" s="69" t="s">
        <v>176</v>
      </c>
      <c r="C39" s="70" t="s">
        <v>120</v>
      </c>
      <c r="D39" s="101">
        <v>23.82214998994862</v>
      </c>
      <c r="E39" s="148"/>
      <c r="F39" s="195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26">
      <c r="A40" s="68" t="s">
        <v>177</v>
      </c>
      <c r="B40" s="69" t="s">
        <v>178</v>
      </c>
      <c r="C40" s="70" t="s">
        <v>120</v>
      </c>
      <c r="D40" s="101">
        <v>32.629279594283439</v>
      </c>
      <c r="E40" s="148"/>
      <c r="F40" s="195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26" ht="38.25">
      <c r="A41" s="68" t="s">
        <v>179</v>
      </c>
      <c r="B41" s="69" t="s">
        <v>180</v>
      </c>
      <c r="C41" s="70" t="s">
        <v>181</v>
      </c>
      <c r="D41" s="101">
        <v>2.2330000000000001</v>
      </c>
      <c r="E41" s="148"/>
      <c r="F41" s="19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26" ht="38.25">
      <c r="A42" s="68" t="s">
        <v>182</v>
      </c>
      <c r="B42" s="69" t="s">
        <v>180</v>
      </c>
      <c r="C42" s="70" t="s">
        <v>181</v>
      </c>
      <c r="D42" s="101">
        <v>2.0790000000000002</v>
      </c>
      <c r="E42" s="148"/>
      <c r="F42" s="19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38.25">
      <c r="A43" s="68" t="s">
        <v>183</v>
      </c>
      <c r="B43" s="69" t="s">
        <v>180</v>
      </c>
      <c r="C43" s="70" t="s">
        <v>181</v>
      </c>
      <c r="D43" s="101">
        <v>2.7940000000000005</v>
      </c>
      <c r="E43" s="148"/>
      <c r="F43" s="195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>
      <c r="A44" s="68" t="s">
        <v>184</v>
      </c>
      <c r="B44" s="69" t="s">
        <v>185</v>
      </c>
      <c r="C44" s="70" t="s">
        <v>120</v>
      </c>
      <c r="D44" s="101">
        <v>420.74863006611577</v>
      </c>
      <c r="E44" s="148"/>
      <c r="F44" s="195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>
      <c r="A45" s="68" t="s">
        <v>186</v>
      </c>
      <c r="B45" s="69" t="s">
        <v>187</v>
      </c>
      <c r="C45" s="70" t="s">
        <v>120</v>
      </c>
      <c r="D45" s="101">
        <v>589.66130057217629</v>
      </c>
      <c r="E45" s="148"/>
      <c r="F45" s="195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spans="1:26">
      <c r="A46" s="68" t="s">
        <v>188</v>
      </c>
      <c r="B46" s="69" t="s">
        <v>189</v>
      </c>
      <c r="C46" s="70" t="s">
        <v>120</v>
      </c>
      <c r="D46" s="101">
        <v>1222.7021306281679</v>
      </c>
      <c r="E46" s="148"/>
      <c r="F46" s="195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>
      <c r="A47" s="68" t="s">
        <v>190</v>
      </c>
      <c r="B47" s="69" t="s">
        <v>191</v>
      </c>
      <c r="C47" s="70" t="s">
        <v>120</v>
      </c>
      <c r="D47" s="101">
        <v>405.24152077710795</v>
      </c>
      <c r="E47" s="148"/>
      <c r="F47" s="195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6">
      <c r="A48" s="68" t="s">
        <v>192</v>
      </c>
      <c r="B48" s="69" t="s">
        <v>193</v>
      </c>
      <c r="C48" s="70" t="s">
        <v>120</v>
      </c>
      <c r="D48" s="101">
        <v>100.15901833697679</v>
      </c>
      <c r="E48" s="148"/>
      <c r="F48" s="19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spans="1:26">
      <c r="A49" s="68" t="s">
        <v>194</v>
      </c>
      <c r="B49" s="69" t="s">
        <v>195</v>
      </c>
      <c r="C49" s="70" t="s">
        <v>120</v>
      </c>
      <c r="D49" s="101">
        <v>135.48847806783277</v>
      </c>
      <c r="E49" s="148"/>
      <c r="F49" s="195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>
      <c r="A50" s="68" t="s">
        <v>196</v>
      </c>
      <c r="B50" s="69" t="s">
        <v>197</v>
      </c>
      <c r="C50" s="70" t="s">
        <v>120</v>
      </c>
      <c r="D50" s="101">
        <v>5.5265369150410457</v>
      </c>
      <c r="E50" s="148"/>
      <c r="F50" s="195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>
      <c r="A51" s="68" t="s">
        <v>198</v>
      </c>
      <c r="B51" s="69" t="s">
        <v>199</v>
      </c>
      <c r="C51" s="70" t="s">
        <v>120</v>
      </c>
      <c r="D51" s="101">
        <v>9.4253951496247979</v>
      </c>
      <c r="E51" s="148"/>
      <c r="F51" s="19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1:26">
      <c r="A52" s="68" t="s">
        <v>200</v>
      </c>
      <c r="B52" s="69" t="s">
        <v>201</v>
      </c>
      <c r="C52" s="70" t="s">
        <v>120</v>
      </c>
      <c r="D52" s="101">
        <v>13.336871048398141</v>
      </c>
      <c r="E52" s="148"/>
      <c r="F52" s="195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26">
      <c r="A53" s="68" t="s">
        <v>202</v>
      </c>
      <c r="B53" s="69" t="s">
        <v>203</v>
      </c>
      <c r="C53" s="70" t="s">
        <v>120</v>
      </c>
      <c r="D53" s="101">
        <v>2.3342678750744148</v>
      </c>
      <c r="E53" s="148"/>
      <c r="F53" s="195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>
      <c r="A54" s="68" t="s">
        <v>204</v>
      </c>
      <c r="B54" s="69" t="s">
        <v>205</v>
      </c>
      <c r="C54" s="70" t="s">
        <v>120</v>
      </c>
      <c r="D54" s="101">
        <v>9.1982771942121531</v>
      </c>
      <c r="E54" s="148"/>
      <c r="F54" s="195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>
      <c r="A55" s="68" t="s">
        <v>206</v>
      </c>
      <c r="B55" s="69" t="s">
        <v>207</v>
      </c>
      <c r="C55" s="70" t="s">
        <v>120</v>
      </c>
      <c r="D55" s="101">
        <v>15.683756587662147</v>
      </c>
      <c r="E55" s="148"/>
      <c r="F55" s="195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25.5">
      <c r="A56" s="68" t="s">
        <v>208</v>
      </c>
      <c r="B56" s="69" t="s">
        <v>209</v>
      </c>
      <c r="C56" s="70" t="s">
        <v>120</v>
      </c>
      <c r="D56" s="101">
        <v>18.35870139585553</v>
      </c>
      <c r="E56" s="148"/>
      <c r="F56" s="19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1:26">
      <c r="A57" s="68" t="s">
        <v>210</v>
      </c>
      <c r="B57" s="69" t="s">
        <v>211</v>
      </c>
      <c r="C57" s="70" t="s">
        <v>120</v>
      </c>
      <c r="D57" s="101">
        <v>18.35870139585553</v>
      </c>
      <c r="E57" s="148"/>
      <c r="F57" s="195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ht="25.5">
      <c r="A58" s="68" t="s">
        <v>212</v>
      </c>
      <c r="B58" s="69" t="s">
        <v>213</v>
      </c>
      <c r="C58" s="70" t="s">
        <v>120</v>
      </c>
      <c r="D58" s="101">
        <v>19.519526501297946</v>
      </c>
      <c r="E58" s="148"/>
      <c r="F58" s="195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>
      <c r="A59" s="68" t="s">
        <v>214</v>
      </c>
      <c r="B59" s="69" t="s">
        <v>215</v>
      </c>
      <c r="C59" s="70" t="s">
        <v>120</v>
      </c>
      <c r="D59" s="101">
        <v>2.8642097710372543</v>
      </c>
      <c r="E59" s="148"/>
      <c r="F59" s="195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>
      <c r="A60" s="68" t="s">
        <v>216</v>
      </c>
      <c r="B60" s="69" t="s">
        <v>217</v>
      </c>
      <c r="C60" s="70" t="s">
        <v>120</v>
      </c>
      <c r="D60" s="101">
        <v>1.9683556135762632</v>
      </c>
      <c r="E60" s="148"/>
      <c r="F60" s="195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1:26">
      <c r="A61" s="68" t="s">
        <v>218</v>
      </c>
      <c r="B61" s="69" t="s">
        <v>219</v>
      </c>
      <c r="C61" s="70" t="s">
        <v>120</v>
      </c>
      <c r="D61" s="101">
        <v>156.72400689891515</v>
      </c>
      <c r="E61" s="152"/>
      <c r="F61" s="195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spans="1:26">
      <c r="A62" s="68" t="s">
        <v>220</v>
      </c>
      <c r="B62" s="69" t="s">
        <v>221</v>
      </c>
      <c r="C62" s="70" t="s">
        <v>120</v>
      </c>
      <c r="D62" s="101">
        <v>156.72400689891515</v>
      </c>
      <c r="E62" s="148"/>
      <c r="F62" s="195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spans="1:26">
      <c r="A63" s="68" t="s">
        <v>222</v>
      </c>
      <c r="B63" s="69" t="s">
        <v>223</v>
      </c>
      <c r="C63" s="70" t="s">
        <v>120</v>
      </c>
      <c r="D63" s="101">
        <v>270.67413219511536</v>
      </c>
      <c r="E63" s="148"/>
      <c r="F63" s="195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spans="1:26">
      <c r="A64" s="68" t="s">
        <v>224</v>
      </c>
      <c r="B64" s="69" t="s">
        <v>225</v>
      </c>
      <c r="C64" s="70" t="s">
        <v>120</v>
      </c>
      <c r="D64" s="101">
        <v>27.500000000000004</v>
      </c>
      <c r="E64" s="148"/>
      <c r="F64" s="19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spans="1:26" ht="25.5">
      <c r="A65" s="67" t="s">
        <v>226</v>
      </c>
      <c r="B65" s="67" t="s">
        <v>227</v>
      </c>
      <c r="C65" s="71" t="s">
        <v>228</v>
      </c>
      <c r="D65" s="106" t="s">
        <v>229</v>
      </c>
      <c r="E65" s="71" t="s">
        <v>114</v>
      </c>
      <c r="F65" s="146" t="s">
        <v>115</v>
      </c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spans="1:26">
      <c r="A66" s="67" t="s">
        <v>230</v>
      </c>
      <c r="B66" s="67" t="s">
        <v>231</v>
      </c>
      <c r="C66" s="71"/>
      <c r="D66" s="107"/>
      <c r="E66" s="151"/>
      <c r="F66" s="194">
        <v>0.1</v>
      </c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ht="25.5">
      <c r="A67" s="72" t="s">
        <v>232</v>
      </c>
      <c r="B67" s="102" t="s">
        <v>233</v>
      </c>
      <c r="C67" s="103" t="s">
        <v>234</v>
      </c>
      <c r="D67" s="101">
        <v>1.1220000000000001</v>
      </c>
      <c r="E67" s="148"/>
      <c r="F67" s="195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spans="1:26" ht="25.5">
      <c r="A68" s="72" t="s">
        <v>235</v>
      </c>
      <c r="B68" s="102" t="s">
        <v>236</v>
      </c>
      <c r="C68" s="103" t="s">
        <v>181</v>
      </c>
      <c r="D68" s="101">
        <v>3.3941516670000946</v>
      </c>
      <c r="E68" s="148"/>
      <c r="F68" s="195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spans="1:26" ht="25.5">
      <c r="A69" s="72" t="s">
        <v>237</v>
      </c>
      <c r="B69" s="102" t="s">
        <v>238</v>
      </c>
      <c r="C69" s="103" t="s">
        <v>181</v>
      </c>
      <c r="D69" s="101">
        <v>1.87</v>
      </c>
      <c r="E69" s="148"/>
      <c r="F69" s="195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spans="1:26" ht="25.5">
      <c r="A70" s="72" t="s">
        <v>239</v>
      </c>
      <c r="B70" s="102" t="s">
        <v>240</v>
      </c>
      <c r="C70" s="103" t="s">
        <v>181</v>
      </c>
      <c r="D70" s="101">
        <v>2.5739999999999998</v>
      </c>
      <c r="E70" s="148"/>
      <c r="F70" s="195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spans="1:26" ht="25.5">
      <c r="A71" s="72" t="s">
        <v>241</v>
      </c>
      <c r="B71" s="102" t="s">
        <v>242</v>
      </c>
      <c r="C71" s="103" t="s">
        <v>181</v>
      </c>
      <c r="D71" s="101">
        <v>3.6630000000000003</v>
      </c>
      <c r="E71" s="148"/>
      <c r="F71" s="195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spans="1:26" ht="25.5">
      <c r="A72" s="72" t="s">
        <v>243</v>
      </c>
      <c r="B72" s="102" t="s">
        <v>244</v>
      </c>
      <c r="C72" s="103" t="s">
        <v>181</v>
      </c>
      <c r="D72" s="101">
        <v>6.16</v>
      </c>
      <c r="E72" s="148"/>
      <c r="F72" s="195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spans="1:26" ht="25.5">
      <c r="A73" s="72" t="s">
        <v>245</v>
      </c>
      <c r="B73" s="102" t="s">
        <v>246</v>
      </c>
      <c r="C73" s="103" t="s">
        <v>181</v>
      </c>
      <c r="D73" s="101">
        <v>9.6690000000000005</v>
      </c>
      <c r="E73" s="148"/>
      <c r="F73" s="195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spans="1:26" ht="25.5">
      <c r="A74" s="72" t="s">
        <v>247</v>
      </c>
      <c r="B74" s="102" t="s">
        <v>248</v>
      </c>
      <c r="C74" s="103" t="s">
        <v>181</v>
      </c>
      <c r="D74" s="101">
        <v>15.609</v>
      </c>
      <c r="E74" s="148"/>
      <c r="F74" s="195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spans="1:26" ht="25.5">
      <c r="A75" s="72" t="s">
        <v>249</v>
      </c>
      <c r="B75" s="102" t="s">
        <v>250</v>
      </c>
      <c r="C75" s="103" t="s">
        <v>181</v>
      </c>
      <c r="D75" s="101">
        <v>9.152000000000001</v>
      </c>
      <c r="E75" s="148"/>
      <c r="F75" s="195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spans="1:26" ht="25.5">
      <c r="A76" s="72" t="s">
        <v>251</v>
      </c>
      <c r="B76" s="102" t="s">
        <v>252</v>
      </c>
      <c r="C76" s="103" t="s">
        <v>181</v>
      </c>
      <c r="D76" s="101">
        <v>13.552000000000001</v>
      </c>
      <c r="E76" s="148"/>
      <c r="F76" s="195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spans="1:26" ht="25.5">
      <c r="A77" s="72" t="s">
        <v>253</v>
      </c>
      <c r="B77" s="102" t="s">
        <v>254</v>
      </c>
      <c r="C77" s="103" t="s">
        <v>181</v>
      </c>
      <c r="D77" s="101">
        <v>21.824000000000002</v>
      </c>
      <c r="E77" s="148"/>
      <c r="F77" s="195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spans="1:26" ht="25.5">
      <c r="A78" s="72" t="s">
        <v>255</v>
      </c>
      <c r="B78" s="102" t="s">
        <v>256</v>
      </c>
      <c r="C78" s="103" t="s">
        <v>181</v>
      </c>
      <c r="D78" s="101">
        <v>33.583000000000006</v>
      </c>
      <c r="E78" s="148"/>
      <c r="F78" s="195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spans="1:26" ht="25.5">
      <c r="A79" s="72" t="s">
        <v>257</v>
      </c>
      <c r="B79" s="102" t="s">
        <v>258</v>
      </c>
      <c r="C79" s="103" t="s">
        <v>181</v>
      </c>
      <c r="D79" s="101">
        <v>46.761000000000003</v>
      </c>
      <c r="E79" s="148"/>
      <c r="F79" s="195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spans="1:26">
      <c r="A80" s="72" t="s">
        <v>259</v>
      </c>
      <c r="B80" s="102" t="s">
        <v>260</v>
      </c>
      <c r="C80" s="103" t="s">
        <v>181</v>
      </c>
      <c r="D80" s="101">
        <v>3.0690000000000004</v>
      </c>
      <c r="E80" s="148"/>
      <c r="F80" s="195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spans="1:26" ht="38.25">
      <c r="A81" s="72" t="s">
        <v>261</v>
      </c>
      <c r="B81" s="102" t="s">
        <v>262</v>
      </c>
      <c r="C81" s="103" t="s">
        <v>181</v>
      </c>
      <c r="D81" s="101">
        <v>4.3670000000000009</v>
      </c>
      <c r="E81" s="148"/>
      <c r="F81" s="195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spans="1:26">
      <c r="A82" s="72" t="s">
        <v>263</v>
      </c>
      <c r="B82" s="102" t="s">
        <v>264</v>
      </c>
      <c r="C82" s="103" t="s">
        <v>181</v>
      </c>
      <c r="D82" s="101">
        <v>0.94600000000000006</v>
      </c>
      <c r="E82" s="148"/>
      <c r="F82" s="19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spans="1:26" ht="25.5">
      <c r="A83" s="104" t="s">
        <v>226</v>
      </c>
      <c r="B83" s="104" t="s">
        <v>227</v>
      </c>
      <c r="C83" s="105" t="s">
        <v>228</v>
      </c>
      <c r="D83" s="106" t="s">
        <v>229</v>
      </c>
      <c r="E83" s="71" t="s">
        <v>114</v>
      </c>
      <c r="F83" s="146" t="s">
        <v>115</v>
      </c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spans="1:26">
      <c r="A84" s="104" t="s">
        <v>265</v>
      </c>
      <c r="B84" s="104" t="s">
        <v>266</v>
      </c>
      <c r="C84" s="105"/>
      <c r="D84" s="107"/>
      <c r="E84" s="151"/>
      <c r="F84" s="194">
        <v>0.15</v>
      </c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spans="1:26">
      <c r="A85" s="119" t="s">
        <v>267</v>
      </c>
      <c r="B85" s="102" t="s">
        <v>268</v>
      </c>
      <c r="C85" s="103" t="s">
        <v>120</v>
      </c>
      <c r="D85" s="101">
        <v>216.161</v>
      </c>
      <c r="E85" s="148"/>
      <c r="F85" s="195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spans="1:26">
      <c r="A86" s="119" t="s">
        <v>269</v>
      </c>
      <c r="B86" s="102" t="s">
        <v>270</v>
      </c>
      <c r="C86" s="103" t="s">
        <v>120</v>
      </c>
      <c r="D86" s="101">
        <v>246.58700000000002</v>
      </c>
      <c r="E86" s="148"/>
      <c r="F86" s="195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spans="1:26">
      <c r="A87" s="119" t="s">
        <v>271</v>
      </c>
      <c r="B87" s="102" t="s">
        <v>272</v>
      </c>
      <c r="C87" s="103" t="s">
        <v>120</v>
      </c>
      <c r="D87" s="101">
        <v>183.535</v>
      </c>
      <c r="E87" s="148"/>
      <c r="F87" s="19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spans="1:26">
      <c r="A88" s="119" t="s">
        <v>273</v>
      </c>
      <c r="B88" s="102" t="s">
        <v>274</v>
      </c>
      <c r="C88" s="103" t="s">
        <v>120</v>
      </c>
      <c r="D88" s="101">
        <v>160.369</v>
      </c>
      <c r="E88" s="148"/>
      <c r="F88" s="195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spans="1:26">
      <c r="A89" s="119" t="s">
        <v>275</v>
      </c>
      <c r="B89" s="102" t="s">
        <v>276</v>
      </c>
      <c r="C89" s="103" t="s">
        <v>120</v>
      </c>
      <c r="D89" s="101">
        <v>414.64500000000004</v>
      </c>
      <c r="E89" s="148"/>
      <c r="F89" s="195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spans="1:26">
      <c r="A90" s="119" t="s">
        <v>277</v>
      </c>
      <c r="B90" s="102" t="s">
        <v>278</v>
      </c>
      <c r="C90" s="103" t="s">
        <v>120</v>
      </c>
      <c r="D90" s="101">
        <v>323.40000000000003</v>
      </c>
      <c r="E90" s="148"/>
      <c r="F90" s="195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spans="1:26">
      <c r="A91" s="119" t="s">
        <v>279</v>
      </c>
      <c r="B91" s="102" t="s">
        <v>280</v>
      </c>
      <c r="C91" s="103" t="s">
        <v>120</v>
      </c>
      <c r="D91" s="101">
        <v>414.64500000000004</v>
      </c>
      <c r="E91" s="148"/>
      <c r="F91" s="195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spans="1:26">
      <c r="A92" s="119" t="s">
        <v>281</v>
      </c>
      <c r="B92" s="102" t="s">
        <v>282</v>
      </c>
      <c r="C92" s="103" t="s">
        <v>120</v>
      </c>
      <c r="D92" s="101">
        <v>596.20000000000005</v>
      </c>
      <c r="E92" s="148"/>
      <c r="F92" s="195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spans="1:26">
      <c r="A93" s="119" t="s">
        <v>283</v>
      </c>
      <c r="B93" s="102" t="s">
        <v>284</v>
      </c>
      <c r="C93" s="103" t="s">
        <v>120</v>
      </c>
      <c r="D93" s="101">
        <v>643.5</v>
      </c>
      <c r="E93" s="148"/>
      <c r="F93" s="19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spans="1:26">
      <c r="A94" s="119" t="s">
        <v>285</v>
      </c>
      <c r="B94" s="102" t="s">
        <v>286</v>
      </c>
      <c r="C94" s="103" t="s">
        <v>120</v>
      </c>
      <c r="D94" s="101">
        <v>392.70000000000005</v>
      </c>
      <c r="E94" s="148"/>
      <c r="F94" s="195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spans="1:26">
      <c r="A95" s="119" t="s">
        <v>287</v>
      </c>
      <c r="B95" s="102" t="s">
        <v>288</v>
      </c>
      <c r="C95" s="103" t="s">
        <v>120</v>
      </c>
      <c r="D95" s="101">
        <v>435.6</v>
      </c>
      <c r="E95" s="148"/>
      <c r="F95" s="195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spans="1:26">
      <c r="A96" s="119" t="s">
        <v>289</v>
      </c>
      <c r="B96" s="102" t="s">
        <v>290</v>
      </c>
      <c r="C96" s="103" t="s">
        <v>120</v>
      </c>
      <c r="D96" s="101">
        <v>685.30000000000007</v>
      </c>
      <c r="E96" s="148"/>
      <c r="F96" s="195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spans="1:26">
      <c r="A97" s="119" t="s">
        <v>291</v>
      </c>
      <c r="B97" s="102" t="s">
        <v>292</v>
      </c>
      <c r="C97" s="103" t="s">
        <v>120</v>
      </c>
      <c r="D97" s="101">
        <v>727.1</v>
      </c>
      <c r="E97" s="148"/>
      <c r="F97" s="195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spans="1:26">
      <c r="A98" s="119" t="s">
        <v>293</v>
      </c>
      <c r="B98" s="102" t="s">
        <v>294</v>
      </c>
      <c r="C98" s="103" t="s">
        <v>120</v>
      </c>
      <c r="D98" s="101">
        <v>756.80000000000007</v>
      </c>
      <c r="E98" s="148"/>
      <c r="F98" s="195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spans="1:26">
      <c r="A99" s="119" t="s">
        <v>295</v>
      </c>
      <c r="B99" s="102" t="s">
        <v>296</v>
      </c>
      <c r="C99" s="103" t="s">
        <v>120</v>
      </c>
      <c r="D99" s="101">
        <v>497.20000000000005</v>
      </c>
      <c r="E99" s="148"/>
      <c r="F99" s="195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spans="1:26">
      <c r="A100" s="119" t="s">
        <v>297</v>
      </c>
      <c r="B100" s="102" t="s">
        <v>298</v>
      </c>
      <c r="C100" s="103" t="s">
        <v>120</v>
      </c>
      <c r="D100" s="101">
        <v>525.80000000000007</v>
      </c>
      <c r="E100" s="148"/>
      <c r="F100" s="195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:26">
      <c r="A101" s="119" t="s">
        <v>299</v>
      </c>
      <c r="B101" s="102" t="s">
        <v>300</v>
      </c>
      <c r="C101" s="103" t="s">
        <v>120</v>
      </c>
      <c r="D101" s="101">
        <v>547.80000000000007</v>
      </c>
      <c r="E101" s="148"/>
      <c r="F101" s="195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:26">
      <c r="A102" s="119" t="s">
        <v>301</v>
      </c>
      <c r="B102" s="102" t="s">
        <v>302</v>
      </c>
      <c r="C102" s="103" t="s">
        <v>120</v>
      </c>
      <c r="D102" s="101">
        <v>829.40000000000009</v>
      </c>
      <c r="E102" s="148"/>
      <c r="F102" s="195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:26">
      <c r="A103" s="119" t="s">
        <v>303</v>
      </c>
      <c r="B103" s="102" t="s">
        <v>304</v>
      </c>
      <c r="C103" s="103" t="s">
        <v>120</v>
      </c>
      <c r="D103" s="101">
        <v>859.1</v>
      </c>
      <c r="E103" s="148"/>
      <c r="F103" s="195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26">
      <c r="A104" s="119" t="s">
        <v>305</v>
      </c>
      <c r="B104" s="102" t="s">
        <v>306</v>
      </c>
      <c r="C104" s="103" t="s">
        <v>120</v>
      </c>
      <c r="D104" s="101">
        <v>680.90000000000009</v>
      </c>
      <c r="E104" s="148"/>
      <c r="F104" s="195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:26">
      <c r="A105" s="119" t="s">
        <v>307</v>
      </c>
      <c r="B105" s="102" t="s">
        <v>308</v>
      </c>
      <c r="C105" s="103" t="s">
        <v>120</v>
      </c>
      <c r="D105" s="101">
        <v>303.4548237596739</v>
      </c>
      <c r="E105" s="148"/>
      <c r="F105" s="195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:26">
      <c r="A106" s="119" t="s">
        <v>309</v>
      </c>
      <c r="B106" s="102" t="s">
        <v>310</v>
      </c>
      <c r="C106" s="103" t="s">
        <v>120</v>
      </c>
      <c r="D106" s="101">
        <v>283.536</v>
      </c>
      <c r="E106" s="148"/>
      <c r="F106" s="19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:26">
      <c r="A107" s="119" t="s">
        <v>311</v>
      </c>
      <c r="B107" s="102" t="s">
        <v>312</v>
      </c>
      <c r="C107" s="103" t="s">
        <v>120</v>
      </c>
      <c r="D107" s="101">
        <v>51.233600000000003</v>
      </c>
      <c r="E107" s="148"/>
      <c r="F107" s="195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:26">
      <c r="A108" s="119" t="s">
        <v>313</v>
      </c>
      <c r="B108" s="102" t="s">
        <v>314</v>
      </c>
      <c r="C108" s="103" t="s">
        <v>120</v>
      </c>
      <c r="D108" s="101">
        <v>342.375</v>
      </c>
      <c r="E108" s="148"/>
      <c r="F108" s="195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:26">
      <c r="A109" s="119" t="s">
        <v>315</v>
      </c>
      <c r="B109" s="102" t="s">
        <v>316</v>
      </c>
      <c r="C109" s="103" t="s">
        <v>120</v>
      </c>
      <c r="D109" s="101">
        <v>625.90000000000009</v>
      </c>
      <c r="E109" s="148"/>
      <c r="F109" s="195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:26">
      <c r="A110" s="119" t="s">
        <v>317</v>
      </c>
      <c r="B110" s="102" t="s">
        <v>318</v>
      </c>
      <c r="C110" s="103" t="s">
        <v>120</v>
      </c>
      <c r="D110" s="101">
        <v>565.40000000000009</v>
      </c>
      <c r="E110" s="148"/>
      <c r="F110" s="195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:26">
      <c r="A111" s="119" t="s">
        <v>319</v>
      </c>
      <c r="B111" s="102" t="s">
        <v>320</v>
      </c>
      <c r="C111" s="103" t="s">
        <v>120</v>
      </c>
      <c r="D111" s="101">
        <v>469.05100000000004</v>
      </c>
      <c r="E111" s="148"/>
      <c r="F111" s="195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:26">
      <c r="A112" s="119" t="s">
        <v>321</v>
      </c>
      <c r="B112" s="102" t="s">
        <v>322</v>
      </c>
      <c r="C112" s="103" t="s">
        <v>120</v>
      </c>
      <c r="D112" s="101">
        <v>359.19400000000007</v>
      </c>
      <c r="E112" s="148"/>
      <c r="F112" s="195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:26">
      <c r="A113" s="119" t="s">
        <v>323</v>
      </c>
      <c r="B113" s="102" t="s">
        <v>324</v>
      </c>
      <c r="C113" s="103" t="s">
        <v>120</v>
      </c>
      <c r="D113" s="101">
        <v>291.37971913023495</v>
      </c>
      <c r="E113" s="148"/>
      <c r="F113" s="195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:26">
      <c r="A114" s="119" t="s">
        <v>325</v>
      </c>
      <c r="B114" s="102" t="s">
        <v>326</v>
      </c>
      <c r="C114" s="103" t="s">
        <v>120</v>
      </c>
      <c r="D114" s="101">
        <v>255.60700000000003</v>
      </c>
      <c r="E114" s="148"/>
      <c r="F114" s="195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:26">
      <c r="A115" s="119" t="s">
        <v>327</v>
      </c>
      <c r="B115" s="102" t="s">
        <v>328</v>
      </c>
      <c r="C115" s="103" t="s">
        <v>120</v>
      </c>
      <c r="D115" s="101">
        <v>428.04163996769972</v>
      </c>
      <c r="E115" s="148"/>
      <c r="F115" s="195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:26">
      <c r="A116" s="119" t="s">
        <v>329</v>
      </c>
      <c r="B116" s="102" t="s">
        <v>330</v>
      </c>
      <c r="C116" s="103" t="s">
        <v>120</v>
      </c>
      <c r="D116" s="101">
        <v>130.834</v>
      </c>
      <c r="E116" s="148"/>
      <c r="F116" s="195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:26">
      <c r="A117" s="119" t="s">
        <v>331</v>
      </c>
      <c r="B117" s="102" t="s">
        <v>332</v>
      </c>
      <c r="C117" s="103" t="s">
        <v>120</v>
      </c>
      <c r="D117" s="101">
        <v>136.41100000000003</v>
      </c>
      <c r="E117" s="148"/>
      <c r="F117" s="195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:26">
      <c r="A118" s="119" t="s">
        <v>333</v>
      </c>
      <c r="B118" s="102" t="s">
        <v>334</v>
      </c>
      <c r="C118" s="103" t="s">
        <v>120</v>
      </c>
      <c r="D118" s="101">
        <v>147.71899999999999</v>
      </c>
      <c r="E118" s="148"/>
      <c r="F118" s="195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:26">
      <c r="A119" s="119" t="s">
        <v>335</v>
      </c>
      <c r="B119" s="102" t="s">
        <v>336</v>
      </c>
      <c r="C119" s="103" t="s">
        <v>120</v>
      </c>
      <c r="D119" s="101">
        <v>177.727</v>
      </c>
      <c r="E119" s="148"/>
      <c r="F119" s="195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:26">
      <c r="A120" s="119" t="s">
        <v>337</v>
      </c>
      <c r="B120" s="102" t="s">
        <v>338</v>
      </c>
      <c r="C120" s="103" t="s">
        <v>120</v>
      </c>
      <c r="D120" s="101">
        <v>245.20100000000002</v>
      </c>
      <c r="E120" s="148"/>
      <c r="F120" s="195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:26">
      <c r="A121" s="119" t="s">
        <v>339</v>
      </c>
      <c r="B121" s="102" t="s">
        <v>340</v>
      </c>
      <c r="C121" s="103" t="s">
        <v>120</v>
      </c>
      <c r="D121" s="101">
        <v>174.75700000000001</v>
      </c>
      <c r="E121" s="148"/>
      <c r="F121" s="195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:26">
      <c r="A122" s="119" t="s">
        <v>341</v>
      </c>
      <c r="B122" s="102" t="s">
        <v>342</v>
      </c>
      <c r="C122" s="103" t="s">
        <v>120</v>
      </c>
      <c r="D122" s="101">
        <v>186.85700000000003</v>
      </c>
      <c r="E122" s="148"/>
      <c r="F122" s="195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:26">
      <c r="A123" s="119" t="s">
        <v>343</v>
      </c>
      <c r="B123" s="102" t="s">
        <v>344</v>
      </c>
      <c r="C123" s="103" t="s">
        <v>120</v>
      </c>
      <c r="D123" s="101">
        <v>189.21100000000001</v>
      </c>
      <c r="E123" s="148"/>
      <c r="F123" s="195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:26">
      <c r="A124" s="119" t="s">
        <v>345</v>
      </c>
      <c r="B124" s="102" t="s">
        <v>346</v>
      </c>
      <c r="C124" s="103" t="s">
        <v>120</v>
      </c>
      <c r="D124" s="101">
        <v>215.06100000000001</v>
      </c>
      <c r="E124" s="148"/>
      <c r="F124" s="195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:26">
      <c r="A125" s="119" t="s">
        <v>347</v>
      </c>
      <c r="B125" s="102" t="s">
        <v>348</v>
      </c>
      <c r="C125" s="103" t="s">
        <v>120</v>
      </c>
      <c r="D125" s="101">
        <v>226.91900000000001</v>
      </c>
      <c r="E125" s="148"/>
      <c r="F125" s="195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:26">
      <c r="A126" s="119" t="s">
        <v>349</v>
      </c>
      <c r="B126" s="102" t="s">
        <v>350</v>
      </c>
      <c r="C126" s="103" t="s">
        <v>120</v>
      </c>
      <c r="D126" s="101">
        <v>208.97800000000001</v>
      </c>
      <c r="E126" s="148"/>
      <c r="F126" s="195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:26">
      <c r="A127" s="119" t="s">
        <v>351</v>
      </c>
      <c r="B127" s="102" t="s">
        <v>352</v>
      </c>
      <c r="C127" s="103" t="s">
        <v>120</v>
      </c>
      <c r="D127" s="101">
        <v>228.11800000000002</v>
      </c>
      <c r="E127" s="148"/>
      <c r="F127" s="195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:26">
      <c r="A128" s="119" t="s">
        <v>353</v>
      </c>
      <c r="B128" s="102" t="s">
        <v>354</v>
      </c>
      <c r="C128" s="103" t="s">
        <v>120</v>
      </c>
      <c r="D128" s="101">
        <v>273.49299999999999</v>
      </c>
      <c r="E128" s="148"/>
      <c r="F128" s="195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:26">
      <c r="A129" s="119" t="s">
        <v>355</v>
      </c>
      <c r="B129" s="102" t="s">
        <v>356</v>
      </c>
      <c r="C129" s="103" t="s">
        <v>120</v>
      </c>
      <c r="D129" s="101">
        <v>287.17700000000002</v>
      </c>
      <c r="E129" s="148"/>
      <c r="F129" s="195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:26">
      <c r="A130" s="119" t="s">
        <v>357</v>
      </c>
      <c r="B130" s="102" t="s">
        <v>358</v>
      </c>
      <c r="C130" s="103" t="s">
        <v>120</v>
      </c>
      <c r="D130" s="101">
        <v>285.36200000000002</v>
      </c>
      <c r="E130" s="148"/>
      <c r="F130" s="195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:26">
      <c r="A131" s="119" t="s">
        <v>359</v>
      </c>
      <c r="B131" s="102" t="s">
        <v>360</v>
      </c>
      <c r="C131" s="103" t="s">
        <v>120</v>
      </c>
      <c r="D131" s="101">
        <v>298.452</v>
      </c>
      <c r="E131" s="148"/>
      <c r="F131" s="195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:26">
      <c r="A132" s="119" t="s">
        <v>361</v>
      </c>
      <c r="B132" s="102" t="s">
        <v>362</v>
      </c>
      <c r="C132" s="103" t="s">
        <v>120</v>
      </c>
      <c r="D132" s="101">
        <v>1280.6200000000001</v>
      </c>
      <c r="E132" s="148"/>
      <c r="F132" s="195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:26">
      <c r="A133" s="119" t="s">
        <v>363</v>
      </c>
      <c r="B133" s="102" t="s">
        <v>364</v>
      </c>
      <c r="C133" s="103" t="s">
        <v>120</v>
      </c>
      <c r="D133" s="101">
        <v>1700.0280000000002</v>
      </c>
      <c r="E133" s="148"/>
      <c r="F133" s="195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:26">
      <c r="A134" s="119" t="s">
        <v>365</v>
      </c>
      <c r="B134" s="102" t="s">
        <v>366</v>
      </c>
      <c r="C134" s="103" t="s">
        <v>120</v>
      </c>
      <c r="D134" s="101">
        <v>279.08100000000002</v>
      </c>
      <c r="E134" s="148"/>
      <c r="F134" s="195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:26">
      <c r="A135" s="119" t="s">
        <v>367</v>
      </c>
      <c r="B135" s="102" t="s">
        <v>368</v>
      </c>
      <c r="C135" s="103" t="s">
        <v>120</v>
      </c>
      <c r="D135" s="101">
        <v>286.63800000000003</v>
      </c>
      <c r="E135" s="148"/>
      <c r="F135" s="195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:26">
      <c r="A136" s="119" t="s">
        <v>369</v>
      </c>
      <c r="B136" s="102" t="s">
        <v>370</v>
      </c>
      <c r="C136" s="103" t="s">
        <v>120</v>
      </c>
      <c r="D136" s="101">
        <v>368.96200000000005</v>
      </c>
      <c r="E136" s="148"/>
      <c r="F136" s="195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:26">
      <c r="A137" s="119" t="s">
        <v>371</v>
      </c>
      <c r="B137" s="102" t="s">
        <v>372</v>
      </c>
      <c r="C137" s="103" t="s">
        <v>120</v>
      </c>
      <c r="D137" s="101">
        <v>419.06700000000006</v>
      </c>
      <c r="E137" s="148"/>
      <c r="F137" s="195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:26">
      <c r="A138" s="119" t="s">
        <v>373</v>
      </c>
      <c r="B138" s="102" t="s">
        <v>374</v>
      </c>
      <c r="C138" s="103" t="s">
        <v>120</v>
      </c>
      <c r="D138" s="101">
        <v>537.72400000000005</v>
      </c>
      <c r="E138" s="148"/>
      <c r="F138" s="195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:26">
      <c r="A139" s="119" t="s">
        <v>375</v>
      </c>
      <c r="B139" s="102" t="s">
        <v>376</v>
      </c>
      <c r="C139" s="103" t="s">
        <v>120</v>
      </c>
      <c r="D139" s="101">
        <v>404.18400000000003</v>
      </c>
      <c r="E139" s="148"/>
      <c r="F139" s="195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:26">
      <c r="A140" s="119" t="s">
        <v>377</v>
      </c>
      <c r="B140" s="102" t="s">
        <v>378</v>
      </c>
      <c r="C140" s="103" t="s">
        <v>120</v>
      </c>
      <c r="D140" s="101">
        <v>426.62400000000002</v>
      </c>
      <c r="E140" s="148"/>
      <c r="F140" s="195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:26">
      <c r="A141" s="119" t="s">
        <v>379</v>
      </c>
      <c r="B141" s="102" t="s">
        <v>380</v>
      </c>
      <c r="C141" s="103" t="s">
        <v>120</v>
      </c>
      <c r="D141" s="101">
        <v>537.72400000000005</v>
      </c>
      <c r="E141" s="148"/>
      <c r="F141" s="195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:26">
      <c r="A142" s="119" t="s">
        <v>381</v>
      </c>
      <c r="B142" s="102" t="s">
        <v>382</v>
      </c>
      <c r="C142" s="103" t="s">
        <v>120</v>
      </c>
      <c r="D142" s="101">
        <v>404.18400000000003</v>
      </c>
      <c r="E142" s="148"/>
      <c r="F142" s="195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:26">
      <c r="A143" s="119" t="s">
        <v>383</v>
      </c>
      <c r="B143" s="102" t="s">
        <v>384</v>
      </c>
      <c r="C143" s="103" t="s">
        <v>120</v>
      </c>
      <c r="D143" s="101">
        <v>426.62400000000002</v>
      </c>
      <c r="E143" s="148"/>
      <c r="F143" s="195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:26">
      <c r="A144" s="119" t="s">
        <v>385</v>
      </c>
      <c r="B144" s="102" t="s">
        <v>386</v>
      </c>
      <c r="C144" s="103" t="s">
        <v>120</v>
      </c>
      <c r="D144" s="101">
        <v>464.83800000000002</v>
      </c>
      <c r="E144" s="148"/>
      <c r="F144" s="195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:26">
      <c r="A145" s="119" t="s">
        <v>387</v>
      </c>
      <c r="B145" s="102" t="s">
        <v>388</v>
      </c>
      <c r="C145" s="103" t="s">
        <v>120</v>
      </c>
      <c r="D145" s="101">
        <v>420.75000000000006</v>
      </c>
      <c r="E145" s="148"/>
      <c r="F145" s="195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:26" ht="38.25">
      <c r="A146" s="119" t="s">
        <v>389</v>
      </c>
      <c r="B146" s="102" t="s">
        <v>390</v>
      </c>
      <c r="C146" s="103" t="s">
        <v>120</v>
      </c>
      <c r="D146" s="101">
        <v>174.86700000000002</v>
      </c>
      <c r="E146" s="148"/>
      <c r="F146" s="195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:26">
      <c r="A147" s="119" t="s">
        <v>391</v>
      </c>
      <c r="B147" s="102" t="s">
        <v>392</v>
      </c>
      <c r="C147" s="103" t="s">
        <v>120</v>
      </c>
      <c r="D147" s="101">
        <v>122.26500000000001</v>
      </c>
      <c r="E147" s="148"/>
      <c r="F147" s="195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:26" ht="38.25">
      <c r="A148" s="119" t="s">
        <v>393</v>
      </c>
      <c r="B148" s="102" t="s">
        <v>394</v>
      </c>
      <c r="C148" s="103" t="s">
        <v>120</v>
      </c>
      <c r="D148" s="101">
        <v>390.44499999999999</v>
      </c>
      <c r="E148" s="148"/>
      <c r="F148" s="195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:26" ht="38.25">
      <c r="A149" s="119" t="s">
        <v>395</v>
      </c>
      <c r="B149" s="102" t="s">
        <v>396</v>
      </c>
      <c r="C149" s="103" t="s">
        <v>120</v>
      </c>
      <c r="D149" s="101">
        <v>420.51900000000006</v>
      </c>
      <c r="E149" s="148"/>
      <c r="F149" s="195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:26">
      <c r="A150" s="119" t="s">
        <v>397</v>
      </c>
      <c r="B150" s="102" t="s">
        <v>398</v>
      </c>
      <c r="C150" s="103" t="s">
        <v>120</v>
      </c>
      <c r="D150" s="101">
        <v>104.96634839321109</v>
      </c>
      <c r="E150" s="148"/>
      <c r="F150" s="195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:26">
      <c r="A151" s="119" t="s">
        <v>399</v>
      </c>
      <c r="B151" s="102" t="s">
        <v>400</v>
      </c>
      <c r="C151" s="103" t="s">
        <v>120</v>
      </c>
      <c r="D151" s="101">
        <v>106.51832108853085</v>
      </c>
      <c r="E151" s="148"/>
      <c r="F151" s="19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:26" ht="25.5">
      <c r="A152" s="104" t="s">
        <v>226</v>
      </c>
      <c r="B152" s="104" t="s">
        <v>227</v>
      </c>
      <c r="C152" s="105" t="s">
        <v>228</v>
      </c>
      <c r="D152" s="106" t="s">
        <v>229</v>
      </c>
      <c r="E152" s="71" t="s">
        <v>114</v>
      </c>
      <c r="F152" s="146" t="s">
        <v>115</v>
      </c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:26">
      <c r="A153" s="104" t="s">
        <v>401</v>
      </c>
      <c r="B153" s="104" t="s">
        <v>402</v>
      </c>
      <c r="C153" s="105"/>
      <c r="D153" s="107"/>
      <c r="E153" s="151"/>
      <c r="F153" s="194">
        <v>0.05</v>
      </c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:26" ht="25.5">
      <c r="A154" s="120" t="s">
        <v>403</v>
      </c>
      <c r="B154" s="102" t="s">
        <v>404</v>
      </c>
      <c r="C154" s="103" t="s">
        <v>120</v>
      </c>
      <c r="D154" s="101">
        <v>56.485000000000007</v>
      </c>
      <c r="E154" s="148"/>
      <c r="F154" s="195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:26" ht="25.5">
      <c r="A155" s="120" t="s">
        <v>405</v>
      </c>
      <c r="B155" s="102" t="s">
        <v>406</v>
      </c>
      <c r="C155" s="103" t="s">
        <v>120</v>
      </c>
      <c r="D155" s="101">
        <v>68.64</v>
      </c>
      <c r="E155" s="148"/>
      <c r="F155" s="195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:26" ht="25.5">
      <c r="A156" s="120" t="s">
        <v>407</v>
      </c>
      <c r="B156" s="102" t="s">
        <v>408</v>
      </c>
      <c r="C156" s="103" t="s">
        <v>120</v>
      </c>
      <c r="D156" s="101">
        <v>80.563785850541279</v>
      </c>
      <c r="E156" s="148"/>
      <c r="F156" s="195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:26">
      <c r="A157" s="120" t="s">
        <v>409</v>
      </c>
      <c r="B157" s="102" t="s">
        <v>410</v>
      </c>
      <c r="C157" s="103" t="s">
        <v>120</v>
      </c>
      <c r="D157" s="101">
        <v>126.3028185378102</v>
      </c>
      <c r="E157" s="148"/>
      <c r="F157" s="19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:26">
      <c r="A158" s="120" t="s">
        <v>411</v>
      </c>
      <c r="B158" s="102" t="s">
        <v>412</v>
      </c>
      <c r="C158" s="103" t="s">
        <v>120</v>
      </c>
      <c r="D158" s="101">
        <v>175.07009063058109</v>
      </c>
      <c r="E158" s="148"/>
      <c r="F158" s="195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:26">
      <c r="A159" s="120" t="s">
        <v>413</v>
      </c>
      <c r="B159" s="102" t="s">
        <v>414</v>
      </c>
      <c r="C159" s="103" t="s">
        <v>120</v>
      </c>
      <c r="D159" s="101">
        <v>343.65470186771216</v>
      </c>
      <c r="E159" s="148"/>
      <c r="F159" s="195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:26" ht="25.5">
      <c r="A160" s="120" t="s">
        <v>415</v>
      </c>
      <c r="B160" s="102" t="s">
        <v>416</v>
      </c>
      <c r="C160" s="103" t="s">
        <v>120</v>
      </c>
      <c r="D160" s="101">
        <v>174.98800000000003</v>
      </c>
      <c r="E160" s="148"/>
      <c r="F160" s="195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:26" ht="38.25">
      <c r="A161" s="120" t="s">
        <v>417</v>
      </c>
      <c r="B161" s="102" t="s">
        <v>418</v>
      </c>
      <c r="C161" s="103" t="s">
        <v>120</v>
      </c>
      <c r="D161" s="101">
        <v>194.70000000000002</v>
      </c>
      <c r="E161" s="148"/>
      <c r="F161" s="195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:26" ht="38.25">
      <c r="A162" s="120" t="s">
        <v>419</v>
      </c>
      <c r="B162" s="102" t="s">
        <v>420</v>
      </c>
      <c r="C162" s="103" t="s">
        <v>120</v>
      </c>
      <c r="D162" s="101">
        <v>194.70000000000002</v>
      </c>
      <c r="E162" s="148"/>
      <c r="F162" s="195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:26" ht="38.25">
      <c r="A163" s="120" t="s">
        <v>421</v>
      </c>
      <c r="B163" s="102" t="s">
        <v>422</v>
      </c>
      <c r="C163" s="103" t="s">
        <v>120</v>
      </c>
      <c r="D163" s="101">
        <v>224.4</v>
      </c>
      <c r="E163" s="148"/>
      <c r="F163" s="195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:26" ht="38.25">
      <c r="A164" s="120" t="s">
        <v>423</v>
      </c>
      <c r="B164" s="102" t="s">
        <v>424</v>
      </c>
      <c r="C164" s="103" t="s">
        <v>120</v>
      </c>
      <c r="D164" s="101">
        <v>224.4</v>
      </c>
      <c r="E164" s="148"/>
      <c r="F164" s="195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spans="1:26" ht="38.25">
      <c r="A165" s="120" t="s">
        <v>425</v>
      </c>
      <c r="B165" s="102" t="s">
        <v>426</v>
      </c>
      <c r="C165" s="103" t="s">
        <v>120</v>
      </c>
      <c r="D165" s="101">
        <v>270.60000000000002</v>
      </c>
      <c r="E165" s="148"/>
      <c r="F165" s="195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spans="1:26" ht="38.25">
      <c r="A166" s="120" t="s">
        <v>427</v>
      </c>
      <c r="B166" s="102" t="s">
        <v>428</v>
      </c>
      <c r="C166" s="103" t="s">
        <v>120</v>
      </c>
      <c r="D166" s="101">
        <v>353.1</v>
      </c>
      <c r="E166" s="148"/>
      <c r="F166" s="195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spans="1:26" ht="38.25">
      <c r="A167" s="120" t="s">
        <v>429</v>
      </c>
      <c r="B167" s="102" t="s">
        <v>430</v>
      </c>
      <c r="C167" s="103" t="s">
        <v>120</v>
      </c>
      <c r="D167" s="101">
        <v>410.3</v>
      </c>
      <c r="E167" s="148"/>
      <c r="F167" s="195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spans="1:26" ht="38.25">
      <c r="A168" s="120" t="s">
        <v>431</v>
      </c>
      <c r="B168" s="102" t="s">
        <v>432</v>
      </c>
      <c r="C168" s="103" t="s">
        <v>120</v>
      </c>
      <c r="D168" s="101">
        <v>460.90000000000003</v>
      </c>
      <c r="E168" s="148"/>
      <c r="F168" s="195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spans="1:26" ht="38.25">
      <c r="A169" s="120" t="s">
        <v>433</v>
      </c>
      <c r="B169" s="102" t="s">
        <v>434</v>
      </c>
      <c r="C169" s="103" t="s">
        <v>120</v>
      </c>
      <c r="D169" s="101">
        <v>495.00000000000006</v>
      </c>
      <c r="E169" s="148"/>
      <c r="F169" s="195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spans="1:26" ht="38.25">
      <c r="A170" s="120" t="s">
        <v>435</v>
      </c>
      <c r="B170" s="102" t="s">
        <v>436</v>
      </c>
      <c r="C170" s="103" t="s">
        <v>120</v>
      </c>
      <c r="D170" s="101">
        <v>620.82693112046718</v>
      </c>
      <c r="E170" s="148"/>
      <c r="F170" s="195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1:26" ht="38.25">
      <c r="A171" s="120" t="s">
        <v>437</v>
      </c>
      <c r="B171" s="102" t="s">
        <v>438</v>
      </c>
      <c r="C171" s="103" t="s">
        <v>120</v>
      </c>
      <c r="D171" s="101">
        <v>682.16139674607098</v>
      </c>
      <c r="E171" s="148"/>
      <c r="F171" s="195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1:26" ht="38.25">
      <c r="A172" s="120" t="s">
        <v>439</v>
      </c>
      <c r="B172" s="102" t="s">
        <v>440</v>
      </c>
      <c r="C172" s="103" t="s">
        <v>120</v>
      </c>
      <c r="D172" s="101">
        <v>294.58000000000004</v>
      </c>
      <c r="E172" s="148"/>
      <c r="F172" s="195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1:26" ht="38.25">
      <c r="A173" s="120" t="s">
        <v>441</v>
      </c>
      <c r="B173" s="102" t="s">
        <v>442</v>
      </c>
      <c r="C173" s="103" t="s">
        <v>120</v>
      </c>
      <c r="D173" s="101">
        <v>311.74</v>
      </c>
      <c r="E173" s="148"/>
      <c r="F173" s="195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1:26" ht="38.25">
      <c r="A174" s="120" t="s">
        <v>443</v>
      </c>
      <c r="B174" s="102" t="s">
        <v>444</v>
      </c>
      <c r="C174" s="103" t="s">
        <v>120</v>
      </c>
      <c r="D174" s="101">
        <v>334.62</v>
      </c>
      <c r="E174" s="148"/>
      <c r="F174" s="195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1:26" ht="38.25">
      <c r="A175" s="120" t="s">
        <v>445</v>
      </c>
      <c r="B175" s="102" t="s">
        <v>446</v>
      </c>
      <c r="C175" s="103" t="s">
        <v>120</v>
      </c>
      <c r="D175" s="101">
        <v>358.93000000000006</v>
      </c>
      <c r="E175" s="148"/>
      <c r="F175" s="195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1:26" ht="38.25">
      <c r="A176" s="120" t="s">
        <v>447</v>
      </c>
      <c r="B176" s="102" t="s">
        <v>448</v>
      </c>
      <c r="C176" s="103" t="s">
        <v>120</v>
      </c>
      <c r="D176" s="101">
        <v>383.24</v>
      </c>
      <c r="E176" s="148"/>
      <c r="F176" s="195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1:26" ht="38.25">
      <c r="A177" s="120" t="s">
        <v>449</v>
      </c>
      <c r="B177" s="102" t="s">
        <v>450</v>
      </c>
      <c r="C177" s="103" t="s">
        <v>120</v>
      </c>
      <c r="D177" s="101">
        <v>1091.0900000000001</v>
      </c>
      <c r="E177" s="148"/>
      <c r="F177" s="195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1:26" ht="38.25">
      <c r="A178" s="120" t="s">
        <v>451</v>
      </c>
      <c r="B178" s="102" t="s">
        <v>452</v>
      </c>
      <c r="C178" s="103" t="s">
        <v>120</v>
      </c>
      <c r="D178" s="101">
        <v>1165.45</v>
      </c>
      <c r="E178" s="148"/>
      <c r="F178" s="195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1:26" ht="38.25">
      <c r="A179" s="120" t="s">
        <v>453</v>
      </c>
      <c r="B179" s="102" t="s">
        <v>454</v>
      </c>
      <c r="C179" s="103" t="s">
        <v>120</v>
      </c>
      <c r="D179" s="101">
        <v>419.34806934107115</v>
      </c>
      <c r="E179" s="148"/>
      <c r="F179" s="195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1:26" ht="38.25">
      <c r="A180" s="120" t="s">
        <v>455</v>
      </c>
      <c r="B180" s="102" t="s">
        <v>456</v>
      </c>
      <c r="C180" s="103" t="s">
        <v>120</v>
      </c>
      <c r="D180" s="101">
        <v>475.84996958206159</v>
      </c>
      <c r="E180" s="148"/>
      <c r="F180" s="195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ht="38.25">
      <c r="A181" s="120" t="s">
        <v>457</v>
      </c>
      <c r="B181" s="102" t="s">
        <v>458</v>
      </c>
      <c r="C181" s="103" t="s">
        <v>120</v>
      </c>
      <c r="D181" s="101">
        <v>614.37930471958578</v>
      </c>
      <c r="E181" s="148"/>
      <c r="F181" s="195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ht="38.25">
      <c r="A182" s="120" t="s">
        <v>459</v>
      </c>
      <c r="B182" s="102" t="s">
        <v>460</v>
      </c>
      <c r="C182" s="103" t="s">
        <v>120</v>
      </c>
      <c r="D182" s="101">
        <v>535.70000000000005</v>
      </c>
      <c r="E182" s="148"/>
      <c r="F182" s="195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ht="38.25">
      <c r="A183" s="120" t="s">
        <v>461</v>
      </c>
      <c r="B183" s="102" t="s">
        <v>462</v>
      </c>
      <c r="C183" s="103" t="s">
        <v>120</v>
      </c>
      <c r="D183" s="101">
        <v>583.7814690598268</v>
      </c>
      <c r="E183" s="148"/>
      <c r="F183" s="195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ht="38.25">
      <c r="A184" s="120" t="s">
        <v>463</v>
      </c>
      <c r="B184" s="102" t="s">
        <v>464</v>
      </c>
      <c r="C184" s="103" t="s">
        <v>120</v>
      </c>
      <c r="D184" s="101">
        <v>669.58158554904844</v>
      </c>
      <c r="E184" s="148"/>
      <c r="F184" s="195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ht="38.25">
      <c r="A185" s="120" t="s">
        <v>465</v>
      </c>
      <c r="B185" s="102" t="s">
        <v>466</v>
      </c>
      <c r="C185" s="103" t="s">
        <v>120</v>
      </c>
      <c r="D185" s="101">
        <v>1034.9765228154265</v>
      </c>
      <c r="E185" s="148"/>
      <c r="F185" s="195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ht="25.5">
      <c r="A186" s="120" t="s">
        <v>467</v>
      </c>
      <c r="B186" s="102" t="s">
        <v>468</v>
      </c>
      <c r="C186" s="103" t="s">
        <v>120</v>
      </c>
      <c r="D186" s="101">
        <v>212.3</v>
      </c>
      <c r="E186" s="148"/>
      <c r="F186" s="195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ht="25.5">
      <c r="A187" s="120" t="s">
        <v>469</v>
      </c>
      <c r="B187" s="102" t="s">
        <v>470</v>
      </c>
      <c r="C187" s="103" t="s">
        <v>120</v>
      </c>
      <c r="D187" s="101">
        <v>216.70000000000002</v>
      </c>
      <c r="E187" s="148"/>
      <c r="F187" s="195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ht="25.5">
      <c r="A188" s="120" t="s">
        <v>471</v>
      </c>
      <c r="B188" s="102" t="s">
        <v>472</v>
      </c>
      <c r="C188" s="103" t="s">
        <v>120</v>
      </c>
      <c r="D188" s="101">
        <v>389.0404399576725</v>
      </c>
      <c r="E188" s="148"/>
      <c r="F188" s="195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ht="38.25">
      <c r="A189" s="120" t="s">
        <v>473</v>
      </c>
      <c r="B189" s="102" t="s">
        <v>474</v>
      </c>
      <c r="C189" s="103" t="s">
        <v>120</v>
      </c>
      <c r="D189" s="101">
        <v>3272.8832964739318</v>
      </c>
      <c r="E189" s="148"/>
      <c r="F189" s="195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ht="38.25">
      <c r="A190" s="120" t="s">
        <v>475</v>
      </c>
      <c r="B190" s="102" t="s">
        <v>476</v>
      </c>
      <c r="C190" s="103"/>
      <c r="D190" s="101">
        <v>1892.913</v>
      </c>
      <c r="E190" s="148"/>
      <c r="F190" s="195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>
      <c r="A191" s="120" t="s">
        <v>477</v>
      </c>
      <c r="B191" s="102" t="s">
        <v>478</v>
      </c>
      <c r="C191" s="103" t="s">
        <v>120</v>
      </c>
      <c r="D191" s="101">
        <v>49.587420265094316</v>
      </c>
      <c r="E191" s="148"/>
      <c r="F191" s="195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>
      <c r="A192" s="120" t="s">
        <v>479</v>
      </c>
      <c r="B192" s="102" t="s">
        <v>480</v>
      </c>
      <c r="C192" s="103" t="s">
        <v>120</v>
      </c>
      <c r="D192" s="101">
        <v>88.81573823053408</v>
      </c>
      <c r="E192" s="148"/>
      <c r="F192" s="195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>
      <c r="A193" s="120" t="s">
        <v>481</v>
      </c>
      <c r="B193" s="102" t="s">
        <v>482</v>
      </c>
      <c r="C193" s="103" t="s">
        <v>120</v>
      </c>
      <c r="D193" s="101">
        <v>126.50000000000001</v>
      </c>
      <c r="E193" s="148"/>
      <c r="F193" s="195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>
      <c r="A194" s="120" t="s">
        <v>483</v>
      </c>
      <c r="B194" s="102" t="s">
        <v>484</v>
      </c>
      <c r="C194" s="103" t="s">
        <v>120</v>
      </c>
      <c r="D194" s="101">
        <v>167.7644630648077</v>
      </c>
      <c r="E194" s="148"/>
      <c r="F194" s="195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ht="25.5">
      <c r="A195" s="120" t="s">
        <v>485</v>
      </c>
      <c r="B195" s="102" t="s">
        <v>486</v>
      </c>
      <c r="C195" s="103" t="s">
        <v>120</v>
      </c>
      <c r="D195" s="101">
        <v>198.73699999999999</v>
      </c>
      <c r="E195" s="148"/>
      <c r="F195" s="195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ht="25.5">
      <c r="A196" s="120" t="s">
        <v>487</v>
      </c>
      <c r="B196" s="102" t="s">
        <v>488</v>
      </c>
      <c r="C196" s="103" t="s">
        <v>120</v>
      </c>
      <c r="D196" s="101">
        <v>298.10550000000001</v>
      </c>
      <c r="E196" s="148"/>
      <c r="F196" s="195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ht="25.5">
      <c r="A197" s="120" t="s">
        <v>489</v>
      </c>
      <c r="B197" s="102" t="s">
        <v>490</v>
      </c>
      <c r="C197" s="103" t="s">
        <v>120</v>
      </c>
      <c r="D197" s="101">
        <v>445.89104655444805</v>
      </c>
      <c r="E197" s="148"/>
      <c r="F197" s="195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>
      <c r="A198" s="120" t="s">
        <v>491</v>
      </c>
      <c r="B198" s="102" t="s">
        <v>492</v>
      </c>
      <c r="C198" s="103" t="s">
        <v>120</v>
      </c>
      <c r="D198" s="101">
        <v>919.14900000000011</v>
      </c>
      <c r="E198" s="148"/>
      <c r="F198" s="195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>
      <c r="A199" s="120" t="s">
        <v>493</v>
      </c>
      <c r="B199" s="102" t="s">
        <v>494</v>
      </c>
      <c r="C199" s="103" t="s">
        <v>120</v>
      </c>
      <c r="D199" s="101">
        <v>432.399</v>
      </c>
      <c r="E199" s="148"/>
      <c r="F199" s="19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spans="1:26" ht="25.5">
      <c r="A200" s="104" t="s">
        <v>226</v>
      </c>
      <c r="B200" s="104" t="s">
        <v>227</v>
      </c>
      <c r="C200" s="105" t="s">
        <v>228</v>
      </c>
      <c r="D200" s="106" t="s">
        <v>229</v>
      </c>
      <c r="E200" s="71" t="s">
        <v>114</v>
      </c>
      <c r="F200" s="146" t="s">
        <v>115</v>
      </c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spans="1:26">
      <c r="A201" s="104" t="s">
        <v>495</v>
      </c>
      <c r="B201" s="108" t="s">
        <v>496</v>
      </c>
      <c r="C201" s="285"/>
      <c r="D201" s="286"/>
      <c r="E201" s="147"/>
      <c r="F201" s="204">
        <v>0.05</v>
      </c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spans="1:26">
      <c r="A202" s="120" t="s">
        <v>497</v>
      </c>
      <c r="B202" s="102" t="s">
        <v>498</v>
      </c>
      <c r="C202" s="103" t="s">
        <v>120</v>
      </c>
      <c r="D202" s="101">
        <v>26.572800783279547</v>
      </c>
      <c r="E202" s="148"/>
      <c r="F202" s="205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1:26">
      <c r="A203" s="120" t="s">
        <v>499</v>
      </c>
      <c r="B203" s="102" t="s">
        <v>500</v>
      </c>
      <c r="C203" s="103" t="s">
        <v>120</v>
      </c>
      <c r="D203" s="101">
        <v>33.827957692294618</v>
      </c>
      <c r="E203" s="148"/>
      <c r="F203" s="205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1:26">
      <c r="A204" s="120" t="s">
        <v>501</v>
      </c>
      <c r="B204" s="102" t="s">
        <v>502</v>
      </c>
      <c r="C204" s="103" t="s">
        <v>120</v>
      </c>
      <c r="D204" s="101">
        <v>39.43020059247322</v>
      </c>
      <c r="E204" s="148"/>
      <c r="F204" s="205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1:26">
      <c r="A205" s="120" t="s">
        <v>503</v>
      </c>
      <c r="B205" s="102" t="s">
        <v>504</v>
      </c>
      <c r="C205" s="103" t="s">
        <v>120</v>
      </c>
      <c r="D205" s="101">
        <v>42.142998393235374</v>
      </c>
      <c r="E205" s="148"/>
      <c r="F205" s="205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1:26">
      <c r="A206" s="120" t="s">
        <v>505</v>
      </c>
      <c r="B206" s="102" t="s">
        <v>506</v>
      </c>
      <c r="C206" s="103" t="s">
        <v>120</v>
      </c>
      <c r="D206" s="101">
        <v>44.33847196222429</v>
      </c>
      <c r="E206" s="148"/>
      <c r="F206" s="205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>
      <c r="A207" s="120" t="s">
        <v>507</v>
      </c>
      <c r="B207" s="102" t="s">
        <v>508</v>
      </c>
      <c r="C207" s="103" t="s">
        <v>120</v>
      </c>
      <c r="D207" s="101">
        <v>4.7063887427176034</v>
      </c>
      <c r="E207" s="148"/>
      <c r="F207" s="205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1:26">
      <c r="A208" s="120" t="s">
        <v>509</v>
      </c>
      <c r="B208" s="102" t="s">
        <v>510</v>
      </c>
      <c r="C208" s="103" t="s">
        <v>120</v>
      </c>
      <c r="D208" s="101">
        <v>7.860804790115461</v>
      </c>
      <c r="E208" s="148"/>
      <c r="F208" s="205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>
      <c r="A209" s="120" t="s">
        <v>511</v>
      </c>
      <c r="B209" s="102" t="s">
        <v>512</v>
      </c>
      <c r="C209" s="103" t="s">
        <v>120</v>
      </c>
      <c r="D209" s="101">
        <v>7.860804790115461</v>
      </c>
      <c r="E209" s="148"/>
      <c r="F209" s="205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>
      <c r="A210" s="120" t="s">
        <v>513</v>
      </c>
      <c r="B210" s="102" t="s">
        <v>514</v>
      </c>
      <c r="C210" s="103" t="s">
        <v>120</v>
      </c>
      <c r="D210" s="101">
        <v>11.103544486840461</v>
      </c>
      <c r="E210" s="148"/>
      <c r="F210" s="205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1:26">
      <c r="A211" s="120" t="s">
        <v>515</v>
      </c>
      <c r="B211" s="102" t="s">
        <v>516</v>
      </c>
      <c r="C211" s="103" t="s">
        <v>120</v>
      </c>
      <c r="D211" s="101">
        <v>20.361000000000004</v>
      </c>
      <c r="E211" s="148"/>
      <c r="F211" s="205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1:26">
      <c r="A212" s="120" t="s">
        <v>517</v>
      </c>
      <c r="B212" s="102" t="s">
        <v>518</v>
      </c>
      <c r="C212" s="103" t="s">
        <v>120</v>
      </c>
      <c r="D212" s="101">
        <v>10.714</v>
      </c>
      <c r="E212" s="148"/>
      <c r="F212" s="205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1:26">
      <c r="A213" s="120" t="s">
        <v>519</v>
      </c>
      <c r="B213" s="102" t="s">
        <v>520</v>
      </c>
      <c r="C213" s="103" t="s">
        <v>120</v>
      </c>
      <c r="D213" s="101">
        <v>13.266000000000002</v>
      </c>
      <c r="E213" s="148"/>
      <c r="F213" s="205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1:26">
      <c r="A214" s="120" t="s">
        <v>521</v>
      </c>
      <c r="B214" s="102" t="s">
        <v>522</v>
      </c>
      <c r="C214" s="103" t="s">
        <v>120</v>
      </c>
      <c r="D214" s="101">
        <v>13.277000000000001</v>
      </c>
      <c r="E214" s="148"/>
      <c r="F214" s="205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1:26">
      <c r="A215" s="120" t="s">
        <v>523</v>
      </c>
      <c r="B215" s="102" t="s">
        <v>524</v>
      </c>
      <c r="C215" s="103" t="s">
        <v>120</v>
      </c>
      <c r="D215" s="101">
        <v>19.019000000000002</v>
      </c>
      <c r="E215" s="148"/>
      <c r="F215" s="205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1:26">
      <c r="A216" s="120" t="s">
        <v>525</v>
      </c>
      <c r="B216" s="102" t="s">
        <v>526</v>
      </c>
      <c r="C216" s="103" t="s">
        <v>120</v>
      </c>
      <c r="D216" s="101">
        <v>15.389000000000001</v>
      </c>
      <c r="E216" s="148"/>
      <c r="F216" s="205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1:26">
      <c r="A217" s="120" t="s">
        <v>527</v>
      </c>
      <c r="B217" s="102" t="s">
        <v>528</v>
      </c>
      <c r="C217" s="103" t="s">
        <v>120</v>
      </c>
      <c r="D217" s="101">
        <v>20.2895</v>
      </c>
      <c r="E217" s="148"/>
      <c r="F217" s="205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1:26">
      <c r="A218" s="120" t="s">
        <v>529</v>
      </c>
      <c r="B218" s="102" t="s">
        <v>530</v>
      </c>
      <c r="C218" s="103" t="s">
        <v>120</v>
      </c>
      <c r="D218" s="101">
        <v>25.19</v>
      </c>
      <c r="E218" s="148"/>
      <c r="F218" s="205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1:26">
      <c r="A219" s="120" t="s">
        <v>531</v>
      </c>
      <c r="B219" s="102" t="s">
        <v>532</v>
      </c>
      <c r="C219" s="103" t="s">
        <v>120</v>
      </c>
      <c r="D219" s="101">
        <v>139.876</v>
      </c>
      <c r="E219" s="148"/>
      <c r="F219" s="205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1:26" ht="25.5">
      <c r="A220" s="120" t="s">
        <v>533</v>
      </c>
      <c r="B220" s="102" t="s">
        <v>534</v>
      </c>
      <c r="C220" s="103" t="s">
        <v>120</v>
      </c>
      <c r="D220" s="101">
        <v>57.322048413313873</v>
      </c>
      <c r="E220" s="148"/>
      <c r="F220" s="205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1:26" ht="25.5">
      <c r="A221" s="120" t="s">
        <v>535</v>
      </c>
      <c r="B221" s="102" t="s">
        <v>536</v>
      </c>
      <c r="C221" s="103" t="s">
        <v>120</v>
      </c>
      <c r="D221" s="101">
        <v>82.720000000000013</v>
      </c>
      <c r="E221" s="148"/>
      <c r="F221" s="205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 ht="25.5">
      <c r="A222" s="120" t="s">
        <v>537</v>
      </c>
      <c r="B222" s="102" t="s">
        <v>538</v>
      </c>
      <c r="C222" s="103" t="s">
        <v>120</v>
      </c>
      <c r="D222" s="101">
        <v>103.13678708572034</v>
      </c>
      <c r="E222" s="148"/>
      <c r="F222" s="205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1:26" ht="25.5">
      <c r="A223" s="120" t="s">
        <v>539</v>
      </c>
      <c r="B223" s="102" t="s">
        <v>540</v>
      </c>
      <c r="C223" s="103" t="s">
        <v>120</v>
      </c>
      <c r="D223" s="101">
        <v>110.99000000000001</v>
      </c>
      <c r="E223" s="148"/>
      <c r="F223" s="205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1:26">
      <c r="A224" s="120" t="s">
        <v>541</v>
      </c>
      <c r="B224" s="102" t="s">
        <v>542</v>
      </c>
      <c r="C224" s="103" t="s">
        <v>120</v>
      </c>
      <c r="D224" s="101">
        <v>4.6306827575800549</v>
      </c>
      <c r="E224" s="148"/>
      <c r="F224" s="205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1:26">
      <c r="A225" s="120" t="s">
        <v>543</v>
      </c>
      <c r="B225" s="102" t="s">
        <v>544</v>
      </c>
      <c r="C225" s="103" t="s">
        <v>120</v>
      </c>
      <c r="D225" s="101">
        <v>2.6875624723829739</v>
      </c>
      <c r="E225" s="148"/>
      <c r="F225" s="205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1:26" ht="25.5">
      <c r="A226" s="120" t="s">
        <v>545</v>
      </c>
      <c r="B226" s="102" t="s">
        <v>546</v>
      </c>
      <c r="C226" s="103" t="s">
        <v>120</v>
      </c>
      <c r="D226" s="101">
        <v>56.804000000000002</v>
      </c>
      <c r="E226" s="148"/>
      <c r="F226" s="205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1:26" ht="25.5">
      <c r="A227" s="120" t="s">
        <v>547</v>
      </c>
      <c r="B227" s="102" t="s">
        <v>548</v>
      </c>
      <c r="C227" s="103" t="s">
        <v>120</v>
      </c>
      <c r="D227" s="101">
        <v>48.565000000000005</v>
      </c>
      <c r="E227" s="148"/>
      <c r="F227" s="205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1:26" ht="25.5">
      <c r="A228" s="120" t="s">
        <v>549</v>
      </c>
      <c r="B228" s="102" t="s">
        <v>550</v>
      </c>
      <c r="C228" s="103" t="s">
        <v>120</v>
      </c>
      <c r="D228" s="101">
        <v>33.176000000000002</v>
      </c>
      <c r="E228" s="148"/>
      <c r="F228" s="205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spans="1:26">
      <c r="A229" s="120" t="s">
        <v>551</v>
      </c>
      <c r="B229" s="102" t="s">
        <v>552</v>
      </c>
      <c r="C229" s="103" t="s">
        <v>120</v>
      </c>
      <c r="D229" s="101">
        <v>17.193000000000001</v>
      </c>
      <c r="E229" s="148"/>
      <c r="F229" s="205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spans="1:26">
      <c r="A230" s="120" t="s">
        <v>553</v>
      </c>
      <c r="B230" s="102" t="s">
        <v>554</v>
      </c>
      <c r="C230" s="103" t="s">
        <v>120</v>
      </c>
      <c r="D230" s="101">
        <v>18.005406798546971</v>
      </c>
      <c r="E230" s="148"/>
      <c r="F230" s="205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spans="1:26">
      <c r="A231" s="120" t="s">
        <v>555</v>
      </c>
      <c r="B231" s="102" t="s">
        <v>556</v>
      </c>
      <c r="C231" s="103" t="s">
        <v>120</v>
      </c>
      <c r="D231" s="101">
        <v>11.166632807788414</v>
      </c>
      <c r="E231" s="148"/>
      <c r="F231" s="205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spans="1:26">
      <c r="A232" s="120" t="s">
        <v>557</v>
      </c>
      <c r="B232" s="102" t="s">
        <v>558</v>
      </c>
      <c r="C232" s="103" t="s">
        <v>120</v>
      </c>
      <c r="D232" s="101">
        <v>8.8828355894723678</v>
      </c>
      <c r="E232" s="148"/>
      <c r="F232" s="205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spans="1:26">
      <c r="A233" s="120" t="s">
        <v>559</v>
      </c>
      <c r="B233" s="102" t="s">
        <v>560</v>
      </c>
      <c r="C233" s="103" t="s">
        <v>120</v>
      </c>
      <c r="D233" s="101">
        <v>23.847385318327802</v>
      </c>
      <c r="E233" s="148"/>
      <c r="F233" s="205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spans="1:26">
      <c r="A234" s="120" t="s">
        <v>561</v>
      </c>
      <c r="B234" s="102" t="s">
        <v>562</v>
      </c>
      <c r="C234" s="103" t="s">
        <v>120</v>
      </c>
      <c r="D234" s="101">
        <v>1596.0120000000002</v>
      </c>
      <c r="E234" s="148"/>
      <c r="F234" s="205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spans="1:26">
      <c r="A235" s="120" t="s">
        <v>563</v>
      </c>
      <c r="B235" s="102" t="s">
        <v>564</v>
      </c>
      <c r="C235" s="103" t="s">
        <v>120</v>
      </c>
      <c r="D235" s="101">
        <v>681.10151295414528</v>
      </c>
      <c r="E235" s="148"/>
      <c r="F235" s="205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spans="1:26" ht="25.5">
      <c r="A236" s="120" t="s">
        <v>565</v>
      </c>
      <c r="B236" s="102" t="s">
        <v>566</v>
      </c>
      <c r="C236" s="103" t="s">
        <v>120</v>
      </c>
      <c r="D236" s="101">
        <v>1072.7750000000001</v>
      </c>
      <c r="E236" s="148"/>
      <c r="F236" s="205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spans="1:26" ht="25.5">
      <c r="A237" s="120" t="s">
        <v>567</v>
      </c>
      <c r="B237" s="102" t="s">
        <v>568</v>
      </c>
      <c r="C237" s="103" t="s">
        <v>120</v>
      </c>
      <c r="D237" s="101">
        <v>467.81900000000007</v>
      </c>
      <c r="E237" s="148"/>
      <c r="F237" s="20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spans="1:26" ht="25.5">
      <c r="A238" s="104" t="s">
        <v>226</v>
      </c>
      <c r="B238" s="104" t="s">
        <v>227</v>
      </c>
      <c r="C238" s="105" t="s">
        <v>228</v>
      </c>
      <c r="D238" s="106" t="s">
        <v>229</v>
      </c>
      <c r="E238" s="71" t="s">
        <v>114</v>
      </c>
      <c r="F238" s="146" t="s">
        <v>115</v>
      </c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spans="1:26">
      <c r="A239" s="104" t="s">
        <v>569</v>
      </c>
      <c r="B239" s="108" t="s">
        <v>570</v>
      </c>
      <c r="C239" s="285"/>
      <c r="D239" s="286"/>
      <c r="E239" s="147"/>
      <c r="F239" s="197">
        <v>0.05</v>
      </c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spans="1:26">
      <c r="A240" s="120" t="s">
        <v>571</v>
      </c>
      <c r="B240" s="102" t="s">
        <v>572</v>
      </c>
      <c r="C240" s="103" t="s">
        <v>573</v>
      </c>
      <c r="D240" s="101">
        <v>14.7675</v>
      </c>
      <c r="E240" s="148"/>
      <c r="F240" s="198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spans="1:26">
      <c r="A241" s="120" t="s">
        <v>574</v>
      </c>
      <c r="B241" s="102" t="s">
        <v>575</v>
      </c>
      <c r="C241" s="103" t="s">
        <v>573</v>
      </c>
      <c r="D241" s="101">
        <v>14.289000000000001</v>
      </c>
      <c r="E241" s="148"/>
      <c r="F241" s="198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spans="1:26">
      <c r="A242" s="120" t="s">
        <v>576</v>
      </c>
      <c r="B242" s="102" t="s">
        <v>577</v>
      </c>
      <c r="C242" s="103" t="s">
        <v>578</v>
      </c>
      <c r="D242" s="101">
        <v>0.12617664189591429</v>
      </c>
      <c r="E242" s="148"/>
      <c r="F242" s="198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spans="1:26">
      <c r="A243" s="120" t="s">
        <v>579</v>
      </c>
      <c r="B243" s="102" t="s">
        <v>580</v>
      </c>
      <c r="C243" s="103" t="s">
        <v>120</v>
      </c>
      <c r="D243" s="101">
        <v>0.35329459730856</v>
      </c>
      <c r="E243" s="148"/>
      <c r="F243" s="198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spans="1:26">
      <c r="A244" s="120" t="s">
        <v>581</v>
      </c>
      <c r="B244" s="102" t="s">
        <v>582</v>
      </c>
      <c r="C244" s="103" t="s">
        <v>573</v>
      </c>
      <c r="D244" s="101">
        <v>0.95894247840894864</v>
      </c>
      <c r="E244" s="148"/>
      <c r="F244" s="198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spans="1:26" ht="25.5">
      <c r="A245" s="120" t="s">
        <v>583</v>
      </c>
      <c r="B245" s="102" t="s">
        <v>584</v>
      </c>
      <c r="C245" s="103" t="s">
        <v>585</v>
      </c>
      <c r="D245" s="101">
        <v>4.1470000000000002</v>
      </c>
      <c r="E245" s="148"/>
      <c r="F245" s="198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spans="1:26">
      <c r="A246" s="120" t="s">
        <v>586</v>
      </c>
      <c r="B246" s="102" t="s">
        <v>587</v>
      </c>
      <c r="C246" s="103" t="s">
        <v>573</v>
      </c>
      <c r="D246" s="101">
        <v>71.456000000000003</v>
      </c>
      <c r="E246" s="148"/>
      <c r="F246" s="199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spans="1:26" ht="25.5">
      <c r="A247" s="104" t="s">
        <v>226</v>
      </c>
      <c r="B247" s="104" t="s">
        <v>227</v>
      </c>
      <c r="C247" s="105" t="s">
        <v>228</v>
      </c>
      <c r="D247" s="106" t="s">
        <v>229</v>
      </c>
      <c r="E247" s="71" t="s">
        <v>114</v>
      </c>
      <c r="F247" s="146" t="s">
        <v>115</v>
      </c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spans="1:26">
      <c r="A248" s="104" t="s">
        <v>588</v>
      </c>
      <c r="B248" s="108" t="s">
        <v>589</v>
      </c>
      <c r="C248" s="285"/>
      <c r="D248" s="286"/>
      <c r="E248" s="147"/>
      <c r="F248" s="197">
        <v>0.05</v>
      </c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spans="1:26">
      <c r="A249" s="120" t="s">
        <v>590</v>
      </c>
      <c r="B249" s="102" t="s">
        <v>591</v>
      </c>
      <c r="C249" s="103" t="s">
        <v>592</v>
      </c>
      <c r="D249" s="101">
        <v>3.8335000000000004</v>
      </c>
      <c r="E249" s="148"/>
      <c r="F249" s="198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spans="1:26">
      <c r="A250" s="120" t="s">
        <v>593</v>
      </c>
      <c r="B250" s="102" t="s">
        <v>594</v>
      </c>
      <c r="C250" s="103" t="s">
        <v>592</v>
      </c>
      <c r="D250" s="101">
        <v>54.028838059830505</v>
      </c>
      <c r="E250" s="148"/>
      <c r="F250" s="198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spans="1:26">
      <c r="A251" s="120" t="s">
        <v>595</v>
      </c>
      <c r="B251" s="102" t="s">
        <v>596</v>
      </c>
      <c r="C251" s="103" t="s">
        <v>592</v>
      </c>
      <c r="D251" s="101">
        <v>60.791906065451499</v>
      </c>
      <c r="E251" s="148"/>
      <c r="F251" s="198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spans="1:26">
      <c r="A252" s="120" t="s">
        <v>597</v>
      </c>
      <c r="B252" s="102" t="s">
        <v>598</v>
      </c>
      <c r="C252" s="103" t="s">
        <v>592</v>
      </c>
      <c r="D252" s="101">
        <v>54.028838059830505</v>
      </c>
      <c r="E252" s="148"/>
      <c r="F252" s="198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spans="1:26">
      <c r="A253" s="120" t="s">
        <v>599</v>
      </c>
      <c r="B253" s="102" t="s">
        <v>600</v>
      </c>
      <c r="C253" s="103" t="s">
        <v>592</v>
      </c>
      <c r="D253" s="101">
        <v>60.791906065451499</v>
      </c>
      <c r="E253" s="148"/>
      <c r="F253" s="198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spans="1:26">
      <c r="A254" s="120" t="s">
        <v>601</v>
      </c>
      <c r="B254" s="102" t="s">
        <v>602</v>
      </c>
      <c r="C254" s="103" t="s">
        <v>592</v>
      </c>
      <c r="D254" s="101">
        <v>60.791906065451499</v>
      </c>
      <c r="E254" s="148"/>
      <c r="F254" s="198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spans="1:26">
      <c r="A255" s="120" t="s">
        <v>603</v>
      </c>
      <c r="B255" s="102" t="s">
        <v>604</v>
      </c>
      <c r="C255" s="103" t="s">
        <v>592</v>
      </c>
      <c r="D255" s="101">
        <v>3.8610000000000002</v>
      </c>
      <c r="E255" s="148"/>
      <c r="F255" s="198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spans="1:26">
      <c r="A256" s="120" t="s">
        <v>605</v>
      </c>
      <c r="B256" s="102" t="s">
        <v>606</v>
      </c>
      <c r="C256" s="103" t="s">
        <v>592</v>
      </c>
      <c r="D256" s="101">
        <v>1.8947500000000002</v>
      </c>
      <c r="E256" s="148"/>
      <c r="F256" s="198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spans="1:26">
      <c r="A257" s="120" t="s">
        <v>607</v>
      </c>
      <c r="B257" s="102" t="s">
        <v>608</v>
      </c>
      <c r="C257" s="103" t="s">
        <v>592</v>
      </c>
      <c r="D257" s="101">
        <v>7.15</v>
      </c>
      <c r="E257" s="148"/>
      <c r="F257" s="198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spans="1:26">
      <c r="A258" s="120" t="s">
        <v>609</v>
      </c>
      <c r="B258" s="102" t="s">
        <v>610</v>
      </c>
      <c r="C258" s="103" t="s">
        <v>592</v>
      </c>
      <c r="D258" s="101">
        <v>2.1890000000000001</v>
      </c>
      <c r="E258" s="148"/>
      <c r="F258" s="199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spans="1:26" ht="25.5">
      <c r="A259" s="104" t="s">
        <v>226</v>
      </c>
      <c r="B259" s="104" t="s">
        <v>227</v>
      </c>
      <c r="C259" s="105" t="s">
        <v>228</v>
      </c>
      <c r="D259" s="106" t="s">
        <v>229</v>
      </c>
      <c r="E259" s="71" t="s">
        <v>114</v>
      </c>
      <c r="F259" s="146" t="s">
        <v>115</v>
      </c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spans="1:26">
      <c r="A260" s="104" t="s">
        <v>611</v>
      </c>
      <c r="B260" s="108" t="s">
        <v>612</v>
      </c>
      <c r="C260" s="285"/>
      <c r="D260" s="286"/>
      <c r="E260" s="147"/>
      <c r="F260" s="197">
        <v>0.05</v>
      </c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spans="1:26" ht="25.5">
      <c r="A261" s="120" t="s">
        <v>613</v>
      </c>
      <c r="B261" s="102" t="s">
        <v>614</v>
      </c>
      <c r="C261" s="103" t="s">
        <v>120</v>
      </c>
      <c r="D261" s="121">
        <v>0.78</v>
      </c>
      <c r="E261" s="148"/>
      <c r="F261" s="198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spans="1:26">
      <c r="A262" s="120" t="s">
        <v>615</v>
      </c>
      <c r="B262" s="102" t="s">
        <v>616</v>
      </c>
      <c r="C262" s="103" t="s">
        <v>592</v>
      </c>
      <c r="D262" s="121">
        <v>23.11</v>
      </c>
      <c r="E262" s="148"/>
      <c r="F262" s="199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spans="1:26" ht="25.5">
      <c r="A263" s="104" t="s">
        <v>226</v>
      </c>
      <c r="B263" s="104" t="s">
        <v>227</v>
      </c>
      <c r="C263" s="105" t="s">
        <v>228</v>
      </c>
      <c r="D263" s="106" t="s">
        <v>229</v>
      </c>
      <c r="E263" s="71" t="s">
        <v>114</v>
      </c>
      <c r="F263" s="146" t="s">
        <v>115</v>
      </c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spans="1:26">
      <c r="A264" s="104" t="s">
        <v>617</v>
      </c>
      <c r="B264" s="108" t="s">
        <v>618</v>
      </c>
      <c r="C264" s="285"/>
      <c r="D264" s="286"/>
      <c r="E264" s="147"/>
      <c r="F264" s="197">
        <v>0.1</v>
      </c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spans="1:26" ht="25.5">
      <c r="A265" s="120" t="s">
        <v>619</v>
      </c>
      <c r="B265" s="102" t="s">
        <v>620</v>
      </c>
      <c r="C265" s="103" t="s">
        <v>573</v>
      </c>
      <c r="D265" s="101">
        <v>51.606246535428944</v>
      </c>
      <c r="E265" s="148"/>
      <c r="F265" s="198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spans="1:26">
      <c r="A266" s="120" t="s">
        <v>621</v>
      </c>
      <c r="B266" s="102" t="s">
        <v>622</v>
      </c>
      <c r="C266" s="103" t="s">
        <v>573</v>
      </c>
      <c r="D266" s="101">
        <v>26.055476551506299</v>
      </c>
      <c r="E266" s="148"/>
      <c r="F266" s="198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spans="1:26" ht="25.5">
      <c r="A267" s="120" t="s">
        <v>623</v>
      </c>
      <c r="B267" s="102" t="s">
        <v>624</v>
      </c>
      <c r="C267" s="103" t="s">
        <v>573</v>
      </c>
      <c r="D267" s="101">
        <v>13.513518347052422</v>
      </c>
      <c r="E267" s="148"/>
      <c r="F267" s="198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spans="1:26" ht="25.5">
      <c r="A268" s="120" t="s">
        <v>625</v>
      </c>
      <c r="B268" s="102" t="s">
        <v>626</v>
      </c>
      <c r="C268" s="103" t="s">
        <v>573</v>
      </c>
      <c r="D268" s="101">
        <v>18.018024462736559</v>
      </c>
      <c r="E268" s="148"/>
      <c r="F268" s="198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spans="1:26" ht="25.5">
      <c r="A269" s="120" t="s">
        <v>627</v>
      </c>
      <c r="B269" s="102" t="s">
        <v>628</v>
      </c>
      <c r="C269" s="103" t="s">
        <v>585</v>
      </c>
      <c r="D269" s="101">
        <v>15.797315565368471</v>
      </c>
      <c r="E269" s="148"/>
      <c r="F269" s="198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spans="1:26" ht="25.5">
      <c r="A270" s="120" t="s">
        <v>629</v>
      </c>
      <c r="B270" s="102" t="s">
        <v>630</v>
      </c>
      <c r="C270" s="103" t="s">
        <v>573</v>
      </c>
      <c r="D270" s="101">
        <v>106.73282137975391</v>
      </c>
      <c r="E270" s="148"/>
      <c r="F270" s="198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spans="1:26">
      <c r="A271" s="120" t="s">
        <v>631</v>
      </c>
      <c r="B271" s="102" t="s">
        <v>632</v>
      </c>
      <c r="C271" s="103" t="s">
        <v>585</v>
      </c>
      <c r="D271" s="101">
        <v>21.752853062855625</v>
      </c>
      <c r="E271" s="148"/>
      <c r="F271" s="198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spans="1:26">
      <c r="A272" s="120" t="s">
        <v>633</v>
      </c>
      <c r="B272" s="102" t="s">
        <v>634</v>
      </c>
      <c r="C272" s="103" t="s">
        <v>585</v>
      </c>
      <c r="D272" s="101">
        <v>56.88043016667816</v>
      </c>
      <c r="E272" s="148"/>
      <c r="F272" s="198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spans="1:26" ht="38.25">
      <c r="A273" s="120" t="s">
        <v>635</v>
      </c>
      <c r="B273" s="102" t="s">
        <v>636</v>
      </c>
      <c r="C273" s="103" t="s">
        <v>585</v>
      </c>
      <c r="D273" s="101">
        <v>97.547161849731353</v>
      </c>
      <c r="E273" s="148"/>
      <c r="F273" s="198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spans="1:26">
      <c r="A274" s="120" t="s">
        <v>637</v>
      </c>
      <c r="B274" s="102" t="s">
        <v>638</v>
      </c>
      <c r="C274" s="103" t="s">
        <v>573</v>
      </c>
      <c r="D274" s="101">
        <v>31.846984414528766</v>
      </c>
      <c r="E274" s="148"/>
      <c r="F274" s="198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spans="1:26">
      <c r="A275" s="120" t="s">
        <v>639</v>
      </c>
      <c r="B275" s="102" t="s">
        <v>640</v>
      </c>
      <c r="C275" s="103" t="s">
        <v>573</v>
      </c>
      <c r="D275" s="101">
        <v>126.36590685875818</v>
      </c>
      <c r="E275" s="148"/>
      <c r="F275" s="198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spans="1:26" ht="25.5">
      <c r="A276" s="120" t="s">
        <v>641</v>
      </c>
      <c r="B276" s="102" t="s">
        <v>642</v>
      </c>
      <c r="C276" s="103" t="s">
        <v>573</v>
      </c>
      <c r="D276" s="101">
        <v>110.74523859204398</v>
      </c>
      <c r="E276" s="148"/>
      <c r="F276" s="198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spans="1:26" ht="25.5">
      <c r="A277" s="120" t="s">
        <v>643</v>
      </c>
      <c r="B277" s="102" t="s">
        <v>644</v>
      </c>
      <c r="C277" s="103" t="s">
        <v>573</v>
      </c>
      <c r="D277" s="101">
        <v>104.63828912428174</v>
      </c>
      <c r="E277" s="148"/>
      <c r="F277" s="198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spans="1:26">
      <c r="A278" s="120" t="s">
        <v>645</v>
      </c>
      <c r="B278" s="102" t="s">
        <v>646</v>
      </c>
      <c r="C278" s="103" t="s">
        <v>585</v>
      </c>
      <c r="D278" s="101">
        <v>35.152812432201721</v>
      </c>
      <c r="E278" s="148"/>
      <c r="F278" s="198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spans="1:26">
      <c r="A279" s="120" t="s">
        <v>647</v>
      </c>
      <c r="B279" s="102" t="s">
        <v>648</v>
      </c>
      <c r="C279" s="103" t="s">
        <v>120</v>
      </c>
      <c r="D279" s="101">
        <v>5.5643899076098204</v>
      </c>
      <c r="E279" s="148"/>
      <c r="F279" s="198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spans="1:26">
      <c r="A280" s="120" t="s">
        <v>649</v>
      </c>
      <c r="B280" s="102" t="s">
        <v>650</v>
      </c>
      <c r="C280" s="103" t="s">
        <v>120</v>
      </c>
      <c r="D280" s="101">
        <v>31.60724879492653</v>
      </c>
      <c r="E280" s="148"/>
      <c r="F280" s="198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spans="1:26" ht="25.5">
      <c r="A281" s="120" t="s">
        <v>651</v>
      </c>
      <c r="B281" s="102" t="s">
        <v>652</v>
      </c>
      <c r="C281" s="103" t="s">
        <v>120</v>
      </c>
      <c r="D281" s="101">
        <v>122.3661073106577</v>
      </c>
      <c r="E281" s="148"/>
      <c r="F281" s="198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spans="1:26">
      <c r="A282" s="120" t="s">
        <v>653</v>
      </c>
      <c r="B282" s="102" t="s">
        <v>654</v>
      </c>
      <c r="C282" s="103" t="s">
        <v>120</v>
      </c>
      <c r="D282" s="101">
        <v>45.474061739287514</v>
      </c>
      <c r="E282" s="148"/>
      <c r="F282" s="198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spans="1:26">
      <c r="A283" s="120" t="s">
        <v>655</v>
      </c>
      <c r="B283" s="102" t="s">
        <v>656</v>
      </c>
      <c r="C283" s="103" t="s">
        <v>120</v>
      </c>
      <c r="D283" s="101">
        <v>117.89945418754232</v>
      </c>
      <c r="E283" s="148"/>
      <c r="F283" s="198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spans="1:26">
      <c r="A284" s="120" t="s">
        <v>657</v>
      </c>
      <c r="B284" s="102" t="s">
        <v>658</v>
      </c>
      <c r="C284" s="103" t="s">
        <v>234</v>
      </c>
      <c r="D284" s="101">
        <v>7.9112754468738249</v>
      </c>
      <c r="E284" s="148"/>
      <c r="F284" s="198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spans="1:26">
      <c r="A285" s="120" t="s">
        <v>659</v>
      </c>
      <c r="B285" s="102" t="s">
        <v>660</v>
      </c>
      <c r="C285" s="103" t="s">
        <v>234</v>
      </c>
      <c r="D285" s="101">
        <v>3.495092980516826</v>
      </c>
      <c r="E285" s="148"/>
      <c r="F285" s="198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spans="1:26">
      <c r="A286" s="120" t="s">
        <v>661</v>
      </c>
      <c r="B286" s="102" t="s">
        <v>662</v>
      </c>
      <c r="C286" s="103" t="s">
        <v>234</v>
      </c>
      <c r="D286" s="101">
        <v>1.6150610162677028</v>
      </c>
      <c r="E286" s="148"/>
      <c r="F286" s="198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spans="1:26">
      <c r="A287" s="120" t="s">
        <v>663</v>
      </c>
      <c r="B287" s="102" t="s">
        <v>664</v>
      </c>
      <c r="C287" s="103" t="s">
        <v>234</v>
      </c>
      <c r="D287" s="101">
        <v>3.9997995481004827</v>
      </c>
      <c r="E287" s="148"/>
      <c r="F287" s="198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spans="1:26" ht="51.75" customHeight="1">
      <c r="A288" s="120" t="s">
        <v>665</v>
      </c>
      <c r="B288" s="102" t="s">
        <v>666</v>
      </c>
      <c r="C288" s="103" t="s">
        <v>234</v>
      </c>
      <c r="D288" s="101">
        <v>30.90065960030941</v>
      </c>
      <c r="E288" s="148"/>
      <c r="F288" s="198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spans="1:26" ht="61.5" customHeight="1">
      <c r="A289" s="120" t="s">
        <v>667</v>
      </c>
      <c r="B289" s="102" t="s">
        <v>668</v>
      </c>
      <c r="C289" s="103" t="s">
        <v>234</v>
      </c>
      <c r="D289" s="101">
        <v>85.64870451894663</v>
      </c>
      <c r="E289" s="148"/>
      <c r="F289" s="198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spans="1:26">
      <c r="A290" s="120" t="s">
        <v>669</v>
      </c>
      <c r="B290" s="102" t="s">
        <v>670</v>
      </c>
      <c r="C290" s="103" t="s">
        <v>120</v>
      </c>
      <c r="D290" s="101">
        <v>168.05466934116828</v>
      </c>
      <c r="E290" s="148"/>
      <c r="F290" s="198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spans="1:26">
      <c r="A291" s="120" t="s">
        <v>671</v>
      </c>
      <c r="B291" s="102" t="s">
        <v>672</v>
      </c>
      <c r="C291" s="103" t="s">
        <v>120</v>
      </c>
      <c r="D291" s="101">
        <v>293.61304569179254</v>
      </c>
      <c r="E291" s="148"/>
      <c r="F291" s="198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spans="1:26">
      <c r="A292" s="120" t="s">
        <v>673</v>
      </c>
      <c r="B292" s="102" t="s">
        <v>674</v>
      </c>
      <c r="C292" s="103" t="s">
        <v>120</v>
      </c>
      <c r="D292" s="101">
        <v>98.392545350433963</v>
      </c>
      <c r="E292" s="148"/>
      <c r="F292" s="198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spans="1:26">
      <c r="A293" s="120" t="s">
        <v>675</v>
      </c>
      <c r="B293" s="102" t="s">
        <v>676</v>
      </c>
      <c r="C293" s="103" t="s">
        <v>120</v>
      </c>
      <c r="D293" s="101">
        <v>195.99017785692371</v>
      </c>
      <c r="E293" s="148"/>
      <c r="F293" s="198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spans="1:26" ht="25.5">
      <c r="A294" s="120" t="s">
        <v>677</v>
      </c>
      <c r="B294" s="102" t="s">
        <v>678</v>
      </c>
      <c r="C294" s="103" t="s">
        <v>120</v>
      </c>
      <c r="D294" s="101">
        <v>226.91607278561227</v>
      </c>
      <c r="E294" s="148"/>
      <c r="F294" s="198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spans="1:26" ht="25.5">
      <c r="A295" s="120" t="s">
        <v>679</v>
      </c>
      <c r="B295" s="102" t="s">
        <v>680</v>
      </c>
      <c r="C295" s="103" t="s">
        <v>120</v>
      </c>
      <c r="D295" s="101">
        <v>418.56577416131654</v>
      </c>
      <c r="E295" s="148"/>
      <c r="F295" s="198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spans="1:26" ht="25.5">
      <c r="A296" s="120" t="s">
        <v>681</v>
      </c>
      <c r="B296" s="102" t="s">
        <v>682</v>
      </c>
      <c r="C296" s="103" t="s">
        <v>120</v>
      </c>
      <c r="D296" s="101">
        <v>41.713997810789273</v>
      </c>
      <c r="E296" s="148"/>
      <c r="F296" s="198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spans="1:26" ht="25.5">
      <c r="A297" s="120" t="s">
        <v>683</v>
      </c>
      <c r="B297" s="102" t="s">
        <v>684</v>
      </c>
      <c r="C297" s="103" t="s">
        <v>120</v>
      </c>
      <c r="D297" s="101">
        <v>103.31343438437463</v>
      </c>
      <c r="E297" s="148"/>
      <c r="F297" s="198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spans="1:26" ht="25.5">
      <c r="A298" s="120" t="s">
        <v>685</v>
      </c>
      <c r="B298" s="102" t="s">
        <v>686</v>
      </c>
      <c r="C298" s="103" t="s">
        <v>120</v>
      </c>
      <c r="D298" s="101">
        <v>123.40075577420416</v>
      </c>
      <c r="E298" s="148"/>
      <c r="F298" s="198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spans="1:26" ht="25.5">
      <c r="A299" s="120" t="s">
        <v>687</v>
      </c>
      <c r="B299" s="102" t="s">
        <v>688</v>
      </c>
      <c r="C299" s="103" t="s">
        <v>120</v>
      </c>
      <c r="D299" s="101">
        <v>164.49648803970345</v>
      </c>
      <c r="E299" s="148"/>
      <c r="F299" s="198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spans="1:26">
      <c r="A300" s="120" t="s">
        <v>689</v>
      </c>
      <c r="B300" s="102" t="s">
        <v>690</v>
      </c>
      <c r="C300" s="103" t="s">
        <v>120</v>
      </c>
      <c r="D300" s="101">
        <v>52.666130327354622</v>
      </c>
      <c r="E300" s="148"/>
      <c r="F300" s="198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spans="1:26">
      <c r="A301" s="120" t="s">
        <v>691</v>
      </c>
      <c r="B301" s="102" t="s">
        <v>692</v>
      </c>
      <c r="C301" s="103" t="s">
        <v>120</v>
      </c>
      <c r="D301" s="101">
        <v>71.655714932689719</v>
      </c>
      <c r="E301" s="148"/>
      <c r="F301" s="198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spans="1:26">
      <c r="A302" s="120" t="s">
        <v>693</v>
      </c>
      <c r="B302" s="102" t="s">
        <v>694</v>
      </c>
      <c r="C302" s="103" t="s">
        <v>120</v>
      </c>
      <c r="D302" s="101">
        <v>84.563585398641749</v>
      </c>
      <c r="E302" s="148"/>
      <c r="F302" s="198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spans="1:26">
      <c r="A303" s="120" t="s">
        <v>695</v>
      </c>
      <c r="B303" s="102" t="s">
        <v>696</v>
      </c>
      <c r="C303" s="103" t="s">
        <v>120</v>
      </c>
      <c r="D303" s="101">
        <v>149.24173203448746</v>
      </c>
      <c r="E303" s="148"/>
      <c r="F303" s="198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spans="1:26">
      <c r="A304" s="120" t="s">
        <v>697</v>
      </c>
      <c r="B304" s="102" t="s">
        <v>698</v>
      </c>
      <c r="C304" s="103" t="s">
        <v>120</v>
      </c>
      <c r="D304" s="101">
        <v>67.138591152816005</v>
      </c>
      <c r="E304" s="148"/>
      <c r="F304" s="198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spans="1:26">
      <c r="A305" s="120" t="s">
        <v>699</v>
      </c>
      <c r="B305" s="102" t="s">
        <v>700</v>
      </c>
      <c r="C305" s="103" t="s">
        <v>120</v>
      </c>
      <c r="D305" s="101">
        <v>83.238730658734681</v>
      </c>
      <c r="E305" s="148"/>
      <c r="F305" s="198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spans="1:26">
      <c r="A306" s="120" t="s">
        <v>701</v>
      </c>
      <c r="B306" s="102" t="s">
        <v>702</v>
      </c>
      <c r="C306" s="103" t="s">
        <v>120</v>
      </c>
      <c r="D306" s="101">
        <v>97.092925938906049</v>
      </c>
      <c r="E306" s="148"/>
      <c r="F306" s="198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spans="1:26">
      <c r="A307" s="120" t="s">
        <v>703</v>
      </c>
      <c r="B307" s="102" t="s">
        <v>704</v>
      </c>
      <c r="C307" s="103" t="s">
        <v>120</v>
      </c>
      <c r="D307" s="101">
        <v>74.103541785470455</v>
      </c>
      <c r="E307" s="148"/>
      <c r="F307" s="198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spans="1:26">
      <c r="A308" s="120" t="s">
        <v>705</v>
      </c>
      <c r="B308" s="102" t="s">
        <v>706</v>
      </c>
      <c r="C308" s="103" t="s">
        <v>120</v>
      </c>
      <c r="D308" s="101">
        <v>93.547362301630869</v>
      </c>
      <c r="E308" s="148"/>
      <c r="F308" s="198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spans="1:26">
      <c r="A309" s="120" t="s">
        <v>707</v>
      </c>
      <c r="B309" s="102" t="s">
        <v>708</v>
      </c>
      <c r="C309" s="103" t="s">
        <v>120</v>
      </c>
      <c r="D309" s="101">
        <v>113.09212413130797</v>
      </c>
      <c r="E309" s="148"/>
      <c r="F309" s="198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spans="1:26">
      <c r="A310" s="120" t="s">
        <v>709</v>
      </c>
      <c r="B310" s="102" t="s">
        <v>710</v>
      </c>
      <c r="C310" s="103" t="s">
        <v>120</v>
      </c>
      <c r="D310" s="101">
        <v>145.19146182962859</v>
      </c>
      <c r="E310" s="148"/>
      <c r="F310" s="198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spans="1:26" ht="25.5">
      <c r="A311" s="120" t="s">
        <v>711</v>
      </c>
      <c r="B311" s="102" t="s">
        <v>712</v>
      </c>
      <c r="C311" s="103" t="s">
        <v>120</v>
      </c>
      <c r="D311" s="101">
        <v>192.77267348857785</v>
      </c>
      <c r="E311" s="148"/>
      <c r="F311" s="198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spans="1:26" ht="25.5">
      <c r="A312" s="120" t="s">
        <v>713</v>
      </c>
      <c r="B312" s="102" t="s">
        <v>714</v>
      </c>
      <c r="C312" s="103" t="s">
        <v>120</v>
      </c>
      <c r="D312" s="101">
        <v>211.74964042972337</v>
      </c>
      <c r="E312" s="148"/>
      <c r="F312" s="198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spans="1:26" ht="25.5">
      <c r="A313" s="120" t="s">
        <v>713</v>
      </c>
      <c r="B313" s="102" t="s">
        <v>715</v>
      </c>
      <c r="C313" s="103" t="s">
        <v>120</v>
      </c>
      <c r="D313" s="101">
        <v>366.40435040154557</v>
      </c>
      <c r="E313" s="148"/>
      <c r="F313" s="198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spans="1:26" ht="25.5">
      <c r="A314" s="120" t="s">
        <v>716</v>
      </c>
      <c r="B314" s="102" t="s">
        <v>717</v>
      </c>
      <c r="C314" s="103" t="s">
        <v>120</v>
      </c>
      <c r="D314" s="101">
        <v>382.51710757165381</v>
      </c>
      <c r="E314" s="148"/>
      <c r="F314" s="198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spans="1:26" ht="25.5">
      <c r="A315" s="120" t="s">
        <v>718</v>
      </c>
      <c r="B315" s="102" t="s">
        <v>719</v>
      </c>
      <c r="C315" s="103" t="s">
        <v>120</v>
      </c>
      <c r="D315" s="101">
        <v>424.39513501690777</v>
      </c>
      <c r="E315" s="148"/>
      <c r="F315" s="198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spans="1:26" ht="25.5">
      <c r="A316" s="120" t="s">
        <v>720</v>
      </c>
      <c r="B316" s="102" t="s">
        <v>721</v>
      </c>
      <c r="C316" s="103" t="s">
        <v>120</v>
      </c>
      <c r="D316" s="101">
        <v>443.85157319725772</v>
      </c>
      <c r="E316" s="148"/>
      <c r="F316" s="198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spans="1:26" ht="25.5">
      <c r="A317" s="120" t="s">
        <v>722</v>
      </c>
      <c r="B317" s="102" t="s">
        <v>723</v>
      </c>
      <c r="C317" s="103" t="s">
        <v>120</v>
      </c>
      <c r="D317" s="101">
        <v>463.39633502693482</v>
      </c>
      <c r="E317" s="148"/>
      <c r="F317" s="198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spans="1:26" ht="25.5">
      <c r="A318" s="120" t="s">
        <v>724</v>
      </c>
      <c r="B318" s="102" t="s">
        <v>725</v>
      </c>
      <c r="C318" s="103" t="s">
        <v>120</v>
      </c>
      <c r="D318" s="101">
        <v>88.437208304846337</v>
      </c>
      <c r="E318" s="148"/>
      <c r="F318" s="198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spans="1:26" ht="25.5">
      <c r="A319" s="120" t="s">
        <v>726</v>
      </c>
      <c r="B319" s="102" t="s">
        <v>727</v>
      </c>
      <c r="C319" s="103" t="s">
        <v>120</v>
      </c>
      <c r="D319" s="101">
        <v>185.89604650525055</v>
      </c>
      <c r="E319" s="148"/>
      <c r="F319" s="198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spans="1:26" ht="25.5">
      <c r="A320" s="120" t="s">
        <v>728</v>
      </c>
      <c r="B320" s="102" t="s">
        <v>729</v>
      </c>
      <c r="C320" s="103" t="s">
        <v>120</v>
      </c>
      <c r="D320" s="101">
        <v>229.83075321340792</v>
      </c>
      <c r="E320" s="148"/>
      <c r="F320" s="198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spans="1:26">
      <c r="A321" s="120" t="s">
        <v>730</v>
      </c>
      <c r="B321" s="102" t="s">
        <v>731</v>
      </c>
      <c r="C321" s="103" t="s">
        <v>120</v>
      </c>
      <c r="D321" s="101">
        <v>93.244538361080672</v>
      </c>
      <c r="E321" s="148"/>
      <c r="F321" s="198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spans="1:26" ht="25.5">
      <c r="A322" s="120" t="s">
        <v>732</v>
      </c>
      <c r="B322" s="102" t="s">
        <v>733</v>
      </c>
      <c r="C322" s="103" t="s">
        <v>120</v>
      </c>
      <c r="D322" s="101">
        <v>60.741435408693143</v>
      </c>
      <c r="E322" s="148"/>
      <c r="F322" s="198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spans="1:26">
      <c r="A323" s="120" t="s">
        <v>734</v>
      </c>
      <c r="B323" s="102" t="s">
        <v>735</v>
      </c>
      <c r="C323" s="103" t="s">
        <v>120</v>
      </c>
      <c r="D323" s="101">
        <v>18.78884903868251</v>
      </c>
      <c r="E323" s="148"/>
      <c r="F323" s="198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spans="1:26" ht="38.25">
      <c r="A324" s="120" t="s">
        <v>734</v>
      </c>
      <c r="B324" s="102" t="s">
        <v>736</v>
      </c>
      <c r="C324" s="103" t="s">
        <v>120</v>
      </c>
      <c r="D324" s="101">
        <v>137.88583426385514</v>
      </c>
      <c r="E324" s="148"/>
      <c r="F324" s="198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spans="1:26" ht="38.25">
      <c r="A325" s="120" t="s">
        <v>737</v>
      </c>
      <c r="B325" s="102" t="s">
        <v>738</v>
      </c>
      <c r="C325" s="103" t="s">
        <v>120</v>
      </c>
      <c r="D325" s="101">
        <v>187.47325452894947</v>
      </c>
      <c r="E325" s="148"/>
      <c r="F325" s="198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spans="1:26" ht="25.5">
      <c r="A326" s="120" t="s">
        <v>739</v>
      </c>
      <c r="B326" s="102" t="s">
        <v>740</v>
      </c>
      <c r="C326" s="103" t="s">
        <v>120</v>
      </c>
      <c r="D326" s="101">
        <v>11.747045360509622</v>
      </c>
      <c r="E326" s="148"/>
      <c r="F326" s="198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spans="1:26">
      <c r="A327" s="120" t="s">
        <v>741</v>
      </c>
      <c r="B327" s="102" t="s">
        <v>742</v>
      </c>
      <c r="C327" s="103" t="s">
        <v>120</v>
      </c>
      <c r="D327" s="101">
        <v>69.233123408288179</v>
      </c>
      <c r="E327" s="148"/>
      <c r="F327" s="199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spans="1:26" ht="25.5">
      <c r="A328" s="104" t="s">
        <v>226</v>
      </c>
      <c r="B328" s="104" t="s">
        <v>227</v>
      </c>
      <c r="C328" s="105" t="s">
        <v>228</v>
      </c>
      <c r="D328" s="106" t="s">
        <v>229</v>
      </c>
      <c r="E328" s="71" t="s">
        <v>114</v>
      </c>
      <c r="F328" s="146" t="s">
        <v>115</v>
      </c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spans="1:26">
      <c r="A329" s="104" t="s">
        <v>743</v>
      </c>
      <c r="B329" s="108" t="s">
        <v>744</v>
      </c>
      <c r="C329" s="285"/>
      <c r="D329" s="286"/>
      <c r="E329" s="150"/>
      <c r="F329" s="197">
        <v>0.1</v>
      </c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spans="1:26">
      <c r="A330" s="120" t="s">
        <v>745</v>
      </c>
      <c r="B330" s="102" t="s">
        <v>746</v>
      </c>
      <c r="C330" s="103" t="s">
        <v>120</v>
      </c>
      <c r="D330" s="121">
        <v>8.23</v>
      </c>
      <c r="E330" s="148"/>
      <c r="F330" s="198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spans="1:26">
      <c r="A331" s="120" t="s">
        <v>747</v>
      </c>
      <c r="B331" s="102" t="s">
        <v>748</v>
      </c>
      <c r="C331" s="103" t="s">
        <v>120</v>
      </c>
      <c r="D331" s="121">
        <v>4.33</v>
      </c>
      <c r="E331" s="148"/>
      <c r="F331" s="198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spans="1:26">
      <c r="A332" s="120" t="s">
        <v>749</v>
      </c>
      <c r="B332" s="102" t="s">
        <v>750</v>
      </c>
      <c r="C332" s="103" t="s">
        <v>120</v>
      </c>
      <c r="D332" s="121">
        <v>2.61</v>
      </c>
      <c r="E332" s="148"/>
      <c r="F332" s="198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spans="1:26">
      <c r="A333" s="120" t="s">
        <v>751</v>
      </c>
      <c r="B333" s="102" t="s">
        <v>752</v>
      </c>
      <c r="C333" s="103" t="s">
        <v>120</v>
      </c>
      <c r="D333" s="121">
        <v>4.57</v>
      </c>
      <c r="E333" s="148"/>
      <c r="F333" s="198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spans="1:26" ht="25.5">
      <c r="A334" s="120" t="s">
        <v>753</v>
      </c>
      <c r="B334" s="102" t="s">
        <v>754</v>
      </c>
      <c r="C334" s="103" t="s">
        <v>120</v>
      </c>
      <c r="D334" s="101">
        <v>19.595232486435489</v>
      </c>
      <c r="E334" s="148"/>
      <c r="F334" s="198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spans="1:26" ht="25.5">
      <c r="A335" s="120" t="s">
        <v>755</v>
      </c>
      <c r="B335" s="102" t="s">
        <v>756</v>
      </c>
      <c r="C335" s="103" t="s">
        <v>120</v>
      </c>
      <c r="D335" s="101">
        <v>13.046664772037538</v>
      </c>
      <c r="E335" s="148"/>
      <c r="F335" s="198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spans="1:26" ht="25.5">
      <c r="A336" s="120" t="s">
        <v>757</v>
      </c>
      <c r="B336" s="102" t="s">
        <v>758</v>
      </c>
      <c r="C336" s="103" t="s">
        <v>120</v>
      </c>
      <c r="D336" s="101">
        <v>22.48467758585193</v>
      </c>
      <c r="E336" s="148"/>
      <c r="F336" s="198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spans="1:26" ht="25.5">
      <c r="A337" s="120" t="s">
        <v>759</v>
      </c>
      <c r="B337" s="102" t="s">
        <v>760</v>
      </c>
      <c r="C337" s="103" t="s">
        <v>120</v>
      </c>
      <c r="D337" s="101">
        <v>15.645903595093374</v>
      </c>
      <c r="E337" s="148"/>
      <c r="F337" s="198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spans="1:26" ht="25.5">
      <c r="A338" s="120" t="s">
        <v>761</v>
      </c>
      <c r="B338" s="102" t="s">
        <v>762</v>
      </c>
      <c r="C338" s="103" t="s">
        <v>120</v>
      </c>
      <c r="D338" s="101">
        <v>22.176000000000002</v>
      </c>
      <c r="E338" s="148"/>
      <c r="F338" s="198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1:26">
      <c r="A339" s="120" t="s">
        <v>763</v>
      </c>
      <c r="B339" s="102" t="s">
        <v>764</v>
      </c>
      <c r="C339" s="103" t="s">
        <v>120</v>
      </c>
      <c r="D339" s="109">
        <v>5.9050668407287894</v>
      </c>
      <c r="E339" s="148"/>
      <c r="F339" s="198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1:26">
      <c r="A340" s="120" t="s">
        <v>765</v>
      </c>
      <c r="B340" s="102" t="s">
        <v>766</v>
      </c>
      <c r="C340" s="103" t="s">
        <v>120</v>
      </c>
      <c r="D340" s="109">
        <v>13.235929734881411</v>
      </c>
      <c r="E340" s="148"/>
      <c r="F340" s="198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spans="1:26" ht="25.5">
      <c r="A341" s="120" t="s">
        <v>767</v>
      </c>
      <c r="B341" s="102" t="s">
        <v>768</v>
      </c>
      <c r="C341" s="103" t="s">
        <v>120</v>
      </c>
      <c r="D341" s="109">
        <v>19.633085479004265</v>
      </c>
      <c r="E341" s="148"/>
      <c r="F341" s="198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spans="1:26" ht="25.5">
      <c r="A342" s="120" t="s">
        <v>769</v>
      </c>
      <c r="B342" s="102" t="s">
        <v>770</v>
      </c>
      <c r="C342" s="103" t="s">
        <v>120</v>
      </c>
      <c r="D342" s="109">
        <v>23.973561960223716</v>
      </c>
      <c r="E342" s="148"/>
      <c r="F342" s="198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spans="1:26">
      <c r="A343" s="120" t="s">
        <v>771</v>
      </c>
      <c r="B343" s="102" t="s">
        <v>772</v>
      </c>
      <c r="C343" s="103" t="s">
        <v>120</v>
      </c>
      <c r="D343" s="109">
        <v>26.434006477194046</v>
      </c>
      <c r="E343" s="148"/>
      <c r="F343" s="198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spans="1:26" ht="25.5">
      <c r="A344" s="120" t="s">
        <v>773</v>
      </c>
      <c r="B344" s="102" t="s">
        <v>774</v>
      </c>
      <c r="C344" s="103" t="s">
        <v>120</v>
      </c>
      <c r="D344" s="109">
        <v>30.004805442848422</v>
      </c>
      <c r="E344" s="148"/>
      <c r="F344" s="198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spans="1:26">
      <c r="A345" s="120" t="s">
        <v>775</v>
      </c>
      <c r="B345" s="102" t="s">
        <v>776</v>
      </c>
      <c r="C345" s="103" t="s">
        <v>120</v>
      </c>
      <c r="D345" s="109">
        <v>3.1291807190186747</v>
      </c>
      <c r="E345" s="148"/>
      <c r="F345" s="198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spans="1:26">
      <c r="A346" s="120" t="s">
        <v>777</v>
      </c>
      <c r="B346" s="102" t="s">
        <v>778</v>
      </c>
      <c r="C346" s="103" t="s">
        <v>120</v>
      </c>
      <c r="D346" s="109">
        <v>10.032</v>
      </c>
      <c r="E346" s="148"/>
      <c r="F346" s="198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spans="1:26">
      <c r="A347" s="120" t="s">
        <v>779</v>
      </c>
      <c r="B347" s="102" t="s">
        <v>780</v>
      </c>
      <c r="C347" s="103" t="s">
        <v>120</v>
      </c>
      <c r="D347" s="109">
        <v>9.7408367543645848</v>
      </c>
      <c r="E347" s="148"/>
      <c r="F347" s="198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spans="1:26">
      <c r="A348" s="120" t="s">
        <v>781</v>
      </c>
      <c r="B348" s="102" t="s">
        <v>782</v>
      </c>
      <c r="C348" s="103" t="s">
        <v>120</v>
      </c>
      <c r="D348" s="109">
        <v>14.619</v>
      </c>
      <c r="E348" s="148"/>
      <c r="F348" s="198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spans="1:26">
      <c r="A349" s="120" t="s">
        <v>783</v>
      </c>
      <c r="B349" s="102" t="s">
        <v>784</v>
      </c>
      <c r="C349" s="103" t="s">
        <v>120</v>
      </c>
      <c r="D349" s="109">
        <v>81.13600000000001</v>
      </c>
      <c r="E349" s="148"/>
      <c r="F349" s="198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spans="1:26">
      <c r="A350" s="120" t="s">
        <v>785</v>
      </c>
      <c r="B350" s="102" t="s">
        <v>786</v>
      </c>
      <c r="C350" s="103" t="s">
        <v>120</v>
      </c>
      <c r="D350" s="109">
        <v>86.382999999999996</v>
      </c>
      <c r="E350" s="148"/>
      <c r="F350" s="198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spans="1:26">
      <c r="A351" s="120" t="s">
        <v>787</v>
      </c>
      <c r="B351" s="102" t="s">
        <v>788</v>
      </c>
      <c r="C351" s="103" t="s">
        <v>120</v>
      </c>
      <c r="D351" s="109">
        <v>3.1291807190186747</v>
      </c>
      <c r="E351" s="148"/>
      <c r="F351" s="198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spans="1:26" ht="38.25">
      <c r="A352" s="120" t="s">
        <v>789</v>
      </c>
      <c r="B352" s="102" t="s">
        <v>790</v>
      </c>
      <c r="C352" s="103" t="s">
        <v>120</v>
      </c>
      <c r="D352" s="109">
        <v>71.665000000000006</v>
      </c>
      <c r="E352" s="148"/>
      <c r="F352" s="198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spans="1:26" ht="25.5">
      <c r="A353" s="120" t="s">
        <v>791</v>
      </c>
      <c r="B353" s="102" t="s">
        <v>792</v>
      </c>
      <c r="C353" s="103" t="s">
        <v>120</v>
      </c>
      <c r="D353" s="109">
        <v>21.109352189186463</v>
      </c>
      <c r="E353" s="148"/>
      <c r="F353" s="198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spans="1:26" ht="25.5">
      <c r="A354" s="120" t="s">
        <v>793</v>
      </c>
      <c r="B354" s="102" t="s">
        <v>794</v>
      </c>
      <c r="C354" s="103" t="s">
        <v>120</v>
      </c>
      <c r="D354" s="109">
        <v>22.800119190591715</v>
      </c>
      <c r="E354" s="148"/>
      <c r="F354" s="198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spans="1:26" ht="25.5">
      <c r="A355" s="120" t="s">
        <v>795</v>
      </c>
      <c r="B355" s="102" t="s">
        <v>796</v>
      </c>
      <c r="C355" s="103" t="s">
        <v>120</v>
      </c>
      <c r="D355" s="109">
        <v>25.046063416338985</v>
      </c>
      <c r="E355" s="148"/>
      <c r="F355" s="198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spans="1:26" ht="25.5">
      <c r="A356" s="120" t="s">
        <v>797</v>
      </c>
      <c r="B356" s="102" t="s">
        <v>798</v>
      </c>
      <c r="C356" s="103" t="s">
        <v>120</v>
      </c>
      <c r="D356" s="109">
        <v>27.052272022484029</v>
      </c>
      <c r="E356" s="148"/>
      <c r="F356" s="198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spans="1:26">
      <c r="A357" s="120" t="s">
        <v>799</v>
      </c>
      <c r="B357" s="102" t="s">
        <v>800</v>
      </c>
      <c r="C357" s="103" t="s">
        <v>120</v>
      </c>
      <c r="D357" s="109">
        <v>23.065090138573137</v>
      </c>
      <c r="E357" s="148"/>
      <c r="F357" s="198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spans="1:26">
      <c r="A358" s="120" t="s">
        <v>801</v>
      </c>
      <c r="B358" s="102" t="s">
        <v>802</v>
      </c>
      <c r="C358" s="103" t="s">
        <v>120</v>
      </c>
      <c r="D358" s="109">
        <v>54.647103605120478</v>
      </c>
      <c r="E358" s="148"/>
      <c r="F358" s="198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spans="1:26">
      <c r="A359" s="120" t="s">
        <v>803</v>
      </c>
      <c r="B359" s="102" t="s">
        <v>804</v>
      </c>
      <c r="C359" s="103" t="s">
        <v>120</v>
      </c>
      <c r="D359" s="101">
        <v>68.3246515866376</v>
      </c>
      <c r="E359" s="148"/>
      <c r="F359" s="198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1:26">
      <c r="A360" s="120" t="s">
        <v>805</v>
      </c>
      <c r="B360" s="102" t="s">
        <v>806</v>
      </c>
      <c r="C360" s="103" t="s">
        <v>120</v>
      </c>
      <c r="D360" s="101">
        <v>138.75645309293697</v>
      </c>
      <c r="E360" s="148"/>
      <c r="F360" s="198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1:26" ht="25.5">
      <c r="A361" s="120" t="s">
        <v>807</v>
      </c>
      <c r="B361" s="102" t="s">
        <v>808</v>
      </c>
      <c r="C361" s="103" t="s">
        <v>120</v>
      </c>
      <c r="D361" s="101">
        <v>131.12276625823412</v>
      </c>
      <c r="E361" s="148"/>
      <c r="F361" s="198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spans="1:26" ht="25.5">
      <c r="A362" s="120" t="s">
        <v>809</v>
      </c>
      <c r="B362" s="102" t="s">
        <v>810</v>
      </c>
      <c r="C362" s="103" t="s">
        <v>120</v>
      </c>
      <c r="D362" s="101">
        <v>143.85398942553192</v>
      </c>
      <c r="E362" s="148"/>
      <c r="F362" s="198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spans="1:26" ht="25.5">
      <c r="A363" s="120" t="s">
        <v>811</v>
      </c>
      <c r="B363" s="102" t="s">
        <v>812</v>
      </c>
      <c r="C363" s="103" t="s">
        <v>120</v>
      </c>
      <c r="D363" s="101">
        <v>128.66232174126381</v>
      </c>
      <c r="E363" s="148"/>
      <c r="F363" s="198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spans="1:26" ht="25.5">
      <c r="A364" s="120" t="s">
        <v>813</v>
      </c>
      <c r="B364" s="102" t="s">
        <v>814</v>
      </c>
      <c r="C364" s="103" t="s">
        <v>120</v>
      </c>
      <c r="D364" s="101">
        <v>141.40616257275113</v>
      </c>
      <c r="E364" s="148"/>
      <c r="F364" s="198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spans="1:26" ht="25.5">
      <c r="A365" s="120" t="s">
        <v>815</v>
      </c>
      <c r="B365" s="102" t="s">
        <v>816</v>
      </c>
      <c r="C365" s="103" t="s">
        <v>120</v>
      </c>
      <c r="D365" s="101">
        <v>107.38893991761266</v>
      </c>
      <c r="E365" s="148"/>
      <c r="F365" s="198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spans="1:26" ht="38.25">
      <c r="A366" s="120" t="s">
        <v>817</v>
      </c>
      <c r="B366" s="102" t="s">
        <v>818</v>
      </c>
      <c r="C366" s="103" t="s">
        <v>120</v>
      </c>
      <c r="D366" s="101">
        <v>160.44621783484462</v>
      </c>
      <c r="E366" s="148"/>
      <c r="F366" s="198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spans="1:26" ht="38.25">
      <c r="A367" s="120" t="s">
        <v>819</v>
      </c>
      <c r="B367" s="102" t="s">
        <v>820</v>
      </c>
      <c r="C367" s="103" t="s">
        <v>120</v>
      </c>
      <c r="D367" s="101">
        <v>227.04000000000002</v>
      </c>
      <c r="E367" s="148"/>
      <c r="F367" s="198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spans="1:26">
      <c r="A368" s="120" t="s">
        <v>821</v>
      </c>
      <c r="B368" s="102" t="s">
        <v>822</v>
      </c>
      <c r="C368" s="103" t="s">
        <v>120</v>
      </c>
      <c r="D368" s="101">
        <v>213.52873108045577</v>
      </c>
      <c r="E368" s="148"/>
      <c r="F368" s="198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spans="1:26" ht="25.5">
      <c r="A369" s="120" t="s">
        <v>823</v>
      </c>
      <c r="B369" s="102" t="s">
        <v>824</v>
      </c>
      <c r="C369" s="103" t="s">
        <v>120</v>
      </c>
      <c r="D369" s="101">
        <v>32.553573609145893</v>
      </c>
      <c r="E369" s="148"/>
      <c r="F369" s="198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spans="1:26">
      <c r="A370" s="120" t="s">
        <v>825</v>
      </c>
      <c r="B370" s="102" t="s">
        <v>826</v>
      </c>
      <c r="C370" s="103" t="s">
        <v>120</v>
      </c>
      <c r="D370" s="101">
        <v>34.017222655138497</v>
      </c>
      <c r="E370" s="148"/>
      <c r="F370" s="198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spans="1:26" ht="25.5">
      <c r="A371" s="120" t="s">
        <v>827</v>
      </c>
      <c r="B371" s="102" t="s">
        <v>828</v>
      </c>
      <c r="C371" s="103" t="s">
        <v>120</v>
      </c>
      <c r="D371" s="101">
        <v>46.319445239990138</v>
      </c>
      <c r="E371" s="148"/>
      <c r="F371" s="198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spans="1:26" ht="38.25">
      <c r="A372" s="120" t="s">
        <v>829</v>
      </c>
      <c r="B372" s="102" t="s">
        <v>830</v>
      </c>
      <c r="C372" s="103" t="s">
        <v>120</v>
      </c>
      <c r="D372" s="101">
        <v>46.319445239990138</v>
      </c>
      <c r="E372" s="148"/>
      <c r="F372" s="198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spans="1:26" ht="25.5">
      <c r="A373" s="120" t="s">
        <v>831</v>
      </c>
      <c r="B373" s="102" t="s">
        <v>832</v>
      </c>
      <c r="C373" s="103" t="s">
        <v>120</v>
      </c>
      <c r="D373" s="101">
        <v>49.688361578611051</v>
      </c>
      <c r="E373" s="148"/>
      <c r="F373" s="198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spans="1:26" ht="25.5">
      <c r="A374" s="120" t="s">
        <v>833</v>
      </c>
      <c r="B374" s="102" t="s">
        <v>834</v>
      </c>
      <c r="C374" s="103" t="s">
        <v>120</v>
      </c>
      <c r="D374" s="101">
        <v>60.438611468142952</v>
      </c>
      <c r="E374" s="148"/>
      <c r="F374" s="198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spans="1:26" ht="25.5">
      <c r="A375" s="120" t="s">
        <v>835</v>
      </c>
      <c r="B375" s="102" t="s">
        <v>836</v>
      </c>
      <c r="C375" s="103" t="s">
        <v>120</v>
      </c>
      <c r="D375" s="101">
        <v>81.333463366106344</v>
      </c>
      <c r="E375" s="148"/>
      <c r="F375" s="198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spans="1:26" ht="25.5">
      <c r="A376" s="120" t="s">
        <v>837</v>
      </c>
      <c r="B376" s="102" t="s">
        <v>838</v>
      </c>
      <c r="C376" s="103" t="s">
        <v>120</v>
      </c>
      <c r="D376" s="101">
        <v>88.096531371727366</v>
      </c>
      <c r="E376" s="148"/>
      <c r="F376" s="198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spans="1:26">
      <c r="A377" s="120" t="s">
        <v>839</v>
      </c>
      <c r="B377" s="102" t="s">
        <v>840</v>
      </c>
      <c r="C377" s="103" t="s">
        <v>234</v>
      </c>
      <c r="D377" s="101">
        <v>0.47947123920447432</v>
      </c>
      <c r="E377" s="148"/>
      <c r="F377" s="198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spans="1:26">
      <c r="A378" s="120" t="s">
        <v>841</v>
      </c>
      <c r="B378" s="102" t="s">
        <v>842</v>
      </c>
      <c r="C378" s="103" t="s">
        <v>234</v>
      </c>
      <c r="D378" s="101">
        <v>0.16402963446468857</v>
      </c>
      <c r="E378" s="148"/>
      <c r="F378" s="198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spans="1:26">
      <c r="A379" s="120" t="s">
        <v>843</v>
      </c>
      <c r="B379" s="102" t="s">
        <v>844</v>
      </c>
      <c r="C379" s="103" t="s">
        <v>120</v>
      </c>
      <c r="D379" s="101">
        <v>8.0626874171489238</v>
      </c>
      <c r="E379" s="148"/>
      <c r="F379" s="198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spans="1:26" ht="12.75" customHeight="1">
      <c r="A380" s="120" t="s">
        <v>845</v>
      </c>
      <c r="B380" s="102" t="s">
        <v>846</v>
      </c>
      <c r="C380" s="103" t="s">
        <v>120</v>
      </c>
      <c r="D380" s="101">
        <v>17.551170887721678</v>
      </c>
      <c r="E380" s="148"/>
      <c r="F380" s="198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>
      <c r="A381" s="120" t="s">
        <v>847</v>
      </c>
      <c r="B381" s="102" t="s">
        <v>848</v>
      </c>
      <c r="C381" s="103" t="s">
        <v>120</v>
      </c>
      <c r="D381" s="101">
        <v>27.746243552911551</v>
      </c>
      <c r="E381" s="148"/>
      <c r="F381" s="198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spans="1:26">
      <c r="A382" s="120" t="s">
        <v>849</v>
      </c>
      <c r="B382" s="102" t="s">
        <v>850</v>
      </c>
      <c r="C382" s="103" t="s">
        <v>120</v>
      </c>
      <c r="D382" s="101">
        <v>0.54255956015243145</v>
      </c>
      <c r="E382" s="148"/>
      <c r="F382" s="198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spans="1:26" ht="25.5">
      <c r="A383" s="120" t="s">
        <v>851</v>
      </c>
      <c r="B383" s="102" t="s">
        <v>852</v>
      </c>
      <c r="C383" s="103" t="s">
        <v>120</v>
      </c>
      <c r="D383" s="101">
        <v>21.222911166892786</v>
      </c>
      <c r="E383" s="148"/>
      <c r="F383" s="198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spans="1:26" ht="25.5">
      <c r="A384" s="120" t="s">
        <v>853</v>
      </c>
      <c r="B384" s="102" t="s">
        <v>854</v>
      </c>
      <c r="C384" s="103" t="s">
        <v>120</v>
      </c>
      <c r="D384" s="101">
        <v>30.421188361104935</v>
      </c>
      <c r="E384" s="148"/>
      <c r="F384" s="198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spans="1:26" ht="25.5">
      <c r="A385" s="120" t="s">
        <v>855</v>
      </c>
      <c r="B385" s="102" t="s">
        <v>856</v>
      </c>
      <c r="C385" s="103" t="s">
        <v>120</v>
      </c>
      <c r="D385" s="101">
        <v>19.019000000000002</v>
      </c>
      <c r="E385" s="148"/>
      <c r="F385" s="198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spans="1:26" ht="25.5">
      <c r="A386" s="120" t="s">
        <v>857</v>
      </c>
      <c r="B386" s="102" t="s">
        <v>858</v>
      </c>
      <c r="C386" s="103" t="s">
        <v>120</v>
      </c>
      <c r="D386" s="101">
        <v>23.111000000000004</v>
      </c>
      <c r="E386" s="148"/>
      <c r="F386" s="199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spans="1:26" ht="25.5">
      <c r="A387" s="104" t="s">
        <v>226</v>
      </c>
      <c r="B387" s="104" t="s">
        <v>227</v>
      </c>
      <c r="C387" s="105" t="s">
        <v>228</v>
      </c>
      <c r="D387" s="106" t="s">
        <v>229</v>
      </c>
      <c r="E387" s="71" t="s">
        <v>114</v>
      </c>
      <c r="F387" s="146" t="s">
        <v>115</v>
      </c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26">
      <c r="A388" s="104" t="s">
        <v>859</v>
      </c>
      <c r="B388" s="108" t="s">
        <v>860</v>
      </c>
      <c r="C388" s="285"/>
      <c r="D388" s="286"/>
      <c r="E388" s="147"/>
      <c r="F388" s="197">
        <v>0.1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spans="1:26" ht="63.75">
      <c r="A389" s="120" t="s">
        <v>861</v>
      </c>
      <c r="B389" s="102" t="s">
        <v>862</v>
      </c>
      <c r="C389" s="103" t="s">
        <v>120</v>
      </c>
      <c r="D389" s="101">
        <v>66.271920000000009</v>
      </c>
      <c r="E389" s="148"/>
      <c r="F389" s="198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spans="1:26" ht="63.75">
      <c r="A390" s="120" t="s">
        <v>863</v>
      </c>
      <c r="B390" s="102" t="s">
        <v>864</v>
      </c>
      <c r="C390" s="103" t="s">
        <v>120</v>
      </c>
      <c r="D390" s="101">
        <v>86.349120000000013</v>
      </c>
      <c r="E390" s="148"/>
      <c r="F390" s="198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spans="1:26" ht="63.75">
      <c r="A391" s="120" t="s">
        <v>865</v>
      </c>
      <c r="B391" s="102" t="s">
        <v>866</v>
      </c>
      <c r="C391" s="103" t="s">
        <v>120</v>
      </c>
      <c r="D391" s="101">
        <v>160.37736000000001</v>
      </c>
      <c r="E391" s="148"/>
      <c r="F391" s="198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spans="1:26" ht="51">
      <c r="A392" s="120" t="s">
        <v>867</v>
      </c>
      <c r="B392" s="102" t="s">
        <v>868</v>
      </c>
      <c r="C392" s="103" t="s">
        <v>120</v>
      </c>
      <c r="D392" s="101">
        <v>47.850660000000012</v>
      </c>
      <c r="E392" s="148"/>
      <c r="F392" s="198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spans="1:26" ht="51">
      <c r="A393" s="120" t="s">
        <v>869</v>
      </c>
      <c r="B393" s="102" t="s">
        <v>870</v>
      </c>
      <c r="C393" s="103" t="s">
        <v>120</v>
      </c>
      <c r="D393" s="101">
        <v>66.271920000000009</v>
      </c>
      <c r="E393" s="148"/>
      <c r="F393" s="198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spans="1:26" ht="51">
      <c r="A394" s="120" t="s">
        <v>871</v>
      </c>
      <c r="B394" s="102" t="s">
        <v>872</v>
      </c>
      <c r="C394" s="103" t="s">
        <v>120</v>
      </c>
      <c r="D394" s="101">
        <v>50.047140000000006</v>
      </c>
      <c r="E394" s="154"/>
      <c r="F394" s="198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spans="1:26" ht="25.5">
      <c r="A395" s="120" t="s">
        <v>873</v>
      </c>
      <c r="B395" s="102" t="s">
        <v>874</v>
      </c>
      <c r="C395" s="103" t="s">
        <v>234</v>
      </c>
      <c r="D395" s="101">
        <v>2.5825800000000001</v>
      </c>
      <c r="E395" s="154"/>
      <c r="F395" s="198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spans="1:26" ht="63.75">
      <c r="A396" s="120" t="s">
        <v>875</v>
      </c>
      <c r="B396" s="102" t="s">
        <v>876</v>
      </c>
      <c r="C396" s="103" t="s">
        <v>120</v>
      </c>
      <c r="D396" s="101">
        <v>527.99603999999999</v>
      </c>
      <c r="E396" s="148"/>
      <c r="F396" s="199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spans="1:26" ht="25.5">
      <c r="A397" s="104" t="s">
        <v>226</v>
      </c>
      <c r="B397" s="104" t="s">
        <v>227</v>
      </c>
      <c r="C397" s="105" t="s">
        <v>228</v>
      </c>
      <c r="D397" s="106" t="s">
        <v>229</v>
      </c>
      <c r="E397" s="71" t="s">
        <v>114</v>
      </c>
      <c r="F397" s="146" t="s">
        <v>115</v>
      </c>
      <c r="G397" s="66"/>
      <c r="H397" s="73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spans="1:26">
      <c r="A398" s="104" t="s">
        <v>877</v>
      </c>
      <c r="B398" s="108" t="s">
        <v>878</v>
      </c>
      <c r="C398" s="285"/>
      <c r="D398" s="286"/>
      <c r="E398" s="147"/>
      <c r="F398" s="197">
        <v>0.05</v>
      </c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spans="1:26">
      <c r="A399" s="120" t="s">
        <v>879</v>
      </c>
      <c r="B399" s="102" t="s">
        <v>880</v>
      </c>
      <c r="C399" s="103" t="s">
        <v>881</v>
      </c>
      <c r="D399" s="101">
        <v>15.141197027509717</v>
      </c>
      <c r="E399" s="148"/>
      <c r="F399" s="198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spans="1:26">
      <c r="A400" s="120" t="s">
        <v>882</v>
      </c>
      <c r="B400" s="102" t="s">
        <v>883</v>
      </c>
      <c r="C400" s="103" t="s">
        <v>881</v>
      </c>
      <c r="D400" s="101">
        <v>18.926496284387145</v>
      </c>
      <c r="E400" s="148"/>
      <c r="F400" s="198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spans="1:26">
      <c r="A401" s="120" t="s">
        <v>884</v>
      </c>
      <c r="B401" s="102" t="s">
        <v>885</v>
      </c>
      <c r="C401" s="103" t="s">
        <v>881</v>
      </c>
      <c r="D401" s="101">
        <v>15.141197027509717</v>
      </c>
      <c r="E401" s="148"/>
      <c r="F401" s="198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spans="1:26">
      <c r="A402" s="120" t="s">
        <v>886</v>
      </c>
      <c r="B402" s="102" t="s">
        <v>887</v>
      </c>
      <c r="C402" s="103" t="s">
        <v>881</v>
      </c>
      <c r="D402" s="101">
        <v>18.926496284387145</v>
      </c>
      <c r="E402" s="148"/>
      <c r="F402" s="198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spans="1:26">
      <c r="A403" s="120" t="s">
        <v>888</v>
      </c>
      <c r="B403" s="102" t="s">
        <v>889</v>
      </c>
      <c r="C403" s="103" t="s">
        <v>881</v>
      </c>
      <c r="D403" s="101">
        <v>0.25235328379182859</v>
      </c>
      <c r="E403" s="148"/>
      <c r="F403" s="199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spans="1:26" ht="25.5">
      <c r="A404" s="104" t="s">
        <v>226</v>
      </c>
      <c r="B404" s="104" t="s">
        <v>227</v>
      </c>
      <c r="C404" s="105" t="s">
        <v>228</v>
      </c>
      <c r="D404" s="106" t="s">
        <v>229</v>
      </c>
      <c r="E404" s="71" t="s">
        <v>114</v>
      </c>
      <c r="F404" s="146" t="s">
        <v>115</v>
      </c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spans="1:26">
      <c r="A405" s="104" t="s">
        <v>890</v>
      </c>
      <c r="B405" s="108" t="s">
        <v>891</v>
      </c>
      <c r="C405" s="285"/>
      <c r="D405" s="286"/>
      <c r="E405" s="147"/>
      <c r="F405" s="197">
        <v>0.05</v>
      </c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spans="1:26">
      <c r="A406" s="120" t="s">
        <v>892</v>
      </c>
      <c r="B406" s="102" t="s">
        <v>893</v>
      </c>
      <c r="C406" s="103" t="s">
        <v>120</v>
      </c>
      <c r="D406" s="121">
        <v>61</v>
      </c>
      <c r="E406" s="148"/>
      <c r="F406" s="198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spans="1:26" ht="25.5">
      <c r="A407" s="120" t="s">
        <v>894</v>
      </c>
      <c r="B407" s="102" t="s">
        <v>895</v>
      </c>
      <c r="C407" s="103" t="s">
        <v>120</v>
      </c>
      <c r="D407" s="121">
        <v>27.5</v>
      </c>
      <c r="E407" s="148"/>
      <c r="F407" s="198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spans="1:26" ht="25.5">
      <c r="A408" s="120" t="s">
        <v>896</v>
      </c>
      <c r="B408" s="102" t="s">
        <v>897</v>
      </c>
      <c r="C408" s="103" t="s">
        <v>592</v>
      </c>
      <c r="D408" s="121">
        <v>21.85</v>
      </c>
      <c r="E408" s="148"/>
      <c r="F408" s="198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spans="1:26" ht="15.75" thickBot="1">
      <c r="A409" s="120" t="s">
        <v>898</v>
      </c>
      <c r="B409" s="102" t="s">
        <v>899</v>
      </c>
      <c r="C409" s="125" t="s">
        <v>120</v>
      </c>
      <c r="D409" s="126">
        <v>33</v>
      </c>
      <c r="E409" s="149"/>
      <c r="F409" s="20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1:26" ht="15.75" thickBot="1">
      <c r="A410" s="111"/>
      <c r="B410" s="112"/>
      <c r="C410" s="156" t="s">
        <v>900</v>
      </c>
      <c r="D410" s="157">
        <f>SUM(D11:D64)*F10+SUM(D67:D82)*F66+SUM(D85:D151)*F84+SUM(D154:D199)*F153+SUM(D202:D237)*F201+SUM(D240:D246)*F239+SUM(D249:D258)*F248+SUM(D261:D262)*F260+SUM(D265:D327)*F264+SUM(D330:D386)*F329+SUM(D389:D396)*F388+ SUM(D399:D403)*F398+SUM(D406:D409)*F405</f>
        <v>7055.0470378852197</v>
      </c>
      <c r="E410" s="155">
        <f>SUM(E11:E64)*F10+SUM(E67:E82)*F66+SUM(E85:E151)*F84+SUM(E154:E199)*F153+SUM(E202:E237)*F201+SUM(E240:E246)*F239+SUM(E249:E258)*F248+SUM(E261:E262)*F260+SUM(E265:E327)*F264+SUM(E330:E386)*F329+SUM(E389:E396)*F388+ SUM(E399:E403)*F398+SUM(E406:E409)*F405</f>
        <v>0</v>
      </c>
      <c r="F410" s="153">
        <f>F10+F66+F84+F153+F201+F239+F248+F260+F264+F329+F388+F398+F405</f>
        <v>1</v>
      </c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spans="1:26">
      <c r="A411" s="74"/>
      <c r="B411" s="75"/>
      <c r="C411" s="76"/>
      <c r="D411" s="110"/>
      <c r="E411" s="77"/>
      <c r="F411" s="73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spans="1:26">
      <c r="A412" s="74"/>
      <c r="B412" s="75"/>
      <c r="C412" s="76"/>
      <c r="D412" s="110"/>
      <c r="E412" s="77"/>
      <c r="F412" s="73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1:26">
      <c r="A413" s="74"/>
      <c r="B413" s="75"/>
      <c r="C413" s="76"/>
      <c r="D413" s="110"/>
      <c r="E413" s="77"/>
      <c r="F413" s="73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spans="1:26">
      <c r="A414" s="74"/>
      <c r="B414" s="75"/>
      <c r="C414" s="76"/>
      <c r="D414" s="110"/>
      <c r="E414" s="124"/>
      <c r="F414" s="73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spans="1:26">
      <c r="A415" s="74"/>
      <c r="B415" s="75"/>
      <c r="C415" s="76"/>
      <c r="D415" s="110"/>
      <c r="E415" s="77"/>
      <c r="F415" s="73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spans="1:26">
      <c r="A416" s="74"/>
      <c r="B416" s="75"/>
      <c r="C416" s="76"/>
      <c r="D416" s="110"/>
      <c r="E416" s="77"/>
      <c r="F416" s="73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spans="1:26">
      <c r="A417" s="74"/>
      <c r="B417" s="75"/>
      <c r="C417" s="76"/>
      <c r="D417" s="110"/>
      <c r="E417" s="77"/>
      <c r="F417" s="73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spans="1:26">
      <c r="A418" s="74"/>
      <c r="B418" s="75"/>
      <c r="C418" s="76"/>
      <c r="D418" s="110"/>
      <c r="E418" s="77"/>
      <c r="F418" s="73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spans="1:26">
      <c r="A419" s="74"/>
      <c r="B419" s="75"/>
      <c r="C419" s="76"/>
      <c r="D419" s="110"/>
      <c r="E419" s="77"/>
      <c r="F419" s="73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spans="1:26">
      <c r="A420" s="74"/>
      <c r="B420" s="75"/>
      <c r="C420" s="76"/>
      <c r="D420" s="110"/>
      <c r="E420" s="77"/>
      <c r="F420" s="73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spans="1:26">
      <c r="A421" s="74"/>
      <c r="B421" s="75"/>
      <c r="C421" s="76"/>
      <c r="D421" s="110"/>
      <c r="E421" s="77"/>
      <c r="F421" s="73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spans="1:26">
      <c r="A422" s="74"/>
      <c r="B422" s="75"/>
      <c r="C422" s="76"/>
      <c r="D422" s="110"/>
      <c r="E422" s="77"/>
      <c r="F422" s="73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spans="1:26">
      <c r="A423" s="74"/>
      <c r="B423" s="75"/>
      <c r="C423" s="76"/>
      <c r="D423" s="110"/>
      <c r="E423" s="77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spans="1:26">
      <c r="A424" s="74"/>
      <c r="B424" s="75"/>
      <c r="C424" s="76"/>
      <c r="D424" s="110"/>
      <c r="E424" s="77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spans="1:26">
      <c r="A425" s="74"/>
      <c r="B425" s="75"/>
      <c r="C425" s="76"/>
      <c r="D425" s="110"/>
      <c r="E425" s="77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spans="1:26">
      <c r="A426" s="74"/>
      <c r="B426" s="75"/>
      <c r="C426" s="76"/>
      <c r="D426" s="110"/>
      <c r="E426" s="77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spans="1:26">
      <c r="A427" s="74"/>
      <c r="B427" s="75"/>
      <c r="C427" s="76"/>
      <c r="D427" s="110"/>
      <c r="E427" s="77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spans="1:26">
      <c r="A428" s="74"/>
      <c r="B428" s="75"/>
      <c r="C428" s="76"/>
      <c r="D428" s="110"/>
      <c r="E428" s="77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spans="1:26">
      <c r="A429" s="74"/>
      <c r="B429" s="75"/>
      <c r="C429" s="76"/>
      <c r="D429" s="110"/>
      <c r="E429" s="77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spans="1:26">
      <c r="A430" s="74"/>
      <c r="B430" s="75"/>
      <c r="C430" s="76"/>
      <c r="D430" s="110"/>
      <c r="E430" s="77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spans="1:26">
      <c r="A431" s="74"/>
      <c r="B431" s="75"/>
      <c r="C431" s="76"/>
      <c r="D431" s="110"/>
      <c r="E431" s="77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spans="1:26">
      <c r="A432" s="74"/>
      <c r="B432" s="75"/>
      <c r="C432" s="76"/>
      <c r="D432" s="110"/>
      <c r="E432" s="77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spans="1:26">
      <c r="A433" s="74"/>
      <c r="B433" s="75"/>
      <c r="C433" s="76"/>
      <c r="D433" s="110"/>
      <c r="E433" s="77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spans="1:26">
      <c r="A434" s="74"/>
      <c r="B434" s="75"/>
      <c r="C434" s="76"/>
      <c r="D434" s="110"/>
      <c r="E434" s="77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spans="1:26">
      <c r="A435" s="74"/>
      <c r="B435" s="75"/>
      <c r="C435" s="76"/>
      <c r="D435" s="110"/>
      <c r="E435" s="77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spans="1:26">
      <c r="A436" s="74"/>
      <c r="B436" s="75"/>
      <c r="C436" s="76"/>
      <c r="D436" s="110"/>
      <c r="E436" s="77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spans="1:26">
      <c r="A437" s="74"/>
      <c r="B437" s="75"/>
      <c r="C437" s="76"/>
      <c r="D437" s="110"/>
      <c r="E437" s="77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spans="1:26">
      <c r="A438" s="74"/>
      <c r="B438" s="75"/>
      <c r="C438" s="76"/>
      <c r="D438" s="110"/>
      <c r="E438" s="77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spans="1:26">
      <c r="A439" s="74"/>
      <c r="B439" s="75"/>
      <c r="C439" s="76"/>
      <c r="D439" s="110"/>
      <c r="E439" s="77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spans="1:26">
      <c r="A440" s="74"/>
      <c r="B440" s="75"/>
      <c r="C440" s="76"/>
      <c r="D440" s="110"/>
      <c r="E440" s="77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spans="1:26">
      <c r="A441" s="74"/>
      <c r="B441" s="75"/>
      <c r="C441" s="76"/>
      <c r="D441" s="110"/>
      <c r="E441" s="77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spans="1:26">
      <c r="A442" s="74"/>
      <c r="B442" s="75"/>
      <c r="C442" s="76"/>
      <c r="D442" s="110"/>
      <c r="E442" s="77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spans="1:26">
      <c r="A443" s="74"/>
      <c r="B443" s="75"/>
      <c r="C443" s="76"/>
      <c r="D443" s="110"/>
      <c r="E443" s="77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spans="1:26">
      <c r="A444" s="74"/>
      <c r="B444" s="75"/>
      <c r="C444" s="76"/>
      <c r="D444" s="110"/>
      <c r="E444" s="77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spans="1:26">
      <c r="A445" s="74"/>
      <c r="B445" s="75"/>
      <c r="C445" s="76"/>
      <c r="D445" s="110"/>
      <c r="E445" s="77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spans="1:26">
      <c r="A446" s="74"/>
      <c r="B446" s="75"/>
      <c r="C446" s="76"/>
      <c r="D446" s="110"/>
      <c r="E446" s="77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spans="1:26">
      <c r="A447" s="74"/>
      <c r="B447" s="75"/>
      <c r="C447" s="76"/>
      <c r="D447" s="110"/>
      <c r="E447" s="77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spans="1:26">
      <c r="A448" s="74"/>
      <c r="B448" s="75"/>
      <c r="C448" s="76"/>
      <c r="D448" s="110"/>
      <c r="E448" s="77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spans="1:26">
      <c r="A449" s="74"/>
      <c r="B449" s="75"/>
      <c r="C449" s="76"/>
      <c r="D449" s="110"/>
      <c r="E449" s="77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spans="1:26">
      <c r="A450" s="74"/>
      <c r="B450" s="75"/>
      <c r="C450" s="76"/>
      <c r="D450" s="110"/>
      <c r="E450" s="77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spans="1:26">
      <c r="A451" s="74"/>
      <c r="B451" s="75"/>
      <c r="C451" s="76"/>
      <c r="D451" s="110"/>
      <c r="E451" s="77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spans="1:26">
      <c r="A452" s="74"/>
      <c r="B452" s="75"/>
      <c r="C452" s="76"/>
      <c r="D452" s="110"/>
      <c r="E452" s="77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spans="1:26">
      <c r="A453" s="74"/>
      <c r="B453" s="75"/>
      <c r="C453" s="76"/>
      <c r="D453" s="110"/>
      <c r="E453" s="77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spans="1:26">
      <c r="A454" s="74"/>
      <c r="B454" s="75"/>
      <c r="C454" s="76"/>
      <c r="D454" s="110"/>
      <c r="E454" s="77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spans="1:26">
      <c r="A455" s="74"/>
      <c r="B455" s="75"/>
      <c r="C455" s="76"/>
      <c r="D455" s="110"/>
      <c r="E455" s="77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spans="1:26">
      <c r="A456" s="74"/>
      <c r="B456" s="75"/>
      <c r="C456" s="76"/>
      <c r="D456" s="110"/>
      <c r="E456" s="77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spans="1:26">
      <c r="A457" s="74"/>
      <c r="B457" s="75"/>
      <c r="C457" s="76"/>
      <c r="D457" s="110"/>
      <c r="E457" s="77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spans="1:26">
      <c r="A458" s="74"/>
      <c r="B458" s="75"/>
      <c r="C458" s="76"/>
      <c r="D458" s="110"/>
      <c r="E458" s="77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spans="1:26">
      <c r="A459" s="74"/>
      <c r="B459" s="75"/>
      <c r="C459" s="76"/>
      <c r="D459" s="110"/>
      <c r="E459" s="77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spans="1:26">
      <c r="A460" s="74"/>
      <c r="B460" s="75"/>
      <c r="C460" s="76"/>
      <c r="D460" s="110"/>
      <c r="E460" s="77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spans="1:26">
      <c r="A461" s="74"/>
      <c r="B461" s="75"/>
      <c r="C461" s="76"/>
      <c r="D461" s="110"/>
      <c r="E461" s="77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spans="1:26">
      <c r="A462" s="74"/>
      <c r="B462" s="75"/>
      <c r="C462" s="76"/>
      <c r="D462" s="110"/>
      <c r="E462" s="77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spans="1:26">
      <c r="A463" s="74"/>
      <c r="B463" s="75"/>
      <c r="C463" s="76"/>
      <c r="D463" s="110"/>
      <c r="E463" s="77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spans="1:26">
      <c r="A464" s="74"/>
      <c r="B464" s="75"/>
      <c r="C464" s="76"/>
      <c r="D464" s="110"/>
      <c r="E464" s="77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spans="1:26">
      <c r="A465" s="74"/>
      <c r="B465" s="75"/>
      <c r="C465" s="76"/>
      <c r="D465" s="110"/>
      <c r="E465" s="77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spans="1:26">
      <c r="A466" s="74"/>
      <c r="B466" s="75"/>
      <c r="C466" s="76"/>
      <c r="D466" s="110"/>
      <c r="E466" s="77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spans="1:26">
      <c r="A467" s="74"/>
      <c r="B467" s="75"/>
      <c r="C467" s="76"/>
      <c r="D467" s="110"/>
      <c r="E467" s="77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spans="1:26">
      <c r="A468" s="74"/>
      <c r="B468" s="75"/>
      <c r="C468" s="76"/>
      <c r="D468" s="110"/>
      <c r="E468" s="77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spans="1:26">
      <c r="A469" s="74"/>
      <c r="B469" s="75"/>
      <c r="C469" s="76"/>
      <c r="D469" s="110"/>
      <c r="E469" s="77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spans="1:26">
      <c r="A470" s="74"/>
      <c r="B470" s="75"/>
      <c r="C470" s="76"/>
      <c r="D470" s="110"/>
      <c r="E470" s="77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spans="1:26">
      <c r="A471" s="74"/>
      <c r="B471" s="75"/>
      <c r="C471" s="76"/>
      <c r="D471" s="110"/>
      <c r="E471" s="77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spans="1:26">
      <c r="A472" s="74"/>
      <c r="B472" s="75"/>
      <c r="C472" s="76"/>
      <c r="D472" s="110"/>
      <c r="E472" s="77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spans="1:26">
      <c r="A473" s="74"/>
      <c r="B473" s="75"/>
      <c r="C473" s="76"/>
      <c r="D473" s="110"/>
      <c r="E473" s="77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1:26">
      <c r="A474" s="74"/>
      <c r="B474" s="75"/>
      <c r="C474" s="76"/>
      <c r="D474" s="110"/>
      <c r="E474" s="77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spans="1:26">
      <c r="A475" s="74"/>
      <c r="B475" s="75"/>
      <c r="C475" s="76"/>
      <c r="D475" s="110"/>
      <c r="E475" s="77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spans="1:26">
      <c r="A476" s="74"/>
      <c r="B476" s="75"/>
      <c r="C476" s="76"/>
      <c r="D476" s="110"/>
      <c r="E476" s="77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spans="1:26">
      <c r="A477" s="74"/>
      <c r="B477" s="75"/>
      <c r="C477" s="76"/>
      <c r="D477" s="110"/>
      <c r="E477" s="77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spans="1:26">
      <c r="A478" s="74"/>
      <c r="B478" s="75"/>
      <c r="C478" s="76"/>
      <c r="D478" s="110"/>
      <c r="E478" s="77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spans="1:26">
      <c r="A479" s="74"/>
      <c r="B479" s="75"/>
      <c r="C479" s="76"/>
      <c r="D479" s="110"/>
      <c r="E479" s="77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spans="1:26">
      <c r="A480" s="74"/>
      <c r="B480" s="75"/>
      <c r="C480" s="76"/>
      <c r="D480" s="110"/>
      <c r="E480" s="77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>
      <c r="A481" s="74"/>
      <c r="B481" s="75"/>
      <c r="C481" s="76"/>
      <c r="D481" s="110"/>
      <c r="E481" s="77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spans="1:26">
      <c r="A482" s="74"/>
      <c r="B482" s="75"/>
      <c r="C482" s="76"/>
      <c r="D482" s="110"/>
      <c r="E482" s="77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spans="1:26">
      <c r="A483" s="74"/>
      <c r="B483" s="75"/>
      <c r="C483" s="76"/>
      <c r="D483" s="110"/>
      <c r="E483" s="77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spans="1:26">
      <c r="A484" s="74"/>
      <c r="B484" s="75"/>
      <c r="C484" s="76"/>
      <c r="D484" s="110"/>
      <c r="E484" s="77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spans="1:26">
      <c r="A485" s="74"/>
      <c r="B485" s="75"/>
      <c r="C485" s="76"/>
      <c r="D485" s="110"/>
      <c r="E485" s="77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spans="1:26">
      <c r="A486" s="74"/>
      <c r="B486" s="75"/>
      <c r="C486" s="76"/>
      <c r="D486" s="110"/>
      <c r="E486" s="77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spans="1:26">
      <c r="A487" s="74"/>
      <c r="B487" s="75"/>
      <c r="C487" s="76"/>
      <c r="D487" s="110"/>
      <c r="E487" s="77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spans="1:26">
      <c r="A488" s="74"/>
      <c r="B488" s="75"/>
      <c r="C488" s="76"/>
      <c r="D488" s="110"/>
      <c r="E488" s="77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spans="1:26">
      <c r="A489" s="74"/>
      <c r="B489" s="75"/>
      <c r="C489" s="76"/>
      <c r="D489" s="110"/>
      <c r="E489" s="77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spans="1:26">
      <c r="A490" s="74"/>
      <c r="B490" s="75"/>
      <c r="C490" s="76"/>
      <c r="D490" s="110"/>
      <c r="E490" s="77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spans="1:26">
      <c r="A491" s="74"/>
      <c r="B491" s="75"/>
      <c r="C491" s="76"/>
      <c r="D491" s="110"/>
      <c r="E491" s="77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spans="1:26">
      <c r="A492" s="74"/>
      <c r="B492" s="75"/>
      <c r="C492" s="76"/>
      <c r="D492" s="110"/>
      <c r="E492" s="77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spans="1:26">
      <c r="A493" s="74"/>
      <c r="B493" s="75"/>
      <c r="C493" s="76"/>
      <c r="D493" s="110"/>
      <c r="E493" s="77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spans="1:26">
      <c r="A494" s="74"/>
      <c r="B494" s="75"/>
      <c r="C494" s="76"/>
      <c r="D494" s="110"/>
      <c r="E494" s="77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spans="1:26">
      <c r="A495" s="74"/>
      <c r="B495" s="75"/>
      <c r="C495" s="76"/>
      <c r="D495" s="110"/>
      <c r="E495" s="77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spans="1:26">
      <c r="A496" s="74"/>
      <c r="B496" s="75"/>
      <c r="C496" s="76"/>
      <c r="D496" s="110"/>
      <c r="E496" s="77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spans="1:26">
      <c r="A497" s="74"/>
      <c r="B497" s="75"/>
      <c r="C497" s="76"/>
      <c r="D497" s="110"/>
      <c r="E497" s="77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spans="1:26">
      <c r="A498" s="74"/>
      <c r="B498" s="75"/>
      <c r="C498" s="76"/>
      <c r="D498" s="110"/>
      <c r="E498" s="77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spans="1:26">
      <c r="A499" s="74"/>
      <c r="B499" s="75"/>
      <c r="C499" s="76"/>
      <c r="D499" s="110"/>
      <c r="E499" s="77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spans="1:26">
      <c r="A500" s="74"/>
      <c r="B500" s="75"/>
      <c r="C500" s="76"/>
      <c r="D500" s="110"/>
      <c r="E500" s="77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spans="1:26">
      <c r="A501" s="74"/>
      <c r="B501" s="75"/>
      <c r="C501" s="76"/>
      <c r="D501" s="110"/>
      <c r="E501" s="77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spans="1:26">
      <c r="A502" s="74"/>
      <c r="B502" s="75"/>
      <c r="C502" s="76"/>
      <c r="D502" s="110"/>
      <c r="E502" s="77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spans="1:26">
      <c r="A503" s="74"/>
      <c r="B503" s="75"/>
      <c r="C503" s="76"/>
      <c r="D503" s="110"/>
      <c r="E503" s="77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spans="1:26">
      <c r="A504" s="74"/>
      <c r="B504" s="75"/>
      <c r="C504" s="76"/>
      <c r="D504" s="110"/>
      <c r="E504" s="77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spans="1:26">
      <c r="A505" s="74"/>
      <c r="B505" s="75"/>
      <c r="C505" s="76"/>
      <c r="D505" s="110"/>
      <c r="E505" s="77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spans="1:26">
      <c r="A506" s="74"/>
      <c r="B506" s="75"/>
      <c r="C506" s="76"/>
      <c r="D506" s="110"/>
      <c r="E506" s="77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spans="1:26">
      <c r="A507" s="74"/>
      <c r="B507" s="75"/>
      <c r="C507" s="76"/>
      <c r="D507" s="110"/>
      <c r="E507" s="77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spans="1:26">
      <c r="A508" s="74"/>
      <c r="B508" s="75"/>
      <c r="C508" s="76"/>
      <c r="D508" s="110"/>
      <c r="E508" s="77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spans="1:26">
      <c r="A509" s="74"/>
      <c r="B509" s="75"/>
      <c r="C509" s="76"/>
      <c r="D509" s="110"/>
      <c r="E509" s="77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spans="1:26">
      <c r="A510" s="74"/>
      <c r="B510" s="75"/>
      <c r="C510" s="76"/>
      <c r="D510" s="110"/>
      <c r="E510" s="77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spans="1:26">
      <c r="A511" s="74"/>
      <c r="B511" s="75"/>
      <c r="C511" s="76"/>
      <c r="D511" s="110"/>
      <c r="E511" s="77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spans="1:26">
      <c r="A512" s="74"/>
      <c r="B512" s="75"/>
      <c r="C512" s="76"/>
      <c r="D512" s="110"/>
      <c r="E512" s="77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spans="1:26">
      <c r="A513" s="74"/>
      <c r="B513" s="75"/>
      <c r="C513" s="76"/>
      <c r="D513" s="110"/>
      <c r="E513" s="77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spans="1:26">
      <c r="A514" s="74"/>
      <c r="B514" s="75"/>
      <c r="C514" s="76"/>
      <c r="D514" s="110"/>
      <c r="E514" s="77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spans="1:26">
      <c r="A515" s="74"/>
      <c r="B515" s="75"/>
      <c r="C515" s="76"/>
      <c r="D515" s="110"/>
      <c r="E515" s="77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spans="1:26">
      <c r="A516" s="74"/>
      <c r="B516" s="75"/>
      <c r="C516" s="76"/>
      <c r="D516" s="110"/>
      <c r="E516" s="77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spans="1:26">
      <c r="A517" s="74"/>
      <c r="B517" s="75"/>
      <c r="C517" s="76"/>
      <c r="D517" s="110"/>
      <c r="E517" s="77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spans="1:26">
      <c r="A518" s="74"/>
      <c r="B518" s="75"/>
      <c r="C518" s="76"/>
      <c r="D518" s="110"/>
      <c r="E518" s="77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spans="1:26">
      <c r="A519" s="74"/>
      <c r="B519" s="75"/>
      <c r="C519" s="76"/>
      <c r="D519" s="110"/>
      <c r="E519" s="77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spans="1:26">
      <c r="A520" s="74"/>
      <c r="B520" s="75"/>
      <c r="C520" s="76"/>
      <c r="D520" s="110"/>
      <c r="E520" s="77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spans="1:26">
      <c r="A521" s="74"/>
      <c r="B521" s="75"/>
      <c r="C521" s="76"/>
      <c r="D521" s="110"/>
      <c r="E521" s="77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spans="1:26">
      <c r="A522" s="74"/>
      <c r="B522" s="75"/>
      <c r="C522" s="76"/>
      <c r="D522" s="110"/>
      <c r="E522" s="77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spans="1:26">
      <c r="A523" s="74"/>
      <c r="B523" s="75"/>
      <c r="C523" s="76"/>
      <c r="D523" s="110"/>
      <c r="E523" s="77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spans="1:26">
      <c r="A524" s="74"/>
      <c r="B524" s="75"/>
      <c r="C524" s="76"/>
      <c r="D524" s="110"/>
      <c r="E524" s="77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spans="1:26">
      <c r="A525" s="74"/>
      <c r="B525" s="75"/>
      <c r="C525" s="76"/>
      <c r="D525" s="110"/>
      <c r="E525" s="77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spans="1:26">
      <c r="A526" s="74"/>
      <c r="B526" s="75"/>
      <c r="C526" s="76"/>
      <c r="D526" s="110"/>
      <c r="E526" s="77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spans="1:26">
      <c r="A527" s="74"/>
      <c r="B527" s="75"/>
      <c r="C527" s="76"/>
      <c r="D527" s="110"/>
      <c r="E527" s="77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spans="1:26">
      <c r="A528" s="74"/>
      <c r="B528" s="75"/>
      <c r="C528" s="76"/>
      <c r="D528" s="110"/>
      <c r="E528" s="77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spans="1:26">
      <c r="A529" s="74"/>
      <c r="B529" s="75"/>
      <c r="C529" s="76"/>
      <c r="D529" s="110"/>
      <c r="E529" s="77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spans="1:26">
      <c r="A530" s="74"/>
      <c r="B530" s="75"/>
      <c r="C530" s="76"/>
      <c r="D530" s="110"/>
      <c r="E530" s="77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spans="1:26">
      <c r="A531" s="74"/>
      <c r="B531" s="75"/>
      <c r="C531" s="76"/>
      <c r="D531" s="110"/>
      <c r="E531" s="77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spans="1:26">
      <c r="A532" s="74"/>
      <c r="B532" s="75"/>
      <c r="C532" s="76"/>
      <c r="D532" s="110"/>
      <c r="E532" s="77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spans="1:26">
      <c r="A533" s="74"/>
      <c r="B533" s="75"/>
      <c r="C533" s="76"/>
      <c r="D533" s="110"/>
      <c r="E533" s="77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spans="1:26">
      <c r="A534" s="74"/>
      <c r="B534" s="75"/>
      <c r="C534" s="76"/>
      <c r="D534" s="110"/>
      <c r="E534" s="77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spans="1:26">
      <c r="A535" s="74"/>
      <c r="B535" s="75"/>
      <c r="C535" s="76"/>
      <c r="D535" s="110"/>
      <c r="E535" s="77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spans="1:26">
      <c r="A536" s="74"/>
      <c r="B536" s="75"/>
      <c r="C536" s="76"/>
      <c r="D536" s="110"/>
      <c r="E536" s="77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spans="1:26">
      <c r="A537" s="74"/>
      <c r="B537" s="75"/>
      <c r="C537" s="76"/>
      <c r="D537" s="110"/>
      <c r="E537" s="77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spans="1:26">
      <c r="A538" s="74"/>
      <c r="B538" s="75"/>
      <c r="C538" s="76"/>
      <c r="D538" s="110"/>
      <c r="E538" s="77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spans="1:26">
      <c r="A539" s="74"/>
      <c r="B539" s="75"/>
      <c r="C539" s="76"/>
      <c r="D539" s="110"/>
      <c r="E539" s="77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spans="1:26">
      <c r="A540" s="74"/>
      <c r="B540" s="75"/>
      <c r="C540" s="76"/>
      <c r="D540" s="110"/>
      <c r="E540" s="77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spans="1:26">
      <c r="A541" s="74"/>
      <c r="B541" s="75"/>
      <c r="C541" s="76"/>
      <c r="D541" s="110"/>
      <c r="E541" s="77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spans="1:26">
      <c r="A542" s="74"/>
      <c r="B542" s="75"/>
      <c r="C542" s="76"/>
      <c r="D542" s="110"/>
      <c r="E542" s="77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spans="1:26">
      <c r="A543" s="74"/>
      <c r="B543" s="75"/>
      <c r="C543" s="76"/>
      <c r="D543" s="110"/>
      <c r="E543" s="77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spans="1:26">
      <c r="A544" s="74"/>
      <c r="B544" s="75"/>
      <c r="C544" s="76"/>
      <c r="D544" s="110"/>
      <c r="E544" s="77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spans="1:26">
      <c r="A545" s="74"/>
      <c r="B545" s="75"/>
      <c r="C545" s="76"/>
      <c r="D545" s="110"/>
      <c r="E545" s="77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spans="1:26">
      <c r="A546" s="74"/>
      <c r="B546" s="75"/>
      <c r="C546" s="76"/>
      <c r="D546" s="110"/>
      <c r="E546" s="77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spans="1:26">
      <c r="A547" s="74"/>
      <c r="B547" s="75"/>
      <c r="C547" s="76"/>
      <c r="D547" s="110"/>
      <c r="E547" s="77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spans="1:26">
      <c r="A548" s="74"/>
      <c r="B548" s="75"/>
      <c r="C548" s="76"/>
      <c r="D548" s="110"/>
      <c r="E548" s="77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spans="1:26">
      <c r="A549" s="74"/>
      <c r="B549" s="75"/>
      <c r="C549" s="76"/>
      <c r="D549" s="110"/>
      <c r="E549" s="77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spans="1:26">
      <c r="A550" s="74"/>
      <c r="B550" s="75"/>
      <c r="C550" s="76"/>
      <c r="D550" s="110"/>
      <c r="E550" s="77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spans="1:26">
      <c r="A551" s="74"/>
      <c r="B551" s="75"/>
      <c r="C551" s="76"/>
      <c r="D551" s="110"/>
      <c r="E551" s="77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spans="1:26">
      <c r="A552" s="74"/>
      <c r="B552" s="75"/>
      <c r="C552" s="76"/>
      <c r="D552" s="110"/>
      <c r="E552" s="77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spans="1:26">
      <c r="A553" s="74"/>
      <c r="B553" s="75"/>
      <c r="C553" s="76"/>
      <c r="D553" s="110"/>
      <c r="E553" s="77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spans="1:26">
      <c r="A554" s="74"/>
      <c r="B554" s="75"/>
      <c r="C554" s="76"/>
      <c r="D554" s="110"/>
      <c r="E554" s="77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spans="1:26">
      <c r="A555" s="74"/>
      <c r="B555" s="75"/>
      <c r="C555" s="76"/>
      <c r="D555" s="110"/>
      <c r="E555" s="77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spans="1:26">
      <c r="A556" s="74"/>
      <c r="B556" s="75"/>
      <c r="C556" s="76"/>
      <c r="D556" s="110"/>
      <c r="E556" s="77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spans="1:26">
      <c r="A557" s="74"/>
      <c r="B557" s="75"/>
      <c r="C557" s="76"/>
      <c r="D557" s="110"/>
      <c r="E557" s="77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spans="1:26">
      <c r="A558" s="74"/>
      <c r="B558" s="75"/>
      <c r="C558" s="76"/>
      <c r="D558" s="110"/>
      <c r="E558" s="77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spans="1:26">
      <c r="A559" s="74"/>
      <c r="B559" s="75"/>
      <c r="C559" s="76"/>
      <c r="D559" s="110"/>
      <c r="E559" s="77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spans="1:26">
      <c r="A560" s="74"/>
      <c r="B560" s="75"/>
      <c r="C560" s="76"/>
      <c r="D560" s="110"/>
      <c r="E560" s="77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spans="1:26">
      <c r="A561" s="74"/>
      <c r="B561" s="75"/>
      <c r="C561" s="76"/>
      <c r="D561" s="110"/>
      <c r="E561" s="77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spans="1:26">
      <c r="A562" s="74"/>
      <c r="B562" s="75"/>
      <c r="C562" s="76"/>
      <c r="D562" s="110"/>
      <c r="E562" s="77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spans="1:26">
      <c r="A563" s="74"/>
      <c r="B563" s="75"/>
      <c r="C563" s="76"/>
      <c r="D563" s="110"/>
      <c r="E563" s="77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spans="1:26">
      <c r="A564" s="74"/>
      <c r="B564" s="75"/>
      <c r="C564" s="76"/>
      <c r="D564" s="110"/>
      <c r="E564" s="77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spans="1:26">
      <c r="A565" s="74"/>
      <c r="B565" s="75"/>
      <c r="C565" s="76"/>
      <c r="D565" s="110"/>
      <c r="E565" s="77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1:26">
      <c r="A566" s="74"/>
      <c r="B566" s="75"/>
      <c r="C566" s="76"/>
      <c r="D566" s="110"/>
      <c r="E566" s="77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spans="1:26">
      <c r="A567" s="74"/>
      <c r="B567" s="75"/>
      <c r="C567" s="76"/>
      <c r="D567" s="110"/>
      <c r="E567" s="77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spans="1:26">
      <c r="A568" s="74"/>
      <c r="B568" s="75"/>
      <c r="C568" s="76"/>
      <c r="D568" s="110"/>
      <c r="E568" s="77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1:26">
      <c r="A569" s="74"/>
      <c r="B569" s="75"/>
      <c r="C569" s="76"/>
      <c r="D569" s="110"/>
      <c r="E569" s="77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spans="1:26">
      <c r="A570" s="74"/>
      <c r="B570" s="75"/>
      <c r="C570" s="76"/>
      <c r="D570" s="110"/>
      <c r="E570" s="77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spans="1:26">
      <c r="A571" s="74"/>
      <c r="B571" s="75"/>
      <c r="C571" s="76"/>
      <c r="D571" s="110"/>
      <c r="E571" s="77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spans="1:26">
      <c r="A572" s="74"/>
      <c r="B572" s="75"/>
      <c r="C572" s="76"/>
      <c r="D572" s="110"/>
      <c r="E572" s="77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spans="1:26">
      <c r="A573" s="74"/>
      <c r="B573" s="75"/>
      <c r="C573" s="76"/>
      <c r="D573" s="110"/>
      <c r="E573" s="77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spans="1:26">
      <c r="A574" s="74"/>
      <c r="B574" s="75"/>
      <c r="C574" s="76"/>
      <c r="D574" s="110"/>
      <c r="E574" s="77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spans="1:26">
      <c r="A575" s="74"/>
      <c r="B575" s="75"/>
      <c r="C575" s="76"/>
      <c r="D575" s="110"/>
      <c r="E575" s="77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spans="1:26">
      <c r="A576" s="74"/>
      <c r="B576" s="75"/>
      <c r="C576" s="76"/>
      <c r="D576" s="110"/>
      <c r="E576" s="77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spans="1:26">
      <c r="A577" s="74"/>
      <c r="B577" s="75"/>
      <c r="C577" s="76"/>
      <c r="D577" s="110"/>
      <c r="E577" s="77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spans="1:26">
      <c r="A578" s="74"/>
      <c r="B578" s="75"/>
      <c r="C578" s="76"/>
      <c r="D578" s="110"/>
      <c r="E578" s="77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spans="1:26">
      <c r="A579" s="74"/>
      <c r="B579" s="75"/>
      <c r="C579" s="76"/>
      <c r="D579" s="110"/>
      <c r="E579" s="77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spans="1:26">
      <c r="A580" s="74"/>
      <c r="B580" s="75"/>
      <c r="C580" s="76"/>
      <c r="D580" s="110"/>
      <c r="E580" s="77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spans="1:26">
      <c r="A581" s="74"/>
      <c r="B581" s="75"/>
      <c r="C581" s="76"/>
      <c r="D581" s="110"/>
      <c r="E581" s="77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spans="1:26">
      <c r="A582" s="74"/>
      <c r="B582" s="75"/>
      <c r="C582" s="76"/>
      <c r="D582" s="110"/>
      <c r="E582" s="77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spans="1:26">
      <c r="A583" s="74"/>
      <c r="B583" s="75"/>
      <c r="C583" s="76"/>
      <c r="D583" s="110"/>
      <c r="E583" s="77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spans="1:26">
      <c r="A584" s="74"/>
      <c r="B584" s="75"/>
      <c r="C584" s="76"/>
      <c r="D584" s="110"/>
      <c r="E584" s="77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spans="1:26">
      <c r="A585" s="74"/>
      <c r="B585" s="75"/>
      <c r="C585" s="76"/>
      <c r="D585" s="110"/>
      <c r="E585" s="77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spans="1:26">
      <c r="A586" s="74"/>
      <c r="B586" s="75"/>
      <c r="C586" s="76"/>
      <c r="D586" s="110"/>
      <c r="E586" s="77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spans="1:26">
      <c r="A587" s="74"/>
      <c r="B587" s="75"/>
      <c r="C587" s="76"/>
      <c r="D587" s="110"/>
      <c r="E587" s="77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spans="1:26">
      <c r="A588" s="74"/>
      <c r="B588" s="75"/>
      <c r="C588" s="76"/>
      <c r="D588" s="110"/>
      <c r="E588" s="77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spans="1:26">
      <c r="A589" s="74"/>
      <c r="B589" s="75"/>
      <c r="C589" s="76"/>
      <c r="D589" s="110"/>
      <c r="E589" s="77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spans="1:26">
      <c r="A590" s="74"/>
      <c r="B590" s="75"/>
      <c r="C590" s="76"/>
      <c r="D590" s="110"/>
      <c r="E590" s="77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>
      <c r="A591" s="74"/>
      <c r="B591" s="75"/>
      <c r="C591" s="76"/>
      <c r="D591" s="110"/>
      <c r="E591" s="77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spans="1:26">
      <c r="A592" s="74"/>
      <c r="B592" s="75"/>
      <c r="C592" s="76"/>
      <c r="D592" s="110"/>
      <c r="E592" s="77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spans="1:26">
      <c r="A593" s="74"/>
      <c r="B593" s="75"/>
      <c r="C593" s="76"/>
      <c r="D593" s="110"/>
      <c r="E593" s="77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spans="1:26">
      <c r="A594" s="74"/>
      <c r="B594" s="75"/>
      <c r="C594" s="76"/>
      <c r="D594" s="110"/>
      <c r="E594" s="77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spans="1:26">
      <c r="A595" s="74"/>
      <c r="B595" s="75"/>
      <c r="C595" s="76"/>
      <c r="D595" s="110"/>
      <c r="E595" s="77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spans="1:26">
      <c r="A596" s="74"/>
      <c r="B596" s="75"/>
      <c r="C596" s="76"/>
      <c r="D596" s="110"/>
      <c r="E596" s="77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spans="1:26">
      <c r="A597" s="74"/>
      <c r="B597" s="75"/>
      <c r="C597" s="76"/>
      <c r="D597" s="110"/>
      <c r="E597" s="77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spans="1:26">
      <c r="A598" s="74"/>
      <c r="B598" s="75"/>
      <c r="C598" s="76"/>
      <c r="D598" s="110"/>
      <c r="E598" s="77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spans="1:26">
      <c r="A599" s="74"/>
      <c r="B599" s="75"/>
      <c r="C599" s="76"/>
      <c r="D599" s="110"/>
      <c r="E599" s="77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spans="1:26">
      <c r="A600" s="74"/>
      <c r="B600" s="75"/>
      <c r="C600" s="76"/>
      <c r="D600" s="110"/>
      <c r="E600" s="77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spans="1:26">
      <c r="A601" s="74"/>
      <c r="B601" s="75"/>
      <c r="C601" s="76"/>
      <c r="D601" s="110"/>
      <c r="E601" s="77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spans="1:26">
      <c r="A602" s="74"/>
      <c r="B602" s="75"/>
      <c r="C602" s="76"/>
      <c r="D602" s="110"/>
      <c r="E602" s="77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spans="1:26">
      <c r="A603" s="74"/>
      <c r="B603" s="75"/>
      <c r="C603" s="76"/>
      <c r="D603" s="110"/>
      <c r="E603" s="77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spans="1:26">
      <c r="A604" s="74"/>
      <c r="B604" s="75"/>
      <c r="C604" s="76"/>
      <c r="D604" s="110"/>
      <c r="E604" s="77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spans="1:26">
      <c r="A605" s="74"/>
      <c r="B605" s="75"/>
      <c r="C605" s="76"/>
      <c r="D605" s="110"/>
      <c r="E605" s="77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spans="1:26">
      <c r="A606" s="74"/>
      <c r="B606" s="75"/>
      <c r="C606" s="76"/>
      <c r="D606" s="110"/>
      <c r="E606" s="77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spans="1:26">
      <c r="A607" s="74"/>
      <c r="B607" s="75"/>
      <c r="C607" s="76"/>
      <c r="D607" s="110"/>
      <c r="E607" s="77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spans="1:26">
      <c r="A608" s="74"/>
      <c r="B608" s="75"/>
      <c r="C608" s="76"/>
      <c r="D608" s="110"/>
      <c r="E608" s="77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spans="1:26">
      <c r="A609" s="74"/>
      <c r="B609" s="75"/>
      <c r="C609" s="76"/>
      <c r="D609" s="110"/>
      <c r="E609" s="77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spans="1:26">
      <c r="A610" s="74"/>
      <c r="B610" s="75"/>
      <c r="C610" s="76"/>
      <c r="D610" s="110"/>
      <c r="E610" s="77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spans="1:26">
      <c r="A611" s="74"/>
      <c r="B611" s="75"/>
      <c r="C611" s="76"/>
      <c r="D611" s="110"/>
      <c r="E611" s="77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spans="1:26">
      <c r="A612" s="74"/>
      <c r="B612" s="75"/>
      <c r="C612" s="76"/>
      <c r="D612" s="110"/>
      <c r="E612" s="77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spans="1:26">
      <c r="A613" s="74"/>
      <c r="B613" s="75"/>
      <c r="C613" s="76"/>
      <c r="D613" s="110"/>
      <c r="E613" s="77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spans="1:26">
      <c r="A614" s="74"/>
      <c r="B614" s="75"/>
      <c r="C614" s="76"/>
      <c r="D614" s="110"/>
      <c r="E614" s="77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spans="1:26">
      <c r="A615" s="74"/>
      <c r="B615" s="75"/>
      <c r="C615" s="76"/>
      <c r="D615" s="110"/>
      <c r="E615" s="77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spans="1:26">
      <c r="A616" s="74"/>
      <c r="B616" s="75"/>
      <c r="C616" s="76"/>
      <c r="D616" s="110"/>
      <c r="E616" s="77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spans="1:26">
      <c r="A617" s="74"/>
      <c r="B617" s="75"/>
      <c r="C617" s="76"/>
      <c r="D617" s="110"/>
      <c r="E617" s="77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spans="1:26">
      <c r="A618" s="74"/>
      <c r="B618" s="75"/>
      <c r="C618" s="76"/>
      <c r="D618" s="110"/>
      <c r="E618" s="77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spans="1:26">
      <c r="A619" s="74"/>
      <c r="B619" s="75"/>
      <c r="C619" s="76"/>
      <c r="D619" s="110"/>
      <c r="E619" s="77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spans="1:26">
      <c r="A620" s="74"/>
      <c r="B620" s="75"/>
      <c r="C620" s="76"/>
      <c r="D620" s="110"/>
      <c r="E620" s="77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spans="1:26">
      <c r="A621" s="74"/>
      <c r="B621" s="75"/>
      <c r="C621" s="76"/>
      <c r="D621" s="110"/>
      <c r="E621" s="77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spans="1:26">
      <c r="A622" s="74"/>
      <c r="B622" s="75"/>
      <c r="C622" s="76"/>
      <c r="D622" s="110"/>
      <c r="E622" s="77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spans="1:26">
      <c r="A623" s="74"/>
      <c r="B623" s="75"/>
      <c r="C623" s="76"/>
      <c r="D623" s="110"/>
      <c r="E623" s="77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spans="1:26">
      <c r="A624" s="74"/>
      <c r="B624" s="75"/>
      <c r="C624" s="76"/>
      <c r="D624" s="110"/>
      <c r="E624" s="77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spans="1:26">
      <c r="A625" s="74"/>
      <c r="B625" s="75"/>
      <c r="C625" s="76"/>
      <c r="D625" s="110"/>
      <c r="E625" s="77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spans="1:26">
      <c r="A626" s="74"/>
      <c r="B626" s="75"/>
      <c r="C626" s="76"/>
      <c r="D626" s="110"/>
      <c r="E626" s="77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spans="1:26">
      <c r="A627" s="74"/>
      <c r="B627" s="75"/>
      <c r="C627" s="76"/>
      <c r="D627" s="110"/>
      <c r="E627" s="77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spans="1:26">
      <c r="A628" s="74"/>
      <c r="B628" s="75"/>
      <c r="C628" s="76"/>
      <c r="D628" s="110"/>
      <c r="E628" s="77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spans="1:26">
      <c r="A629" s="74"/>
      <c r="B629" s="75"/>
      <c r="C629" s="76"/>
      <c r="D629" s="110"/>
      <c r="E629" s="77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spans="1:26">
      <c r="A630" s="74"/>
      <c r="B630" s="75"/>
      <c r="C630" s="76"/>
      <c r="D630" s="110"/>
      <c r="E630" s="77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spans="1:26">
      <c r="A631" s="74"/>
      <c r="B631" s="75"/>
      <c r="C631" s="76"/>
      <c r="D631" s="110"/>
      <c r="E631" s="77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spans="1:26">
      <c r="A632" s="74"/>
      <c r="B632" s="75"/>
      <c r="C632" s="76"/>
      <c r="D632" s="110"/>
      <c r="E632" s="77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spans="1:26">
      <c r="A633" s="74"/>
      <c r="B633" s="75"/>
      <c r="C633" s="76"/>
      <c r="D633" s="110"/>
      <c r="E633" s="77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spans="1:26">
      <c r="A634" s="74"/>
      <c r="B634" s="75"/>
      <c r="C634" s="76"/>
      <c r="D634" s="110"/>
      <c r="E634" s="77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spans="1:26">
      <c r="A635" s="74"/>
      <c r="B635" s="75"/>
      <c r="C635" s="76"/>
      <c r="D635" s="110"/>
      <c r="E635" s="77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spans="1:26">
      <c r="A636" s="74"/>
      <c r="B636" s="75"/>
      <c r="C636" s="76"/>
      <c r="D636" s="110"/>
      <c r="E636" s="77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spans="1:26">
      <c r="A637" s="74"/>
      <c r="B637" s="75"/>
      <c r="C637" s="76"/>
      <c r="D637" s="110"/>
      <c r="E637" s="77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spans="1:26">
      <c r="A638" s="74"/>
      <c r="B638" s="75"/>
      <c r="C638" s="76"/>
      <c r="D638" s="110"/>
      <c r="E638" s="77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spans="1:26">
      <c r="A639" s="74"/>
      <c r="B639" s="75"/>
      <c r="C639" s="76"/>
      <c r="D639" s="110"/>
      <c r="E639" s="77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spans="1:26">
      <c r="A640" s="74"/>
      <c r="B640" s="75"/>
      <c r="C640" s="76"/>
      <c r="D640" s="110"/>
      <c r="E640" s="77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spans="1:26">
      <c r="A641" s="74"/>
      <c r="B641" s="75"/>
      <c r="C641" s="76"/>
      <c r="D641" s="110"/>
      <c r="E641" s="77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spans="1:26">
      <c r="A642" s="74"/>
      <c r="B642" s="75"/>
      <c r="C642" s="76"/>
      <c r="D642" s="110"/>
      <c r="E642" s="77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spans="1:26">
      <c r="A643" s="74"/>
      <c r="B643" s="75"/>
      <c r="C643" s="76"/>
      <c r="D643" s="110"/>
      <c r="E643" s="77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spans="1:26">
      <c r="A644" s="74"/>
      <c r="B644" s="75"/>
      <c r="C644" s="76"/>
      <c r="D644" s="110"/>
      <c r="E644" s="77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spans="1:26">
      <c r="A645" s="74"/>
      <c r="B645" s="75"/>
      <c r="C645" s="76"/>
      <c r="D645" s="110"/>
      <c r="E645" s="77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spans="1:26">
      <c r="A646" s="74"/>
      <c r="B646" s="75"/>
      <c r="C646" s="76"/>
      <c r="D646" s="110"/>
      <c r="E646" s="77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spans="1:26">
      <c r="A647" s="74"/>
      <c r="B647" s="75"/>
      <c r="C647" s="76"/>
      <c r="D647" s="110"/>
      <c r="E647" s="77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spans="1:26">
      <c r="A648" s="74"/>
      <c r="B648" s="75"/>
      <c r="C648" s="76"/>
      <c r="D648" s="110"/>
      <c r="E648" s="77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spans="1:26">
      <c r="A649" s="74"/>
      <c r="B649" s="75"/>
      <c r="C649" s="76"/>
      <c r="D649" s="110"/>
      <c r="E649" s="77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spans="1:26">
      <c r="A650" s="74"/>
      <c r="B650" s="75"/>
      <c r="C650" s="76"/>
      <c r="D650" s="110"/>
      <c r="E650" s="77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spans="1:26">
      <c r="A651" s="74"/>
      <c r="B651" s="75"/>
      <c r="C651" s="76"/>
      <c r="D651" s="110"/>
      <c r="E651" s="77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spans="1:26">
      <c r="A652" s="74"/>
      <c r="B652" s="75"/>
      <c r="C652" s="76"/>
      <c r="D652" s="110"/>
      <c r="E652" s="77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spans="1:26">
      <c r="A653" s="74"/>
      <c r="B653" s="75"/>
      <c r="C653" s="76"/>
      <c r="D653" s="110"/>
      <c r="E653" s="77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spans="1:26">
      <c r="A654" s="74"/>
      <c r="B654" s="75"/>
      <c r="C654" s="76"/>
      <c r="D654" s="110"/>
      <c r="E654" s="77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spans="1:26">
      <c r="A655" s="74"/>
      <c r="B655" s="75"/>
      <c r="C655" s="76"/>
      <c r="D655" s="110"/>
      <c r="E655" s="77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spans="1:26">
      <c r="A656" s="74"/>
      <c r="B656" s="75"/>
      <c r="C656" s="76"/>
      <c r="D656" s="110"/>
      <c r="E656" s="77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spans="1:26">
      <c r="A657" s="74"/>
      <c r="B657" s="75"/>
      <c r="C657" s="76"/>
      <c r="D657" s="110"/>
      <c r="E657" s="77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spans="1:26">
      <c r="A658" s="74"/>
      <c r="B658" s="75"/>
      <c r="C658" s="76"/>
      <c r="D658" s="110"/>
      <c r="E658" s="77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spans="1:26">
      <c r="A659" s="74"/>
      <c r="B659" s="75"/>
      <c r="C659" s="76"/>
      <c r="D659" s="110"/>
      <c r="E659" s="77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spans="1:26">
      <c r="A660" s="74"/>
      <c r="B660" s="75"/>
      <c r="C660" s="76"/>
      <c r="D660" s="110"/>
      <c r="E660" s="77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spans="1:26">
      <c r="A661" s="74"/>
      <c r="B661" s="75"/>
      <c r="C661" s="76"/>
      <c r="D661" s="110"/>
      <c r="E661" s="77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spans="1:26">
      <c r="A662" s="74"/>
      <c r="B662" s="75"/>
      <c r="C662" s="76"/>
      <c r="D662" s="110"/>
      <c r="E662" s="77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spans="1:26">
      <c r="A663" s="74"/>
      <c r="B663" s="75"/>
      <c r="C663" s="76"/>
      <c r="D663" s="110"/>
      <c r="E663" s="77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spans="1:26">
      <c r="A664" s="74"/>
      <c r="B664" s="75"/>
      <c r="C664" s="76"/>
      <c r="D664" s="110"/>
      <c r="E664" s="77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spans="1:26">
      <c r="A665" s="74"/>
      <c r="B665" s="75"/>
      <c r="C665" s="76"/>
      <c r="D665" s="110"/>
      <c r="E665" s="77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spans="1:26">
      <c r="A666" s="74"/>
      <c r="B666" s="75"/>
      <c r="C666" s="76"/>
      <c r="D666" s="110"/>
      <c r="E666" s="77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spans="1:26">
      <c r="A667" s="74"/>
      <c r="B667" s="75"/>
      <c r="C667" s="76"/>
      <c r="D667" s="110"/>
      <c r="E667" s="77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spans="1:26">
      <c r="A668" s="74"/>
      <c r="B668" s="75"/>
      <c r="C668" s="76"/>
      <c r="D668" s="110"/>
      <c r="E668" s="77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spans="1:26">
      <c r="A669" s="74"/>
      <c r="B669" s="75"/>
      <c r="C669" s="76"/>
      <c r="D669" s="110"/>
      <c r="E669" s="77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spans="1:26">
      <c r="A670" s="74"/>
      <c r="B670" s="75"/>
      <c r="C670" s="76"/>
      <c r="D670" s="110"/>
      <c r="E670" s="77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spans="1:26">
      <c r="A671" s="74"/>
      <c r="B671" s="75"/>
      <c r="C671" s="76"/>
      <c r="D671" s="110"/>
      <c r="E671" s="77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spans="1:26">
      <c r="A672" s="74"/>
      <c r="B672" s="75"/>
      <c r="C672" s="76"/>
      <c r="D672" s="110"/>
      <c r="E672" s="77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spans="1:26">
      <c r="A673" s="74"/>
      <c r="B673" s="75"/>
      <c r="C673" s="76"/>
      <c r="D673" s="110"/>
      <c r="E673" s="77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spans="1:26">
      <c r="A674" s="74"/>
      <c r="B674" s="75"/>
      <c r="C674" s="76"/>
      <c r="D674" s="110"/>
      <c r="E674" s="77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spans="1:26">
      <c r="A675" s="74"/>
      <c r="B675" s="75"/>
      <c r="C675" s="76"/>
      <c r="D675" s="110"/>
      <c r="E675" s="77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spans="1:26">
      <c r="A676" s="74"/>
      <c r="B676" s="75"/>
      <c r="C676" s="76"/>
      <c r="D676" s="110"/>
      <c r="E676" s="77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spans="1:26">
      <c r="A677" s="74"/>
      <c r="B677" s="75"/>
      <c r="C677" s="76"/>
      <c r="D677" s="110"/>
      <c r="E677" s="77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spans="1:26">
      <c r="A678" s="74"/>
      <c r="B678" s="75"/>
      <c r="C678" s="76"/>
      <c r="D678" s="110"/>
      <c r="E678" s="77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spans="1:26">
      <c r="A679" s="74"/>
      <c r="B679" s="75"/>
      <c r="C679" s="76"/>
      <c r="D679" s="110"/>
      <c r="E679" s="77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spans="1:26">
      <c r="A680" s="74"/>
      <c r="B680" s="75"/>
      <c r="C680" s="76"/>
      <c r="D680" s="110"/>
      <c r="E680" s="77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spans="1:26">
      <c r="A681" s="74"/>
      <c r="B681" s="75"/>
      <c r="C681" s="76"/>
      <c r="D681" s="110"/>
      <c r="E681" s="77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spans="1:26">
      <c r="A682" s="74"/>
      <c r="B682" s="75"/>
      <c r="C682" s="76"/>
      <c r="D682" s="110"/>
      <c r="E682" s="77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spans="1:26">
      <c r="A683" s="74"/>
      <c r="B683" s="75"/>
      <c r="C683" s="76"/>
      <c r="D683" s="110"/>
      <c r="E683" s="77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spans="1:26">
      <c r="A684" s="74"/>
      <c r="B684" s="75"/>
      <c r="C684" s="76"/>
      <c r="D684" s="110"/>
      <c r="E684" s="77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spans="1:26">
      <c r="A685" s="74"/>
      <c r="B685" s="75"/>
      <c r="C685" s="76"/>
      <c r="D685" s="110"/>
      <c r="E685" s="77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spans="1:26">
      <c r="A686" s="74"/>
      <c r="B686" s="75"/>
      <c r="C686" s="76"/>
      <c r="D686" s="110"/>
      <c r="E686" s="77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spans="1:26">
      <c r="A687" s="74"/>
      <c r="B687" s="75"/>
      <c r="C687" s="76"/>
      <c r="D687" s="110"/>
      <c r="E687" s="77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spans="1:26">
      <c r="A688" s="74"/>
      <c r="B688" s="75"/>
      <c r="C688" s="76"/>
      <c r="D688" s="110"/>
      <c r="E688" s="77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spans="1:26">
      <c r="A689" s="74"/>
      <c r="B689" s="75"/>
      <c r="C689" s="76"/>
      <c r="D689" s="110"/>
      <c r="E689" s="77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spans="1:26">
      <c r="A690" s="74"/>
      <c r="B690" s="75"/>
      <c r="C690" s="76"/>
      <c r="D690" s="110"/>
      <c r="E690" s="77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spans="1:26">
      <c r="A691" s="74"/>
      <c r="B691" s="75"/>
      <c r="C691" s="76"/>
      <c r="D691" s="110"/>
      <c r="E691" s="77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spans="1:26">
      <c r="A692" s="74"/>
      <c r="B692" s="75"/>
      <c r="C692" s="76"/>
      <c r="D692" s="110"/>
      <c r="E692" s="77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spans="1:26">
      <c r="A693" s="74"/>
      <c r="B693" s="75"/>
      <c r="C693" s="76"/>
      <c r="D693" s="110"/>
      <c r="E693" s="77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spans="1:26">
      <c r="A694" s="74"/>
      <c r="B694" s="75"/>
      <c r="C694" s="76"/>
      <c r="D694" s="110"/>
      <c r="E694" s="77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spans="1:26">
      <c r="A695" s="74"/>
      <c r="B695" s="75"/>
      <c r="C695" s="76"/>
      <c r="D695" s="110"/>
      <c r="E695" s="77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spans="1:26">
      <c r="A696" s="74"/>
      <c r="B696" s="75"/>
      <c r="C696" s="76"/>
      <c r="D696" s="110"/>
      <c r="E696" s="77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spans="1:26">
      <c r="A697" s="74"/>
      <c r="B697" s="75"/>
      <c r="C697" s="76"/>
      <c r="D697" s="110"/>
      <c r="E697" s="77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spans="1:26">
      <c r="A698" s="74"/>
      <c r="B698" s="75"/>
      <c r="C698" s="76"/>
      <c r="D698" s="110"/>
      <c r="E698" s="77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1:26">
      <c r="A699" s="74"/>
      <c r="B699" s="75"/>
      <c r="C699" s="76"/>
      <c r="D699" s="110"/>
      <c r="E699" s="77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spans="1:26">
      <c r="A700" s="74"/>
      <c r="B700" s="75"/>
      <c r="C700" s="76"/>
      <c r="D700" s="110"/>
      <c r="E700" s="77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spans="1:26">
      <c r="A701" s="74"/>
      <c r="B701" s="75"/>
      <c r="C701" s="76"/>
      <c r="D701" s="110"/>
      <c r="E701" s="77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spans="1:26">
      <c r="A702" s="74"/>
      <c r="B702" s="75"/>
      <c r="C702" s="76"/>
      <c r="D702" s="110"/>
      <c r="E702" s="77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spans="1:26">
      <c r="A703" s="74"/>
      <c r="B703" s="75"/>
      <c r="C703" s="76"/>
      <c r="D703" s="110"/>
      <c r="E703" s="77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spans="1:26">
      <c r="A704" s="74"/>
      <c r="B704" s="75"/>
      <c r="C704" s="76"/>
      <c r="D704" s="110"/>
      <c r="E704" s="77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spans="1:26">
      <c r="A705" s="74"/>
      <c r="B705" s="75"/>
      <c r="C705" s="76"/>
      <c r="D705" s="110"/>
      <c r="E705" s="77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spans="1:26">
      <c r="A706" s="74"/>
      <c r="B706" s="75"/>
      <c r="C706" s="76"/>
      <c r="D706" s="110"/>
      <c r="E706" s="77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spans="1:26">
      <c r="A707" s="74"/>
      <c r="B707" s="75"/>
      <c r="C707" s="76"/>
      <c r="D707" s="110"/>
      <c r="E707" s="77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spans="1:26">
      <c r="A708" s="74"/>
      <c r="B708" s="75"/>
      <c r="C708" s="76"/>
      <c r="D708" s="110"/>
      <c r="E708" s="77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spans="1:26">
      <c r="A709" s="74"/>
      <c r="B709" s="75"/>
      <c r="C709" s="76"/>
      <c r="D709" s="110"/>
      <c r="E709" s="77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spans="1:26">
      <c r="A710" s="74"/>
      <c r="B710" s="75"/>
      <c r="C710" s="76"/>
      <c r="D710" s="110"/>
      <c r="E710" s="77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spans="1:26">
      <c r="A711" s="74"/>
      <c r="B711" s="75"/>
      <c r="C711" s="76"/>
      <c r="D711" s="110"/>
      <c r="E711" s="77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spans="1:26">
      <c r="A712" s="74"/>
      <c r="B712" s="75"/>
      <c r="C712" s="76"/>
      <c r="D712" s="110"/>
      <c r="E712" s="77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spans="1:26">
      <c r="A713" s="74"/>
      <c r="B713" s="75"/>
      <c r="C713" s="76"/>
      <c r="D713" s="110"/>
      <c r="E713" s="77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spans="1:26">
      <c r="A714" s="74"/>
      <c r="B714" s="75"/>
      <c r="C714" s="76"/>
      <c r="D714" s="110"/>
      <c r="E714" s="77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spans="1:26">
      <c r="A715" s="74"/>
      <c r="B715" s="75"/>
      <c r="C715" s="76"/>
      <c r="D715" s="110"/>
      <c r="E715" s="77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spans="1:26">
      <c r="A716" s="74"/>
      <c r="B716" s="75"/>
      <c r="C716" s="76"/>
      <c r="D716" s="110"/>
      <c r="E716" s="77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spans="1:26">
      <c r="A717" s="74"/>
      <c r="B717" s="75"/>
      <c r="C717" s="76"/>
      <c r="D717" s="110"/>
      <c r="E717" s="77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spans="1:26">
      <c r="A718" s="74"/>
      <c r="B718" s="75"/>
      <c r="C718" s="76"/>
      <c r="D718" s="110"/>
      <c r="E718" s="77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spans="1:26">
      <c r="A719" s="74"/>
      <c r="B719" s="75"/>
      <c r="C719" s="76"/>
      <c r="D719" s="110"/>
      <c r="E719" s="77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spans="1:26">
      <c r="A720" s="74"/>
      <c r="B720" s="75"/>
      <c r="C720" s="76"/>
      <c r="D720" s="110"/>
      <c r="E720" s="77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spans="1:26">
      <c r="A721" s="74"/>
      <c r="B721" s="75"/>
      <c r="C721" s="76"/>
      <c r="D721" s="110"/>
      <c r="E721" s="77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spans="1:26">
      <c r="A722" s="74"/>
      <c r="B722" s="75"/>
      <c r="C722" s="76"/>
      <c r="D722" s="110"/>
      <c r="E722" s="77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spans="1:26">
      <c r="A723" s="74"/>
      <c r="B723" s="75"/>
      <c r="C723" s="76"/>
      <c r="D723" s="110"/>
      <c r="E723" s="77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spans="1:26">
      <c r="A724" s="74"/>
      <c r="B724" s="75"/>
      <c r="C724" s="76"/>
      <c r="D724" s="110"/>
      <c r="E724" s="77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spans="1:26">
      <c r="A725" s="74"/>
      <c r="B725" s="75"/>
      <c r="C725" s="76"/>
      <c r="D725" s="110"/>
      <c r="E725" s="77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spans="1:26">
      <c r="A726" s="74"/>
      <c r="B726" s="75"/>
      <c r="C726" s="76"/>
      <c r="D726" s="110"/>
      <c r="E726" s="77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spans="1:26">
      <c r="A727" s="74"/>
      <c r="B727" s="75"/>
      <c r="C727" s="76"/>
      <c r="D727" s="110"/>
      <c r="E727" s="77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spans="1:26">
      <c r="A728" s="74"/>
      <c r="B728" s="75"/>
      <c r="C728" s="76"/>
      <c r="D728" s="110"/>
      <c r="E728" s="77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spans="1:26">
      <c r="A729" s="74"/>
      <c r="B729" s="75"/>
      <c r="C729" s="76"/>
      <c r="D729" s="110"/>
      <c r="E729" s="77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spans="1:26">
      <c r="A730" s="74"/>
      <c r="B730" s="75"/>
      <c r="C730" s="76"/>
      <c r="D730" s="110"/>
      <c r="E730" s="77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spans="1:26">
      <c r="A731" s="74"/>
      <c r="B731" s="75"/>
      <c r="C731" s="76"/>
      <c r="D731" s="110"/>
      <c r="E731" s="77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spans="1:26">
      <c r="A732" s="74"/>
      <c r="B732" s="75"/>
      <c r="C732" s="76"/>
      <c r="D732" s="110"/>
      <c r="E732" s="77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spans="1:26">
      <c r="A733" s="74"/>
      <c r="B733" s="75"/>
      <c r="C733" s="76"/>
      <c r="D733" s="110"/>
      <c r="E733" s="77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spans="1:26">
      <c r="A734" s="74"/>
      <c r="B734" s="75"/>
      <c r="C734" s="76"/>
      <c r="D734" s="110"/>
      <c r="E734" s="77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spans="1:26">
      <c r="A735" s="74"/>
      <c r="B735" s="75"/>
      <c r="C735" s="76"/>
      <c r="D735" s="110"/>
      <c r="E735" s="77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spans="1:26">
      <c r="A736" s="74"/>
      <c r="B736" s="75"/>
      <c r="C736" s="76"/>
      <c r="D736" s="110"/>
      <c r="E736" s="77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spans="1:26">
      <c r="A737" s="74"/>
      <c r="B737" s="75"/>
      <c r="C737" s="76"/>
      <c r="D737" s="110"/>
      <c r="E737" s="77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spans="1:26">
      <c r="A738" s="74"/>
      <c r="B738" s="75"/>
      <c r="C738" s="76"/>
      <c r="D738" s="110"/>
      <c r="E738" s="77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spans="1:26">
      <c r="A739" s="74"/>
      <c r="B739" s="75"/>
      <c r="C739" s="76"/>
      <c r="D739" s="110"/>
      <c r="E739" s="77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spans="1:26">
      <c r="A740" s="74"/>
      <c r="B740" s="75"/>
      <c r="C740" s="76"/>
      <c r="D740" s="110"/>
      <c r="E740" s="77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spans="1:26">
      <c r="A741" s="74"/>
      <c r="B741" s="75"/>
      <c r="C741" s="76"/>
      <c r="D741" s="110"/>
      <c r="E741" s="77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spans="1:26">
      <c r="A742" s="74"/>
      <c r="B742" s="75"/>
      <c r="C742" s="76"/>
      <c r="D742" s="110"/>
      <c r="E742" s="77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spans="1:26">
      <c r="A743" s="74"/>
      <c r="B743" s="75"/>
      <c r="C743" s="76"/>
      <c r="D743" s="110"/>
      <c r="E743" s="77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spans="1:26">
      <c r="A744" s="74"/>
      <c r="B744" s="75"/>
      <c r="C744" s="76"/>
      <c r="D744" s="110"/>
      <c r="E744" s="77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spans="1:26">
      <c r="A745" s="74"/>
      <c r="B745" s="75"/>
      <c r="C745" s="76"/>
      <c r="D745" s="110"/>
      <c r="E745" s="77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spans="1:26">
      <c r="A746" s="74"/>
      <c r="B746" s="75"/>
      <c r="C746" s="76"/>
      <c r="D746" s="110"/>
      <c r="E746" s="77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spans="1:26">
      <c r="A747" s="74"/>
      <c r="B747" s="75"/>
      <c r="C747" s="76"/>
      <c r="D747" s="110"/>
      <c r="E747" s="77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spans="1:26">
      <c r="A748" s="74"/>
      <c r="B748" s="75"/>
      <c r="C748" s="76"/>
      <c r="D748" s="110"/>
      <c r="E748" s="77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spans="1:26">
      <c r="A749" s="74"/>
      <c r="B749" s="75"/>
      <c r="C749" s="76"/>
      <c r="D749" s="110"/>
      <c r="E749" s="77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spans="1:26">
      <c r="A750" s="74"/>
      <c r="B750" s="75"/>
      <c r="C750" s="76"/>
      <c r="D750" s="110"/>
      <c r="E750" s="77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spans="1:26">
      <c r="A751" s="74"/>
      <c r="B751" s="75"/>
      <c r="C751" s="76"/>
      <c r="D751" s="110"/>
      <c r="E751" s="77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spans="1:26">
      <c r="A752" s="74"/>
      <c r="B752" s="75"/>
      <c r="C752" s="76"/>
      <c r="D752" s="110"/>
      <c r="E752" s="77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spans="1:26">
      <c r="A753" s="74"/>
      <c r="B753" s="75"/>
      <c r="C753" s="76"/>
      <c r="D753" s="110"/>
      <c r="E753" s="77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spans="1:26">
      <c r="A754" s="74"/>
      <c r="B754" s="75"/>
      <c r="C754" s="76"/>
      <c r="D754" s="110"/>
      <c r="E754" s="77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spans="1:26">
      <c r="A755" s="74"/>
      <c r="B755" s="75"/>
      <c r="C755" s="76"/>
      <c r="D755" s="110"/>
      <c r="E755" s="77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spans="1:26">
      <c r="A756" s="74"/>
      <c r="B756" s="75"/>
      <c r="C756" s="76"/>
      <c r="D756" s="110"/>
      <c r="E756" s="77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spans="1:26">
      <c r="A757" s="74"/>
      <c r="B757" s="75"/>
      <c r="C757" s="76"/>
      <c r="D757" s="110"/>
      <c r="E757" s="77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spans="1:26">
      <c r="A758" s="74"/>
      <c r="B758" s="75"/>
      <c r="C758" s="76"/>
      <c r="D758" s="110"/>
      <c r="E758" s="77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spans="1:26">
      <c r="A759" s="74"/>
      <c r="B759" s="75"/>
      <c r="C759" s="76"/>
      <c r="D759" s="110"/>
      <c r="E759" s="77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spans="1:26">
      <c r="A760" s="74"/>
      <c r="B760" s="75"/>
      <c r="C760" s="76"/>
      <c r="D760" s="110"/>
      <c r="E760" s="77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spans="1:26">
      <c r="A761" s="74"/>
      <c r="B761" s="75"/>
      <c r="C761" s="76"/>
      <c r="D761" s="110"/>
      <c r="E761" s="77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spans="1:26">
      <c r="A762" s="74"/>
      <c r="B762" s="75"/>
      <c r="C762" s="76"/>
      <c r="D762" s="110"/>
      <c r="E762" s="77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spans="1:26">
      <c r="A763" s="74"/>
      <c r="B763" s="75"/>
      <c r="C763" s="76"/>
      <c r="D763" s="110"/>
      <c r="E763" s="77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spans="1:26">
      <c r="A764" s="74"/>
      <c r="B764" s="75"/>
      <c r="C764" s="76"/>
      <c r="D764" s="110"/>
      <c r="E764" s="77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spans="1:26">
      <c r="A765" s="74"/>
      <c r="B765" s="75"/>
      <c r="C765" s="76"/>
      <c r="D765" s="110"/>
      <c r="E765" s="77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spans="1:26">
      <c r="A766" s="74"/>
      <c r="B766" s="75"/>
      <c r="C766" s="76"/>
      <c r="D766" s="110"/>
      <c r="E766" s="77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spans="1:26">
      <c r="A767" s="74"/>
      <c r="B767" s="75"/>
      <c r="C767" s="76"/>
      <c r="D767" s="110"/>
      <c r="E767" s="77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spans="1:26">
      <c r="A768" s="74"/>
      <c r="B768" s="75"/>
      <c r="C768" s="76"/>
      <c r="D768" s="110"/>
      <c r="E768" s="77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spans="1:26">
      <c r="A769" s="74"/>
      <c r="B769" s="75"/>
      <c r="C769" s="76"/>
      <c r="D769" s="110"/>
      <c r="E769" s="77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spans="1:26">
      <c r="A770" s="74"/>
      <c r="B770" s="75"/>
      <c r="C770" s="76"/>
      <c r="D770" s="110"/>
      <c r="E770" s="77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spans="1:26">
      <c r="A771" s="74"/>
      <c r="B771" s="75"/>
      <c r="C771" s="76"/>
      <c r="D771" s="110"/>
      <c r="E771" s="77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spans="1:26">
      <c r="A772" s="74"/>
      <c r="B772" s="75"/>
      <c r="C772" s="76"/>
      <c r="D772" s="110"/>
      <c r="E772" s="77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spans="1:26">
      <c r="A773" s="74"/>
      <c r="B773" s="75"/>
      <c r="C773" s="76"/>
      <c r="D773" s="110"/>
      <c r="E773" s="77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spans="1:26">
      <c r="A774" s="74"/>
      <c r="B774" s="75"/>
      <c r="C774" s="76"/>
      <c r="D774" s="110"/>
      <c r="E774" s="77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spans="1:26">
      <c r="A775" s="74"/>
      <c r="B775" s="75"/>
      <c r="C775" s="76"/>
      <c r="D775" s="110"/>
      <c r="E775" s="77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spans="1:26">
      <c r="A776" s="74"/>
      <c r="B776" s="75"/>
      <c r="C776" s="76"/>
      <c r="D776" s="110"/>
      <c r="E776" s="77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spans="1:26">
      <c r="A777" s="74"/>
      <c r="B777" s="75"/>
      <c r="C777" s="76"/>
      <c r="D777" s="110"/>
      <c r="E777" s="77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spans="1:26">
      <c r="A778" s="74"/>
      <c r="B778" s="75"/>
      <c r="C778" s="76"/>
      <c r="D778" s="110"/>
      <c r="E778" s="77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spans="1:26">
      <c r="A779" s="74"/>
      <c r="B779" s="75"/>
      <c r="C779" s="76"/>
      <c r="D779" s="110"/>
      <c r="E779" s="77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spans="1:26">
      <c r="A780" s="74"/>
      <c r="B780" s="75"/>
      <c r="C780" s="76"/>
      <c r="D780" s="110"/>
      <c r="E780" s="77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spans="1:26">
      <c r="A781" s="74"/>
      <c r="B781" s="75"/>
      <c r="C781" s="76"/>
      <c r="D781" s="110"/>
      <c r="E781" s="77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spans="1:26">
      <c r="A782" s="74"/>
      <c r="B782" s="75"/>
      <c r="C782" s="76"/>
      <c r="D782" s="110"/>
      <c r="E782" s="77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spans="1:26">
      <c r="A783" s="74"/>
      <c r="B783" s="75"/>
      <c r="C783" s="76"/>
      <c r="D783" s="110"/>
      <c r="E783" s="77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spans="1:26">
      <c r="A784" s="74"/>
      <c r="B784" s="75"/>
      <c r="C784" s="76"/>
      <c r="D784" s="110"/>
      <c r="E784" s="77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spans="1:26">
      <c r="A785" s="74"/>
      <c r="B785" s="75"/>
      <c r="C785" s="76"/>
      <c r="D785" s="110"/>
      <c r="E785" s="77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spans="1:26">
      <c r="A786" s="74"/>
      <c r="B786" s="75"/>
      <c r="C786" s="76"/>
      <c r="D786" s="110"/>
      <c r="E786" s="77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spans="1:26">
      <c r="A787" s="74"/>
      <c r="B787" s="75"/>
      <c r="C787" s="76"/>
      <c r="D787" s="110"/>
      <c r="E787" s="77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spans="1:26">
      <c r="A788" s="74"/>
      <c r="B788" s="75"/>
      <c r="C788" s="76"/>
      <c r="D788" s="110"/>
      <c r="E788" s="77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spans="1:26">
      <c r="A789" s="74"/>
      <c r="B789" s="75"/>
      <c r="C789" s="76"/>
      <c r="D789" s="110"/>
      <c r="E789" s="77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spans="1:26">
      <c r="A790" s="74"/>
      <c r="B790" s="75"/>
      <c r="C790" s="76"/>
      <c r="D790" s="110"/>
      <c r="E790" s="77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spans="1:26">
      <c r="A791" s="74"/>
      <c r="B791" s="75"/>
      <c r="C791" s="76"/>
      <c r="D791" s="110"/>
      <c r="E791" s="77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spans="1:26">
      <c r="A792" s="74"/>
      <c r="B792" s="75"/>
      <c r="C792" s="76"/>
      <c r="D792" s="110"/>
      <c r="E792" s="77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spans="1:26">
      <c r="A793" s="74"/>
      <c r="B793" s="75"/>
      <c r="C793" s="76"/>
      <c r="D793" s="110"/>
      <c r="E793" s="77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spans="1:26">
      <c r="A794" s="74"/>
      <c r="B794" s="75"/>
      <c r="C794" s="76"/>
      <c r="D794" s="110"/>
      <c r="E794" s="77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spans="1:26">
      <c r="A795" s="74"/>
      <c r="B795" s="75"/>
      <c r="C795" s="76"/>
      <c r="D795" s="110"/>
      <c r="E795" s="77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spans="1:26">
      <c r="A796" s="74"/>
      <c r="B796" s="75"/>
      <c r="C796" s="76"/>
      <c r="D796" s="110"/>
      <c r="E796" s="77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spans="1:26">
      <c r="A797" s="74"/>
      <c r="B797" s="75"/>
      <c r="C797" s="76"/>
      <c r="D797" s="110"/>
      <c r="E797" s="77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spans="1:26">
      <c r="A798" s="74"/>
      <c r="B798" s="75"/>
      <c r="C798" s="76"/>
      <c r="D798" s="110"/>
      <c r="E798" s="77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spans="1:26">
      <c r="A799" s="74"/>
      <c r="B799" s="75"/>
      <c r="C799" s="76"/>
      <c r="D799" s="110"/>
      <c r="E799" s="77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spans="1:26">
      <c r="A800" s="74"/>
      <c r="B800" s="75"/>
      <c r="C800" s="76"/>
      <c r="D800" s="110"/>
      <c r="E800" s="77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spans="1:26">
      <c r="A801" s="74"/>
      <c r="B801" s="75"/>
      <c r="C801" s="76"/>
      <c r="D801" s="110"/>
      <c r="E801" s="77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spans="1:26">
      <c r="A802" s="74"/>
      <c r="B802" s="75"/>
      <c r="C802" s="76"/>
      <c r="D802" s="110"/>
      <c r="E802" s="77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spans="1:26">
      <c r="A803" s="74"/>
      <c r="B803" s="75"/>
      <c r="C803" s="76"/>
      <c r="D803" s="110"/>
      <c r="E803" s="77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spans="1:26">
      <c r="A804" s="74"/>
      <c r="B804" s="75"/>
      <c r="C804" s="76"/>
      <c r="D804" s="110"/>
      <c r="E804" s="77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spans="1:26">
      <c r="A805" s="74"/>
      <c r="B805" s="75"/>
      <c r="C805" s="76"/>
      <c r="D805" s="110"/>
      <c r="E805" s="77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spans="1:26">
      <c r="A806" s="74"/>
      <c r="B806" s="75"/>
      <c r="C806" s="76"/>
      <c r="D806" s="110"/>
      <c r="E806" s="77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spans="1:26">
      <c r="A807" s="74"/>
      <c r="B807" s="75"/>
      <c r="C807" s="76"/>
      <c r="D807" s="110"/>
      <c r="E807" s="77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spans="1:26">
      <c r="A808" s="74"/>
      <c r="B808" s="75"/>
      <c r="C808" s="76"/>
      <c r="D808" s="110"/>
      <c r="E808" s="77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spans="1:26">
      <c r="A809" s="74"/>
      <c r="B809" s="75"/>
      <c r="C809" s="76"/>
      <c r="D809" s="110"/>
      <c r="E809" s="77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spans="1:26">
      <c r="A810" s="74"/>
      <c r="B810" s="75"/>
      <c r="C810" s="76"/>
      <c r="D810" s="110"/>
      <c r="E810" s="77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spans="1:26">
      <c r="A811" s="74"/>
      <c r="B811" s="75"/>
      <c r="C811" s="76"/>
      <c r="D811" s="110"/>
      <c r="E811" s="77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spans="1:26">
      <c r="A812" s="74"/>
      <c r="B812" s="75"/>
      <c r="C812" s="76"/>
      <c r="D812" s="110"/>
      <c r="E812" s="77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spans="1:26">
      <c r="A813" s="74"/>
      <c r="B813" s="75"/>
      <c r="C813" s="76"/>
      <c r="D813" s="110"/>
      <c r="E813" s="77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spans="1:26">
      <c r="A814" s="74"/>
      <c r="B814" s="75"/>
      <c r="C814" s="76"/>
      <c r="D814" s="110"/>
      <c r="E814" s="77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spans="1:26">
      <c r="A815" s="74"/>
      <c r="B815" s="75"/>
      <c r="C815" s="76"/>
      <c r="D815" s="110"/>
      <c r="E815" s="77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spans="1:26">
      <c r="A816" s="74"/>
      <c r="B816" s="75"/>
      <c r="C816" s="76"/>
      <c r="D816" s="110"/>
      <c r="E816" s="77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spans="1:26">
      <c r="A817" s="74"/>
      <c r="B817" s="75"/>
      <c r="C817" s="76"/>
      <c r="D817" s="110"/>
      <c r="E817" s="77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spans="1:26">
      <c r="A818" s="74"/>
      <c r="B818" s="75"/>
      <c r="C818" s="76"/>
      <c r="D818" s="110"/>
      <c r="E818" s="77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spans="1:26">
      <c r="A819" s="74"/>
      <c r="B819" s="75"/>
      <c r="C819" s="76"/>
      <c r="D819" s="110"/>
      <c r="E819" s="77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spans="1:26">
      <c r="A820" s="74"/>
      <c r="B820" s="75"/>
      <c r="C820" s="76"/>
      <c r="D820" s="110"/>
      <c r="E820" s="77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spans="1:26">
      <c r="A821" s="74"/>
      <c r="B821" s="75"/>
      <c r="C821" s="76"/>
      <c r="D821" s="110"/>
      <c r="E821" s="77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spans="1:26">
      <c r="A822" s="74"/>
      <c r="B822" s="75"/>
      <c r="C822" s="76"/>
      <c r="D822" s="110"/>
      <c r="E822" s="77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spans="1:26">
      <c r="A823" s="74"/>
      <c r="B823" s="75"/>
      <c r="C823" s="76"/>
      <c r="D823" s="110"/>
      <c r="E823" s="77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spans="1:26">
      <c r="A824" s="74"/>
      <c r="B824" s="75"/>
      <c r="C824" s="76"/>
      <c r="D824" s="110"/>
      <c r="E824" s="77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spans="1:26">
      <c r="A825" s="74"/>
      <c r="B825" s="75"/>
      <c r="C825" s="76"/>
      <c r="D825" s="110"/>
      <c r="E825" s="77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spans="1:26">
      <c r="A826" s="74"/>
      <c r="B826" s="75"/>
      <c r="C826" s="76"/>
      <c r="D826" s="110"/>
      <c r="E826" s="77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spans="1:26">
      <c r="A827" s="74"/>
      <c r="B827" s="75"/>
      <c r="C827" s="76"/>
      <c r="D827" s="110"/>
      <c r="E827" s="77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spans="1:26">
      <c r="A828" s="74"/>
      <c r="B828" s="75"/>
      <c r="C828" s="76"/>
      <c r="D828" s="110"/>
      <c r="E828" s="77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spans="1:26">
      <c r="A829" s="74"/>
      <c r="B829" s="75"/>
      <c r="C829" s="76"/>
      <c r="D829" s="110"/>
      <c r="E829" s="77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spans="1:26">
      <c r="A830" s="74"/>
      <c r="B830" s="75"/>
      <c r="C830" s="76"/>
      <c r="D830" s="110"/>
      <c r="E830" s="77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spans="1:26">
      <c r="A831" s="74"/>
      <c r="B831" s="75"/>
      <c r="C831" s="76"/>
      <c r="D831" s="110"/>
      <c r="E831" s="77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spans="1:26">
      <c r="A832" s="74"/>
      <c r="B832" s="75"/>
      <c r="C832" s="76"/>
      <c r="D832" s="110"/>
      <c r="E832" s="77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spans="1:26">
      <c r="A833" s="74"/>
      <c r="B833" s="75"/>
      <c r="C833" s="76"/>
      <c r="D833" s="110"/>
      <c r="E833" s="77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spans="1:26">
      <c r="A834" s="74"/>
      <c r="B834" s="75"/>
      <c r="C834" s="76"/>
      <c r="D834" s="110"/>
      <c r="E834" s="77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spans="1:26">
      <c r="A835" s="74"/>
      <c r="B835" s="75"/>
      <c r="C835" s="76"/>
      <c r="D835" s="110"/>
      <c r="E835" s="77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spans="1:26">
      <c r="A836" s="74"/>
      <c r="B836" s="75"/>
      <c r="C836" s="76"/>
      <c r="D836" s="110"/>
      <c r="E836" s="77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spans="1:26">
      <c r="A837" s="74"/>
      <c r="B837" s="75"/>
      <c r="C837" s="76"/>
      <c r="D837" s="110"/>
      <c r="E837" s="77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spans="1:26">
      <c r="A838" s="74"/>
      <c r="B838" s="75"/>
      <c r="C838" s="76"/>
      <c r="D838" s="110"/>
      <c r="E838" s="77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spans="1:26">
      <c r="A839" s="74"/>
      <c r="B839" s="75"/>
      <c r="C839" s="76"/>
      <c r="D839" s="110"/>
      <c r="E839" s="77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spans="1:26">
      <c r="A840" s="74"/>
      <c r="B840" s="75"/>
      <c r="C840" s="76"/>
      <c r="D840" s="110"/>
      <c r="E840" s="77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spans="1:26">
      <c r="A841" s="74"/>
      <c r="B841" s="75"/>
      <c r="C841" s="76"/>
      <c r="D841" s="110"/>
      <c r="E841" s="77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spans="1:26">
      <c r="A842" s="74"/>
      <c r="B842" s="75"/>
      <c r="C842" s="76"/>
      <c r="D842" s="110"/>
      <c r="E842" s="77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spans="1:26">
      <c r="A843" s="74"/>
      <c r="B843" s="75"/>
      <c r="C843" s="76"/>
      <c r="D843" s="110"/>
      <c r="E843" s="77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spans="1:26">
      <c r="A844" s="74"/>
      <c r="B844" s="75"/>
      <c r="C844" s="76"/>
      <c r="D844" s="110"/>
      <c r="E844" s="77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spans="1:26">
      <c r="A845" s="74"/>
      <c r="B845" s="75"/>
      <c r="C845" s="76"/>
      <c r="D845" s="110"/>
      <c r="E845" s="77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spans="1:26">
      <c r="A846" s="74"/>
      <c r="B846" s="75"/>
      <c r="C846" s="76"/>
      <c r="D846" s="110"/>
      <c r="E846" s="77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spans="1:26">
      <c r="A847" s="74"/>
      <c r="B847" s="75"/>
      <c r="C847" s="76"/>
      <c r="D847" s="110"/>
      <c r="E847" s="77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spans="1:26">
      <c r="A848" s="74"/>
      <c r="B848" s="75"/>
      <c r="C848" s="76"/>
      <c r="D848" s="110"/>
      <c r="E848" s="77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spans="1:26">
      <c r="A849" s="74"/>
      <c r="B849" s="75"/>
      <c r="C849" s="76"/>
      <c r="D849" s="110"/>
      <c r="E849" s="77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spans="1:26">
      <c r="A850" s="74"/>
      <c r="B850" s="75"/>
      <c r="C850" s="76"/>
      <c r="D850" s="110"/>
      <c r="E850" s="77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spans="1:26">
      <c r="A851" s="74"/>
      <c r="B851" s="75"/>
      <c r="C851" s="76"/>
      <c r="D851" s="110"/>
      <c r="E851" s="77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spans="1:26">
      <c r="A852" s="74"/>
      <c r="B852" s="75"/>
      <c r="C852" s="76"/>
      <c r="D852" s="110"/>
      <c r="E852" s="77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spans="1:26">
      <c r="A853" s="74"/>
      <c r="B853" s="75"/>
      <c r="C853" s="76"/>
      <c r="D853" s="110"/>
      <c r="E853" s="77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spans="1:26">
      <c r="A854" s="74"/>
      <c r="B854" s="75"/>
      <c r="C854" s="76"/>
      <c r="D854" s="110"/>
      <c r="E854" s="77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spans="1:26">
      <c r="A855" s="74"/>
      <c r="B855" s="75"/>
      <c r="C855" s="76"/>
      <c r="D855" s="110"/>
      <c r="E855" s="77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spans="1:26">
      <c r="A856" s="74"/>
      <c r="B856" s="75"/>
      <c r="C856" s="76"/>
      <c r="D856" s="110"/>
      <c r="E856" s="77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spans="1:26">
      <c r="A857" s="74"/>
      <c r="B857" s="75"/>
      <c r="C857" s="76"/>
      <c r="D857" s="110"/>
      <c r="E857" s="77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spans="1:26">
      <c r="A858" s="74"/>
      <c r="B858" s="75"/>
      <c r="C858" s="76"/>
      <c r="D858" s="110"/>
      <c r="E858" s="77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spans="1:26">
      <c r="A859" s="74"/>
      <c r="B859" s="75"/>
      <c r="C859" s="76"/>
      <c r="D859" s="110"/>
      <c r="E859" s="77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spans="1:26">
      <c r="A860" s="74"/>
      <c r="B860" s="75"/>
      <c r="C860" s="76"/>
      <c r="D860" s="110"/>
      <c r="E860" s="77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spans="1:26">
      <c r="A861" s="74"/>
      <c r="B861" s="75"/>
      <c r="C861" s="76"/>
      <c r="D861" s="110"/>
      <c r="E861" s="77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spans="1:26">
      <c r="A862" s="74"/>
      <c r="B862" s="75"/>
      <c r="C862" s="76"/>
      <c r="D862" s="110"/>
      <c r="E862" s="77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spans="1:26">
      <c r="A863" s="74"/>
      <c r="B863" s="75"/>
      <c r="C863" s="76"/>
      <c r="D863" s="110"/>
      <c r="E863" s="77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spans="1:26">
      <c r="A864" s="74"/>
      <c r="B864" s="75"/>
      <c r="C864" s="76"/>
      <c r="D864" s="110"/>
      <c r="E864" s="77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spans="1:26">
      <c r="A865" s="74"/>
      <c r="B865" s="75"/>
      <c r="C865" s="76"/>
      <c r="D865" s="110"/>
      <c r="E865" s="77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spans="1:26">
      <c r="A866" s="74"/>
      <c r="B866" s="75"/>
      <c r="C866" s="76"/>
      <c r="D866" s="110"/>
      <c r="E866" s="77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spans="1:26">
      <c r="A867" s="74"/>
      <c r="B867" s="75"/>
      <c r="C867" s="76"/>
      <c r="D867" s="110"/>
      <c r="E867" s="77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spans="1:26">
      <c r="A868" s="74"/>
      <c r="B868" s="75"/>
      <c r="C868" s="76"/>
      <c r="D868" s="110"/>
      <c r="E868" s="77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spans="1:26">
      <c r="A869" s="74"/>
      <c r="B869" s="75"/>
      <c r="C869" s="76"/>
      <c r="D869" s="110"/>
      <c r="E869" s="77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spans="1:26">
      <c r="A870" s="74"/>
      <c r="B870" s="75"/>
      <c r="C870" s="76"/>
      <c r="D870" s="110"/>
      <c r="E870" s="77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spans="1:26">
      <c r="A871" s="74"/>
      <c r="B871" s="75"/>
      <c r="C871" s="76"/>
      <c r="D871" s="110"/>
      <c r="E871" s="77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spans="1:26">
      <c r="A872" s="74"/>
      <c r="B872" s="75"/>
      <c r="C872" s="76"/>
      <c r="D872" s="110"/>
      <c r="E872" s="77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spans="1:26">
      <c r="A873" s="74"/>
      <c r="B873" s="75"/>
      <c r="C873" s="76"/>
      <c r="D873" s="110"/>
      <c r="E873" s="77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spans="1:26">
      <c r="A874" s="74"/>
      <c r="B874" s="75"/>
      <c r="C874" s="76"/>
      <c r="D874" s="110"/>
      <c r="E874" s="77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spans="1:26">
      <c r="A875" s="74"/>
      <c r="B875" s="75"/>
      <c r="C875" s="76"/>
      <c r="D875" s="110"/>
      <c r="E875" s="77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spans="1:26">
      <c r="A876" s="74"/>
      <c r="B876" s="75"/>
      <c r="C876" s="76"/>
      <c r="D876" s="110"/>
      <c r="E876" s="77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spans="1:26">
      <c r="A877" s="74"/>
      <c r="B877" s="75"/>
      <c r="C877" s="76"/>
      <c r="D877" s="110"/>
      <c r="E877" s="77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spans="1:26">
      <c r="A878" s="74"/>
      <c r="B878" s="75"/>
      <c r="C878" s="76"/>
      <c r="D878" s="110"/>
      <c r="E878" s="77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spans="1:26">
      <c r="A879" s="74"/>
      <c r="B879" s="75"/>
      <c r="C879" s="76"/>
      <c r="D879" s="110"/>
      <c r="E879" s="77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spans="1:26">
      <c r="A880" s="74"/>
      <c r="B880" s="75"/>
      <c r="C880" s="76"/>
      <c r="D880" s="110"/>
      <c r="E880" s="77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spans="1:26">
      <c r="A881" s="74"/>
      <c r="B881" s="75"/>
      <c r="C881" s="76"/>
      <c r="D881" s="110"/>
      <c r="E881" s="77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spans="1:26">
      <c r="A882" s="74"/>
      <c r="B882" s="75"/>
      <c r="C882" s="76"/>
      <c r="D882" s="110"/>
      <c r="E882" s="77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spans="1:26">
      <c r="A883" s="74"/>
      <c r="B883" s="75"/>
      <c r="C883" s="76"/>
      <c r="D883" s="110"/>
      <c r="E883" s="77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spans="1:26">
      <c r="A884" s="74"/>
      <c r="B884" s="75"/>
      <c r="C884" s="76"/>
      <c r="D884" s="110"/>
      <c r="E884" s="77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spans="1:26">
      <c r="A885" s="74"/>
      <c r="B885" s="75"/>
      <c r="C885" s="76"/>
      <c r="D885" s="110"/>
      <c r="E885" s="77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spans="1:26">
      <c r="A886" s="74"/>
      <c r="B886" s="75"/>
      <c r="C886" s="76"/>
      <c r="D886" s="110"/>
      <c r="E886" s="77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spans="1:26">
      <c r="A887" s="74"/>
      <c r="B887" s="75"/>
      <c r="C887" s="76"/>
      <c r="D887" s="110"/>
      <c r="E887" s="77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spans="1:26">
      <c r="A888" s="74"/>
      <c r="B888" s="75"/>
      <c r="C888" s="76"/>
      <c r="D888" s="110"/>
      <c r="E888" s="77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spans="1:26">
      <c r="A889" s="74"/>
      <c r="B889" s="75"/>
      <c r="C889" s="76"/>
      <c r="D889" s="110"/>
      <c r="E889" s="77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spans="1:26">
      <c r="A890" s="74"/>
      <c r="B890" s="75"/>
      <c r="C890" s="76"/>
      <c r="D890" s="110"/>
      <c r="E890" s="77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spans="1:26">
      <c r="A891" s="74"/>
      <c r="B891" s="75"/>
      <c r="C891" s="76"/>
      <c r="D891" s="110"/>
      <c r="E891" s="77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spans="1:26">
      <c r="A892" s="74"/>
      <c r="B892" s="75"/>
      <c r="C892" s="76"/>
      <c r="D892" s="110"/>
      <c r="E892" s="77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spans="1:26">
      <c r="A893" s="74"/>
      <c r="B893" s="75"/>
      <c r="C893" s="76"/>
      <c r="D893" s="110"/>
      <c r="E893" s="77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spans="1:26">
      <c r="A894" s="74"/>
      <c r="B894" s="75"/>
      <c r="C894" s="76"/>
      <c r="D894" s="110"/>
      <c r="E894" s="77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spans="1:26">
      <c r="A895" s="74"/>
      <c r="B895" s="75"/>
      <c r="C895" s="76"/>
      <c r="D895" s="110"/>
      <c r="E895" s="77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spans="1:26">
      <c r="A896" s="74"/>
      <c r="B896" s="75"/>
      <c r="C896" s="76"/>
      <c r="D896" s="110"/>
      <c r="E896" s="77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spans="1:26">
      <c r="A897" s="74"/>
      <c r="B897" s="75"/>
      <c r="C897" s="76"/>
      <c r="D897" s="110"/>
      <c r="E897" s="77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spans="1:26">
      <c r="A898" s="74"/>
      <c r="B898" s="75"/>
      <c r="C898" s="76"/>
      <c r="D898" s="110"/>
      <c r="E898" s="77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spans="1:26">
      <c r="A899" s="74"/>
      <c r="B899" s="75"/>
      <c r="C899" s="76"/>
      <c r="D899" s="110"/>
      <c r="E899" s="77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spans="1:26">
      <c r="A900" s="74"/>
      <c r="B900" s="75"/>
      <c r="C900" s="76"/>
      <c r="D900" s="110"/>
      <c r="E900" s="77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spans="1:26">
      <c r="A901" s="74"/>
      <c r="B901" s="75"/>
      <c r="C901" s="76"/>
      <c r="D901" s="110"/>
      <c r="E901" s="77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spans="1:26">
      <c r="A902" s="74"/>
      <c r="B902" s="75"/>
      <c r="C902" s="76"/>
      <c r="D902" s="110"/>
      <c r="E902" s="77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spans="1:26">
      <c r="A903" s="74"/>
      <c r="B903" s="75"/>
      <c r="C903" s="76"/>
      <c r="D903" s="110"/>
      <c r="E903" s="77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spans="1:26">
      <c r="A904" s="74"/>
      <c r="B904" s="75"/>
      <c r="C904" s="76"/>
      <c r="D904" s="110"/>
      <c r="E904" s="77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spans="1:26">
      <c r="A905" s="74"/>
      <c r="B905" s="75"/>
      <c r="C905" s="76"/>
      <c r="D905" s="110"/>
      <c r="E905" s="77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spans="1:26">
      <c r="A906" s="74"/>
      <c r="B906" s="75"/>
      <c r="C906" s="76"/>
      <c r="D906" s="110"/>
      <c r="E906" s="77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spans="1:26">
      <c r="A907" s="74"/>
      <c r="B907" s="75"/>
      <c r="C907" s="76"/>
      <c r="D907" s="110"/>
      <c r="E907" s="77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spans="1:26">
      <c r="A908" s="74"/>
      <c r="B908" s="75"/>
      <c r="C908" s="76"/>
      <c r="D908" s="110"/>
      <c r="E908" s="77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spans="1:26">
      <c r="A909" s="74"/>
      <c r="B909" s="75"/>
      <c r="C909" s="76"/>
      <c r="D909" s="110"/>
      <c r="E909" s="77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spans="1:26">
      <c r="A910" s="74"/>
      <c r="B910" s="75"/>
      <c r="C910" s="76"/>
      <c r="D910" s="110"/>
      <c r="E910" s="77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spans="1:26">
      <c r="A911" s="74"/>
      <c r="B911" s="75"/>
      <c r="C911" s="76"/>
      <c r="D911" s="110"/>
      <c r="E911" s="77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spans="1:26">
      <c r="A912" s="74"/>
      <c r="B912" s="75"/>
      <c r="C912" s="76"/>
      <c r="D912" s="110"/>
      <c r="E912" s="77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spans="1:26">
      <c r="A913" s="74"/>
      <c r="B913" s="75"/>
      <c r="C913" s="76"/>
      <c r="D913" s="110"/>
      <c r="E913" s="77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spans="1:26">
      <c r="A914" s="74"/>
      <c r="B914" s="75"/>
      <c r="C914" s="76"/>
      <c r="D914" s="110"/>
      <c r="E914" s="77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spans="1:26">
      <c r="A915" s="74"/>
      <c r="B915" s="75"/>
      <c r="C915" s="76"/>
      <c r="D915" s="110"/>
      <c r="E915" s="77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spans="1:26">
      <c r="A916" s="74"/>
      <c r="B916" s="75"/>
      <c r="C916" s="76"/>
      <c r="D916" s="110"/>
      <c r="E916" s="77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spans="1:26">
      <c r="A917" s="74"/>
      <c r="B917" s="75"/>
      <c r="C917" s="76"/>
      <c r="D917" s="110"/>
      <c r="E917" s="77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spans="1:26">
      <c r="A918" s="74"/>
      <c r="B918" s="75"/>
      <c r="C918" s="76"/>
      <c r="D918" s="110"/>
      <c r="E918" s="77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spans="1:26">
      <c r="A919" s="74"/>
      <c r="B919" s="75"/>
      <c r="C919" s="76"/>
      <c r="D919" s="110"/>
      <c r="E919" s="77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spans="1:26">
      <c r="A920" s="74"/>
      <c r="B920" s="75"/>
      <c r="C920" s="76"/>
      <c r="D920" s="110"/>
      <c r="E920" s="77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spans="1:26">
      <c r="A921" s="74"/>
      <c r="B921" s="75"/>
      <c r="C921" s="76"/>
      <c r="D921" s="110"/>
      <c r="E921" s="77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spans="1:26">
      <c r="A922" s="74"/>
      <c r="B922" s="75"/>
      <c r="C922" s="76"/>
      <c r="D922" s="110"/>
      <c r="E922" s="77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spans="1:26">
      <c r="A923" s="74"/>
      <c r="B923" s="75"/>
      <c r="C923" s="76"/>
      <c r="D923" s="110"/>
      <c r="E923" s="77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spans="1:26">
      <c r="A924" s="74"/>
      <c r="B924" s="75"/>
      <c r="C924" s="76"/>
      <c r="D924" s="110"/>
      <c r="E924" s="77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spans="1:26">
      <c r="A925" s="74"/>
      <c r="B925" s="75"/>
      <c r="C925" s="76"/>
      <c r="D925" s="110"/>
      <c r="E925" s="77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spans="1:26">
      <c r="A926" s="74"/>
      <c r="B926" s="75"/>
      <c r="C926" s="76"/>
      <c r="D926" s="110"/>
      <c r="E926" s="77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spans="1:26">
      <c r="A927" s="74"/>
      <c r="B927" s="75"/>
      <c r="C927" s="76"/>
      <c r="D927" s="110"/>
      <c r="E927" s="77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spans="1:26">
      <c r="A928" s="74"/>
      <c r="B928" s="75"/>
      <c r="C928" s="76"/>
      <c r="D928" s="110"/>
      <c r="E928" s="77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spans="1:26">
      <c r="A929" s="74"/>
      <c r="B929" s="75"/>
      <c r="C929" s="76"/>
      <c r="D929" s="110"/>
      <c r="E929" s="77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spans="1:26">
      <c r="A930" s="74"/>
      <c r="B930" s="75"/>
      <c r="C930" s="76"/>
      <c r="D930" s="110"/>
      <c r="E930" s="77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spans="1:26">
      <c r="A931" s="74"/>
      <c r="B931" s="75"/>
      <c r="C931" s="76"/>
      <c r="D931" s="110"/>
      <c r="E931" s="77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spans="1:26">
      <c r="A932" s="74"/>
      <c r="B932" s="75"/>
      <c r="C932" s="76"/>
      <c r="D932" s="110"/>
      <c r="E932" s="77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spans="1:26">
      <c r="A933" s="74"/>
      <c r="B933" s="75"/>
      <c r="C933" s="76"/>
      <c r="D933" s="110"/>
      <c r="E933" s="77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spans="1:26">
      <c r="A934" s="74"/>
      <c r="B934" s="75"/>
      <c r="C934" s="76"/>
      <c r="D934" s="110"/>
      <c r="E934" s="77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spans="1:26">
      <c r="A935" s="74"/>
      <c r="B935" s="75"/>
      <c r="C935" s="76"/>
      <c r="D935" s="110"/>
      <c r="E935" s="77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spans="1:26">
      <c r="A936" s="74"/>
      <c r="B936" s="75"/>
      <c r="C936" s="76"/>
      <c r="D936" s="110"/>
      <c r="E936" s="77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spans="1:26">
      <c r="A937" s="74"/>
      <c r="B937" s="75"/>
      <c r="C937" s="76"/>
      <c r="D937" s="110"/>
      <c r="E937" s="77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spans="1:26">
      <c r="A938" s="74"/>
      <c r="B938" s="75"/>
      <c r="C938" s="76"/>
      <c r="D938" s="110"/>
      <c r="E938" s="77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spans="1:26">
      <c r="A939" s="74"/>
      <c r="B939" s="75"/>
      <c r="C939" s="76"/>
      <c r="D939" s="110"/>
      <c r="E939" s="77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spans="1:26">
      <c r="A940" s="74"/>
      <c r="B940" s="75"/>
      <c r="C940" s="76"/>
      <c r="D940" s="110"/>
      <c r="E940" s="77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spans="1:26">
      <c r="A941" s="74"/>
      <c r="B941" s="75"/>
      <c r="C941" s="76"/>
      <c r="D941" s="110"/>
      <c r="E941" s="77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spans="1:26">
      <c r="A942" s="74"/>
      <c r="B942" s="75"/>
      <c r="C942" s="76"/>
      <c r="D942" s="110"/>
      <c r="E942" s="77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spans="1:26">
      <c r="A943" s="74"/>
      <c r="B943" s="75"/>
      <c r="C943" s="76"/>
      <c r="D943" s="110"/>
      <c r="E943" s="77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spans="1:26">
      <c r="A944" s="74"/>
      <c r="B944" s="75"/>
      <c r="C944" s="76"/>
      <c r="D944" s="110"/>
      <c r="E944" s="77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spans="1:26">
      <c r="A945" s="74"/>
      <c r="B945" s="75"/>
      <c r="C945" s="76"/>
      <c r="D945" s="110"/>
      <c r="E945" s="77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spans="1:26">
      <c r="A946" s="74"/>
      <c r="B946" s="75"/>
      <c r="C946" s="76"/>
      <c r="D946" s="110"/>
      <c r="E946" s="77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spans="1:26">
      <c r="A947" s="74"/>
      <c r="B947" s="75"/>
      <c r="C947" s="76"/>
      <c r="D947" s="110"/>
      <c r="E947" s="77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spans="1:26">
      <c r="A948" s="74"/>
      <c r="B948" s="75"/>
      <c r="C948" s="76"/>
      <c r="D948" s="110"/>
      <c r="E948" s="77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spans="1:26">
      <c r="A949" s="74"/>
      <c r="B949" s="75"/>
      <c r="C949" s="76"/>
      <c r="D949" s="110"/>
      <c r="E949" s="77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spans="1:26">
      <c r="A950" s="74"/>
      <c r="B950" s="75"/>
      <c r="C950" s="76"/>
      <c r="D950" s="110"/>
      <c r="E950" s="77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spans="1:26">
      <c r="A951" s="74"/>
      <c r="B951" s="75"/>
      <c r="C951" s="76"/>
      <c r="D951" s="110"/>
      <c r="E951" s="77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spans="1:26">
      <c r="A952" s="74"/>
      <c r="B952" s="75"/>
      <c r="C952" s="76"/>
      <c r="D952" s="110"/>
      <c r="E952" s="77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spans="1:26">
      <c r="A953" s="74"/>
      <c r="B953" s="75"/>
      <c r="C953" s="76"/>
      <c r="D953" s="110"/>
      <c r="E953" s="77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spans="1:26">
      <c r="A954" s="74"/>
      <c r="B954" s="75"/>
      <c r="C954" s="76"/>
      <c r="D954" s="110"/>
      <c r="E954" s="77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spans="1:26">
      <c r="A955" s="74"/>
      <c r="B955" s="75"/>
      <c r="C955" s="76"/>
      <c r="D955" s="110"/>
      <c r="E955" s="77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spans="1:26">
      <c r="A956" s="74"/>
      <c r="B956" s="75"/>
      <c r="C956" s="76"/>
      <c r="D956" s="110"/>
      <c r="E956" s="77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spans="1:26">
      <c r="A957" s="74"/>
      <c r="B957" s="75"/>
      <c r="C957" s="76"/>
      <c r="D957" s="110"/>
      <c r="E957" s="77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spans="1:26">
      <c r="A958" s="74"/>
      <c r="B958" s="75"/>
      <c r="C958" s="76"/>
      <c r="D958" s="110"/>
      <c r="E958" s="77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spans="1:26">
      <c r="A959" s="74"/>
      <c r="B959" s="75"/>
      <c r="C959" s="76"/>
      <c r="D959" s="110"/>
      <c r="E959" s="77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spans="1:26">
      <c r="A960" s="74"/>
      <c r="B960" s="75"/>
      <c r="C960" s="76"/>
      <c r="D960" s="110"/>
      <c r="E960" s="77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spans="1:26">
      <c r="A961" s="74"/>
      <c r="B961" s="75"/>
      <c r="C961" s="76"/>
      <c r="D961" s="110"/>
      <c r="E961" s="77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spans="1:26">
      <c r="A962" s="74"/>
      <c r="B962" s="75"/>
      <c r="C962" s="76"/>
      <c r="D962" s="110"/>
      <c r="E962" s="77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spans="1:26">
      <c r="A963" s="74"/>
      <c r="B963" s="75"/>
      <c r="C963" s="76"/>
      <c r="D963" s="110"/>
      <c r="E963" s="77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spans="1:26">
      <c r="A964" s="74"/>
      <c r="B964" s="75"/>
      <c r="C964" s="76"/>
      <c r="D964" s="110"/>
      <c r="E964" s="77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spans="1:26">
      <c r="A965" s="74"/>
      <c r="B965" s="75"/>
      <c r="C965" s="76"/>
      <c r="D965" s="110"/>
      <c r="E965" s="77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spans="1:26">
      <c r="A966" s="74"/>
      <c r="B966" s="75"/>
      <c r="C966" s="76"/>
      <c r="D966" s="110"/>
      <c r="E966" s="77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spans="1:26">
      <c r="A967" s="74"/>
      <c r="B967" s="75"/>
      <c r="C967" s="76"/>
      <c r="D967" s="110"/>
      <c r="E967" s="77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spans="1:26">
      <c r="A968" s="74"/>
      <c r="B968" s="75"/>
      <c r="C968" s="76"/>
      <c r="D968" s="110"/>
      <c r="E968" s="77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spans="1:26">
      <c r="A969" s="74"/>
      <c r="B969" s="75"/>
      <c r="C969" s="76"/>
      <c r="D969" s="110"/>
      <c r="E969" s="77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spans="1:26">
      <c r="A970" s="74"/>
      <c r="B970" s="75"/>
      <c r="C970" s="76"/>
      <c r="D970" s="110"/>
      <c r="E970" s="77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spans="1:26">
      <c r="A971" s="74"/>
      <c r="B971" s="75"/>
      <c r="C971" s="76"/>
      <c r="D971" s="110"/>
      <c r="E971" s="77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spans="1:26">
      <c r="A972" s="74"/>
      <c r="B972" s="75"/>
      <c r="C972" s="76"/>
      <c r="D972" s="110"/>
      <c r="E972" s="77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spans="1:26">
      <c r="A973" s="74"/>
      <c r="B973" s="75"/>
      <c r="C973" s="76"/>
      <c r="D973" s="110"/>
      <c r="E973" s="77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spans="1:26">
      <c r="A974" s="74"/>
      <c r="B974" s="75"/>
      <c r="C974" s="76"/>
      <c r="D974" s="110"/>
      <c r="E974" s="77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spans="1:26">
      <c r="A975" s="74"/>
      <c r="B975" s="75"/>
      <c r="C975" s="76"/>
      <c r="D975" s="110"/>
      <c r="E975" s="77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spans="1:26">
      <c r="A976" s="74"/>
      <c r="B976" s="75"/>
      <c r="C976" s="76"/>
      <c r="D976" s="110"/>
      <c r="E976" s="77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spans="1:26">
      <c r="A977" s="74"/>
      <c r="B977" s="75"/>
      <c r="C977" s="76"/>
      <c r="D977" s="110"/>
      <c r="E977" s="77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spans="1:26">
      <c r="A978" s="74"/>
      <c r="B978" s="75"/>
      <c r="C978" s="76"/>
      <c r="D978" s="110"/>
      <c r="E978" s="77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spans="1:26">
      <c r="A979" s="74"/>
      <c r="B979" s="75"/>
      <c r="C979" s="76"/>
      <c r="D979" s="110"/>
      <c r="E979" s="77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spans="1:26">
      <c r="A980" s="74"/>
      <c r="B980" s="75"/>
      <c r="C980" s="76"/>
      <c r="D980" s="110"/>
      <c r="E980" s="77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spans="1:26">
      <c r="A981" s="74"/>
      <c r="B981" s="75"/>
      <c r="C981" s="76"/>
      <c r="D981" s="110"/>
      <c r="E981" s="77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spans="1:26">
      <c r="A982" s="74"/>
      <c r="B982" s="75"/>
      <c r="C982" s="76"/>
      <c r="D982" s="110"/>
      <c r="E982" s="77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spans="1:26">
      <c r="A983" s="74"/>
      <c r="B983" s="75"/>
      <c r="C983" s="76"/>
      <c r="D983" s="110"/>
      <c r="E983" s="77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spans="1:26">
      <c r="A984" s="74"/>
      <c r="B984" s="75"/>
      <c r="C984" s="76"/>
      <c r="D984" s="110"/>
      <c r="E984" s="77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spans="1:26">
      <c r="A985" s="74"/>
      <c r="B985" s="75"/>
      <c r="C985" s="76"/>
      <c r="D985" s="110"/>
      <c r="E985" s="77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spans="1:26">
      <c r="A986" s="74"/>
      <c r="B986" s="75"/>
      <c r="C986" s="76"/>
      <c r="D986" s="110"/>
      <c r="E986" s="77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spans="1:26">
      <c r="A987" s="74"/>
      <c r="B987" s="75"/>
      <c r="C987" s="76"/>
      <c r="D987" s="110"/>
      <c r="E987" s="77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spans="1:26">
      <c r="A988" s="74"/>
      <c r="B988" s="75"/>
      <c r="C988" s="76"/>
      <c r="D988" s="110"/>
      <c r="E988" s="77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</sheetData>
  <sheetProtection algorithmName="SHA-512" hashValue="kiigED/eazAJwtqYRrkBwm4IHrl8Hk5+TPc8u62LmnLGZV0QHe7y6FDQx+WgFRACO5aJ21ubCKwH94g7seB0fg==" saltValue="/OhhO3/Zc9pB/Kh5PnCHPg==" spinCount="100000" sheet="1" objects="1" scenarios="1" selectLockedCells="1"/>
  <mergeCells count="21">
    <mergeCell ref="F405:F409"/>
    <mergeCell ref="F398:F403"/>
    <mergeCell ref="F388:F396"/>
    <mergeCell ref="F329:F386"/>
    <mergeCell ref="F260:F262"/>
    <mergeCell ref="F66:F82"/>
    <mergeCell ref="F10:F64"/>
    <mergeCell ref="F264:F327"/>
    <mergeCell ref="A7:F7"/>
    <mergeCell ref="F8:F9"/>
    <mergeCell ref="F248:F258"/>
    <mergeCell ref="F239:F246"/>
    <mergeCell ref="F201:F237"/>
    <mergeCell ref="F153:F199"/>
    <mergeCell ref="F84:F151"/>
    <mergeCell ref="A5:E5"/>
    <mergeCell ref="A8:A9"/>
    <mergeCell ref="B8:B9"/>
    <mergeCell ref="C8:C10"/>
    <mergeCell ref="D8:D10"/>
    <mergeCell ref="E8:E10"/>
  </mergeCells>
  <pageMargins left="0.7" right="0.7" top="0.75" bottom="0.75" header="0" footer="0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4B083"/>
  </sheetPr>
  <dimension ref="A1:Z998"/>
  <sheetViews>
    <sheetView workbookViewId="0">
      <selection activeCell="C8" sqref="C8"/>
    </sheetView>
  </sheetViews>
  <sheetFormatPr defaultColWidth="14.42578125" defaultRowHeight="15" customHeight="1"/>
  <cols>
    <col min="1" max="1" width="43.85546875" customWidth="1"/>
    <col min="2" max="2" width="27.7109375" customWidth="1"/>
    <col min="3" max="3" width="30.28515625" customWidth="1"/>
    <col min="4" max="26" width="11.42578125" customWidth="1"/>
  </cols>
  <sheetData>
    <row r="1" spans="1:26" ht="63.75" customHeight="1">
      <c r="A1" s="1"/>
      <c r="B1" s="1"/>
      <c r="C1" s="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87" t="s">
        <v>2</v>
      </c>
      <c r="B2" s="240"/>
      <c r="C2" s="241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88"/>
      <c r="B3" s="289"/>
      <c r="C3" s="7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8" t="s">
        <v>901</v>
      </c>
      <c r="B4" s="290"/>
      <c r="C4" s="29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>
      <c r="B5" s="81"/>
    </row>
    <row r="6" spans="1:26">
      <c r="A6" s="75"/>
      <c r="B6" s="82" t="s">
        <v>113</v>
      </c>
      <c r="C6" s="82" t="s">
        <v>902</v>
      </c>
    </row>
    <row r="7" spans="1:26">
      <c r="A7" s="137" t="s">
        <v>903</v>
      </c>
      <c r="B7" s="131">
        <v>32.65</v>
      </c>
      <c r="C7" s="100"/>
    </row>
    <row r="8" spans="1:26">
      <c r="A8" s="138" t="s">
        <v>904</v>
      </c>
      <c r="B8" s="132">
        <v>31.68</v>
      </c>
      <c r="C8" s="135"/>
    </row>
    <row r="9" spans="1:26">
      <c r="A9" s="133" t="s">
        <v>905</v>
      </c>
      <c r="B9" s="134">
        <f>SUM(B7:B8)</f>
        <v>64.33</v>
      </c>
      <c r="C9" s="136">
        <f>C7+C8</f>
        <v>0</v>
      </c>
    </row>
    <row r="10" spans="1:26">
      <c r="C10" s="81"/>
    </row>
    <row r="11" spans="1:26" ht="26.25" customHeight="1">
      <c r="A11" s="209" t="s">
        <v>906</v>
      </c>
      <c r="B11" s="291"/>
      <c r="C11" s="291"/>
    </row>
    <row r="12" spans="1:26" ht="10.5" customHeight="1">
      <c r="A12" s="60"/>
      <c r="B12" s="60"/>
      <c r="C12" s="83"/>
    </row>
    <row r="13" spans="1:26" ht="83.25" customHeight="1">
      <c r="A13" s="210" t="s">
        <v>907</v>
      </c>
      <c r="B13" s="291"/>
      <c r="C13" s="291"/>
    </row>
    <row r="14" spans="1:26">
      <c r="B14" s="81"/>
    </row>
    <row r="15" spans="1:26">
      <c r="A15" s="84" t="s">
        <v>908</v>
      </c>
      <c r="B15" s="81"/>
    </row>
    <row r="16" spans="1:26" ht="13.5" customHeight="1">
      <c r="A16" s="85"/>
      <c r="B16" s="81"/>
    </row>
    <row r="17" spans="1:3" ht="13.5" customHeight="1">
      <c r="A17" s="86"/>
      <c r="B17" s="81"/>
    </row>
    <row r="18" spans="1:3" ht="13.5" customHeight="1">
      <c r="A18" s="86"/>
      <c r="B18" s="81"/>
    </row>
    <row r="19" spans="1:3" ht="13.5" customHeight="1">
      <c r="A19" s="86"/>
      <c r="B19" s="81"/>
    </row>
    <row r="20" spans="1:3" ht="13.5" customHeight="1">
      <c r="A20" s="86"/>
      <c r="B20" s="81"/>
    </row>
    <row r="21" spans="1:3" ht="13.5" customHeight="1">
      <c r="A21" s="86"/>
      <c r="B21" s="81"/>
    </row>
    <row r="22" spans="1:3" ht="13.5" customHeight="1">
      <c r="A22" s="86"/>
      <c r="B22" s="81"/>
    </row>
    <row r="23" spans="1:3" ht="13.5" customHeight="1">
      <c r="A23" s="86"/>
      <c r="B23" s="81"/>
    </row>
    <row r="24" spans="1:3" ht="13.5" customHeight="1">
      <c r="A24" s="86"/>
      <c r="B24" s="81"/>
    </row>
    <row r="25" spans="1:3" ht="13.5" customHeight="1">
      <c r="A25" s="87"/>
      <c r="B25" s="81"/>
    </row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>
      <c r="C30" s="81"/>
    </row>
    <row r="31" spans="1:3" ht="15.75" customHeight="1">
      <c r="C31" s="81"/>
    </row>
    <row r="32" spans="1:3" ht="15.75" customHeight="1">
      <c r="C32" s="81"/>
    </row>
    <row r="33" spans="3:3" ht="15.75" customHeight="1">
      <c r="C33" s="81"/>
    </row>
    <row r="34" spans="3:3" ht="15.75" customHeight="1">
      <c r="C34" s="81"/>
    </row>
    <row r="35" spans="3:3" ht="15.75" customHeight="1">
      <c r="C35" s="81"/>
    </row>
    <row r="36" spans="3:3" ht="15.75" customHeight="1">
      <c r="C36" s="81"/>
    </row>
    <row r="37" spans="3:3" ht="15.75" customHeight="1">
      <c r="C37" s="81"/>
    </row>
    <row r="38" spans="3:3" ht="15.75" customHeight="1">
      <c r="C38" s="81"/>
    </row>
    <row r="39" spans="3:3" ht="15.75" customHeight="1">
      <c r="C39" s="81"/>
    </row>
    <row r="40" spans="3:3" ht="15.75" customHeight="1">
      <c r="C40" s="81"/>
    </row>
    <row r="41" spans="3:3" ht="15.75" customHeight="1">
      <c r="C41" s="81"/>
    </row>
    <row r="42" spans="3:3" ht="15.75" customHeight="1">
      <c r="C42" s="81"/>
    </row>
    <row r="43" spans="3:3" ht="15.75" customHeight="1">
      <c r="C43" s="81"/>
    </row>
    <row r="44" spans="3:3" ht="15.75" customHeight="1">
      <c r="C44" s="81"/>
    </row>
    <row r="45" spans="3:3" ht="15.75" customHeight="1">
      <c r="C45" s="81"/>
    </row>
    <row r="46" spans="3:3" ht="15.75" customHeight="1">
      <c r="C46" s="81"/>
    </row>
    <row r="47" spans="3:3" ht="15.75" customHeight="1">
      <c r="C47" s="81"/>
    </row>
    <row r="48" spans="3:3" ht="15.75" customHeight="1">
      <c r="C48" s="81"/>
    </row>
    <row r="49" spans="3:3" ht="15.75" customHeight="1">
      <c r="C49" s="81"/>
    </row>
    <row r="50" spans="3:3" ht="15.75" customHeight="1">
      <c r="C50" s="81"/>
    </row>
    <row r="51" spans="3:3" ht="15.75" customHeight="1">
      <c r="C51" s="81"/>
    </row>
    <row r="52" spans="3:3" ht="15.75" customHeight="1">
      <c r="C52" s="81"/>
    </row>
    <row r="53" spans="3:3" ht="15.75" customHeight="1">
      <c r="C53" s="81"/>
    </row>
    <row r="54" spans="3:3" ht="15.75" customHeight="1">
      <c r="C54" s="81"/>
    </row>
    <row r="55" spans="3:3" ht="15.75" customHeight="1">
      <c r="C55" s="81"/>
    </row>
    <row r="56" spans="3:3" ht="15.75" customHeight="1">
      <c r="C56" s="81"/>
    </row>
    <row r="57" spans="3:3" ht="15.75" customHeight="1">
      <c r="C57" s="81"/>
    </row>
    <row r="58" spans="3:3" ht="15.75" customHeight="1">
      <c r="C58" s="81"/>
    </row>
    <row r="59" spans="3:3" ht="15.75" customHeight="1">
      <c r="C59" s="81"/>
    </row>
    <row r="60" spans="3:3" ht="15.75" customHeight="1">
      <c r="C60" s="81"/>
    </row>
    <row r="61" spans="3:3" ht="15.75" customHeight="1">
      <c r="C61" s="81"/>
    </row>
    <row r="62" spans="3:3" ht="15.75" customHeight="1">
      <c r="C62" s="81"/>
    </row>
    <row r="63" spans="3:3" ht="15.75" customHeight="1">
      <c r="C63" s="81"/>
    </row>
    <row r="64" spans="3:3" ht="15.75" customHeight="1">
      <c r="C64" s="81"/>
    </row>
    <row r="65" spans="3:3" ht="15.75" customHeight="1">
      <c r="C65" s="81"/>
    </row>
    <row r="66" spans="3:3" ht="15.75" customHeight="1">
      <c r="C66" s="81"/>
    </row>
    <row r="67" spans="3:3" ht="15.75" customHeight="1">
      <c r="C67" s="81"/>
    </row>
    <row r="68" spans="3:3" ht="15.75" customHeight="1">
      <c r="C68" s="81"/>
    </row>
    <row r="69" spans="3:3" ht="15.75" customHeight="1">
      <c r="C69" s="81"/>
    </row>
    <row r="70" spans="3:3" ht="15.75" customHeight="1">
      <c r="C70" s="81"/>
    </row>
    <row r="71" spans="3:3" ht="15.75" customHeight="1">
      <c r="C71" s="81"/>
    </row>
    <row r="72" spans="3:3" ht="15.75" customHeight="1">
      <c r="C72" s="81"/>
    </row>
    <row r="73" spans="3:3" ht="15.75" customHeight="1">
      <c r="C73" s="81"/>
    </row>
    <row r="74" spans="3:3" ht="15.75" customHeight="1">
      <c r="C74" s="81"/>
    </row>
    <row r="75" spans="3:3" ht="15.75" customHeight="1">
      <c r="C75" s="81"/>
    </row>
    <row r="76" spans="3:3" ht="15.75" customHeight="1">
      <c r="C76" s="81"/>
    </row>
    <row r="77" spans="3:3" ht="15.75" customHeight="1">
      <c r="C77" s="81"/>
    </row>
    <row r="78" spans="3:3" ht="15.75" customHeight="1">
      <c r="C78" s="81"/>
    </row>
    <row r="79" spans="3:3" ht="15.75" customHeight="1">
      <c r="C79" s="81"/>
    </row>
    <row r="80" spans="3:3" ht="15.75" customHeight="1">
      <c r="C80" s="81"/>
    </row>
    <row r="81" spans="3:3" ht="15.75" customHeight="1">
      <c r="C81" s="81"/>
    </row>
    <row r="82" spans="3:3" ht="15.75" customHeight="1">
      <c r="C82" s="81"/>
    </row>
    <row r="83" spans="3:3" ht="15.75" customHeight="1">
      <c r="C83" s="81"/>
    </row>
    <row r="84" spans="3:3" ht="15.75" customHeight="1">
      <c r="C84" s="81"/>
    </row>
    <row r="85" spans="3:3" ht="15.75" customHeight="1">
      <c r="C85" s="81"/>
    </row>
    <row r="86" spans="3:3" ht="15.75" customHeight="1">
      <c r="C86" s="81"/>
    </row>
    <row r="87" spans="3:3" ht="15.75" customHeight="1">
      <c r="C87" s="81"/>
    </row>
    <row r="88" spans="3:3" ht="15.75" customHeight="1">
      <c r="C88" s="81"/>
    </row>
    <row r="89" spans="3:3" ht="15.75" customHeight="1">
      <c r="C89" s="81"/>
    </row>
    <row r="90" spans="3:3" ht="15.75" customHeight="1">
      <c r="C90" s="81"/>
    </row>
    <row r="91" spans="3:3" ht="15.75" customHeight="1">
      <c r="C91" s="81"/>
    </row>
    <row r="92" spans="3:3" ht="15.75" customHeight="1">
      <c r="C92" s="81"/>
    </row>
    <row r="93" spans="3:3" ht="15.75" customHeight="1">
      <c r="C93" s="81"/>
    </row>
    <row r="94" spans="3:3" ht="15.75" customHeight="1">
      <c r="C94" s="81"/>
    </row>
    <row r="95" spans="3:3" ht="15.75" customHeight="1">
      <c r="C95" s="81"/>
    </row>
    <row r="96" spans="3:3" ht="15.75" customHeight="1">
      <c r="C96" s="81"/>
    </row>
    <row r="97" spans="3:3" ht="15.75" customHeight="1">
      <c r="C97" s="81"/>
    </row>
    <row r="98" spans="3:3" ht="15.75" customHeight="1">
      <c r="C98" s="81"/>
    </row>
    <row r="99" spans="3:3" ht="15.75" customHeight="1">
      <c r="C99" s="81"/>
    </row>
    <row r="100" spans="3:3" ht="15.75" customHeight="1">
      <c r="C100" s="81"/>
    </row>
    <row r="101" spans="3:3" ht="15.75" customHeight="1">
      <c r="C101" s="81"/>
    </row>
    <row r="102" spans="3:3" ht="15.75" customHeight="1">
      <c r="C102" s="81"/>
    </row>
    <row r="103" spans="3:3" ht="15.75" customHeight="1">
      <c r="C103" s="81"/>
    </row>
    <row r="104" spans="3:3" ht="15.75" customHeight="1">
      <c r="C104" s="81"/>
    </row>
    <row r="105" spans="3:3" ht="15.75" customHeight="1">
      <c r="C105" s="81"/>
    </row>
    <row r="106" spans="3:3" ht="15.75" customHeight="1">
      <c r="C106" s="81"/>
    </row>
    <row r="107" spans="3:3" ht="15.75" customHeight="1">
      <c r="C107" s="81"/>
    </row>
    <row r="108" spans="3:3" ht="15.75" customHeight="1">
      <c r="C108" s="81"/>
    </row>
    <row r="109" spans="3:3" ht="15.75" customHeight="1">
      <c r="C109" s="81"/>
    </row>
    <row r="110" spans="3:3" ht="15.75" customHeight="1">
      <c r="C110" s="81"/>
    </row>
    <row r="111" spans="3:3" ht="15.75" customHeight="1">
      <c r="C111" s="81"/>
    </row>
    <row r="112" spans="3:3" ht="15.75" customHeight="1">
      <c r="C112" s="81"/>
    </row>
    <row r="113" spans="3:3" ht="15.75" customHeight="1">
      <c r="C113" s="81"/>
    </row>
    <row r="114" spans="3:3" ht="15.75" customHeight="1">
      <c r="C114" s="81"/>
    </row>
    <row r="115" spans="3:3" ht="15.75" customHeight="1">
      <c r="C115" s="81"/>
    </row>
    <row r="116" spans="3:3" ht="15.75" customHeight="1">
      <c r="C116" s="81"/>
    </row>
    <row r="117" spans="3:3" ht="15.75" customHeight="1">
      <c r="C117" s="81"/>
    </row>
    <row r="118" spans="3:3" ht="15.75" customHeight="1">
      <c r="C118" s="81"/>
    </row>
    <row r="119" spans="3:3" ht="15.75" customHeight="1">
      <c r="C119" s="81"/>
    </row>
    <row r="120" spans="3:3" ht="15.75" customHeight="1">
      <c r="C120" s="81"/>
    </row>
    <row r="121" spans="3:3" ht="15.75" customHeight="1">
      <c r="C121" s="81"/>
    </row>
    <row r="122" spans="3:3" ht="15.75" customHeight="1">
      <c r="C122" s="81"/>
    </row>
    <row r="123" spans="3:3" ht="15.75" customHeight="1">
      <c r="C123" s="81"/>
    </row>
    <row r="124" spans="3:3" ht="15.75" customHeight="1">
      <c r="C124" s="81"/>
    </row>
    <row r="125" spans="3:3" ht="15.75" customHeight="1">
      <c r="C125" s="81"/>
    </row>
    <row r="126" spans="3:3" ht="15.75" customHeight="1">
      <c r="C126" s="81"/>
    </row>
    <row r="127" spans="3:3" ht="15.75" customHeight="1">
      <c r="C127" s="81"/>
    </row>
    <row r="128" spans="3:3" ht="15.75" customHeight="1">
      <c r="C128" s="81"/>
    </row>
    <row r="129" spans="3:3" ht="15.75" customHeight="1">
      <c r="C129" s="81"/>
    </row>
    <row r="130" spans="3:3" ht="15.75" customHeight="1">
      <c r="C130" s="81"/>
    </row>
    <row r="131" spans="3:3" ht="15.75" customHeight="1">
      <c r="C131" s="81"/>
    </row>
    <row r="132" spans="3:3" ht="15.75" customHeight="1">
      <c r="C132" s="81"/>
    </row>
    <row r="133" spans="3:3" ht="15.75" customHeight="1">
      <c r="C133" s="81"/>
    </row>
    <row r="134" spans="3:3" ht="15.75" customHeight="1">
      <c r="C134" s="81"/>
    </row>
    <row r="135" spans="3:3" ht="15.75" customHeight="1">
      <c r="C135" s="81"/>
    </row>
    <row r="136" spans="3:3" ht="15.75" customHeight="1">
      <c r="C136" s="81"/>
    </row>
    <row r="137" spans="3:3" ht="15.75" customHeight="1">
      <c r="C137" s="81"/>
    </row>
    <row r="138" spans="3:3" ht="15.75" customHeight="1">
      <c r="C138" s="81"/>
    </row>
    <row r="139" spans="3:3" ht="15.75" customHeight="1">
      <c r="C139" s="81"/>
    </row>
    <row r="140" spans="3:3" ht="15.75" customHeight="1">
      <c r="C140" s="81"/>
    </row>
    <row r="141" spans="3:3" ht="15.75" customHeight="1">
      <c r="C141" s="81"/>
    </row>
    <row r="142" spans="3:3" ht="15.75" customHeight="1">
      <c r="C142" s="81"/>
    </row>
    <row r="143" spans="3:3" ht="15.75" customHeight="1">
      <c r="C143" s="81"/>
    </row>
    <row r="144" spans="3:3" ht="15.75" customHeight="1">
      <c r="C144" s="81"/>
    </row>
    <row r="145" spans="3:3" ht="15.75" customHeight="1">
      <c r="C145" s="81"/>
    </row>
    <row r="146" spans="3:3" ht="15.75" customHeight="1">
      <c r="C146" s="81"/>
    </row>
    <row r="147" spans="3:3" ht="15.75" customHeight="1">
      <c r="C147" s="81"/>
    </row>
    <row r="148" spans="3:3" ht="15.75" customHeight="1">
      <c r="C148" s="81"/>
    </row>
    <row r="149" spans="3:3" ht="15.75" customHeight="1">
      <c r="C149" s="81"/>
    </row>
    <row r="150" spans="3:3" ht="15.75" customHeight="1">
      <c r="C150" s="81"/>
    </row>
    <row r="151" spans="3:3" ht="15.75" customHeight="1">
      <c r="C151" s="81"/>
    </row>
    <row r="152" spans="3:3" ht="15.75" customHeight="1">
      <c r="C152" s="81"/>
    </row>
    <row r="153" spans="3:3" ht="15.75" customHeight="1">
      <c r="C153" s="81"/>
    </row>
    <row r="154" spans="3:3" ht="15.75" customHeight="1">
      <c r="C154" s="81"/>
    </row>
    <row r="155" spans="3:3" ht="15.75" customHeight="1">
      <c r="C155" s="81"/>
    </row>
    <row r="156" spans="3:3" ht="15.75" customHeight="1">
      <c r="C156" s="81"/>
    </row>
    <row r="157" spans="3:3" ht="15.75" customHeight="1">
      <c r="C157" s="81"/>
    </row>
    <row r="158" spans="3:3" ht="15.75" customHeight="1">
      <c r="C158" s="81"/>
    </row>
    <row r="159" spans="3:3" ht="15.75" customHeight="1">
      <c r="C159" s="81"/>
    </row>
    <row r="160" spans="3:3" ht="15.75" customHeight="1">
      <c r="C160" s="81"/>
    </row>
    <row r="161" spans="3:3" ht="15.75" customHeight="1">
      <c r="C161" s="81"/>
    </row>
    <row r="162" spans="3:3" ht="15.75" customHeight="1">
      <c r="C162" s="81"/>
    </row>
    <row r="163" spans="3:3" ht="15.75" customHeight="1">
      <c r="C163" s="81"/>
    </row>
    <row r="164" spans="3:3" ht="15.75" customHeight="1">
      <c r="C164" s="81"/>
    </row>
    <row r="165" spans="3:3" ht="15.75" customHeight="1">
      <c r="C165" s="81"/>
    </row>
    <row r="166" spans="3:3" ht="15.75" customHeight="1">
      <c r="C166" s="81"/>
    </row>
    <row r="167" spans="3:3" ht="15.75" customHeight="1">
      <c r="C167" s="81"/>
    </row>
    <row r="168" spans="3:3" ht="15.75" customHeight="1">
      <c r="C168" s="81"/>
    </row>
    <row r="169" spans="3:3" ht="15.75" customHeight="1">
      <c r="C169" s="81"/>
    </row>
    <row r="170" spans="3:3" ht="15.75" customHeight="1">
      <c r="C170" s="81"/>
    </row>
    <row r="171" spans="3:3" ht="15.75" customHeight="1">
      <c r="C171" s="81"/>
    </row>
    <row r="172" spans="3:3" ht="15.75" customHeight="1">
      <c r="C172" s="81"/>
    </row>
    <row r="173" spans="3:3" ht="15.75" customHeight="1">
      <c r="C173" s="81"/>
    </row>
    <row r="174" spans="3:3" ht="15.75" customHeight="1">
      <c r="C174" s="81"/>
    </row>
    <row r="175" spans="3:3" ht="15.75" customHeight="1">
      <c r="C175" s="81"/>
    </row>
    <row r="176" spans="3:3" ht="15.75" customHeight="1">
      <c r="C176" s="81"/>
    </row>
    <row r="177" spans="3:3" ht="15.75" customHeight="1">
      <c r="C177" s="81"/>
    </row>
    <row r="178" spans="3:3" ht="15.75" customHeight="1">
      <c r="C178" s="81"/>
    </row>
    <row r="179" spans="3:3" ht="15.75" customHeight="1">
      <c r="C179" s="81"/>
    </row>
    <row r="180" spans="3:3" ht="15.75" customHeight="1">
      <c r="C180" s="81"/>
    </row>
    <row r="181" spans="3:3" ht="15.75" customHeight="1">
      <c r="C181" s="81"/>
    </row>
    <row r="182" spans="3:3" ht="15.75" customHeight="1">
      <c r="C182" s="81"/>
    </row>
    <row r="183" spans="3:3" ht="15.75" customHeight="1">
      <c r="C183" s="81"/>
    </row>
    <row r="184" spans="3:3" ht="15.75" customHeight="1">
      <c r="C184" s="81"/>
    </row>
    <row r="185" spans="3:3" ht="15.75" customHeight="1">
      <c r="C185" s="81"/>
    </row>
    <row r="186" spans="3:3" ht="15.75" customHeight="1">
      <c r="C186" s="81"/>
    </row>
    <row r="187" spans="3:3" ht="15.75" customHeight="1">
      <c r="C187" s="81"/>
    </row>
    <row r="188" spans="3:3" ht="15.75" customHeight="1">
      <c r="C188" s="81"/>
    </row>
    <row r="189" spans="3:3" ht="15.75" customHeight="1">
      <c r="C189" s="81"/>
    </row>
    <row r="190" spans="3:3" ht="15.75" customHeight="1">
      <c r="C190" s="81"/>
    </row>
    <row r="191" spans="3:3" ht="15.75" customHeight="1">
      <c r="C191" s="81"/>
    </row>
    <row r="192" spans="3:3" ht="15.75" customHeight="1">
      <c r="C192" s="81"/>
    </row>
    <row r="193" spans="3:3" ht="15.75" customHeight="1">
      <c r="C193" s="81"/>
    </row>
    <row r="194" spans="3:3" ht="15.75" customHeight="1">
      <c r="C194" s="81"/>
    </row>
    <row r="195" spans="3:3" ht="15.75" customHeight="1">
      <c r="C195" s="81"/>
    </row>
    <row r="196" spans="3:3" ht="15.75" customHeight="1">
      <c r="C196" s="81"/>
    </row>
    <row r="197" spans="3:3" ht="15.75" customHeight="1">
      <c r="C197" s="81"/>
    </row>
    <row r="198" spans="3:3" ht="15.75" customHeight="1">
      <c r="C198" s="81"/>
    </row>
    <row r="199" spans="3:3" ht="15.75" customHeight="1">
      <c r="C199" s="81"/>
    </row>
    <row r="200" spans="3:3" ht="15.75" customHeight="1">
      <c r="C200" s="81"/>
    </row>
    <row r="201" spans="3:3" ht="15.75" customHeight="1">
      <c r="C201" s="81"/>
    </row>
    <row r="202" spans="3:3" ht="15.75" customHeight="1">
      <c r="C202" s="81"/>
    </row>
    <row r="203" spans="3:3" ht="15.75" customHeight="1">
      <c r="C203" s="81"/>
    </row>
    <row r="204" spans="3:3" ht="15.75" customHeight="1">
      <c r="C204" s="81"/>
    </row>
    <row r="205" spans="3:3" ht="15.75" customHeight="1">
      <c r="C205" s="81"/>
    </row>
    <row r="206" spans="3:3" ht="15.75" customHeight="1">
      <c r="C206" s="81"/>
    </row>
    <row r="207" spans="3:3" ht="15.75" customHeight="1">
      <c r="C207" s="81"/>
    </row>
    <row r="208" spans="3:3" ht="15.75" customHeight="1">
      <c r="C208" s="81"/>
    </row>
    <row r="209" spans="3:3" ht="15.75" customHeight="1">
      <c r="C209" s="81"/>
    </row>
    <row r="210" spans="3:3" ht="15.75" customHeight="1">
      <c r="C210" s="81"/>
    </row>
    <row r="211" spans="3:3" ht="15.75" customHeight="1">
      <c r="C211" s="81"/>
    </row>
    <row r="212" spans="3:3" ht="15.75" customHeight="1">
      <c r="C212" s="81"/>
    </row>
    <row r="213" spans="3:3" ht="15.75" customHeight="1">
      <c r="C213" s="81"/>
    </row>
    <row r="214" spans="3:3" ht="15.75" customHeight="1">
      <c r="C214" s="81"/>
    </row>
    <row r="215" spans="3:3" ht="15.75" customHeight="1">
      <c r="C215" s="81"/>
    </row>
    <row r="216" spans="3:3" ht="15.75" customHeight="1">
      <c r="C216" s="81"/>
    </row>
    <row r="217" spans="3:3" ht="15.75" customHeight="1">
      <c r="C217" s="81"/>
    </row>
    <row r="218" spans="3:3" ht="15.75" customHeight="1">
      <c r="C218" s="81"/>
    </row>
    <row r="219" spans="3:3" ht="15.75" customHeight="1">
      <c r="C219" s="81"/>
    </row>
    <row r="220" spans="3:3" ht="15.75" customHeight="1">
      <c r="C220" s="81"/>
    </row>
    <row r="221" spans="3:3" ht="15.75" customHeight="1">
      <c r="C221" s="81"/>
    </row>
    <row r="222" spans="3:3" ht="15.75" customHeight="1">
      <c r="C222" s="81"/>
    </row>
    <row r="223" spans="3:3" ht="15.75" customHeight="1">
      <c r="C223" s="81"/>
    </row>
    <row r="224" spans="3:3" ht="15.75" customHeight="1">
      <c r="C224" s="81"/>
    </row>
    <row r="225" spans="3:3" ht="15.75" customHeight="1">
      <c r="C225" s="81"/>
    </row>
    <row r="226" spans="3:3" ht="15.75" customHeight="1">
      <c r="C226" s="81"/>
    </row>
    <row r="227" spans="3:3" ht="15.75" customHeight="1">
      <c r="C227" s="81"/>
    </row>
    <row r="228" spans="3:3" ht="15.75" customHeight="1">
      <c r="C228" s="81"/>
    </row>
    <row r="229" spans="3:3" ht="15.75" customHeight="1">
      <c r="C229" s="81"/>
    </row>
    <row r="230" spans="3:3" ht="15.75" customHeight="1">
      <c r="C230" s="81"/>
    </row>
    <row r="231" spans="3:3" ht="15.75" customHeight="1">
      <c r="C231" s="81"/>
    </row>
    <row r="232" spans="3:3" ht="15.75" customHeight="1">
      <c r="C232" s="81"/>
    </row>
    <row r="233" spans="3:3" ht="15.75" customHeight="1">
      <c r="C233" s="81"/>
    </row>
    <row r="234" spans="3:3" ht="15.75" customHeight="1">
      <c r="C234" s="81"/>
    </row>
    <row r="235" spans="3:3" ht="15.75" customHeight="1">
      <c r="C235" s="81"/>
    </row>
    <row r="236" spans="3:3" ht="15.75" customHeight="1">
      <c r="C236" s="81"/>
    </row>
    <row r="237" spans="3:3" ht="15.75" customHeight="1">
      <c r="C237" s="81"/>
    </row>
    <row r="238" spans="3:3" ht="15.75" customHeight="1">
      <c r="C238" s="81"/>
    </row>
    <row r="239" spans="3:3" ht="15.75" customHeight="1">
      <c r="C239" s="81"/>
    </row>
    <row r="240" spans="3:3" ht="15.75" customHeight="1">
      <c r="C240" s="81"/>
    </row>
    <row r="241" spans="3:3" ht="15.75" customHeight="1">
      <c r="C241" s="81"/>
    </row>
    <row r="242" spans="3:3" ht="15.75" customHeight="1">
      <c r="C242" s="81"/>
    </row>
    <row r="243" spans="3:3" ht="15.75" customHeight="1">
      <c r="C243" s="81"/>
    </row>
    <row r="244" spans="3:3" ht="15.75" customHeight="1">
      <c r="C244" s="81"/>
    </row>
    <row r="245" spans="3:3" ht="15.75" customHeight="1">
      <c r="C245" s="81"/>
    </row>
    <row r="246" spans="3:3" ht="15.75" customHeight="1">
      <c r="C246" s="81"/>
    </row>
    <row r="247" spans="3:3" ht="15.75" customHeight="1">
      <c r="C247" s="81"/>
    </row>
    <row r="248" spans="3:3" ht="15.75" customHeight="1">
      <c r="C248" s="81"/>
    </row>
    <row r="249" spans="3:3" ht="15.75" customHeight="1">
      <c r="C249" s="81"/>
    </row>
    <row r="250" spans="3:3" ht="15.75" customHeight="1">
      <c r="C250" s="81"/>
    </row>
    <row r="251" spans="3:3" ht="15.75" customHeight="1">
      <c r="C251" s="81"/>
    </row>
    <row r="252" spans="3:3" ht="15.75" customHeight="1">
      <c r="C252" s="81"/>
    </row>
    <row r="253" spans="3:3" ht="15.75" customHeight="1">
      <c r="C253" s="81"/>
    </row>
    <row r="254" spans="3:3" ht="15.75" customHeight="1">
      <c r="C254" s="81"/>
    </row>
    <row r="255" spans="3:3" ht="15.75" customHeight="1">
      <c r="C255" s="81"/>
    </row>
    <row r="256" spans="3:3" ht="15.75" customHeight="1">
      <c r="C256" s="81"/>
    </row>
    <row r="257" spans="3:3" ht="15.75" customHeight="1">
      <c r="C257" s="81"/>
    </row>
    <row r="258" spans="3:3" ht="15.75" customHeight="1">
      <c r="C258" s="81"/>
    </row>
    <row r="259" spans="3:3" ht="15.75" customHeight="1">
      <c r="C259" s="81"/>
    </row>
    <row r="260" spans="3:3" ht="15.75" customHeight="1">
      <c r="C260" s="81"/>
    </row>
    <row r="261" spans="3:3" ht="15.75" customHeight="1">
      <c r="C261" s="81"/>
    </row>
    <row r="262" spans="3:3" ht="15.75" customHeight="1">
      <c r="C262" s="81"/>
    </row>
    <row r="263" spans="3:3" ht="15.75" customHeight="1">
      <c r="C263" s="81"/>
    </row>
    <row r="264" spans="3:3" ht="15.75" customHeight="1">
      <c r="C264" s="81"/>
    </row>
    <row r="265" spans="3:3" ht="15.75" customHeight="1">
      <c r="C265" s="81"/>
    </row>
    <row r="266" spans="3:3" ht="15.75" customHeight="1">
      <c r="C266" s="81"/>
    </row>
    <row r="267" spans="3:3" ht="15.75" customHeight="1">
      <c r="C267" s="81"/>
    </row>
    <row r="268" spans="3:3" ht="15.75" customHeight="1">
      <c r="C268" s="81"/>
    </row>
    <row r="269" spans="3:3" ht="15.75" customHeight="1">
      <c r="C269" s="81"/>
    </row>
    <row r="270" spans="3:3" ht="15.75" customHeight="1">
      <c r="C270" s="81"/>
    </row>
    <row r="271" spans="3:3" ht="15.75" customHeight="1">
      <c r="C271" s="81"/>
    </row>
    <row r="272" spans="3:3" ht="15.75" customHeight="1">
      <c r="C272" s="81"/>
    </row>
    <row r="273" spans="3:3" ht="15.75" customHeight="1">
      <c r="C273" s="81"/>
    </row>
    <row r="274" spans="3:3" ht="15.75" customHeight="1">
      <c r="C274" s="81"/>
    </row>
    <row r="275" spans="3:3" ht="15.75" customHeight="1">
      <c r="C275" s="81"/>
    </row>
    <row r="276" spans="3:3" ht="15.75" customHeight="1">
      <c r="C276" s="81"/>
    </row>
    <row r="277" spans="3:3" ht="15.75" customHeight="1">
      <c r="C277" s="81"/>
    </row>
    <row r="278" spans="3:3" ht="15.75" customHeight="1">
      <c r="C278" s="81"/>
    </row>
    <row r="279" spans="3:3" ht="15.75" customHeight="1">
      <c r="C279" s="81"/>
    </row>
    <row r="280" spans="3:3" ht="15.75" customHeight="1">
      <c r="C280" s="81"/>
    </row>
    <row r="281" spans="3:3" ht="15.75" customHeight="1">
      <c r="C281" s="81"/>
    </row>
    <row r="282" spans="3:3" ht="15.75" customHeight="1">
      <c r="C282" s="81"/>
    </row>
    <row r="283" spans="3:3" ht="15.75" customHeight="1">
      <c r="C283" s="81"/>
    </row>
    <row r="284" spans="3:3" ht="15.75" customHeight="1">
      <c r="C284" s="81"/>
    </row>
    <row r="285" spans="3:3" ht="15.75" customHeight="1">
      <c r="C285" s="81"/>
    </row>
    <row r="286" spans="3:3" ht="15.75" customHeight="1">
      <c r="C286" s="81"/>
    </row>
    <row r="287" spans="3:3" ht="15.75" customHeight="1">
      <c r="C287" s="81"/>
    </row>
    <row r="288" spans="3:3" ht="15.75" customHeight="1">
      <c r="C288" s="81"/>
    </row>
    <row r="289" spans="3:3" ht="15.75" customHeight="1">
      <c r="C289" s="81"/>
    </row>
    <row r="290" spans="3:3" ht="15.75" customHeight="1">
      <c r="C290" s="81"/>
    </row>
    <row r="291" spans="3:3" ht="15.75" customHeight="1">
      <c r="C291" s="81"/>
    </row>
    <row r="292" spans="3:3" ht="15.75" customHeight="1">
      <c r="C292" s="81"/>
    </row>
    <row r="293" spans="3:3" ht="15.75" customHeight="1">
      <c r="C293" s="81"/>
    </row>
    <row r="294" spans="3:3" ht="15.75" customHeight="1">
      <c r="C294" s="81"/>
    </row>
    <row r="295" spans="3:3" ht="15.75" customHeight="1">
      <c r="C295" s="81"/>
    </row>
    <row r="296" spans="3:3" ht="15.75" customHeight="1">
      <c r="C296" s="81"/>
    </row>
    <row r="297" spans="3:3" ht="15.75" customHeight="1">
      <c r="C297" s="81"/>
    </row>
    <row r="298" spans="3:3" ht="15.75" customHeight="1">
      <c r="C298" s="81"/>
    </row>
    <row r="299" spans="3:3" ht="15.75" customHeight="1">
      <c r="C299" s="81"/>
    </row>
    <row r="300" spans="3:3" ht="15.75" customHeight="1">
      <c r="C300" s="81"/>
    </row>
    <row r="301" spans="3:3" ht="15.75" customHeight="1">
      <c r="C301" s="81"/>
    </row>
    <row r="302" spans="3:3" ht="15.75" customHeight="1">
      <c r="C302" s="81"/>
    </row>
    <row r="303" spans="3:3" ht="15.75" customHeight="1">
      <c r="C303" s="81"/>
    </row>
    <row r="304" spans="3:3" ht="15.75" customHeight="1">
      <c r="C304" s="81"/>
    </row>
    <row r="305" spans="3:3" ht="15.75" customHeight="1">
      <c r="C305" s="81"/>
    </row>
    <row r="306" spans="3:3" ht="15.75" customHeight="1">
      <c r="C306" s="81"/>
    </row>
    <row r="307" spans="3:3" ht="15.75" customHeight="1">
      <c r="C307" s="81"/>
    </row>
    <row r="308" spans="3:3" ht="15.75" customHeight="1">
      <c r="C308" s="81"/>
    </row>
    <row r="309" spans="3:3" ht="15.75" customHeight="1">
      <c r="C309" s="81"/>
    </row>
    <row r="310" spans="3:3" ht="15.75" customHeight="1">
      <c r="C310" s="81"/>
    </row>
    <row r="311" spans="3:3" ht="15.75" customHeight="1">
      <c r="C311" s="81"/>
    </row>
    <row r="312" spans="3:3" ht="15.75" customHeight="1">
      <c r="C312" s="81"/>
    </row>
    <row r="313" spans="3:3" ht="15.75" customHeight="1">
      <c r="C313" s="81"/>
    </row>
    <row r="314" spans="3:3" ht="15.75" customHeight="1">
      <c r="C314" s="81"/>
    </row>
    <row r="315" spans="3:3" ht="15.75" customHeight="1">
      <c r="C315" s="81"/>
    </row>
    <row r="316" spans="3:3" ht="15.75" customHeight="1">
      <c r="C316" s="81"/>
    </row>
    <row r="317" spans="3:3" ht="15.75" customHeight="1">
      <c r="C317" s="81"/>
    </row>
    <row r="318" spans="3:3" ht="15.75" customHeight="1">
      <c r="C318" s="81"/>
    </row>
    <row r="319" spans="3:3" ht="15.75" customHeight="1">
      <c r="C319" s="81"/>
    </row>
    <row r="320" spans="3:3" ht="15.75" customHeight="1">
      <c r="C320" s="81"/>
    </row>
    <row r="321" spans="3:3" ht="15.75" customHeight="1">
      <c r="C321" s="81"/>
    </row>
    <row r="322" spans="3:3" ht="15.75" customHeight="1">
      <c r="C322" s="81"/>
    </row>
    <row r="323" spans="3:3" ht="15.75" customHeight="1">
      <c r="C323" s="81"/>
    </row>
    <row r="324" spans="3:3" ht="15.75" customHeight="1">
      <c r="C324" s="81"/>
    </row>
    <row r="325" spans="3:3" ht="15.75" customHeight="1">
      <c r="C325" s="81"/>
    </row>
    <row r="326" spans="3:3" ht="15.75" customHeight="1">
      <c r="C326" s="81"/>
    </row>
    <row r="327" spans="3:3" ht="15.75" customHeight="1">
      <c r="C327" s="81"/>
    </row>
    <row r="328" spans="3:3" ht="15.75" customHeight="1">
      <c r="C328" s="81"/>
    </row>
    <row r="329" spans="3:3" ht="15.75" customHeight="1">
      <c r="C329" s="81"/>
    </row>
    <row r="330" spans="3:3" ht="15.75" customHeight="1">
      <c r="C330" s="81"/>
    </row>
    <row r="331" spans="3:3" ht="15.75" customHeight="1">
      <c r="C331" s="81"/>
    </row>
    <row r="332" spans="3:3" ht="15.75" customHeight="1">
      <c r="C332" s="81"/>
    </row>
    <row r="333" spans="3:3" ht="15.75" customHeight="1">
      <c r="C333" s="81"/>
    </row>
    <row r="334" spans="3:3" ht="15.75" customHeight="1">
      <c r="C334" s="81"/>
    </row>
    <row r="335" spans="3:3" ht="15.75" customHeight="1">
      <c r="C335" s="81"/>
    </row>
    <row r="336" spans="3:3" ht="15.75" customHeight="1">
      <c r="C336" s="81"/>
    </row>
    <row r="337" spans="3:3" ht="15.75" customHeight="1">
      <c r="C337" s="81"/>
    </row>
    <row r="338" spans="3:3" ht="15.75" customHeight="1">
      <c r="C338" s="81"/>
    </row>
    <row r="339" spans="3:3" ht="15.75" customHeight="1">
      <c r="C339" s="81"/>
    </row>
    <row r="340" spans="3:3" ht="15.75" customHeight="1">
      <c r="C340" s="81"/>
    </row>
    <row r="341" spans="3:3" ht="15.75" customHeight="1">
      <c r="C341" s="81"/>
    </row>
    <row r="342" spans="3:3" ht="15.75" customHeight="1">
      <c r="C342" s="81"/>
    </row>
    <row r="343" spans="3:3" ht="15.75" customHeight="1">
      <c r="C343" s="81"/>
    </row>
    <row r="344" spans="3:3" ht="15.75" customHeight="1">
      <c r="C344" s="81"/>
    </row>
    <row r="345" spans="3:3" ht="15.75" customHeight="1">
      <c r="C345" s="81"/>
    </row>
    <row r="346" spans="3:3" ht="15.75" customHeight="1">
      <c r="C346" s="81"/>
    </row>
    <row r="347" spans="3:3" ht="15.75" customHeight="1">
      <c r="C347" s="81"/>
    </row>
    <row r="348" spans="3:3" ht="15.75" customHeight="1">
      <c r="C348" s="81"/>
    </row>
    <row r="349" spans="3:3" ht="15.75" customHeight="1">
      <c r="C349" s="81"/>
    </row>
    <row r="350" spans="3:3" ht="15.75" customHeight="1">
      <c r="C350" s="81"/>
    </row>
    <row r="351" spans="3:3" ht="15.75" customHeight="1">
      <c r="C351" s="81"/>
    </row>
    <row r="352" spans="3:3" ht="15.75" customHeight="1">
      <c r="C352" s="81"/>
    </row>
    <row r="353" spans="3:3" ht="15.75" customHeight="1">
      <c r="C353" s="81"/>
    </row>
    <row r="354" spans="3:3" ht="15.75" customHeight="1">
      <c r="C354" s="81"/>
    </row>
    <row r="355" spans="3:3" ht="15.75" customHeight="1">
      <c r="C355" s="81"/>
    </row>
    <row r="356" spans="3:3" ht="15.75" customHeight="1">
      <c r="C356" s="81"/>
    </row>
    <row r="357" spans="3:3" ht="15.75" customHeight="1">
      <c r="C357" s="81"/>
    </row>
    <row r="358" spans="3:3" ht="15.75" customHeight="1">
      <c r="C358" s="81"/>
    </row>
    <row r="359" spans="3:3" ht="15.75" customHeight="1">
      <c r="C359" s="81"/>
    </row>
    <row r="360" spans="3:3" ht="15.75" customHeight="1">
      <c r="C360" s="81"/>
    </row>
    <row r="361" spans="3:3" ht="15.75" customHeight="1">
      <c r="C361" s="81"/>
    </row>
    <row r="362" spans="3:3" ht="15.75" customHeight="1">
      <c r="C362" s="81"/>
    </row>
    <row r="363" spans="3:3" ht="15.75" customHeight="1">
      <c r="C363" s="81"/>
    </row>
    <row r="364" spans="3:3" ht="15.75" customHeight="1">
      <c r="C364" s="81"/>
    </row>
    <row r="365" spans="3:3" ht="15.75" customHeight="1">
      <c r="C365" s="81"/>
    </row>
    <row r="366" spans="3:3" ht="15.75" customHeight="1">
      <c r="C366" s="81"/>
    </row>
    <row r="367" spans="3:3" ht="15.75" customHeight="1">
      <c r="C367" s="81"/>
    </row>
    <row r="368" spans="3:3" ht="15.75" customHeight="1">
      <c r="C368" s="81"/>
    </row>
    <row r="369" spans="3:3" ht="15.75" customHeight="1">
      <c r="C369" s="81"/>
    </row>
    <row r="370" spans="3:3" ht="15.75" customHeight="1">
      <c r="C370" s="81"/>
    </row>
    <row r="371" spans="3:3" ht="15.75" customHeight="1">
      <c r="C371" s="81"/>
    </row>
    <row r="372" spans="3:3" ht="15.75" customHeight="1">
      <c r="C372" s="81"/>
    </row>
    <row r="373" spans="3:3" ht="15.75" customHeight="1">
      <c r="C373" s="81"/>
    </row>
    <row r="374" spans="3:3" ht="15.75" customHeight="1">
      <c r="C374" s="81"/>
    </row>
    <row r="375" spans="3:3" ht="15.75" customHeight="1">
      <c r="C375" s="81"/>
    </row>
    <row r="376" spans="3:3" ht="15.75" customHeight="1">
      <c r="C376" s="81"/>
    </row>
    <row r="377" spans="3:3" ht="15.75" customHeight="1">
      <c r="C377" s="81"/>
    </row>
    <row r="378" spans="3:3" ht="15.75" customHeight="1">
      <c r="C378" s="81"/>
    </row>
    <row r="379" spans="3:3" ht="15.75" customHeight="1">
      <c r="C379" s="81"/>
    </row>
    <row r="380" spans="3:3" ht="15.75" customHeight="1">
      <c r="C380" s="81"/>
    </row>
    <row r="381" spans="3:3" ht="15.75" customHeight="1">
      <c r="C381" s="81"/>
    </row>
    <row r="382" spans="3:3" ht="15.75" customHeight="1">
      <c r="C382" s="81"/>
    </row>
    <row r="383" spans="3:3" ht="15.75" customHeight="1">
      <c r="C383" s="81"/>
    </row>
    <row r="384" spans="3:3" ht="15.75" customHeight="1">
      <c r="C384" s="81"/>
    </row>
    <row r="385" spans="3:3" ht="15.75" customHeight="1">
      <c r="C385" s="81"/>
    </row>
    <row r="386" spans="3:3" ht="15.75" customHeight="1">
      <c r="C386" s="81"/>
    </row>
    <row r="387" spans="3:3" ht="15.75" customHeight="1">
      <c r="C387" s="81"/>
    </row>
    <row r="388" spans="3:3" ht="15.75" customHeight="1">
      <c r="C388" s="81"/>
    </row>
    <row r="389" spans="3:3" ht="15.75" customHeight="1">
      <c r="C389" s="81"/>
    </row>
    <row r="390" spans="3:3" ht="15.75" customHeight="1">
      <c r="C390" s="81"/>
    </row>
    <row r="391" spans="3:3" ht="15.75" customHeight="1">
      <c r="C391" s="81"/>
    </row>
    <row r="392" spans="3:3" ht="15.75" customHeight="1">
      <c r="C392" s="81"/>
    </row>
    <row r="393" spans="3:3" ht="15.75" customHeight="1">
      <c r="C393" s="81"/>
    </row>
    <row r="394" spans="3:3" ht="15.75" customHeight="1">
      <c r="C394" s="81"/>
    </row>
    <row r="395" spans="3:3" ht="15.75" customHeight="1">
      <c r="C395" s="81"/>
    </row>
    <row r="396" spans="3:3" ht="15.75" customHeight="1">
      <c r="C396" s="81"/>
    </row>
    <row r="397" spans="3:3" ht="15.75" customHeight="1">
      <c r="C397" s="81"/>
    </row>
    <row r="398" spans="3:3" ht="15.75" customHeight="1">
      <c r="C398" s="81"/>
    </row>
    <row r="399" spans="3:3" ht="15.75" customHeight="1">
      <c r="C399" s="81"/>
    </row>
    <row r="400" spans="3:3" ht="15.75" customHeight="1">
      <c r="C400" s="81"/>
    </row>
    <row r="401" spans="3:3" ht="15.75" customHeight="1">
      <c r="C401" s="81"/>
    </row>
    <row r="402" spans="3:3" ht="15.75" customHeight="1">
      <c r="C402" s="81"/>
    </row>
    <row r="403" spans="3:3" ht="15.75" customHeight="1">
      <c r="C403" s="81"/>
    </row>
    <row r="404" spans="3:3" ht="15.75" customHeight="1">
      <c r="C404" s="81"/>
    </row>
    <row r="405" spans="3:3" ht="15.75" customHeight="1">
      <c r="C405" s="81"/>
    </row>
    <row r="406" spans="3:3" ht="15.75" customHeight="1">
      <c r="C406" s="81"/>
    </row>
    <row r="407" spans="3:3" ht="15.75" customHeight="1">
      <c r="C407" s="81"/>
    </row>
    <row r="408" spans="3:3" ht="15.75" customHeight="1">
      <c r="C408" s="81"/>
    </row>
    <row r="409" spans="3:3" ht="15.75" customHeight="1">
      <c r="C409" s="81"/>
    </row>
    <row r="410" spans="3:3" ht="15.75" customHeight="1">
      <c r="C410" s="81"/>
    </row>
    <row r="411" spans="3:3" ht="15.75" customHeight="1">
      <c r="C411" s="81"/>
    </row>
    <row r="412" spans="3:3" ht="15.75" customHeight="1">
      <c r="C412" s="81"/>
    </row>
    <row r="413" spans="3:3" ht="15.75" customHeight="1">
      <c r="C413" s="81"/>
    </row>
    <row r="414" spans="3:3" ht="15.75" customHeight="1">
      <c r="C414" s="81"/>
    </row>
    <row r="415" spans="3:3" ht="15.75" customHeight="1">
      <c r="C415" s="81"/>
    </row>
    <row r="416" spans="3:3" ht="15.75" customHeight="1">
      <c r="C416" s="81"/>
    </row>
    <row r="417" spans="3:3" ht="15.75" customHeight="1">
      <c r="C417" s="81"/>
    </row>
    <row r="418" spans="3:3" ht="15.75" customHeight="1">
      <c r="C418" s="81"/>
    </row>
    <row r="419" spans="3:3" ht="15.75" customHeight="1">
      <c r="C419" s="81"/>
    </row>
    <row r="420" spans="3:3" ht="15.75" customHeight="1">
      <c r="C420" s="81"/>
    </row>
    <row r="421" spans="3:3" ht="15.75" customHeight="1">
      <c r="C421" s="81"/>
    </row>
    <row r="422" spans="3:3" ht="15.75" customHeight="1">
      <c r="C422" s="81"/>
    </row>
    <row r="423" spans="3:3" ht="15.75" customHeight="1">
      <c r="C423" s="81"/>
    </row>
    <row r="424" spans="3:3" ht="15.75" customHeight="1">
      <c r="C424" s="81"/>
    </row>
    <row r="425" spans="3:3" ht="15.75" customHeight="1">
      <c r="C425" s="81"/>
    </row>
    <row r="426" spans="3:3" ht="15.75" customHeight="1">
      <c r="C426" s="81"/>
    </row>
    <row r="427" spans="3:3" ht="15.75" customHeight="1">
      <c r="C427" s="81"/>
    </row>
    <row r="428" spans="3:3" ht="15.75" customHeight="1">
      <c r="C428" s="81"/>
    </row>
    <row r="429" spans="3:3" ht="15.75" customHeight="1">
      <c r="C429" s="81"/>
    </row>
    <row r="430" spans="3:3" ht="15.75" customHeight="1">
      <c r="C430" s="81"/>
    </row>
    <row r="431" spans="3:3" ht="15.75" customHeight="1">
      <c r="C431" s="81"/>
    </row>
    <row r="432" spans="3:3" ht="15.75" customHeight="1">
      <c r="C432" s="81"/>
    </row>
    <row r="433" spans="3:3" ht="15.75" customHeight="1">
      <c r="C433" s="81"/>
    </row>
    <row r="434" spans="3:3" ht="15.75" customHeight="1">
      <c r="C434" s="81"/>
    </row>
    <row r="435" spans="3:3" ht="15.75" customHeight="1">
      <c r="C435" s="81"/>
    </row>
    <row r="436" spans="3:3" ht="15.75" customHeight="1">
      <c r="C436" s="81"/>
    </row>
    <row r="437" spans="3:3" ht="15.75" customHeight="1">
      <c r="C437" s="81"/>
    </row>
    <row r="438" spans="3:3" ht="15.75" customHeight="1">
      <c r="C438" s="81"/>
    </row>
    <row r="439" spans="3:3" ht="15.75" customHeight="1">
      <c r="C439" s="81"/>
    </row>
    <row r="440" spans="3:3" ht="15.75" customHeight="1">
      <c r="C440" s="81"/>
    </row>
    <row r="441" spans="3:3" ht="15.75" customHeight="1">
      <c r="C441" s="81"/>
    </row>
    <row r="442" spans="3:3" ht="15.75" customHeight="1">
      <c r="C442" s="81"/>
    </row>
    <row r="443" spans="3:3" ht="15.75" customHeight="1">
      <c r="C443" s="81"/>
    </row>
    <row r="444" spans="3:3" ht="15.75" customHeight="1">
      <c r="C444" s="81"/>
    </row>
    <row r="445" spans="3:3" ht="15.75" customHeight="1">
      <c r="C445" s="81"/>
    </row>
    <row r="446" spans="3:3" ht="15.75" customHeight="1">
      <c r="C446" s="81"/>
    </row>
    <row r="447" spans="3:3" ht="15.75" customHeight="1">
      <c r="C447" s="81"/>
    </row>
    <row r="448" spans="3:3" ht="15.75" customHeight="1">
      <c r="C448" s="81"/>
    </row>
    <row r="449" spans="3:3" ht="15.75" customHeight="1">
      <c r="C449" s="81"/>
    </row>
    <row r="450" spans="3:3" ht="15.75" customHeight="1">
      <c r="C450" s="81"/>
    </row>
    <row r="451" spans="3:3" ht="15.75" customHeight="1">
      <c r="C451" s="81"/>
    </row>
    <row r="452" spans="3:3" ht="15.75" customHeight="1">
      <c r="C452" s="81"/>
    </row>
    <row r="453" spans="3:3" ht="15.75" customHeight="1">
      <c r="C453" s="81"/>
    </row>
    <row r="454" spans="3:3" ht="15.75" customHeight="1">
      <c r="C454" s="81"/>
    </row>
    <row r="455" spans="3:3" ht="15.75" customHeight="1">
      <c r="C455" s="81"/>
    </row>
    <row r="456" spans="3:3" ht="15.75" customHeight="1">
      <c r="C456" s="81"/>
    </row>
    <row r="457" spans="3:3" ht="15.75" customHeight="1">
      <c r="C457" s="81"/>
    </row>
    <row r="458" spans="3:3" ht="15.75" customHeight="1">
      <c r="C458" s="81"/>
    </row>
    <row r="459" spans="3:3" ht="15.75" customHeight="1">
      <c r="C459" s="81"/>
    </row>
    <row r="460" spans="3:3" ht="15.75" customHeight="1">
      <c r="C460" s="81"/>
    </row>
    <row r="461" spans="3:3" ht="15.75" customHeight="1">
      <c r="C461" s="81"/>
    </row>
    <row r="462" spans="3:3" ht="15.75" customHeight="1">
      <c r="C462" s="81"/>
    </row>
    <row r="463" spans="3:3" ht="15.75" customHeight="1">
      <c r="C463" s="81"/>
    </row>
    <row r="464" spans="3:3" ht="15.75" customHeight="1">
      <c r="C464" s="81"/>
    </row>
    <row r="465" spans="3:3" ht="15.75" customHeight="1">
      <c r="C465" s="81"/>
    </row>
    <row r="466" spans="3:3" ht="15.75" customHeight="1">
      <c r="C466" s="81"/>
    </row>
    <row r="467" spans="3:3" ht="15.75" customHeight="1">
      <c r="C467" s="81"/>
    </row>
    <row r="468" spans="3:3" ht="15.75" customHeight="1">
      <c r="C468" s="81"/>
    </row>
    <row r="469" spans="3:3" ht="15.75" customHeight="1">
      <c r="C469" s="81"/>
    </row>
    <row r="470" spans="3:3" ht="15.75" customHeight="1">
      <c r="C470" s="81"/>
    </row>
    <row r="471" spans="3:3" ht="15.75" customHeight="1">
      <c r="C471" s="81"/>
    </row>
    <row r="472" spans="3:3" ht="15.75" customHeight="1">
      <c r="C472" s="81"/>
    </row>
    <row r="473" spans="3:3" ht="15.75" customHeight="1">
      <c r="C473" s="81"/>
    </row>
    <row r="474" spans="3:3" ht="15.75" customHeight="1">
      <c r="C474" s="81"/>
    </row>
    <row r="475" spans="3:3" ht="15.75" customHeight="1">
      <c r="C475" s="81"/>
    </row>
    <row r="476" spans="3:3" ht="15.75" customHeight="1">
      <c r="C476" s="81"/>
    </row>
    <row r="477" spans="3:3" ht="15.75" customHeight="1">
      <c r="C477" s="81"/>
    </row>
    <row r="478" spans="3:3" ht="15.75" customHeight="1">
      <c r="C478" s="81"/>
    </row>
    <row r="479" spans="3:3" ht="15.75" customHeight="1">
      <c r="C479" s="81"/>
    </row>
    <row r="480" spans="3:3" ht="15.75" customHeight="1">
      <c r="C480" s="81"/>
    </row>
    <row r="481" spans="3:3" ht="15.75" customHeight="1">
      <c r="C481" s="81"/>
    </row>
    <row r="482" spans="3:3" ht="15.75" customHeight="1">
      <c r="C482" s="81"/>
    </row>
    <row r="483" spans="3:3" ht="15.75" customHeight="1">
      <c r="C483" s="81"/>
    </row>
    <row r="484" spans="3:3" ht="15.75" customHeight="1">
      <c r="C484" s="81"/>
    </row>
    <row r="485" spans="3:3" ht="15.75" customHeight="1">
      <c r="C485" s="81"/>
    </row>
    <row r="486" spans="3:3" ht="15.75" customHeight="1">
      <c r="C486" s="81"/>
    </row>
    <row r="487" spans="3:3" ht="15.75" customHeight="1">
      <c r="C487" s="81"/>
    </row>
    <row r="488" spans="3:3" ht="15.75" customHeight="1">
      <c r="C488" s="81"/>
    </row>
    <row r="489" spans="3:3" ht="15.75" customHeight="1">
      <c r="C489" s="81"/>
    </row>
    <row r="490" spans="3:3" ht="15.75" customHeight="1">
      <c r="C490" s="81"/>
    </row>
    <row r="491" spans="3:3" ht="15.75" customHeight="1">
      <c r="C491" s="81"/>
    </row>
    <row r="492" spans="3:3" ht="15.75" customHeight="1">
      <c r="C492" s="81"/>
    </row>
    <row r="493" spans="3:3" ht="15.75" customHeight="1">
      <c r="C493" s="81"/>
    </row>
    <row r="494" spans="3:3" ht="15.75" customHeight="1">
      <c r="C494" s="81"/>
    </row>
    <row r="495" spans="3:3" ht="15.75" customHeight="1">
      <c r="C495" s="81"/>
    </row>
    <row r="496" spans="3:3" ht="15.75" customHeight="1">
      <c r="C496" s="81"/>
    </row>
    <row r="497" spans="3:3" ht="15.75" customHeight="1">
      <c r="C497" s="81"/>
    </row>
    <row r="498" spans="3:3" ht="15.75" customHeight="1">
      <c r="C498" s="81"/>
    </row>
    <row r="499" spans="3:3" ht="15.75" customHeight="1">
      <c r="C499" s="81"/>
    </row>
    <row r="500" spans="3:3" ht="15.75" customHeight="1">
      <c r="C500" s="81"/>
    </row>
    <row r="501" spans="3:3" ht="15.75" customHeight="1">
      <c r="C501" s="81"/>
    </row>
    <row r="502" spans="3:3" ht="15.75" customHeight="1">
      <c r="C502" s="81"/>
    </row>
    <row r="503" spans="3:3" ht="15.75" customHeight="1">
      <c r="C503" s="81"/>
    </row>
    <row r="504" spans="3:3" ht="15.75" customHeight="1">
      <c r="C504" s="81"/>
    </row>
    <row r="505" spans="3:3" ht="15.75" customHeight="1">
      <c r="C505" s="81"/>
    </row>
    <row r="506" spans="3:3" ht="15.75" customHeight="1">
      <c r="C506" s="81"/>
    </row>
    <row r="507" spans="3:3" ht="15.75" customHeight="1">
      <c r="C507" s="81"/>
    </row>
    <row r="508" spans="3:3" ht="15.75" customHeight="1">
      <c r="C508" s="81"/>
    </row>
    <row r="509" spans="3:3" ht="15.75" customHeight="1">
      <c r="C509" s="81"/>
    </row>
    <row r="510" spans="3:3" ht="15.75" customHeight="1">
      <c r="C510" s="81"/>
    </row>
    <row r="511" spans="3:3" ht="15.75" customHeight="1">
      <c r="C511" s="81"/>
    </row>
    <row r="512" spans="3:3" ht="15.75" customHeight="1">
      <c r="C512" s="81"/>
    </row>
    <row r="513" spans="3:3" ht="15.75" customHeight="1">
      <c r="C513" s="81"/>
    </row>
    <row r="514" spans="3:3" ht="15.75" customHeight="1">
      <c r="C514" s="81"/>
    </row>
    <row r="515" spans="3:3" ht="15.75" customHeight="1">
      <c r="C515" s="81"/>
    </row>
    <row r="516" spans="3:3" ht="15.75" customHeight="1">
      <c r="C516" s="81"/>
    </row>
    <row r="517" spans="3:3" ht="15.75" customHeight="1">
      <c r="C517" s="81"/>
    </row>
    <row r="518" spans="3:3" ht="15.75" customHeight="1">
      <c r="C518" s="81"/>
    </row>
    <row r="519" spans="3:3" ht="15.75" customHeight="1">
      <c r="C519" s="81"/>
    </row>
    <row r="520" spans="3:3" ht="15.75" customHeight="1">
      <c r="C520" s="81"/>
    </row>
    <row r="521" spans="3:3" ht="15.75" customHeight="1">
      <c r="C521" s="81"/>
    </row>
    <row r="522" spans="3:3" ht="15.75" customHeight="1">
      <c r="C522" s="81"/>
    </row>
    <row r="523" spans="3:3" ht="15.75" customHeight="1">
      <c r="C523" s="81"/>
    </row>
    <row r="524" spans="3:3" ht="15.75" customHeight="1">
      <c r="C524" s="81"/>
    </row>
    <row r="525" spans="3:3" ht="15.75" customHeight="1">
      <c r="C525" s="81"/>
    </row>
    <row r="526" spans="3:3" ht="15.75" customHeight="1">
      <c r="C526" s="81"/>
    </row>
    <row r="527" spans="3:3" ht="15.75" customHeight="1">
      <c r="C527" s="81"/>
    </row>
    <row r="528" spans="3:3" ht="15.75" customHeight="1">
      <c r="C528" s="81"/>
    </row>
    <row r="529" spans="3:3" ht="15.75" customHeight="1">
      <c r="C529" s="81"/>
    </row>
    <row r="530" spans="3:3" ht="15.75" customHeight="1">
      <c r="C530" s="81"/>
    </row>
    <row r="531" spans="3:3" ht="15.75" customHeight="1">
      <c r="C531" s="81"/>
    </row>
    <row r="532" spans="3:3" ht="15.75" customHeight="1">
      <c r="C532" s="81"/>
    </row>
    <row r="533" spans="3:3" ht="15.75" customHeight="1">
      <c r="C533" s="81"/>
    </row>
    <row r="534" spans="3:3" ht="15.75" customHeight="1">
      <c r="C534" s="81"/>
    </row>
    <row r="535" spans="3:3" ht="15.75" customHeight="1">
      <c r="C535" s="81"/>
    </row>
    <row r="536" spans="3:3" ht="15.75" customHeight="1">
      <c r="C536" s="81"/>
    </row>
    <row r="537" spans="3:3" ht="15.75" customHeight="1">
      <c r="C537" s="81"/>
    </row>
    <row r="538" spans="3:3" ht="15.75" customHeight="1">
      <c r="C538" s="81"/>
    </row>
    <row r="539" spans="3:3" ht="15.75" customHeight="1">
      <c r="C539" s="81"/>
    </row>
    <row r="540" spans="3:3" ht="15.75" customHeight="1">
      <c r="C540" s="81"/>
    </row>
    <row r="541" spans="3:3" ht="15.75" customHeight="1">
      <c r="C541" s="81"/>
    </row>
    <row r="542" spans="3:3" ht="15.75" customHeight="1">
      <c r="C542" s="81"/>
    </row>
    <row r="543" spans="3:3" ht="15.75" customHeight="1">
      <c r="C543" s="81"/>
    </row>
    <row r="544" spans="3:3" ht="15.75" customHeight="1">
      <c r="C544" s="81"/>
    </row>
    <row r="545" spans="3:3" ht="15.75" customHeight="1">
      <c r="C545" s="81"/>
    </row>
    <row r="546" spans="3:3" ht="15.75" customHeight="1">
      <c r="C546" s="81"/>
    </row>
    <row r="547" spans="3:3" ht="15.75" customHeight="1">
      <c r="C547" s="81"/>
    </row>
    <row r="548" spans="3:3" ht="15.75" customHeight="1">
      <c r="C548" s="81"/>
    </row>
    <row r="549" spans="3:3" ht="15.75" customHeight="1">
      <c r="C549" s="81"/>
    </row>
    <row r="550" spans="3:3" ht="15.75" customHeight="1">
      <c r="C550" s="81"/>
    </row>
    <row r="551" spans="3:3" ht="15.75" customHeight="1">
      <c r="C551" s="81"/>
    </row>
    <row r="552" spans="3:3" ht="15.75" customHeight="1">
      <c r="C552" s="81"/>
    </row>
    <row r="553" spans="3:3" ht="15.75" customHeight="1">
      <c r="C553" s="81"/>
    </row>
    <row r="554" spans="3:3" ht="15.75" customHeight="1">
      <c r="C554" s="81"/>
    </row>
    <row r="555" spans="3:3" ht="15.75" customHeight="1">
      <c r="C555" s="81"/>
    </row>
    <row r="556" spans="3:3" ht="15.75" customHeight="1">
      <c r="C556" s="81"/>
    </row>
    <row r="557" spans="3:3" ht="15.75" customHeight="1">
      <c r="C557" s="81"/>
    </row>
    <row r="558" spans="3:3" ht="15.75" customHeight="1">
      <c r="C558" s="81"/>
    </row>
    <row r="559" spans="3:3" ht="15.75" customHeight="1">
      <c r="C559" s="81"/>
    </row>
    <row r="560" spans="3:3" ht="15.75" customHeight="1">
      <c r="C560" s="81"/>
    </row>
    <row r="561" spans="3:3" ht="15.75" customHeight="1">
      <c r="C561" s="81"/>
    </row>
    <row r="562" spans="3:3" ht="15.75" customHeight="1">
      <c r="C562" s="81"/>
    </row>
    <row r="563" spans="3:3" ht="15.75" customHeight="1">
      <c r="C563" s="81"/>
    </row>
    <row r="564" spans="3:3" ht="15.75" customHeight="1">
      <c r="C564" s="81"/>
    </row>
    <row r="565" spans="3:3" ht="15.75" customHeight="1">
      <c r="C565" s="81"/>
    </row>
    <row r="566" spans="3:3" ht="15.75" customHeight="1">
      <c r="C566" s="81"/>
    </row>
    <row r="567" spans="3:3" ht="15.75" customHeight="1">
      <c r="C567" s="81"/>
    </row>
    <row r="568" spans="3:3" ht="15.75" customHeight="1">
      <c r="C568" s="81"/>
    </row>
    <row r="569" spans="3:3" ht="15.75" customHeight="1">
      <c r="C569" s="81"/>
    </row>
    <row r="570" spans="3:3" ht="15.75" customHeight="1">
      <c r="C570" s="81"/>
    </row>
    <row r="571" spans="3:3" ht="15.75" customHeight="1">
      <c r="C571" s="81"/>
    </row>
    <row r="572" spans="3:3" ht="15.75" customHeight="1">
      <c r="C572" s="81"/>
    </row>
    <row r="573" spans="3:3" ht="15.75" customHeight="1">
      <c r="C573" s="81"/>
    </row>
    <row r="574" spans="3:3" ht="15.75" customHeight="1">
      <c r="C574" s="81"/>
    </row>
    <row r="575" spans="3:3" ht="15.75" customHeight="1">
      <c r="C575" s="81"/>
    </row>
    <row r="576" spans="3:3" ht="15.75" customHeight="1">
      <c r="C576" s="81"/>
    </row>
    <row r="577" spans="3:3" ht="15.75" customHeight="1">
      <c r="C577" s="81"/>
    </row>
    <row r="578" spans="3:3" ht="15.75" customHeight="1">
      <c r="C578" s="81"/>
    </row>
    <row r="579" spans="3:3" ht="15.75" customHeight="1">
      <c r="C579" s="81"/>
    </row>
    <row r="580" spans="3:3" ht="15.75" customHeight="1">
      <c r="C580" s="81"/>
    </row>
    <row r="581" spans="3:3" ht="15.75" customHeight="1">
      <c r="C581" s="81"/>
    </row>
    <row r="582" spans="3:3" ht="15.75" customHeight="1">
      <c r="C582" s="81"/>
    </row>
    <row r="583" spans="3:3" ht="15.75" customHeight="1">
      <c r="C583" s="81"/>
    </row>
    <row r="584" spans="3:3" ht="15.75" customHeight="1">
      <c r="C584" s="81"/>
    </row>
    <row r="585" spans="3:3" ht="15.75" customHeight="1">
      <c r="C585" s="81"/>
    </row>
    <row r="586" spans="3:3" ht="15.75" customHeight="1">
      <c r="C586" s="81"/>
    </row>
    <row r="587" spans="3:3" ht="15.75" customHeight="1">
      <c r="C587" s="81"/>
    </row>
    <row r="588" spans="3:3" ht="15.75" customHeight="1">
      <c r="C588" s="81"/>
    </row>
    <row r="589" spans="3:3" ht="15.75" customHeight="1">
      <c r="C589" s="81"/>
    </row>
    <row r="590" spans="3:3" ht="15.75" customHeight="1">
      <c r="C590" s="81"/>
    </row>
    <row r="591" spans="3:3" ht="15.75" customHeight="1">
      <c r="C591" s="81"/>
    </row>
    <row r="592" spans="3:3" ht="15.75" customHeight="1">
      <c r="C592" s="81"/>
    </row>
    <row r="593" spans="3:3" ht="15.75" customHeight="1">
      <c r="C593" s="81"/>
    </row>
    <row r="594" spans="3:3" ht="15.75" customHeight="1">
      <c r="C594" s="81"/>
    </row>
    <row r="595" spans="3:3" ht="15.75" customHeight="1">
      <c r="C595" s="81"/>
    </row>
    <row r="596" spans="3:3" ht="15.75" customHeight="1">
      <c r="C596" s="81"/>
    </row>
    <row r="597" spans="3:3" ht="15.75" customHeight="1">
      <c r="C597" s="81"/>
    </row>
    <row r="598" spans="3:3" ht="15.75" customHeight="1">
      <c r="C598" s="81"/>
    </row>
    <row r="599" spans="3:3" ht="15.75" customHeight="1">
      <c r="C599" s="81"/>
    </row>
    <row r="600" spans="3:3" ht="15.75" customHeight="1">
      <c r="C600" s="81"/>
    </row>
    <row r="601" spans="3:3" ht="15.75" customHeight="1">
      <c r="C601" s="81"/>
    </row>
    <row r="602" spans="3:3" ht="15.75" customHeight="1">
      <c r="C602" s="81"/>
    </row>
    <row r="603" spans="3:3" ht="15.75" customHeight="1">
      <c r="C603" s="81"/>
    </row>
    <row r="604" spans="3:3" ht="15.75" customHeight="1">
      <c r="C604" s="81"/>
    </row>
    <row r="605" spans="3:3" ht="15.75" customHeight="1">
      <c r="C605" s="81"/>
    </row>
    <row r="606" spans="3:3" ht="15.75" customHeight="1">
      <c r="C606" s="81"/>
    </row>
    <row r="607" spans="3:3" ht="15.75" customHeight="1">
      <c r="C607" s="81"/>
    </row>
    <row r="608" spans="3:3" ht="15.75" customHeight="1">
      <c r="C608" s="81"/>
    </row>
    <row r="609" spans="3:3" ht="15.75" customHeight="1">
      <c r="C609" s="81"/>
    </row>
    <row r="610" spans="3:3" ht="15.75" customHeight="1">
      <c r="C610" s="81"/>
    </row>
    <row r="611" spans="3:3" ht="15.75" customHeight="1">
      <c r="C611" s="81"/>
    </row>
    <row r="612" spans="3:3" ht="15.75" customHeight="1">
      <c r="C612" s="81"/>
    </row>
    <row r="613" spans="3:3" ht="15.75" customHeight="1">
      <c r="C613" s="81"/>
    </row>
    <row r="614" spans="3:3" ht="15.75" customHeight="1">
      <c r="C614" s="81"/>
    </row>
    <row r="615" spans="3:3" ht="15.75" customHeight="1">
      <c r="C615" s="81"/>
    </row>
    <row r="616" spans="3:3" ht="15.75" customHeight="1">
      <c r="C616" s="81"/>
    </row>
    <row r="617" spans="3:3" ht="15.75" customHeight="1">
      <c r="C617" s="81"/>
    </row>
    <row r="618" spans="3:3" ht="15.75" customHeight="1">
      <c r="C618" s="81"/>
    </row>
    <row r="619" spans="3:3" ht="15.75" customHeight="1">
      <c r="C619" s="81"/>
    </row>
    <row r="620" spans="3:3" ht="15.75" customHeight="1">
      <c r="C620" s="81"/>
    </row>
    <row r="621" spans="3:3" ht="15.75" customHeight="1">
      <c r="C621" s="81"/>
    </row>
    <row r="622" spans="3:3" ht="15.75" customHeight="1">
      <c r="C622" s="81"/>
    </row>
    <row r="623" spans="3:3" ht="15.75" customHeight="1">
      <c r="C623" s="81"/>
    </row>
    <row r="624" spans="3:3" ht="15.75" customHeight="1">
      <c r="C624" s="81"/>
    </row>
    <row r="625" spans="3:3" ht="15.75" customHeight="1">
      <c r="C625" s="81"/>
    </row>
    <row r="626" spans="3:3" ht="15.75" customHeight="1">
      <c r="C626" s="81"/>
    </row>
    <row r="627" spans="3:3" ht="15.75" customHeight="1">
      <c r="C627" s="81"/>
    </row>
    <row r="628" spans="3:3" ht="15.75" customHeight="1">
      <c r="C628" s="81"/>
    </row>
    <row r="629" spans="3:3" ht="15.75" customHeight="1">
      <c r="C629" s="81"/>
    </row>
    <row r="630" spans="3:3" ht="15.75" customHeight="1">
      <c r="C630" s="81"/>
    </row>
    <row r="631" spans="3:3" ht="15.75" customHeight="1">
      <c r="C631" s="81"/>
    </row>
    <row r="632" spans="3:3" ht="15.75" customHeight="1">
      <c r="C632" s="81"/>
    </row>
    <row r="633" spans="3:3" ht="15.75" customHeight="1">
      <c r="C633" s="81"/>
    </row>
    <row r="634" spans="3:3" ht="15.75" customHeight="1">
      <c r="C634" s="81"/>
    </row>
    <row r="635" spans="3:3" ht="15.75" customHeight="1">
      <c r="C635" s="81"/>
    </row>
    <row r="636" spans="3:3" ht="15.75" customHeight="1">
      <c r="C636" s="81"/>
    </row>
    <row r="637" spans="3:3" ht="15.75" customHeight="1">
      <c r="C637" s="81"/>
    </row>
    <row r="638" spans="3:3" ht="15.75" customHeight="1">
      <c r="C638" s="81"/>
    </row>
    <row r="639" spans="3:3" ht="15.75" customHeight="1">
      <c r="C639" s="81"/>
    </row>
    <row r="640" spans="3:3" ht="15.75" customHeight="1">
      <c r="C640" s="81"/>
    </row>
    <row r="641" spans="3:3" ht="15.75" customHeight="1">
      <c r="C641" s="81"/>
    </row>
    <row r="642" spans="3:3" ht="15.75" customHeight="1">
      <c r="C642" s="81"/>
    </row>
    <row r="643" spans="3:3" ht="15.75" customHeight="1">
      <c r="C643" s="81"/>
    </row>
    <row r="644" spans="3:3" ht="15.75" customHeight="1">
      <c r="C644" s="81"/>
    </row>
    <row r="645" spans="3:3" ht="15.75" customHeight="1">
      <c r="C645" s="81"/>
    </row>
    <row r="646" spans="3:3" ht="15.75" customHeight="1">
      <c r="C646" s="81"/>
    </row>
    <row r="647" spans="3:3" ht="15.75" customHeight="1">
      <c r="C647" s="81"/>
    </row>
    <row r="648" spans="3:3" ht="15.75" customHeight="1">
      <c r="C648" s="81"/>
    </row>
    <row r="649" spans="3:3" ht="15.75" customHeight="1">
      <c r="C649" s="81"/>
    </row>
    <row r="650" spans="3:3" ht="15.75" customHeight="1">
      <c r="C650" s="81"/>
    </row>
    <row r="651" spans="3:3" ht="15.75" customHeight="1">
      <c r="C651" s="81"/>
    </row>
    <row r="652" spans="3:3" ht="15.75" customHeight="1">
      <c r="C652" s="81"/>
    </row>
    <row r="653" spans="3:3" ht="15.75" customHeight="1">
      <c r="C653" s="81"/>
    </row>
    <row r="654" spans="3:3" ht="15.75" customHeight="1">
      <c r="C654" s="81"/>
    </row>
    <row r="655" spans="3:3" ht="15.75" customHeight="1">
      <c r="C655" s="81"/>
    </row>
    <row r="656" spans="3:3" ht="15.75" customHeight="1">
      <c r="C656" s="81"/>
    </row>
    <row r="657" spans="3:3" ht="15.75" customHeight="1">
      <c r="C657" s="81"/>
    </row>
    <row r="658" spans="3:3" ht="15.75" customHeight="1">
      <c r="C658" s="81"/>
    </row>
    <row r="659" spans="3:3" ht="15.75" customHeight="1">
      <c r="C659" s="81"/>
    </row>
    <row r="660" spans="3:3" ht="15.75" customHeight="1">
      <c r="C660" s="81"/>
    </row>
    <row r="661" spans="3:3" ht="15.75" customHeight="1">
      <c r="C661" s="81"/>
    </row>
    <row r="662" spans="3:3" ht="15.75" customHeight="1">
      <c r="C662" s="81"/>
    </row>
    <row r="663" spans="3:3" ht="15.75" customHeight="1">
      <c r="C663" s="81"/>
    </row>
    <row r="664" spans="3:3" ht="15.75" customHeight="1">
      <c r="C664" s="81"/>
    </row>
    <row r="665" spans="3:3" ht="15.75" customHeight="1">
      <c r="C665" s="81"/>
    </row>
    <row r="666" spans="3:3" ht="15.75" customHeight="1">
      <c r="C666" s="81"/>
    </row>
    <row r="667" spans="3:3" ht="15.75" customHeight="1">
      <c r="C667" s="81"/>
    </row>
    <row r="668" spans="3:3" ht="15.75" customHeight="1">
      <c r="C668" s="81"/>
    </row>
    <row r="669" spans="3:3" ht="15.75" customHeight="1">
      <c r="C669" s="81"/>
    </row>
    <row r="670" spans="3:3" ht="15.75" customHeight="1">
      <c r="C670" s="81"/>
    </row>
    <row r="671" spans="3:3" ht="15.75" customHeight="1">
      <c r="C671" s="81"/>
    </row>
    <row r="672" spans="3:3" ht="15.75" customHeight="1">
      <c r="C672" s="81"/>
    </row>
    <row r="673" spans="3:3" ht="15.75" customHeight="1">
      <c r="C673" s="81"/>
    </row>
    <row r="674" spans="3:3" ht="15.75" customHeight="1">
      <c r="C674" s="81"/>
    </row>
    <row r="675" spans="3:3" ht="15.75" customHeight="1">
      <c r="C675" s="81"/>
    </row>
    <row r="676" spans="3:3" ht="15.75" customHeight="1">
      <c r="C676" s="81"/>
    </row>
    <row r="677" spans="3:3" ht="15.75" customHeight="1">
      <c r="C677" s="81"/>
    </row>
    <row r="678" spans="3:3" ht="15.75" customHeight="1">
      <c r="C678" s="81"/>
    </row>
    <row r="679" spans="3:3" ht="15.75" customHeight="1">
      <c r="C679" s="81"/>
    </row>
    <row r="680" spans="3:3" ht="15.75" customHeight="1">
      <c r="C680" s="81"/>
    </row>
    <row r="681" spans="3:3" ht="15.75" customHeight="1">
      <c r="C681" s="81"/>
    </row>
    <row r="682" spans="3:3" ht="15.75" customHeight="1">
      <c r="C682" s="81"/>
    </row>
    <row r="683" spans="3:3" ht="15.75" customHeight="1">
      <c r="C683" s="81"/>
    </row>
    <row r="684" spans="3:3" ht="15.75" customHeight="1">
      <c r="C684" s="81"/>
    </row>
    <row r="685" spans="3:3" ht="15.75" customHeight="1">
      <c r="C685" s="81"/>
    </row>
    <row r="686" spans="3:3" ht="15.75" customHeight="1">
      <c r="C686" s="81"/>
    </row>
    <row r="687" spans="3:3" ht="15.75" customHeight="1">
      <c r="C687" s="81"/>
    </row>
    <row r="688" spans="3:3" ht="15.75" customHeight="1">
      <c r="C688" s="81"/>
    </row>
    <row r="689" spans="3:3" ht="15.75" customHeight="1">
      <c r="C689" s="81"/>
    </row>
    <row r="690" spans="3:3" ht="15.75" customHeight="1">
      <c r="C690" s="81"/>
    </row>
    <row r="691" spans="3:3" ht="15.75" customHeight="1">
      <c r="C691" s="81"/>
    </row>
    <row r="692" spans="3:3" ht="15.75" customHeight="1">
      <c r="C692" s="81"/>
    </row>
    <row r="693" spans="3:3" ht="15.75" customHeight="1">
      <c r="C693" s="81"/>
    </row>
    <row r="694" spans="3:3" ht="15.75" customHeight="1">
      <c r="C694" s="81"/>
    </row>
    <row r="695" spans="3:3" ht="15.75" customHeight="1">
      <c r="C695" s="81"/>
    </row>
    <row r="696" spans="3:3" ht="15.75" customHeight="1">
      <c r="C696" s="81"/>
    </row>
    <row r="697" spans="3:3" ht="15.75" customHeight="1">
      <c r="C697" s="81"/>
    </row>
    <row r="698" spans="3:3" ht="15.75" customHeight="1">
      <c r="C698" s="81"/>
    </row>
    <row r="699" spans="3:3" ht="15.75" customHeight="1">
      <c r="C699" s="81"/>
    </row>
    <row r="700" spans="3:3" ht="15.75" customHeight="1">
      <c r="C700" s="81"/>
    </row>
    <row r="701" spans="3:3" ht="15.75" customHeight="1">
      <c r="C701" s="81"/>
    </row>
    <row r="702" spans="3:3" ht="15.75" customHeight="1">
      <c r="C702" s="81"/>
    </row>
    <row r="703" spans="3:3" ht="15.75" customHeight="1">
      <c r="C703" s="81"/>
    </row>
    <row r="704" spans="3:3" ht="15.75" customHeight="1">
      <c r="C704" s="81"/>
    </row>
    <row r="705" spans="3:3" ht="15.75" customHeight="1">
      <c r="C705" s="81"/>
    </row>
    <row r="706" spans="3:3" ht="15.75" customHeight="1">
      <c r="C706" s="81"/>
    </row>
    <row r="707" spans="3:3" ht="15.75" customHeight="1">
      <c r="C707" s="81"/>
    </row>
    <row r="708" spans="3:3" ht="15.75" customHeight="1">
      <c r="C708" s="81"/>
    </row>
    <row r="709" spans="3:3" ht="15.75" customHeight="1">
      <c r="C709" s="81"/>
    </row>
    <row r="710" spans="3:3" ht="15.75" customHeight="1">
      <c r="C710" s="81"/>
    </row>
    <row r="711" spans="3:3" ht="15.75" customHeight="1">
      <c r="C711" s="81"/>
    </row>
    <row r="712" spans="3:3" ht="15.75" customHeight="1">
      <c r="C712" s="81"/>
    </row>
    <row r="713" spans="3:3" ht="15.75" customHeight="1">
      <c r="C713" s="81"/>
    </row>
    <row r="714" spans="3:3" ht="15.75" customHeight="1">
      <c r="C714" s="81"/>
    </row>
    <row r="715" spans="3:3" ht="15.75" customHeight="1">
      <c r="C715" s="81"/>
    </row>
    <row r="716" spans="3:3" ht="15.75" customHeight="1">
      <c r="C716" s="81"/>
    </row>
    <row r="717" spans="3:3" ht="15.75" customHeight="1">
      <c r="C717" s="81"/>
    </row>
    <row r="718" spans="3:3" ht="15.75" customHeight="1">
      <c r="C718" s="81"/>
    </row>
    <row r="719" spans="3:3" ht="15.75" customHeight="1">
      <c r="C719" s="81"/>
    </row>
    <row r="720" spans="3:3" ht="15.75" customHeight="1">
      <c r="C720" s="81"/>
    </row>
    <row r="721" spans="3:3" ht="15.75" customHeight="1">
      <c r="C721" s="81"/>
    </row>
    <row r="722" spans="3:3" ht="15.75" customHeight="1">
      <c r="C722" s="81"/>
    </row>
    <row r="723" spans="3:3" ht="15.75" customHeight="1">
      <c r="C723" s="81"/>
    </row>
    <row r="724" spans="3:3" ht="15.75" customHeight="1">
      <c r="C724" s="81"/>
    </row>
    <row r="725" spans="3:3" ht="15.75" customHeight="1">
      <c r="C725" s="81"/>
    </row>
    <row r="726" spans="3:3" ht="15.75" customHeight="1">
      <c r="C726" s="81"/>
    </row>
    <row r="727" spans="3:3" ht="15.75" customHeight="1">
      <c r="C727" s="81"/>
    </row>
    <row r="728" spans="3:3" ht="15.75" customHeight="1">
      <c r="C728" s="81"/>
    </row>
    <row r="729" spans="3:3" ht="15.75" customHeight="1">
      <c r="C729" s="81"/>
    </row>
    <row r="730" spans="3:3" ht="15.75" customHeight="1">
      <c r="C730" s="81"/>
    </row>
    <row r="731" spans="3:3" ht="15.75" customHeight="1">
      <c r="C731" s="81"/>
    </row>
    <row r="732" spans="3:3" ht="15.75" customHeight="1">
      <c r="C732" s="81"/>
    </row>
    <row r="733" spans="3:3" ht="15.75" customHeight="1">
      <c r="C733" s="81"/>
    </row>
    <row r="734" spans="3:3" ht="15.75" customHeight="1">
      <c r="C734" s="81"/>
    </row>
    <row r="735" spans="3:3" ht="15.75" customHeight="1">
      <c r="C735" s="81"/>
    </row>
    <row r="736" spans="3:3" ht="15.75" customHeight="1">
      <c r="C736" s="81"/>
    </row>
    <row r="737" spans="3:3" ht="15.75" customHeight="1">
      <c r="C737" s="81"/>
    </row>
    <row r="738" spans="3:3" ht="15.75" customHeight="1">
      <c r="C738" s="81"/>
    </row>
    <row r="739" spans="3:3" ht="15.75" customHeight="1">
      <c r="C739" s="81"/>
    </row>
    <row r="740" spans="3:3" ht="15.75" customHeight="1">
      <c r="C740" s="81"/>
    </row>
    <row r="741" spans="3:3" ht="15.75" customHeight="1">
      <c r="C741" s="81"/>
    </row>
    <row r="742" spans="3:3" ht="15.75" customHeight="1">
      <c r="C742" s="81"/>
    </row>
    <row r="743" spans="3:3" ht="15.75" customHeight="1">
      <c r="C743" s="81"/>
    </row>
    <row r="744" spans="3:3" ht="15.75" customHeight="1">
      <c r="C744" s="81"/>
    </row>
    <row r="745" spans="3:3" ht="15.75" customHeight="1">
      <c r="C745" s="81"/>
    </row>
    <row r="746" spans="3:3" ht="15.75" customHeight="1">
      <c r="C746" s="81"/>
    </row>
    <row r="747" spans="3:3" ht="15.75" customHeight="1">
      <c r="C747" s="81"/>
    </row>
    <row r="748" spans="3:3" ht="15.75" customHeight="1">
      <c r="C748" s="81"/>
    </row>
    <row r="749" spans="3:3" ht="15.75" customHeight="1">
      <c r="C749" s="81"/>
    </row>
    <row r="750" spans="3:3" ht="15.75" customHeight="1">
      <c r="C750" s="81"/>
    </row>
    <row r="751" spans="3:3" ht="15.75" customHeight="1">
      <c r="C751" s="81"/>
    </row>
    <row r="752" spans="3:3" ht="15.75" customHeight="1">
      <c r="C752" s="81"/>
    </row>
    <row r="753" spans="3:3" ht="15.75" customHeight="1">
      <c r="C753" s="81"/>
    </row>
    <row r="754" spans="3:3" ht="15.75" customHeight="1">
      <c r="C754" s="81"/>
    </row>
    <row r="755" spans="3:3" ht="15.75" customHeight="1">
      <c r="C755" s="81"/>
    </row>
    <row r="756" spans="3:3" ht="15.75" customHeight="1">
      <c r="C756" s="81"/>
    </row>
    <row r="757" spans="3:3" ht="15.75" customHeight="1">
      <c r="C757" s="81"/>
    </row>
    <row r="758" spans="3:3" ht="15.75" customHeight="1">
      <c r="C758" s="81"/>
    </row>
    <row r="759" spans="3:3" ht="15.75" customHeight="1">
      <c r="C759" s="81"/>
    </row>
    <row r="760" spans="3:3" ht="15.75" customHeight="1">
      <c r="C760" s="81"/>
    </row>
    <row r="761" spans="3:3" ht="15.75" customHeight="1">
      <c r="C761" s="81"/>
    </row>
    <row r="762" spans="3:3" ht="15.75" customHeight="1">
      <c r="C762" s="81"/>
    </row>
    <row r="763" spans="3:3" ht="15.75" customHeight="1">
      <c r="C763" s="81"/>
    </row>
    <row r="764" spans="3:3" ht="15.75" customHeight="1">
      <c r="C764" s="81"/>
    </row>
    <row r="765" spans="3:3" ht="15.75" customHeight="1">
      <c r="C765" s="81"/>
    </row>
    <row r="766" spans="3:3" ht="15.75" customHeight="1">
      <c r="C766" s="81"/>
    </row>
    <row r="767" spans="3:3" ht="15.75" customHeight="1">
      <c r="C767" s="81"/>
    </row>
    <row r="768" spans="3:3" ht="15.75" customHeight="1">
      <c r="C768" s="81"/>
    </row>
    <row r="769" spans="3:3" ht="15.75" customHeight="1">
      <c r="C769" s="81"/>
    </row>
    <row r="770" spans="3:3" ht="15.75" customHeight="1">
      <c r="C770" s="81"/>
    </row>
    <row r="771" spans="3:3" ht="15.75" customHeight="1">
      <c r="C771" s="81"/>
    </row>
    <row r="772" spans="3:3" ht="15.75" customHeight="1">
      <c r="C772" s="81"/>
    </row>
    <row r="773" spans="3:3" ht="15.75" customHeight="1">
      <c r="C773" s="81"/>
    </row>
    <row r="774" spans="3:3" ht="15.75" customHeight="1">
      <c r="C774" s="81"/>
    </row>
    <row r="775" spans="3:3" ht="15.75" customHeight="1">
      <c r="C775" s="81"/>
    </row>
    <row r="776" spans="3:3" ht="15.75" customHeight="1">
      <c r="C776" s="81"/>
    </row>
    <row r="777" spans="3:3" ht="15.75" customHeight="1">
      <c r="C777" s="81"/>
    </row>
    <row r="778" spans="3:3" ht="15.75" customHeight="1">
      <c r="C778" s="81"/>
    </row>
    <row r="779" spans="3:3" ht="15.75" customHeight="1">
      <c r="C779" s="81"/>
    </row>
    <row r="780" spans="3:3" ht="15.75" customHeight="1">
      <c r="C780" s="81"/>
    </row>
    <row r="781" spans="3:3" ht="15.75" customHeight="1">
      <c r="C781" s="81"/>
    </row>
    <row r="782" spans="3:3" ht="15.75" customHeight="1">
      <c r="C782" s="81"/>
    </row>
    <row r="783" spans="3:3" ht="15.75" customHeight="1">
      <c r="C783" s="81"/>
    </row>
    <row r="784" spans="3:3" ht="15.75" customHeight="1">
      <c r="C784" s="81"/>
    </row>
    <row r="785" spans="3:3" ht="15.75" customHeight="1">
      <c r="C785" s="81"/>
    </row>
    <row r="786" spans="3:3" ht="15.75" customHeight="1">
      <c r="C786" s="81"/>
    </row>
    <row r="787" spans="3:3" ht="15.75" customHeight="1">
      <c r="C787" s="81"/>
    </row>
    <row r="788" spans="3:3" ht="15.75" customHeight="1">
      <c r="C788" s="81"/>
    </row>
    <row r="789" spans="3:3" ht="15.75" customHeight="1">
      <c r="C789" s="81"/>
    </row>
    <row r="790" spans="3:3" ht="15.75" customHeight="1">
      <c r="C790" s="81"/>
    </row>
    <row r="791" spans="3:3" ht="15.75" customHeight="1">
      <c r="C791" s="81"/>
    </row>
    <row r="792" spans="3:3" ht="15.75" customHeight="1">
      <c r="C792" s="81"/>
    </row>
    <row r="793" spans="3:3" ht="15.75" customHeight="1">
      <c r="C793" s="81"/>
    </row>
    <row r="794" spans="3:3" ht="15.75" customHeight="1">
      <c r="C794" s="81"/>
    </row>
    <row r="795" spans="3:3" ht="15.75" customHeight="1">
      <c r="C795" s="81"/>
    </row>
    <row r="796" spans="3:3" ht="15.75" customHeight="1">
      <c r="C796" s="81"/>
    </row>
    <row r="797" spans="3:3" ht="15.75" customHeight="1">
      <c r="C797" s="81"/>
    </row>
    <row r="798" spans="3:3" ht="15.75" customHeight="1">
      <c r="C798" s="81"/>
    </row>
    <row r="799" spans="3:3" ht="15.75" customHeight="1">
      <c r="C799" s="81"/>
    </row>
    <row r="800" spans="3:3" ht="15.75" customHeight="1">
      <c r="C800" s="81"/>
    </row>
    <row r="801" spans="3:3" ht="15.75" customHeight="1">
      <c r="C801" s="81"/>
    </row>
    <row r="802" spans="3:3" ht="15.75" customHeight="1">
      <c r="C802" s="81"/>
    </row>
    <row r="803" spans="3:3" ht="15.75" customHeight="1">
      <c r="C803" s="81"/>
    </row>
    <row r="804" spans="3:3" ht="15.75" customHeight="1">
      <c r="C804" s="81"/>
    </row>
    <row r="805" spans="3:3" ht="15.75" customHeight="1">
      <c r="C805" s="81"/>
    </row>
    <row r="806" spans="3:3" ht="15.75" customHeight="1">
      <c r="C806" s="81"/>
    </row>
    <row r="807" spans="3:3" ht="15.75" customHeight="1">
      <c r="C807" s="81"/>
    </row>
    <row r="808" spans="3:3" ht="15.75" customHeight="1">
      <c r="C808" s="81"/>
    </row>
    <row r="809" spans="3:3" ht="15.75" customHeight="1">
      <c r="C809" s="81"/>
    </row>
    <row r="810" spans="3:3" ht="15.75" customHeight="1">
      <c r="C810" s="81"/>
    </row>
    <row r="811" spans="3:3" ht="15.75" customHeight="1">
      <c r="C811" s="81"/>
    </row>
    <row r="812" spans="3:3" ht="15.75" customHeight="1">
      <c r="C812" s="81"/>
    </row>
    <row r="813" spans="3:3" ht="15.75" customHeight="1">
      <c r="C813" s="81"/>
    </row>
    <row r="814" spans="3:3" ht="15.75" customHeight="1">
      <c r="C814" s="81"/>
    </row>
    <row r="815" spans="3:3" ht="15.75" customHeight="1">
      <c r="C815" s="81"/>
    </row>
    <row r="816" spans="3:3" ht="15.75" customHeight="1">
      <c r="C816" s="81"/>
    </row>
    <row r="817" spans="3:3" ht="15.75" customHeight="1">
      <c r="C817" s="81"/>
    </row>
    <row r="818" spans="3:3" ht="15.75" customHeight="1">
      <c r="C818" s="81"/>
    </row>
    <row r="819" spans="3:3" ht="15.75" customHeight="1">
      <c r="C819" s="81"/>
    </row>
    <row r="820" spans="3:3" ht="15.75" customHeight="1">
      <c r="C820" s="81"/>
    </row>
    <row r="821" spans="3:3" ht="15.75" customHeight="1">
      <c r="C821" s="81"/>
    </row>
    <row r="822" spans="3:3" ht="15.75" customHeight="1">
      <c r="C822" s="81"/>
    </row>
    <row r="823" spans="3:3" ht="15.75" customHeight="1">
      <c r="C823" s="81"/>
    </row>
    <row r="824" spans="3:3" ht="15.75" customHeight="1">
      <c r="C824" s="81"/>
    </row>
    <row r="825" spans="3:3" ht="15.75" customHeight="1">
      <c r="C825" s="81"/>
    </row>
    <row r="826" spans="3:3" ht="15.75" customHeight="1">
      <c r="C826" s="81"/>
    </row>
    <row r="827" spans="3:3" ht="15.75" customHeight="1">
      <c r="C827" s="81"/>
    </row>
    <row r="828" spans="3:3" ht="15.75" customHeight="1">
      <c r="C828" s="81"/>
    </row>
    <row r="829" spans="3:3" ht="15.75" customHeight="1">
      <c r="C829" s="81"/>
    </row>
    <row r="830" spans="3:3" ht="15.75" customHeight="1">
      <c r="C830" s="81"/>
    </row>
    <row r="831" spans="3:3" ht="15.75" customHeight="1">
      <c r="C831" s="81"/>
    </row>
    <row r="832" spans="3:3" ht="15.75" customHeight="1">
      <c r="C832" s="81"/>
    </row>
    <row r="833" spans="3:3" ht="15.75" customHeight="1">
      <c r="C833" s="81"/>
    </row>
    <row r="834" spans="3:3" ht="15.75" customHeight="1">
      <c r="C834" s="81"/>
    </row>
    <row r="835" spans="3:3" ht="15.75" customHeight="1">
      <c r="C835" s="81"/>
    </row>
    <row r="836" spans="3:3" ht="15.75" customHeight="1">
      <c r="C836" s="81"/>
    </row>
    <row r="837" spans="3:3" ht="15.75" customHeight="1">
      <c r="C837" s="81"/>
    </row>
    <row r="838" spans="3:3" ht="15.75" customHeight="1">
      <c r="C838" s="81"/>
    </row>
    <row r="839" spans="3:3" ht="15.75" customHeight="1">
      <c r="C839" s="81"/>
    </row>
    <row r="840" spans="3:3" ht="15.75" customHeight="1">
      <c r="C840" s="81"/>
    </row>
    <row r="841" spans="3:3" ht="15.75" customHeight="1">
      <c r="C841" s="81"/>
    </row>
    <row r="842" spans="3:3" ht="15.75" customHeight="1">
      <c r="C842" s="81"/>
    </row>
    <row r="843" spans="3:3" ht="15.75" customHeight="1">
      <c r="C843" s="81"/>
    </row>
    <row r="844" spans="3:3" ht="15.75" customHeight="1">
      <c r="C844" s="81"/>
    </row>
    <row r="845" spans="3:3" ht="15.75" customHeight="1">
      <c r="C845" s="81"/>
    </row>
    <row r="846" spans="3:3" ht="15.75" customHeight="1">
      <c r="C846" s="81"/>
    </row>
    <row r="847" spans="3:3" ht="15.75" customHeight="1">
      <c r="C847" s="81"/>
    </row>
    <row r="848" spans="3:3" ht="15.75" customHeight="1">
      <c r="C848" s="81"/>
    </row>
    <row r="849" spans="3:3" ht="15.75" customHeight="1">
      <c r="C849" s="81"/>
    </row>
    <row r="850" spans="3:3" ht="15.75" customHeight="1">
      <c r="C850" s="81"/>
    </row>
    <row r="851" spans="3:3" ht="15.75" customHeight="1">
      <c r="C851" s="81"/>
    </row>
    <row r="852" spans="3:3" ht="15.75" customHeight="1">
      <c r="C852" s="81"/>
    </row>
    <row r="853" spans="3:3" ht="15.75" customHeight="1">
      <c r="C853" s="81"/>
    </row>
    <row r="854" spans="3:3" ht="15.75" customHeight="1">
      <c r="C854" s="81"/>
    </row>
    <row r="855" spans="3:3" ht="15.75" customHeight="1">
      <c r="C855" s="81"/>
    </row>
    <row r="856" spans="3:3" ht="15.75" customHeight="1">
      <c r="C856" s="81"/>
    </row>
    <row r="857" spans="3:3" ht="15.75" customHeight="1">
      <c r="C857" s="81"/>
    </row>
    <row r="858" spans="3:3" ht="15.75" customHeight="1">
      <c r="C858" s="81"/>
    </row>
    <row r="859" spans="3:3" ht="15.75" customHeight="1">
      <c r="C859" s="81"/>
    </row>
    <row r="860" spans="3:3" ht="15.75" customHeight="1">
      <c r="C860" s="81"/>
    </row>
    <row r="861" spans="3:3" ht="15.75" customHeight="1">
      <c r="C861" s="81"/>
    </row>
    <row r="862" spans="3:3" ht="15.75" customHeight="1">
      <c r="C862" s="81"/>
    </row>
    <row r="863" spans="3:3" ht="15.75" customHeight="1">
      <c r="C863" s="81"/>
    </row>
    <row r="864" spans="3:3" ht="15.75" customHeight="1">
      <c r="C864" s="81"/>
    </row>
    <row r="865" spans="3:3" ht="15.75" customHeight="1">
      <c r="C865" s="81"/>
    </row>
    <row r="866" spans="3:3" ht="15.75" customHeight="1">
      <c r="C866" s="81"/>
    </row>
    <row r="867" spans="3:3" ht="15.75" customHeight="1">
      <c r="C867" s="81"/>
    </row>
    <row r="868" spans="3:3" ht="15.75" customHeight="1">
      <c r="C868" s="81"/>
    </row>
    <row r="869" spans="3:3" ht="15.75" customHeight="1">
      <c r="C869" s="81"/>
    </row>
    <row r="870" spans="3:3" ht="15.75" customHeight="1">
      <c r="C870" s="81"/>
    </row>
    <row r="871" spans="3:3" ht="15.75" customHeight="1">
      <c r="C871" s="81"/>
    </row>
    <row r="872" spans="3:3" ht="15.75" customHeight="1">
      <c r="C872" s="81"/>
    </row>
    <row r="873" spans="3:3" ht="15.75" customHeight="1">
      <c r="C873" s="81"/>
    </row>
    <row r="874" spans="3:3" ht="15.75" customHeight="1">
      <c r="C874" s="81"/>
    </row>
    <row r="875" spans="3:3" ht="15.75" customHeight="1">
      <c r="C875" s="81"/>
    </row>
    <row r="876" spans="3:3" ht="15.75" customHeight="1">
      <c r="C876" s="81"/>
    </row>
    <row r="877" spans="3:3" ht="15.75" customHeight="1">
      <c r="C877" s="81"/>
    </row>
    <row r="878" spans="3:3" ht="15.75" customHeight="1">
      <c r="C878" s="81"/>
    </row>
    <row r="879" spans="3:3" ht="15.75" customHeight="1">
      <c r="C879" s="81"/>
    </row>
    <row r="880" spans="3:3" ht="15.75" customHeight="1">
      <c r="C880" s="81"/>
    </row>
    <row r="881" spans="3:3" ht="15.75" customHeight="1">
      <c r="C881" s="81"/>
    </row>
    <row r="882" spans="3:3" ht="15.75" customHeight="1">
      <c r="C882" s="81"/>
    </row>
    <row r="883" spans="3:3" ht="15.75" customHeight="1">
      <c r="C883" s="81"/>
    </row>
    <row r="884" spans="3:3" ht="15.75" customHeight="1">
      <c r="C884" s="81"/>
    </row>
    <row r="885" spans="3:3" ht="15.75" customHeight="1">
      <c r="C885" s="81"/>
    </row>
    <row r="886" spans="3:3" ht="15.75" customHeight="1">
      <c r="C886" s="81"/>
    </row>
    <row r="887" spans="3:3" ht="15.75" customHeight="1">
      <c r="C887" s="81"/>
    </row>
    <row r="888" spans="3:3" ht="15.75" customHeight="1">
      <c r="C888" s="81"/>
    </row>
    <row r="889" spans="3:3" ht="15.75" customHeight="1">
      <c r="C889" s="81"/>
    </row>
    <row r="890" spans="3:3" ht="15.75" customHeight="1">
      <c r="C890" s="81"/>
    </row>
    <row r="891" spans="3:3" ht="15.75" customHeight="1">
      <c r="C891" s="81"/>
    </row>
    <row r="892" spans="3:3" ht="15.75" customHeight="1">
      <c r="C892" s="81"/>
    </row>
    <row r="893" spans="3:3" ht="15.75" customHeight="1">
      <c r="C893" s="81"/>
    </row>
    <row r="894" spans="3:3" ht="15.75" customHeight="1">
      <c r="C894" s="81"/>
    </row>
    <row r="895" spans="3:3" ht="15.75" customHeight="1">
      <c r="C895" s="81"/>
    </row>
    <row r="896" spans="3:3" ht="15.75" customHeight="1">
      <c r="C896" s="81"/>
    </row>
    <row r="897" spans="3:3" ht="15.75" customHeight="1">
      <c r="C897" s="81"/>
    </row>
    <row r="898" spans="3:3" ht="15.75" customHeight="1">
      <c r="C898" s="81"/>
    </row>
    <row r="899" spans="3:3" ht="15.75" customHeight="1">
      <c r="C899" s="81"/>
    </row>
    <row r="900" spans="3:3" ht="15.75" customHeight="1">
      <c r="C900" s="81"/>
    </row>
    <row r="901" spans="3:3" ht="15.75" customHeight="1">
      <c r="C901" s="81"/>
    </row>
    <row r="902" spans="3:3" ht="15.75" customHeight="1">
      <c r="C902" s="81"/>
    </row>
    <row r="903" spans="3:3" ht="15.75" customHeight="1">
      <c r="C903" s="81"/>
    </row>
    <row r="904" spans="3:3" ht="15.75" customHeight="1">
      <c r="C904" s="81"/>
    </row>
    <row r="905" spans="3:3" ht="15.75" customHeight="1">
      <c r="C905" s="81"/>
    </row>
    <row r="906" spans="3:3" ht="15.75" customHeight="1">
      <c r="C906" s="81"/>
    </row>
    <row r="907" spans="3:3" ht="15.75" customHeight="1">
      <c r="C907" s="81"/>
    </row>
    <row r="908" spans="3:3" ht="15.75" customHeight="1">
      <c r="C908" s="81"/>
    </row>
    <row r="909" spans="3:3" ht="15.75" customHeight="1">
      <c r="C909" s="81"/>
    </row>
    <row r="910" spans="3:3" ht="15.75" customHeight="1">
      <c r="C910" s="81"/>
    </row>
    <row r="911" spans="3:3" ht="15.75" customHeight="1">
      <c r="C911" s="81"/>
    </row>
    <row r="912" spans="3:3" ht="15.75" customHeight="1">
      <c r="C912" s="81"/>
    </row>
    <row r="913" spans="3:3" ht="15.75" customHeight="1">
      <c r="C913" s="81"/>
    </row>
    <row r="914" spans="3:3" ht="15.75" customHeight="1">
      <c r="C914" s="81"/>
    </row>
    <row r="915" spans="3:3" ht="15.75" customHeight="1">
      <c r="C915" s="81"/>
    </row>
    <row r="916" spans="3:3" ht="15.75" customHeight="1">
      <c r="C916" s="81"/>
    </row>
    <row r="917" spans="3:3" ht="15.75" customHeight="1">
      <c r="C917" s="81"/>
    </row>
    <row r="918" spans="3:3" ht="15.75" customHeight="1">
      <c r="C918" s="81"/>
    </row>
    <row r="919" spans="3:3" ht="15.75" customHeight="1">
      <c r="C919" s="81"/>
    </row>
    <row r="920" spans="3:3" ht="15.75" customHeight="1">
      <c r="C920" s="81"/>
    </row>
    <row r="921" spans="3:3" ht="15.75" customHeight="1">
      <c r="C921" s="81"/>
    </row>
    <row r="922" spans="3:3" ht="15.75" customHeight="1">
      <c r="C922" s="81"/>
    </row>
    <row r="923" spans="3:3" ht="15.75" customHeight="1">
      <c r="C923" s="81"/>
    </row>
    <row r="924" spans="3:3" ht="15.75" customHeight="1">
      <c r="C924" s="81"/>
    </row>
    <row r="925" spans="3:3" ht="15.75" customHeight="1">
      <c r="C925" s="81"/>
    </row>
    <row r="926" spans="3:3" ht="15.75" customHeight="1">
      <c r="C926" s="81"/>
    </row>
    <row r="927" spans="3:3" ht="15.75" customHeight="1">
      <c r="C927" s="81"/>
    </row>
    <row r="928" spans="3:3" ht="15.75" customHeight="1">
      <c r="C928" s="81"/>
    </row>
    <row r="929" spans="3:3" ht="15.75" customHeight="1">
      <c r="C929" s="81"/>
    </row>
    <row r="930" spans="3:3" ht="15.75" customHeight="1">
      <c r="C930" s="81"/>
    </row>
    <row r="931" spans="3:3" ht="15.75" customHeight="1">
      <c r="C931" s="81"/>
    </row>
    <row r="932" spans="3:3" ht="15.75" customHeight="1">
      <c r="C932" s="81"/>
    </row>
    <row r="933" spans="3:3" ht="15.75" customHeight="1">
      <c r="C933" s="81"/>
    </row>
    <row r="934" spans="3:3" ht="15.75" customHeight="1">
      <c r="C934" s="81"/>
    </row>
    <row r="935" spans="3:3" ht="15.75" customHeight="1">
      <c r="C935" s="81"/>
    </row>
    <row r="936" spans="3:3" ht="15.75" customHeight="1">
      <c r="C936" s="81"/>
    </row>
    <row r="937" spans="3:3" ht="15.75" customHeight="1">
      <c r="C937" s="81"/>
    </row>
    <row r="938" spans="3:3" ht="15.75" customHeight="1">
      <c r="C938" s="81"/>
    </row>
    <row r="939" spans="3:3" ht="15.75" customHeight="1">
      <c r="C939" s="81"/>
    </row>
    <row r="940" spans="3:3" ht="15.75" customHeight="1">
      <c r="C940" s="81"/>
    </row>
    <row r="941" spans="3:3" ht="15.75" customHeight="1">
      <c r="C941" s="81"/>
    </row>
    <row r="942" spans="3:3" ht="15.75" customHeight="1">
      <c r="C942" s="81"/>
    </row>
    <row r="943" spans="3:3" ht="15.75" customHeight="1">
      <c r="C943" s="81"/>
    </row>
    <row r="944" spans="3:3" ht="15.75" customHeight="1">
      <c r="C944" s="81"/>
    </row>
    <row r="945" spans="3:3" ht="15.75" customHeight="1">
      <c r="C945" s="81"/>
    </row>
    <row r="946" spans="3:3" ht="15.75" customHeight="1">
      <c r="C946" s="81"/>
    </row>
    <row r="947" spans="3:3" ht="15.75" customHeight="1">
      <c r="C947" s="81"/>
    </row>
    <row r="948" spans="3:3" ht="15.75" customHeight="1">
      <c r="C948" s="81"/>
    </row>
    <row r="949" spans="3:3" ht="15.75" customHeight="1">
      <c r="C949" s="81"/>
    </row>
    <row r="950" spans="3:3" ht="15.75" customHeight="1">
      <c r="C950" s="81"/>
    </row>
    <row r="951" spans="3:3" ht="15.75" customHeight="1">
      <c r="C951" s="81"/>
    </row>
    <row r="952" spans="3:3" ht="15.75" customHeight="1">
      <c r="C952" s="81"/>
    </row>
    <row r="953" spans="3:3" ht="15.75" customHeight="1">
      <c r="C953" s="81"/>
    </row>
    <row r="954" spans="3:3" ht="15.75" customHeight="1">
      <c r="C954" s="81"/>
    </row>
    <row r="955" spans="3:3" ht="15.75" customHeight="1">
      <c r="C955" s="81"/>
    </row>
    <row r="956" spans="3:3" ht="15.75" customHeight="1">
      <c r="C956" s="81"/>
    </row>
    <row r="957" spans="3:3" ht="15.75" customHeight="1">
      <c r="C957" s="81"/>
    </row>
    <row r="958" spans="3:3" ht="15.75" customHeight="1">
      <c r="C958" s="81"/>
    </row>
    <row r="959" spans="3:3" ht="15.75" customHeight="1">
      <c r="C959" s="81"/>
    </row>
    <row r="960" spans="3:3" ht="15.75" customHeight="1">
      <c r="C960" s="81"/>
    </row>
    <row r="961" spans="3:3" ht="15.75" customHeight="1">
      <c r="C961" s="81"/>
    </row>
    <row r="962" spans="3:3" ht="15.75" customHeight="1">
      <c r="C962" s="81"/>
    </row>
    <row r="963" spans="3:3" ht="15.75" customHeight="1">
      <c r="C963" s="81"/>
    </row>
    <row r="964" spans="3:3" ht="15.75" customHeight="1">
      <c r="C964" s="81"/>
    </row>
    <row r="965" spans="3:3" ht="15.75" customHeight="1">
      <c r="C965" s="81"/>
    </row>
    <row r="966" spans="3:3" ht="15.75" customHeight="1">
      <c r="C966" s="81"/>
    </row>
    <row r="967" spans="3:3" ht="15.75" customHeight="1">
      <c r="C967" s="81"/>
    </row>
    <row r="968" spans="3:3" ht="15.75" customHeight="1">
      <c r="C968" s="81"/>
    </row>
    <row r="969" spans="3:3" ht="15.75" customHeight="1">
      <c r="C969" s="81"/>
    </row>
    <row r="970" spans="3:3" ht="15.75" customHeight="1">
      <c r="C970" s="81"/>
    </row>
    <row r="971" spans="3:3" ht="15.75" customHeight="1">
      <c r="C971" s="81"/>
    </row>
    <row r="972" spans="3:3" ht="15.75" customHeight="1">
      <c r="C972" s="81"/>
    </row>
    <row r="973" spans="3:3" ht="15.75" customHeight="1">
      <c r="C973" s="81"/>
    </row>
    <row r="974" spans="3:3" ht="15.75" customHeight="1">
      <c r="C974" s="81"/>
    </row>
    <row r="975" spans="3:3" ht="15.75" customHeight="1">
      <c r="C975" s="81"/>
    </row>
    <row r="976" spans="3:3" ht="15.75" customHeight="1">
      <c r="C976" s="81"/>
    </row>
    <row r="977" spans="3:3" ht="15.75" customHeight="1">
      <c r="C977" s="81"/>
    </row>
    <row r="978" spans="3:3" ht="15.75" customHeight="1">
      <c r="C978" s="81"/>
    </row>
    <row r="979" spans="3:3" ht="15.75" customHeight="1">
      <c r="C979" s="81"/>
    </row>
    <row r="980" spans="3:3" ht="15.75" customHeight="1">
      <c r="C980" s="81"/>
    </row>
    <row r="981" spans="3:3" ht="15.75" customHeight="1">
      <c r="C981" s="81"/>
    </row>
    <row r="982" spans="3:3" ht="15.75" customHeight="1">
      <c r="C982" s="81"/>
    </row>
    <row r="983" spans="3:3" ht="15.75" customHeight="1">
      <c r="C983" s="81"/>
    </row>
    <row r="984" spans="3:3" ht="15.75" customHeight="1">
      <c r="C984" s="81"/>
    </row>
    <row r="985" spans="3:3" ht="15.75" customHeight="1">
      <c r="C985" s="81"/>
    </row>
    <row r="986" spans="3:3" ht="15.75" customHeight="1">
      <c r="C986" s="81"/>
    </row>
    <row r="987" spans="3:3" ht="15.75" customHeight="1">
      <c r="C987" s="81"/>
    </row>
    <row r="988" spans="3:3" ht="15.75" customHeight="1">
      <c r="C988" s="81"/>
    </row>
    <row r="989" spans="3:3" ht="15.75" customHeight="1">
      <c r="C989" s="81"/>
    </row>
    <row r="990" spans="3:3" ht="15.75" customHeight="1">
      <c r="C990" s="81"/>
    </row>
    <row r="991" spans="3:3" ht="15.75" customHeight="1">
      <c r="C991" s="81"/>
    </row>
    <row r="992" spans="3:3" ht="15.75" customHeight="1">
      <c r="C992" s="81"/>
    </row>
    <row r="993" spans="3:3" ht="15.75" customHeight="1">
      <c r="C993" s="81"/>
    </row>
    <row r="994" spans="3:3" ht="15.75" customHeight="1">
      <c r="C994" s="81"/>
    </row>
    <row r="995" spans="3:3" ht="15.75" customHeight="1">
      <c r="C995" s="81"/>
    </row>
    <row r="996" spans="3:3" ht="15.75" customHeight="1">
      <c r="C996" s="81"/>
    </row>
    <row r="997" spans="3:3" ht="15.75" customHeight="1">
      <c r="C997" s="81"/>
    </row>
    <row r="998" spans="3:3" ht="15.75" customHeight="1">
      <c r="C998" s="81"/>
    </row>
  </sheetData>
  <sheetProtection algorithmName="SHA-512" hashValue="btmdMYphjmQ8qAadhyJV2g2j7Mnrx8Elfl6WJLNBn4EyDYpSAwhuZvmTPTb90pm3ZguFAxt2Siw2RnRWK44JTA==" saltValue="rENaOp88bYUnvSX7HSVdOw==" spinCount="100000" sheet="1" objects="1" scenarios="1" selectLockedCells="1"/>
  <mergeCells count="4">
    <mergeCell ref="A2:C2"/>
    <mergeCell ref="A4:C4"/>
    <mergeCell ref="A11:C11"/>
    <mergeCell ref="A13:C13"/>
  </mergeCells>
  <pageMargins left="0.7" right="0.7" top="0.75" bottom="0.75" header="0" footer="0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b893e-6d98-4710-92c2-389b59b64829">
      <Terms xmlns="http://schemas.microsoft.com/office/infopath/2007/PartnerControls"/>
    </lcf76f155ced4ddcb4097134ff3c332f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B3D7587CA3D4FB0564F7D0C54EAB7" ma:contentTypeVersion="14" ma:contentTypeDescription="Crea un document nou" ma:contentTypeScope="" ma:versionID="1021d96e2d4ecd94e2c13ba2a3b6507b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1c50143b205f07325066fae2df144cba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52EB3-A62F-4DC8-8E56-6F51ECC9A6C7}"/>
</file>

<file path=customXml/itemProps2.xml><?xml version="1.0" encoding="utf-8"?>
<ds:datastoreItem xmlns:ds="http://schemas.openxmlformats.org/officeDocument/2006/customXml" ds:itemID="{1E926A3E-AF79-4FD8-B0BF-27FC6F91D64D}"/>
</file>

<file path=customXml/itemProps3.xml><?xml version="1.0" encoding="utf-8"?>
<ds:datastoreItem xmlns:ds="http://schemas.openxmlformats.org/officeDocument/2006/customXml" ds:itemID="{DF7949C1-F6B3-4026-9599-B1E2E7D5D5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Servei de Sistemes d'Informació i Telecomunicacions</dc:creator>
  <cp:keywords/>
  <dc:description/>
  <cp:lastModifiedBy/>
  <cp:revision/>
  <dcterms:created xsi:type="dcterms:W3CDTF">2021-10-13T11:53:48Z</dcterms:created>
  <dcterms:modified xsi:type="dcterms:W3CDTF">2026-05-27T16:08:47Z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