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26"/>
  <workbookPr/>
  <mc:AlternateContent xmlns:mc="http://schemas.openxmlformats.org/markup-compatibility/2006">
    <mc:Choice Requires="x15">
      <x15ac:absPath xmlns:x15ac="http://schemas.microsoft.com/office/spreadsheetml/2010/11/ac" url="\\server\dades\secretaria\Subsecretaria\EXPEDIENTS\2026\727-2026 Licitació subministrament productes neteja\"/>
    </mc:Choice>
  </mc:AlternateContent>
  <xr:revisionPtr revIDLastSave="0" documentId="8_{9919856B-CB01-4CB2-A241-949E6E5D6F5C}" xr6:coauthVersionLast="47" xr6:coauthVersionMax="47" xr10:uidLastSave="{00000000-0000-0000-0000-000000000000}"/>
  <bookViews>
    <workbookView xWindow="28680" yWindow="-120" windowWidth="29040" windowHeight="15720" tabRatio="908" xr2:uid="{00000000-000D-0000-FFFF-FFFF00000000}"/>
  </bookViews>
  <sheets>
    <sheet name="Annex " sheetId="1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26" i="18" l="1"/>
  <c r="H127" i="18"/>
  <c r="H128" i="18"/>
  <c r="H129" i="18"/>
  <c r="G5" i="18"/>
  <c r="E126" i="18"/>
  <c r="G126" i="18" s="1"/>
  <c r="E124" i="18"/>
  <c r="E122" i="18"/>
  <c r="E121" i="18"/>
  <c r="E118" i="18"/>
  <c r="E104" i="18"/>
  <c r="E98" i="18"/>
  <c r="E97" i="18"/>
  <c r="E96" i="18"/>
  <c r="E95" i="18"/>
  <c r="E93" i="18"/>
  <c r="E85" i="18"/>
  <c r="E81" i="18"/>
  <c r="E80" i="18"/>
  <c r="E79" i="18"/>
  <c r="E78" i="18"/>
  <c r="E77" i="18"/>
  <c r="E75" i="18"/>
  <c r="E74" i="18"/>
  <c r="E73" i="18"/>
  <c r="E68" i="18"/>
  <c r="E63" i="18"/>
  <c r="E62" i="18"/>
  <c r="E61" i="18"/>
  <c r="E56" i="18"/>
  <c r="E53" i="18"/>
  <c r="E52" i="18"/>
  <c r="E49" i="18"/>
  <c r="E43" i="18"/>
  <c r="E33" i="18"/>
  <c r="E30" i="18"/>
  <c r="E29" i="18"/>
  <c r="E28" i="18"/>
  <c r="E26" i="18"/>
  <c r="E25" i="18"/>
  <c r="E12" i="18"/>
  <c r="E11" i="18"/>
  <c r="E6" i="18"/>
  <c r="H124" i="18"/>
  <c r="H125" i="18"/>
  <c r="G125" i="18"/>
  <c r="G127" i="18"/>
  <c r="G128" i="18"/>
  <c r="G129" i="18"/>
  <c r="G124" i="18" l="1"/>
  <c r="H8" i="18"/>
  <c r="H12" i="18"/>
  <c r="H13" i="18"/>
  <c r="H14" i="18"/>
  <c r="H20" i="18"/>
  <c r="H21" i="18"/>
  <c r="H23" i="18"/>
  <c r="H24" i="18"/>
  <c r="H25" i="18"/>
  <c r="H26" i="18"/>
  <c r="H27" i="18"/>
  <c r="H30" i="18"/>
  <c r="H31" i="18"/>
  <c r="H32" i="18"/>
  <c r="H33" i="18"/>
  <c r="H38" i="18"/>
  <c r="H42" i="18"/>
  <c r="H43" i="18"/>
  <c r="H50" i="18"/>
  <c r="H54" i="18"/>
  <c r="H55" i="18"/>
  <c r="H56" i="18"/>
  <c r="H57" i="18"/>
  <c r="H61" i="18"/>
  <c r="H62" i="18"/>
  <c r="H63" i="18"/>
  <c r="H68" i="18"/>
  <c r="H69" i="18"/>
  <c r="H75" i="18"/>
  <c r="H79" i="18"/>
  <c r="H80" i="18"/>
  <c r="H91" i="18"/>
  <c r="H92" i="18"/>
  <c r="H93" i="18"/>
  <c r="H98" i="18"/>
  <c r="H99" i="18"/>
  <c r="H104" i="18"/>
  <c r="H105" i="18"/>
  <c r="H108" i="18"/>
  <c r="H109" i="18"/>
  <c r="H110" i="18"/>
  <c r="H111" i="18"/>
  <c r="H116" i="18"/>
  <c r="H120" i="18"/>
  <c r="H121" i="18"/>
  <c r="H122" i="18"/>
  <c r="H11" i="18"/>
  <c r="H16" i="18"/>
  <c r="H17" i="18"/>
  <c r="H40" i="18"/>
  <c r="H41" i="18"/>
  <c r="H44" i="18"/>
  <c r="H47" i="18"/>
  <c r="H52" i="18"/>
  <c r="H53" i="18"/>
  <c r="H59" i="18"/>
  <c r="H76" i="18"/>
  <c r="H77" i="18"/>
  <c r="H83" i="18"/>
  <c r="H88" i="18"/>
  <c r="H89" i="18"/>
  <c r="H95" i="18"/>
  <c r="H112" i="18"/>
  <c r="H113" i="18"/>
  <c r="H119" i="18"/>
  <c r="H9" i="18"/>
  <c r="H15" i="18"/>
  <c r="H39" i="18"/>
  <c r="H45" i="18"/>
  <c r="H51" i="18"/>
  <c r="H81" i="18"/>
  <c r="H87" i="18"/>
  <c r="H117" i="18"/>
  <c r="H123" i="18"/>
  <c r="H5" i="18"/>
  <c r="H6" i="18"/>
  <c r="H7" i="18"/>
  <c r="H10" i="18"/>
  <c r="H18" i="18"/>
  <c r="H19" i="18"/>
  <c r="H22" i="18"/>
  <c r="H28" i="18"/>
  <c r="H29" i="18"/>
  <c r="H34" i="18"/>
  <c r="H35" i="18"/>
  <c r="H36" i="18"/>
  <c r="H37" i="18"/>
  <c r="H46" i="18"/>
  <c r="H48" i="18"/>
  <c r="H49" i="18"/>
  <c r="H58" i="18"/>
  <c r="H60" i="18"/>
  <c r="H64" i="18"/>
  <c r="H65" i="18"/>
  <c r="H66" i="18"/>
  <c r="H67" i="18"/>
  <c r="H70" i="18"/>
  <c r="H71" i="18"/>
  <c r="H72" i="18"/>
  <c r="H73" i="18"/>
  <c r="H74" i="18"/>
  <c r="H78" i="18"/>
  <c r="H82" i="18"/>
  <c r="H84" i="18"/>
  <c r="H85" i="18"/>
  <c r="H86" i="18"/>
  <c r="H90" i="18"/>
  <c r="H94" i="18"/>
  <c r="H96" i="18"/>
  <c r="H97" i="18"/>
  <c r="H100" i="18"/>
  <c r="H101" i="18"/>
  <c r="H102" i="18"/>
  <c r="H103" i="18"/>
  <c r="H106" i="18"/>
  <c r="H107" i="18"/>
  <c r="H114" i="18"/>
  <c r="H115" i="18"/>
  <c r="H118" i="18"/>
  <c r="G123" i="18"/>
  <c r="G122" i="18"/>
  <c r="G121" i="18"/>
  <c r="G120" i="18"/>
  <c r="G119" i="18"/>
  <c r="G118" i="18"/>
  <c r="G117" i="18"/>
  <c r="G116" i="18"/>
  <c r="G115" i="18"/>
  <c r="G114" i="18"/>
  <c r="G113" i="18"/>
  <c r="G112" i="18"/>
  <c r="G111" i="18"/>
  <c r="G110" i="18"/>
  <c r="G109" i="18"/>
  <c r="G108" i="18"/>
  <c r="G107" i="18"/>
  <c r="G106" i="18"/>
  <c r="G105" i="18"/>
  <c r="G104" i="18"/>
  <c r="G103" i="18"/>
  <c r="G102" i="18"/>
  <c r="G101" i="18"/>
  <c r="G100" i="18"/>
  <c r="G99" i="18"/>
  <c r="G98" i="18"/>
  <c r="G97" i="18"/>
  <c r="G96" i="18"/>
  <c r="G95" i="18"/>
  <c r="G94" i="18"/>
  <c r="G93" i="18"/>
  <c r="G92" i="18"/>
  <c r="G91" i="18"/>
  <c r="G90" i="18"/>
  <c r="G89" i="18"/>
  <c r="G88" i="18"/>
  <c r="G87" i="18"/>
  <c r="G86" i="18"/>
  <c r="G85" i="18"/>
  <c r="G84" i="18"/>
  <c r="G83" i="18"/>
  <c r="G82" i="18"/>
  <c r="G81" i="18"/>
  <c r="G80" i="18"/>
  <c r="G79" i="18"/>
  <c r="G78" i="18"/>
  <c r="G77" i="18"/>
  <c r="G76" i="18"/>
  <c r="G75" i="18"/>
  <c r="G74" i="18"/>
  <c r="G73" i="18"/>
  <c r="G72" i="18"/>
  <c r="G71" i="18"/>
  <c r="G70" i="18"/>
  <c r="G69" i="18"/>
  <c r="G68" i="18"/>
  <c r="G67" i="18"/>
  <c r="G66" i="18"/>
  <c r="G65" i="18"/>
  <c r="G64" i="18"/>
  <c r="G63" i="18"/>
  <c r="G62" i="18"/>
  <c r="G61" i="18"/>
  <c r="G60" i="18"/>
  <c r="G59" i="18"/>
  <c r="G58" i="18"/>
  <c r="G57" i="18"/>
  <c r="G56" i="18"/>
  <c r="G55" i="18"/>
  <c r="G54" i="18"/>
  <c r="G53" i="18"/>
  <c r="G52" i="18"/>
  <c r="G51" i="18"/>
  <c r="G50" i="18"/>
  <c r="G49" i="18"/>
  <c r="G48" i="18"/>
  <c r="G47" i="18"/>
  <c r="G46" i="18"/>
  <c r="G45" i="18"/>
  <c r="G44" i="18"/>
  <c r="G43" i="18"/>
  <c r="G42" i="18"/>
  <c r="G41" i="18"/>
  <c r="G40" i="18"/>
  <c r="G39" i="18"/>
  <c r="G38" i="18"/>
  <c r="G37" i="18"/>
  <c r="G36" i="18"/>
  <c r="G35" i="18"/>
  <c r="G34" i="18"/>
  <c r="G33" i="18"/>
  <c r="G32" i="18"/>
  <c r="G31" i="18"/>
  <c r="G30" i="18"/>
  <c r="G29" i="18"/>
  <c r="G28" i="18"/>
  <c r="G27" i="18"/>
  <c r="G26" i="18"/>
  <c r="G25" i="18"/>
  <c r="G24" i="18"/>
  <c r="G23" i="18"/>
  <c r="G22" i="18"/>
  <c r="G21" i="18"/>
  <c r="G20" i="18"/>
  <c r="G19" i="18"/>
  <c r="G18" i="18"/>
  <c r="G17" i="18"/>
  <c r="G16" i="18"/>
  <c r="G15" i="18"/>
  <c r="G14" i="18"/>
  <c r="G13" i="18"/>
  <c r="G12" i="18"/>
  <c r="G11" i="18"/>
  <c r="G10" i="18"/>
  <c r="G9" i="18"/>
  <c r="G8" i="18"/>
  <c r="G7" i="18"/>
  <c r="G6" i="18"/>
  <c r="G137" i="18" l="1"/>
  <c r="G138" i="18" s="1"/>
  <c r="G139" i="18" s="1"/>
</calcChain>
</file>

<file path=xl/sharedStrings.xml><?xml version="1.0" encoding="utf-8"?>
<sst xmlns="http://schemas.openxmlformats.org/spreadsheetml/2006/main" count="261" uniqueCount="153">
  <si>
    <t>PRODUCTE</t>
  </si>
  <si>
    <t>Cubell més escurridor rectangular 15 l</t>
  </si>
  <si>
    <t>Recollidor metàl·lic amb pal</t>
  </si>
  <si>
    <t>Sprai mopa</t>
  </si>
  <si>
    <t>Abrillantador per rentaplats</t>
  </si>
  <si>
    <t>750 ml</t>
  </si>
  <si>
    <t>5 kg</t>
  </si>
  <si>
    <t>Baieta Microclean Vileda</t>
  </si>
  <si>
    <t xml:space="preserve">Baieta suau </t>
  </si>
  <si>
    <t>ut bossa</t>
  </si>
  <si>
    <t>1 litre</t>
  </si>
  <si>
    <t>ut</t>
  </si>
  <si>
    <t>Rascador manual 4 cm</t>
  </si>
  <si>
    <t>650cc</t>
  </si>
  <si>
    <t xml:space="preserve">Desengreixant KH7 </t>
  </si>
  <si>
    <t>1 kg</t>
  </si>
  <si>
    <t>Desinfectant desincrustant Desin 5000 CN</t>
  </si>
  <si>
    <t>Escombreta WC+suport de plàstic</t>
  </si>
  <si>
    <t>1 parell</t>
  </si>
  <si>
    <t>Guants bicolor rentaplats multitalles</t>
  </si>
  <si>
    <t>Guants plàstic tipus mercat</t>
  </si>
  <si>
    <t>750 cc</t>
  </si>
  <si>
    <t>Netejador mobles Mobel clean</t>
  </si>
  <si>
    <t>Pal alumini per fregona 140x22</t>
  </si>
  <si>
    <t xml:space="preserve">Pal metàl·lic per escombra 140x22 </t>
  </si>
  <si>
    <t>Rotlle</t>
  </si>
  <si>
    <t>Recanvi mopa 45 cm de cotó</t>
  </si>
  <si>
    <t>Recanvi mopa 75 cm de cotó</t>
  </si>
  <si>
    <t>Recollidor amb pal i goma</t>
  </si>
  <si>
    <t>Pulveritzador de 750cc</t>
  </si>
  <si>
    <t>Sabó Rentavaixelles manual Fairy</t>
  </si>
  <si>
    <t>1 Pastilla</t>
  </si>
  <si>
    <t>Sal per rentaplats</t>
  </si>
  <si>
    <t>700 cc</t>
  </si>
  <si>
    <t>Viakal pistola</t>
  </si>
  <si>
    <t>Carro neteja viària model Cubis ref. 132</t>
  </si>
  <si>
    <t>Carro neteja edificis model Sky Compact</t>
  </si>
  <si>
    <t>Ambientador amb base d'alcohol - Wins (Format garrafa 5 kg)</t>
  </si>
  <si>
    <t>Llexiu amb 40 g de clor actiu per litre (Format caixa de 3x5l)</t>
  </si>
  <si>
    <t>Gel hidroalcohòlic Ipsogel (Format 1 kg amb canya dosificadora)</t>
  </si>
  <si>
    <t>Gel hidroalcohòlic Ipsogel (format garrafa de 5 kg)</t>
  </si>
  <si>
    <t>Desengreixant enèrgic - A&amp;B - DD 401 (Format garrafa 5 litres)</t>
  </si>
  <si>
    <t>Fregaterres herbal brillo - A&amp;B - DD485 (Format garrafa 5 l)</t>
  </si>
  <si>
    <t>Pot 750 g</t>
  </si>
  <si>
    <t>Netejador desinfectant (amb antiespumant) A&amp;B - DD445-Plus - (Format garrafa 5 l)</t>
  </si>
  <si>
    <t>Netejador de terres floral (amb antiespumant) A&amp;B - DD467-G - (Format garrafa 5 l)</t>
  </si>
  <si>
    <t>Desinfectant de superfícies - A&amp;B - DD 465 (Format garrafa 5 litres)</t>
  </si>
  <si>
    <t>Carro neteja edificis Minimax4</t>
  </si>
  <si>
    <t>Paper tovallola tipus Z-Tissue,  21x22, 2 capes, cel·lulosa pura, 16,5 g/m2, gofrat</t>
  </si>
  <si>
    <t>Recanvi escombra multiusos 30 cm</t>
  </si>
  <si>
    <t>Desinfectant netejador clorat - V104 (Format garrafa de 5 kg)</t>
  </si>
  <si>
    <t>Netejador WC antical - Desinquad</t>
  </si>
  <si>
    <t>Netejador de vidres multiús (Format garrafa 5 l)</t>
  </si>
  <si>
    <t>Recanvi escombra carrer (Mill plast)</t>
  </si>
  <si>
    <t xml:space="preserve">Fregona microfibra 158-160 g </t>
  </si>
  <si>
    <t>Vinagre de neteja</t>
  </si>
  <si>
    <t>UNITAT MESURA</t>
  </si>
  <si>
    <t>Netejador de terres concentrat insecticida A&amp;B - DD440 - (Format garrafa 5 l)</t>
  </si>
  <si>
    <t>Guants de nitril multitalles d'alta protecció i resistència</t>
  </si>
  <si>
    <t>Plomall microfibra cilíndric</t>
  </si>
  <si>
    <t>Recanvi mopa 100 cm de cotó</t>
  </si>
  <si>
    <t>Baieta microfibra colors</t>
  </si>
  <si>
    <t>Drap per pols</t>
  </si>
  <si>
    <t>Fregona tires</t>
  </si>
  <si>
    <t>Blanquejador de juntes</t>
  </si>
  <si>
    <t>200 ml</t>
  </si>
  <si>
    <t>Funda microfibra per escombra</t>
  </si>
  <si>
    <t>Pal telescòpic 1,50 m</t>
  </si>
  <si>
    <t>Caixa 100 ut</t>
  </si>
  <si>
    <t>Amoniac perfumat</t>
  </si>
  <si>
    <t>Antical A&amp;B DD 489</t>
  </si>
  <si>
    <t>Bastidor metàl·lic Clevermop per a  mopa de 45 cm</t>
  </si>
  <si>
    <t>Bastidor metàl·lic Clevermop per a  mopa de 75 cm</t>
  </si>
  <si>
    <t>Bastidor metàl·lic Clevermop per a  mopa de 100 cm</t>
  </si>
  <si>
    <t>Bastidor Excelmop 60</t>
  </si>
  <si>
    <t>Bastidor Excelmop 100</t>
  </si>
  <si>
    <t>Bossa biocompostable 42x45 natural -10 kg - Cassiari</t>
  </si>
  <si>
    <t>Bossa biocompostable 90x120 natural - 25 kg - Cassiari r-20</t>
  </si>
  <si>
    <t>Bossa biocompostable 90x120 marró - 25 kg - Cassiari r-10</t>
  </si>
  <si>
    <t>Bossa biocompostable 120x140 natural - 28 kg - Cassiari r-10</t>
  </si>
  <si>
    <t>Bossa d'escombraries domèstica MD de 52x60 gg 80 negra</t>
  </si>
  <si>
    <t>Bossa d'escombraries MD domèstica 55x60 gg 80 blanca</t>
  </si>
  <si>
    <t>Bossa d'escombraries BD industrial 60x80 gg 120 negra</t>
  </si>
  <si>
    <t>Bossa d'escombraries BD industrial 70x90 gg 120 negra</t>
  </si>
  <si>
    <t>Bossa d'escombraries MD industrial 85x105 gg 120 negra</t>
  </si>
  <si>
    <t>Bossa d'escombraries MD industrial 85x105 gg 150 blanca</t>
  </si>
  <si>
    <t>Bossa d'escombraries MD industrial 85x105 gg 130 groga</t>
  </si>
  <si>
    <t>Bossa per a pipican de 19x35, gg 50</t>
  </si>
  <si>
    <t>Bossa transparent tipus mercat plàstic BD 20x25 gg120</t>
  </si>
  <si>
    <t>Carro neteja completo Numatic model EM3 Ecomatic, bossa de recollida amb cremallera 120L pinça 22mm de mà mànec, 2 cubs gris 17L, 1 premsa amb canalitzador frontal amb escuma reflo, 4 cub de 5L</t>
  </si>
  <si>
    <t xml:space="preserve">Cubell plàstic de 6 l </t>
  </si>
  <si>
    <t>Desembussador biològic A&amp;B DD438</t>
  </si>
  <si>
    <t>Desembussador MT 120-B 1000</t>
  </si>
  <si>
    <t>Desembussador pal goma negra</t>
  </si>
  <si>
    <t>Desembussador Professional HG</t>
  </si>
  <si>
    <t>Desengreixant Vinfer Pro V201</t>
  </si>
  <si>
    <t>Desinfectant A&amp;B  DD4132</t>
  </si>
  <si>
    <t>Desinfectant multisuperfície V900</t>
  </si>
  <si>
    <t>Desinfectant multisuperfície - (format garrafa 5 l)</t>
  </si>
  <si>
    <t>Fregall alumini 40 g</t>
  </si>
  <si>
    <t>Fregall verd 15x20 (paquet de 10)</t>
  </si>
  <si>
    <t>Fregall+esponja 8x12 (pack 6 ut)</t>
  </si>
  <si>
    <t>Hidrogel d'emergències A&amp;B - DD472 - (Format caixa 10 pots )</t>
  </si>
  <si>
    <t>Llexiu amb detergent  (Format caixa de 3x5l)</t>
  </si>
  <si>
    <t>Netejador general fregaterres amb bioalcohol i amoníac . Pinex (Format caixa de 3x5kg)</t>
  </si>
  <si>
    <t>Netejador eliminador de tintes Disolink (Format garrafa 5 l)</t>
  </si>
  <si>
    <t>Netejador inodors desinfectant antisarro BC-5</t>
  </si>
  <si>
    <t>Netejador màquina A&amp;B DD494</t>
  </si>
  <si>
    <t>Pal alumini per fregona 150x22</t>
  </si>
  <si>
    <t>Paper bobina autotall laminada pasta especial dispensador tork 25gr m2 1100gr per rotllo</t>
  </si>
  <si>
    <t>Peücs d'un sol ús de poletilè (paquet de 100 ut)</t>
  </si>
  <si>
    <t>Plomall electroestàtic extensible</t>
  </si>
  <si>
    <t>Plomall plumes d'estrús amb mànec telescòpic</t>
  </si>
  <si>
    <t>Recanvi "cuchilla" rascador manual 4cm (Pack 5 ut)</t>
  </si>
  <si>
    <t>Recanvi Netmop 60</t>
  </si>
  <si>
    <t>Recanvi Netmop 100</t>
  </si>
  <si>
    <t>Rotllo fibra mopa 80x100</t>
  </si>
  <si>
    <t>Rotllo fregall blanc, 3 m x 0,15 m</t>
  </si>
  <si>
    <t>Rotllo fregall verd, 3 m x 0,15 m</t>
  </si>
  <si>
    <t>Sabó de mans 5 kg</t>
  </si>
  <si>
    <t>Sabó Rentavaixelles en pastilles Finish Quantum</t>
  </si>
  <si>
    <t>Sabó roba en pols 10 kg</t>
  </si>
  <si>
    <t>Sabó roba líquid 5 l</t>
  </si>
  <si>
    <t>Suavitzant roba 5 l</t>
  </si>
  <si>
    <t>PREU MÀXIM UNITAT MESURA</t>
  </si>
  <si>
    <t>Caixa 4000 ut</t>
  </si>
  <si>
    <t>PREVISIÓ ESTIMADA SEGONS UNITAT MESURA</t>
  </si>
  <si>
    <t>TOTAL IVA INCLÒS:</t>
  </si>
  <si>
    <t>IVA 21%:</t>
  </si>
  <si>
    <t>Mascareta quirúrgica</t>
  </si>
  <si>
    <t>Davantal/bata d'un sol ús, de polietilè impermeable (Caixa 1000 ut)</t>
  </si>
  <si>
    <t>Gorros d'un sol ús</t>
  </si>
  <si>
    <t>PREU OFERTAT</t>
  </si>
  <si>
    <t>PREU SEGONS UNITAT MESURA (IVA EXCLÒS)</t>
  </si>
  <si>
    <t>Bossa biocompostable 70x70 natural - 20 kg - Cassiari R-20</t>
  </si>
  <si>
    <t>COST TOTAL PREVIST PBL</t>
  </si>
  <si>
    <t>COST TOTAL OFERTAT</t>
  </si>
  <si>
    <t>TOTAL
(límit màxim: 77.334,26 €, IVA exclòs):</t>
  </si>
  <si>
    <t>Baieta microfibra especial vidres prof. 38x40 - Microglass</t>
  </si>
  <si>
    <t>Bastidor amb velcro 40x10 (sistema d'impregnació de mopes Clevernet)</t>
  </si>
  <si>
    <t>Bossa d'escombraries MD industrial 115x140 gg 140 negra</t>
  </si>
  <si>
    <t>Bossa d'escombraries MD industrial 115x140 gg 200 negra</t>
  </si>
  <si>
    <t>Cubell plàstic 22 l (apte pel sistema d'impregnació de mopes Clevernet)</t>
  </si>
  <si>
    <t>Esponja pre-ensabonada SIS (Suministro Integral Sanitario)</t>
  </si>
  <si>
    <t>Pal alumini per mopa micronet 1500</t>
  </si>
  <si>
    <t>Paper secamans 2 capes, 100% pasta verge, gofrada i encolada. Gramatge paper 16g/m2 per capa, pes bobina 850 g, 140 m</t>
  </si>
  <si>
    <t>Paper higiènic domèstic, doble capa, gofrat, pura cel·lulosa, laminat, 15g/m2, 35 m, 300 serveis, 597 g</t>
  </si>
  <si>
    <t>Paper higiènic industrial, doble capa, gofrat, cel·lulosa pura, laminat, 15 g/m2, 120 m, pes rotlle 317 g</t>
  </si>
  <si>
    <t>Paper higiènic d'extracció central, cel·lulosa verge 100%, 2 capes, gofrat, 17g/m2 per capa, pes rotlle 900 g, longitud 210m, 1166 serveis</t>
  </si>
  <si>
    <t>Recanvi micronet velcro 40 cm (sistema d'impregnació de mopes Clevernet)</t>
  </si>
  <si>
    <t>Sabó de mans espuma - Adhara Espuma Foam 5 kg</t>
  </si>
  <si>
    <t>T-Shower Preimpregnador (sistema d'impregnació de mopes Clevernet)</t>
  </si>
  <si>
    <t>1 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</si>
</sst>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\ &quot;€&quot;"/>
    <numFmt numFmtId="165" formatCode="#,##0.0000\ &quot;€&quot;"/>
    <numFmt numFmtId="166" formatCode="#,##0.000\ &quot;€&quot;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Tahoma"/>
      <family val="2"/>
    </font>
    <font>
      <b/>
      <sz val="10"/>
      <color theme="1"/>
      <name val="Tahoma"/>
      <family val="2"/>
    </font>
    <font>
      <b/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1" fillId="0" borderId="0" xfId="0" applyFont="1" applyAlignment="1">
      <alignment vertical="center" wrapText="1"/>
    </xf>
    <xf numFmtId="0" fontId="2" fillId="0" borderId="0" xfId="0" applyFont="1"/>
    <xf numFmtId="0" fontId="0" fillId="0" borderId="2" xfId="0" applyBorder="1" applyAlignment="1">
      <alignment horizontal="left" vertical="center" wrapText="1"/>
    </xf>
    <xf numFmtId="0" fontId="0" fillId="0" borderId="2" xfId="0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center" wrapText="1"/>
    </xf>
    <xf numFmtId="0" fontId="0" fillId="0" borderId="4" xfId="0" applyBorder="1"/>
    <xf numFmtId="0" fontId="0" fillId="0" borderId="2" xfId="0" applyBorder="1"/>
    <xf numFmtId="0" fontId="5" fillId="0" borderId="2" xfId="0" applyFont="1" applyBorder="1" applyAlignment="1">
      <alignment wrapText="1"/>
    </xf>
    <xf numFmtId="0" fontId="0" fillId="0" borderId="2" xfId="0" applyBorder="1" applyAlignment="1">
      <alignment wrapText="1"/>
    </xf>
    <xf numFmtId="0" fontId="0" fillId="0" borderId="3" xfId="0" applyBorder="1"/>
    <xf numFmtId="164" fontId="0" fillId="0" borderId="4" xfId="0" applyNumberFormat="1" applyBorder="1"/>
    <xf numFmtId="164" fontId="0" fillId="0" borderId="2" xfId="0" applyNumberFormat="1" applyBorder="1"/>
    <xf numFmtId="165" fontId="0" fillId="0" borderId="2" xfId="0" applyNumberFormat="1" applyBorder="1"/>
    <xf numFmtId="166" fontId="0" fillId="0" borderId="2" xfId="0" applyNumberFormat="1" applyBorder="1"/>
    <xf numFmtId="164" fontId="0" fillId="0" borderId="3" xfId="0" applyNumberFormat="1" applyBorder="1"/>
    <xf numFmtId="0" fontId="0" fillId="0" borderId="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4" fillId="0" borderId="0" xfId="0" applyFont="1" applyAlignment="1">
      <alignment horizontal="right"/>
    </xf>
    <xf numFmtId="164" fontId="4" fillId="0" borderId="0" xfId="0" applyNumberFormat="1" applyFont="1" applyAlignment="1">
      <alignment horizontal="right"/>
    </xf>
    <xf numFmtId="164" fontId="4" fillId="0" borderId="0" xfId="0" applyNumberFormat="1" applyFont="1"/>
    <xf numFmtId="0" fontId="4" fillId="0" borderId="0" xfId="0" applyFont="1" applyAlignment="1">
      <alignment horizontal="right" wrapText="1"/>
    </xf>
    <xf numFmtId="164" fontId="0" fillId="3" borderId="4" xfId="0" applyNumberFormat="1" applyFill="1" applyBorder="1" applyProtection="1">
      <protection locked="0"/>
    </xf>
    <xf numFmtId="0" fontId="3" fillId="2" borderId="5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horizontal="center" vertical="center" wrapText="1"/>
    </xf>
    <xf numFmtId="0" fontId="3" fillId="2" borderId="7" xfId="0" applyFont="1" applyFill="1" applyBorder="1" applyAlignment="1">
      <alignment horizontal="center" wrapText="1"/>
    </xf>
    <xf numFmtId="0" fontId="3" fillId="2" borderId="8" xfId="0" applyFont="1" applyFill="1" applyBorder="1" applyAlignment="1">
      <alignment horizontal="center" wrapText="1"/>
    </xf>
    <xf numFmtId="0" fontId="0" fillId="0" borderId="6" xfId="0" applyBorder="1" applyAlignment="1">
      <alignment vertical="center" wrapText="1"/>
    </xf>
    <xf numFmtId="0" fontId="0" fillId="0" borderId="6" xfId="0" applyBorder="1"/>
    <xf numFmtId="0" fontId="3" fillId="2" borderId="9" xfId="0" applyFont="1" applyFill="1" applyBorder="1" applyAlignment="1">
      <alignment horizontal="center" vertical="center" wrapText="1"/>
    </xf>
    <xf numFmtId="0" fontId="0" fillId="0" borderId="10" xfId="0" applyBorder="1" applyAlignment="1">
      <alignment wrapText="1"/>
    </xf>
  </cellXfs>
  <cellStyles count="1">
    <cellStyle name="Normal" xfId="0" builtinId="0"/>
  </cellStyles>
  <dxfs count="2">
    <dxf>
      <font>
        <color rgb="FF9C0006"/>
      </font>
      <fill>
        <patternFill>
          <bgColor rgb="FFFFC7CE"/>
        </patternFill>
      </fill>
    </dxf>
    <dxf>
      <font>
        <strike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2:H140"/>
  <sheetViews>
    <sheetView tabSelected="1" topLeftCell="B1" workbookViewId="0">
      <selection activeCell="F5" sqref="F5"/>
    </sheetView>
  </sheetViews>
  <sheetFormatPr defaultColWidth="11.42578125" defaultRowHeight="14.25" x14ac:dyDescent="0.2"/>
  <cols>
    <col min="1" max="1" width="5.28515625" style="1" customWidth="1"/>
    <col min="2" max="2" width="69.85546875" style="2" customWidth="1"/>
    <col min="3" max="3" width="12.85546875" style="1" customWidth="1"/>
    <col min="4" max="4" width="34.7109375" style="1" customWidth="1"/>
    <col min="5" max="6" width="11.140625" style="1" customWidth="1"/>
    <col min="7" max="7" width="13.5703125" style="1" bestFit="1" customWidth="1"/>
    <col min="8" max="16384" width="11.42578125" style="1"/>
  </cols>
  <sheetData>
    <row r="2" spans="2:8" ht="15" thickBot="1" x14ac:dyDescent="0.25"/>
    <row r="3" spans="2:8" ht="27.75" customHeight="1" thickBot="1" x14ac:dyDescent="0.25">
      <c r="B3" s="26" t="s">
        <v>0</v>
      </c>
      <c r="C3" s="26" t="s">
        <v>56</v>
      </c>
      <c r="D3" s="26" t="s">
        <v>126</v>
      </c>
      <c r="E3" s="28" t="s">
        <v>133</v>
      </c>
      <c r="F3" s="29"/>
      <c r="G3" s="32" t="s">
        <v>135</v>
      </c>
      <c r="H3" s="26" t="s">
        <v>136</v>
      </c>
    </row>
    <row r="4" spans="2:8" s="3" customFormat="1" ht="51.75" customHeight="1" thickBot="1" x14ac:dyDescent="0.25">
      <c r="B4" s="30"/>
      <c r="C4" s="31"/>
      <c r="D4" s="31"/>
      <c r="E4" s="6" t="s">
        <v>124</v>
      </c>
      <c r="F4" s="6" t="s">
        <v>132</v>
      </c>
      <c r="G4" s="33"/>
      <c r="H4" s="27"/>
    </row>
    <row r="5" spans="2:8" ht="15.75" thickBot="1" x14ac:dyDescent="0.3">
      <c r="B5" s="8" t="s">
        <v>4</v>
      </c>
      <c r="C5" s="18" t="s">
        <v>5</v>
      </c>
      <c r="D5" s="18">
        <v>40</v>
      </c>
      <c r="E5" s="13">
        <v>5.25</v>
      </c>
      <c r="F5" s="25"/>
      <c r="G5" s="13">
        <f>E5*D5</f>
        <v>210</v>
      </c>
      <c r="H5" s="13">
        <f>D5*F5</f>
        <v>0</v>
      </c>
    </row>
    <row r="6" spans="2:8" ht="15.75" thickBot="1" x14ac:dyDescent="0.3">
      <c r="B6" s="9" t="s">
        <v>37</v>
      </c>
      <c r="C6" s="19" t="s">
        <v>15</v>
      </c>
      <c r="D6" s="19">
        <v>400</v>
      </c>
      <c r="E6" s="14">
        <f>13.2/5</f>
        <v>2.6399999999999997</v>
      </c>
      <c r="F6" s="25"/>
      <c r="G6" s="14">
        <f t="shared" ref="G6:G36" si="0">E6*D6</f>
        <v>1055.9999999999998</v>
      </c>
      <c r="H6" s="14">
        <f t="shared" ref="H6:H69" si="1">D6*F6</f>
        <v>0</v>
      </c>
    </row>
    <row r="7" spans="2:8" ht="15.75" thickBot="1" x14ac:dyDescent="0.3">
      <c r="B7" s="9" t="s">
        <v>69</v>
      </c>
      <c r="C7" s="19" t="s">
        <v>15</v>
      </c>
      <c r="D7" s="19">
        <v>70</v>
      </c>
      <c r="E7" s="14">
        <v>1.38</v>
      </c>
      <c r="F7" s="25"/>
      <c r="G7" s="14">
        <f t="shared" si="0"/>
        <v>96.6</v>
      </c>
      <c r="H7" s="14">
        <f t="shared" si="1"/>
        <v>0</v>
      </c>
    </row>
    <row r="8" spans="2:8" ht="15.75" thickBot="1" x14ac:dyDescent="0.3">
      <c r="B8" s="9" t="s">
        <v>70</v>
      </c>
      <c r="C8" s="19" t="s">
        <v>10</v>
      </c>
      <c r="D8" s="19">
        <v>60</v>
      </c>
      <c r="E8" s="14">
        <v>4</v>
      </c>
      <c r="F8" s="25"/>
      <c r="G8" s="14">
        <f t="shared" si="0"/>
        <v>240</v>
      </c>
      <c r="H8" s="14">
        <f t="shared" si="1"/>
        <v>0</v>
      </c>
    </row>
    <row r="9" spans="2:8" ht="15.75" thickBot="1" x14ac:dyDescent="0.3">
      <c r="B9" s="9" t="s">
        <v>7</v>
      </c>
      <c r="C9" s="19" t="s">
        <v>11</v>
      </c>
      <c r="D9" s="19">
        <v>80</v>
      </c>
      <c r="E9" s="14">
        <v>6.6</v>
      </c>
      <c r="F9" s="25"/>
      <c r="G9" s="14">
        <f t="shared" si="0"/>
        <v>528</v>
      </c>
      <c r="H9" s="14">
        <f t="shared" si="1"/>
        <v>0</v>
      </c>
    </row>
    <row r="10" spans="2:8" ht="15.75" thickBot="1" x14ac:dyDescent="0.3">
      <c r="B10" s="9" t="s">
        <v>61</v>
      </c>
      <c r="C10" s="19" t="s">
        <v>11</v>
      </c>
      <c r="D10" s="19">
        <v>700</v>
      </c>
      <c r="E10" s="14">
        <v>0.94</v>
      </c>
      <c r="F10" s="25"/>
      <c r="G10" s="14">
        <f t="shared" si="0"/>
        <v>658</v>
      </c>
      <c r="H10" s="14">
        <f t="shared" si="1"/>
        <v>0</v>
      </c>
    </row>
    <row r="11" spans="2:8" ht="15.75" thickBot="1" x14ac:dyDescent="0.3">
      <c r="B11" s="9" t="s">
        <v>138</v>
      </c>
      <c r="C11" s="19" t="s">
        <v>11</v>
      </c>
      <c r="D11" s="19">
        <v>250</v>
      </c>
      <c r="E11" s="14">
        <f>13.2/6</f>
        <v>2.1999999999999997</v>
      </c>
      <c r="F11" s="25"/>
      <c r="G11" s="14">
        <f t="shared" si="0"/>
        <v>549.99999999999989</v>
      </c>
      <c r="H11" s="14">
        <f t="shared" si="1"/>
        <v>0</v>
      </c>
    </row>
    <row r="12" spans="2:8" ht="15.75" thickBot="1" x14ac:dyDescent="0.3">
      <c r="B12" s="9" t="s">
        <v>8</v>
      </c>
      <c r="C12" s="19" t="s">
        <v>11</v>
      </c>
      <c r="D12" s="19">
        <v>110</v>
      </c>
      <c r="E12" s="14">
        <f>1.5/3</f>
        <v>0.5</v>
      </c>
      <c r="F12" s="25"/>
      <c r="G12" s="14">
        <f t="shared" si="0"/>
        <v>55</v>
      </c>
      <c r="H12" s="14">
        <f t="shared" si="1"/>
        <v>0</v>
      </c>
    </row>
    <row r="13" spans="2:8" ht="15.75" thickBot="1" x14ac:dyDescent="0.3">
      <c r="B13" s="9" t="s">
        <v>139</v>
      </c>
      <c r="C13" s="19" t="s">
        <v>11</v>
      </c>
      <c r="D13" s="19">
        <v>2</v>
      </c>
      <c r="E13" s="14">
        <v>11.4</v>
      </c>
      <c r="F13" s="25"/>
      <c r="G13" s="14">
        <f t="shared" si="0"/>
        <v>22.8</v>
      </c>
      <c r="H13" s="14">
        <f t="shared" si="1"/>
        <v>0</v>
      </c>
    </row>
    <row r="14" spans="2:8" ht="15.75" thickBot="1" x14ac:dyDescent="0.3">
      <c r="B14" s="9" t="s">
        <v>71</v>
      </c>
      <c r="C14" s="19" t="s">
        <v>11</v>
      </c>
      <c r="D14" s="19">
        <v>20</v>
      </c>
      <c r="E14" s="14">
        <v>8.5299999999999994</v>
      </c>
      <c r="F14" s="25"/>
      <c r="G14" s="14">
        <f t="shared" si="0"/>
        <v>170.6</v>
      </c>
      <c r="H14" s="14">
        <f t="shared" si="1"/>
        <v>0</v>
      </c>
    </row>
    <row r="15" spans="2:8" ht="15.75" thickBot="1" x14ac:dyDescent="0.3">
      <c r="B15" s="9" t="s">
        <v>72</v>
      </c>
      <c r="C15" s="19" t="s">
        <v>11</v>
      </c>
      <c r="D15" s="19">
        <v>15</v>
      </c>
      <c r="E15" s="14">
        <v>13.2</v>
      </c>
      <c r="F15" s="25"/>
      <c r="G15" s="14">
        <f t="shared" si="0"/>
        <v>198</v>
      </c>
      <c r="H15" s="14">
        <f t="shared" si="1"/>
        <v>0</v>
      </c>
    </row>
    <row r="16" spans="2:8" ht="15.75" thickBot="1" x14ac:dyDescent="0.3">
      <c r="B16" s="9" t="s">
        <v>73</v>
      </c>
      <c r="C16" s="19" t="s">
        <v>11</v>
      </c>
      <c r="D16" s="19">
        <v>15</v>
      </c>
      <c r="E16" s="14">
        <v>14.63</v>
      </c>
      <c r="F16" s="25"/>
      <c r="G16" s="14">
        <f t="shared" si="0"/>
        <v>219.45000000000002</v>
      </c>
      <c r="H16" s="14">
        <f t="shared" si="1"/>
        <v>0</v>
      </c>
    </row>
    <row r="17" spans="2:8" ht="15.75" thickBot="1" x14ac:dyDescent="0.3">
      <c r="B17" s="9" t="s">
        <v>74</v>
      </c>
      <c r="C17" s="19" t="s">
        <v>11</v>
      </c>
      <c r="D17" s="19">
        <v>50</v>
      </c>
      <c r="E17" s="14">
        <v>6.45</v>
      </c>
      <c r="F17" s="25"/>
      <c r="G17" s="14">
        <f t="shared" si="0"/>
        <v>322.5</v>
      </c>
      <c r="H17" s="14">
        <f t="shared" si="1"/>
        <v>0</v>
      </c>
    </row>
    <row r="18" spans="2:8" ht="15.75" thickBot="1" x14ac:dyDescent="0.3">
      <c r="B18" s="9" t="s">
        <v>75</v>
      </c>
      <c r="C18" s="19" t="s">
        <v>11</v>
      </c>
      <c r="D18" s="19">
        <v>20</v>
      </c>
      <c r="E18" s="14">
        <v>9.2899999999999991</v>
      </c>
      <c r="F18" s="25"/>
      <c r="G18" s="14">
        <f t="shared" si="0"/>
        <v>185.79999999999998</v>
      </c>
      <c r="H18" s="14">
        <f t="shared" si="1"/>
        <v>0</v>
      </c>
    </row>
    <row r="19" spans="2:8" ht="15.75" thickBot="1" x14ac:dyDescent="0.3">
      <c r="B19" s="4" t="s">
        <v>64</v>
      </c>
      <c r="C19" s="5" t="s">
        <v>65</v>
      </c>
      <c r="D19" s="19">
        <v>30</v>
      </c>
      <c r="E19" s="14">
        <v>3.85</v>
      </c>
      <c r="F19" s="25"/>
      <c r="G19" s="14">
        <f t="shared" si="0"/>
        <v>115.5</v>
      </c>
      <c r="H19" s="14">
        <f t="shared" si="1"/>
        <v>0</v>
      </c>
    </row>
    <row r="20" spans="2:8" ht="15.75" thickBot="1" x14ac:dyDescent="0.3">
      <c r="B20" s="9" t="s">
        <v>76</v>
      </c>
      <c r="C20" s="19" t="s">
        <v>9</v>
      </c>
      <c r="D20" s="19">
        <v>8000</v>
      </c>
      <c r="E20" s="15">
        <v>7.2999999999999995E-2</v>
      </c>
      <c r="F20" s="25"/>
      <c r="G20" s="14">
        <f t="shared" si="0"/>
        <v>584</v>
      </c>
      <c r="H20" s="14">
        <f t="shared" si="1"/>
        <v>0</v>
      </c>
    </row>
    <row r="21" spans="2:8" ht="15.75" thickBot="1" x14ac:dyDescent="0.3">
      <c r="B21" s="9" t="s">
        <v>134</v>
      </c>
      <c r="C21" s="19" t="s">
        <v>9</v>
      </c>
      <c r="D21" s="19">
        <v>300</v>
      </c>
      <c r="E21" s="15">
        <v>0.21249999999999999</v>
      </c>
      <c r="F21" s="25"/>
      <c r="G21" s="14">
        <f t="shared" si="0"/>
        <v>63.75</v>
      </c>
      <c r="H21" s="14">
        <f t="shared" si="1"/>
        <v>0</v>
      </c>
    </row>
    <row r="22" spans="2:8" ht="15.75" thickBot="1" x14ac:dyDescent="0.3">
      <c r="B22" s="9" t="s">
        <v>77</v>
      </c>
      <c r="C22" s="19" t="s">
        <v>9</v>
      </c>
      <c r="D22" s="19">
        <v>300</v>
      </c>
      <c r="E22" s="15">
        <v>0.495</v>
      </c>
      <c r="F22" s="25"/>
      <c r="G22" s="14">
        <f t="shared" si="0"/>
        <v>148.5</v>
      </c>
      <c r="H22" s="14">
        <f t="shared" si="1"/>
        <v>0</v>
      </c>
    </row>
    <row r="23" spans="2:8" ht="15.75" thickBot="1" x14ac:dyDescent="0.3">
      <c r="B23" s="9" t="s">
        <v>78</v>
      </c>
      <c r="C23" s="19" t="s">
        <v>9</v>
      </c>
      <c r="D23" s="19">
        <v>300</v>
      </c>
      <c r="E23" s="15">
        <v>0.433</v>
      </c>
      <c r="F23" s="25"/>
      <c r="G23" s="14">
        <f t="shared" si="0"/>
        <v>129.9</v>
      </c>
      <c r="H23" s="14">
        <f t="shared" si="1"/>
        <v>0</v>
      </c>
    </row>
    <row r="24" spans="2:8" ht="15.75" thickBot="1" x14ac:dyDescent="0.3">
      <c r="B24" s="9" t="s">
        <v>79</v>
      </c>
      <c r="C24" s="19" t="s">
        <v>9</v>
      </c>
      <c r="D24" s="19">
        <v>600</v>
      </c>
      <c r="E24" s="15">
        <v>0.74</v>
      </c>
      <c r="F24" s="25"/>
      <c r="G24" s="14">
        <f t="shared" si="0"/>
        <v>444</v>
      </c>
      <c r="H24" s="14">
        <f t="shared" si="1"/>
        <v>0</v>
      </c>
    </row>
    <row r="25" spans="2:8" ht="15.75" thickBot="1" x14ac:dyDescent="0.3">
      <c r="B25" s="9" t="s">
        <v>80</v>
      </c>
      <c r="C25" s="19" t="s">
        <v>9</v>
      </c>
      <c r="D25" s="19">
        <v>30000</v>
      </c>
      <c r="E25" s="16">
        <f>1.1/25</f>
        <v>4.4000000000000004E-2</v>
      </c>
      <c r="F25" s="25"/>
      <c r="G25" s="14">
        <f t="shared" si="0"/>
        <v>1320.0000000000002</v>
      </c>
      <c r="H25" s="14">
        <f t="shared" si="1"/>
        <v>0</v>
      </c>
    </row>
    <row r="26" spans="2:8" ht="15.75" thickBot="1" x14ac:dyDescent="0.3">
      <c r="B26" s="9" t="s">
        <v>81</v>
      </c>
      <c r="C26" s="19" t="s">
        <v>9</v>
      </c>
      <c r="D26" s="19">
        <v>3000</v>
      </c>
      <c r="E26" s="16">
        <f>1.38/25</f>
        <v>5.5199999999999999E-2</v>
      </c>
      <c r="F26" s="25"/>
      <c r="G26" s="14">
        <f t="shared" si="0"/>
        <v>165.6</v>
      </c>
      <c r="H26" s="14">
        <f t="shared" si="1"/>
        <v>0</v>
      </c>
    </row>
    <row r="27" spans="2:8" ht="15.75" thickBot="1" x14ac:dyDescent="0.3">
      <c r="B27" s="9" t="s">
        <v>82</v>
      </c>
      <c r="C27" s="19" t="s">
        <v>9</v>
      </c>
      <c r="D27" s="19">
        <v>3500</v>
      </c>
      <c r="E27" s="16">
        <v>0.125</v>
      </c>
      <c r="F27" s="25"/>
      <c r="G27" s="14">
        <f t="shared" si="0"/>
        <v>437.5</v>
      </c>
      <c r="H27" s="14">
        <f t="shared" si="1"/>
        <v>0</v>
      </c>
    </row>
    <row r="28" spans="2:8" ht="15.75" thickBot="1" x14ac:dyDescent="0.3">
      <c r="B28" s="9" t="s">
        <v>83</v>
      </c>
      <c r="C28" s="19" t="s">
        <v>9</v>
      </c>
      <c r="D28" s="19">
        <v>3500</v>
      </c>
      <c r="E28" s="16">
        <f>1.32/10</f>
        <v>0.13200000000000001</v>
      </c>
      <c r="F28" s="25"/>
      <c r="G28" s="14">
        <f t="shared" si="0"/>
        <v>462</v>
      </c>
      <c r="H28" s="14">
        <f t="shared" si="1"/>
        <v>0</v>
      </c>
    </row>
    <row r="29" spans="2:8" ht="15.75" thickBot="1" x14ac:dyDescent="0.3">
      <c r="B29" s="9" t="s">
        <v>84</v>
      </c>
      <c r="C29" s="19" t="s">
        <v>9</v>
      </c>
      <c r="D29" s="19">
        <v>40000</v>
      </c>
      <c r="E29" s="16">
        <f>1.32/10</f>
        <v>0.13200000000000001</v>
      </c>
      <c r="F29" s="25"/>
      <c r="G29" s="14">
        <f t="shared" si="0"/>
        <v>5280</v>
      </c>
      <c r="H29" s="14">
        <f t="shared" si="1"/>
        <v>0</v>
      </c>
    </row>
    <row r="30" spans="2:8" ht="15.75" thickBot="1" x14ac:dyDescent="0.3">
      <c r="B30" s="9" t="s">
        <v>85</v>
      </c>
      <c r="C30" s="19" t="s">
        <v>9</v>
      </c>
      <c r="D30" s="19">
        <v>2000</v>
      </c>
      <c r="E30" s="16">
        <f>1.43/10</f>
        <v>0.14299999999999999</v>
      </c>
      <c r="F30" s="25"/>
      <c r="G30" s="14">
        <f t="shared" si="0"/>
        <v>286</v>
      </c>
      <c r="H30" s="14">
        <f t="shared" si="1"/>
        <v>0</v>
      </c>
    </row>
    <row r="31" spans="2:8" ht="15.75" thickBot="1" x14ac:dyDescent="0.3">
      <c r="B31" s="9" t="s">
        <v>86</v>
      </c>
      <c r="C31" s="19" t="s">
        <v>9</v>
      </c>
      <c r="D31" s="19">
        <v>1500</v>
      </c>
      <c r="E31" s="16">
        <v>0.17199999999999999</v>
      </c>
      <c r="F31" s="25"/>
      <c r="G31" s="14">
        <f t="shared" si="0"/>
        <v>258</v>
      </c>
      <c r="H31" s="14">
        <f t="shared" si="1"/>
        <v>0</v>
      </c>
    </row>
    <row r="32" spans="2:8" ht="15.75" thickBot="1" x14ac:dyDescent="0.3">
      <c r="B32" s="9" t="s">
        <v>140</v>
      </c>
      <c r="C32" s="19" t="s">
        <v>9</v>
      </c>
      <c r="D32" s="19">
        <v>400</v>
      </c>
      <c r="E32" s="16">
        <v>0.3</v>
      </c>
      <c r="F32" s="25"/>
      <c r="G32" s="14">
        <f t="shared" si="0"/>
        <v>120</v>
      </c>
      <c r="H32" s="14">
        <f t="shared" si="1"/>
        <v>0</v>
      </c>
    </row>
    <row r="33" spans="2:8" ht="15.75" thickBot="1" x14ac:dyDescent="0.3">
      <c r="B33" s="9" t="s">
        <v>141</v>
      </c>
      <c r="C33" s="19" t="s">
        <v>9</v>
      </c>
      <c r="D33" s="19">
        <v>400</v>
      </c>
      <c r="E33" s="16">
        <f>3.63/10</f>
        <v>0.36299999999999999</v>
      </c>
      <c r="F33" s="25"/>
      <c r="G33" s="14">
        <f t="shared" si="0"/>
        <v>145.19999999999999</v>
      </c>
      <c r="H33" s="14">
        <f t="shared" si="1"/>
        <v>0</v>
      </c>
    </row>
    <row r="34" spans="2:8" ht="15.75" thickBot="1" x14ac:dyDescent="0.3">
      <c r="B34" s="9" t="s">
        <v>87</v>
      </c>
      <c r="C34" s="19" t="s">
        <v>9</v>
      </c>
      <c r="D34" s="19">
        <v>2500</v>
      </c>
      <c r="E34" s="16">
        <v>1.7999999999999999E-2</v>
      </c>
      <c r="F34" s="25"/>
      <c r="G34" s="14">
        <f t="shared" si="0"/>
        <v>45</v>
      </c>
      <c r="H34" s="14">
        <f t="shared" si="1"/>
        <v>0</v>
      </c>
    </row>
    <row r="35" spans="2:8" ht="15.75" thickBot="1" x14ac:dyDescent="0.3">
      <c r="B35" s="9" t="s">
        <v>88</v>
      </c>
      <c r="C35" s="19" t="s">
        <v>9</v>
      </c>
      <c r="D35" s="19">
        <v>45000</v>
      </c>
      <c r="E35" s="16">
        <v>1.2E-2</v>
      </c>
      <c r="F35" s="25"/>
      <c r="G35" s="14">
        <f t="shared" si="0"/>
        <v>540</v>
      </c>
      <c r="H35" s="14">
        <f t="shared" si="1"/>
        <v>0</v>
      </c>
    </row>
    <row r="36" spans="2:8" ht="45.75" thickBot="1" x14ac:dyDescent="0.3">
      <c r="B36" s="7" t="s">
        <v>89</v>
      </c>
      <c r="C36" s="19" t="s">
        <v>11</v>
      </c>
      <c r="D36" s="19">
        <v>1</v>
      </c>
      <c r="E36" s="16">
        <v>397.44</v>
      </c>
      <c r="F36" s="25"/>
      <c r="G36" s="14">
        <f t="shared" si="0"/>
        <v>397.44</v>
      </c>
      <c r="H36" s="14">
        <f t="shared" si="1"/>
        <v>0</v>
      </c>
    </row>
    <row r="37" spans="2:8" ht="15.75" thickBot="1" x14ac:dyDescent="0.3">
      <c r="B37" s="9" t="s">
        <v>47</v>
      </c>
      <c r="C37" s="19" t="s">
        <v>11</v>
      </c>
      <c r="D37" s="19">
        <v>10</v>
      </c>
      <c r="E37" s="14">
        <v>235.5</v>
      </c>
      <c r="F37" s="25"/>
      <c r="G37" s="14">
        <f t="shared" ref="G37:G68" si="2">E37*D37</f>
        <v>2355</v>
      </c>
      <c r="H37" s="14">
        <f t="shared" si="1"/>
        <v>0</v>
      </c>
    </row>
    <row r="38" spans="2:8" ht="15.75" thickBot="1" x14ac:dyDescent="0.3">
      <c r="B38" s="9" t="s">
        <v>36</v>
      </c>
      <c r="C38" s="19" t="s">
        <v>11</v>
      </c>
      <c r="D38" s="19">
        <v>8</v>
      </c>
      <c r="E38" s="14">
        <v>185</v>
      </c>
      <c r="F38" s="25"/>
      <c r="G38" s="14">
        <f t="shared" si="2"/>
        <v>1480</v>
      </c>
      <c r="H38" s="14">
        <f t="shared" si="1"/>
        <v>0</v>
      </c>
    </row>
    <row r="39" spans="2:8" ht="15.75" thickBot="1" x14ac:dyDescent="0.3">
      <c r="B39" s="9" t="s">
        <v>35</v>
      </c>
      <c r="C39" s="19" t="s">
        <v>11</v>
      </c>
      <c r="D39" s="19">
        <v>5</v>
      </c>
      <c r="E39" s="14">
        <v>364</v>
      </c>
      <c r="F39" s="25"/>
      <c r="G39" s="14">
        <f t="shared" si="2"/>
        <v>1820</v>
      </c>
      <c r="H39" s="14">
        <f t="shared" si="1"/>
        <v>0</v>
      </c>
    </row>
    <row r="40" spans="2:8" ht="15.75" thickBot="1" x14ac:dyDescent="0.3">
      <c r="B40" s="9" t="s">
        <v>1</v>
      </c>
      <c r="C40" s="19" t="s">
        <v>11</v>
      </c>
      <c r="D40" s="19">
        <v>50</v>
      </c>
      <c r="E40" s="14">
        <v>5.5</v>
      </c>
      <c r="F40" s="25"/>
      <c r="G40" s="14">
        <f t="shared" si="2"/>
        <v>275</v>
      </c>
      <c r="H40" s="14">
        <f t="shared" si="1"/>
        <v>0</v>
      </c>
    </row>
    <row r="41" spans="2:8" ht="15.75" thickBot="1" x14ac:dyDescent="0.3">
      <c r="B41" s="9" t="s">
        <v>90</v>
      </c>
      <c r="C41" s="19" t="s">
        <v>11</v>
      </c>
      <c r="D41" s="19">
        <v>20</v>
      </c>
      <c r="E41" s="14">
        <v>4.5999999999999996</v>
      </c>
      <c r="F41" s="25"/>
      <c r="G41" s="14">
        <f t="shared" si="2"/>
        <v>92</v>
      </c>
      <c r="H41" s="14">
        <f t="shared" si="1"/>
        <v>0</v>
      </c>
    </row>
    <row r="42" spans="2:8" ht="15.75" thickBot="1" x14ac:dyDescent="0.3">
      <c r="B42" s="9" t="s">
        <v>142</v>
      </c>
      <c r="C42" s="19" t="s">
        <v>11</v>
      </c>
      <c r="D42" s="19">
        <v>2</v>
      </c>
      <c r="E42" s="14">
        <v>27.32</v>
      </c>
      <c r="F42" s="25"/>
      <c r="G42" s="14">
        <f t="shared" si="2"/>
        <v>54.64</v>
      </c>
      <c r="H42" s="14">
        <f t="shared" si="1"/>
        <v>0</v>
      </c>
    </row>
    <row r="43" spans="2:8" ht="15.75" thickBot="1" x14ac:dyDescent="0.3">
      <c r="B43" s="4" t="s">
        <v>130</v>
      </c>
      <c r="C43" s="19" t="s">
        <v>11</v>
      </c>
      <c r="D43" s="19">
        <v>3000</v>
      </c>
      <c r="E43" s="14">
        <f>130/1000</f>
        <v>0.13</v>
      </c>
      <c r="F43" s="25"/>
      <c r="G43" s="14">
        <f t="shared" si="2"/>
        <v>390</v>
      </c>
      <c r="H43" s="14">
        <f t="shared" si="1"/>
        <v>0</v>
      </c>
    </row>
    <row r="44" spans="2:8" ht="15.75" thickBot="1" x14ac:dyDescent="0.3">
      <c r="B44" s="4" t="s">
        <v>91</v>
      </c>
      <c r="C44" s="19" t="s">
        <v>10</v>
      </c>
      <c r="D44" s="19">
        <v>120</v>
      </c>
      <c r="E44" s="14">
        <v>10.8</v>
      </c>
      <c r="F44" s="25"/>
      <c r="G44" s="14">
        <f t="shared" si="2"/>
        <v>1296</v>
      </c>
      <c r="H44" s="14">
        <f t="shared" si="1"/>
        <v>0</v>
      </c>
    </row>
    <row r="45" spans="2:8" ht="15.75" thickBot="1" x14ac:dyDescent="0.3">
      <c r="B45" s="4" t="s">
        <v>92</v>
      </c>
      <c r="C45" s="19" t="s">
        <v>11</v>
      </c>
      <c r="D45" s="19">
        <v>10</v>
      </c>
      <c r="E45" s="14">
        <v>14.3</v>
      </c>
      <c r="F45" s="25"/>
      <c r="G45" s="14">
        <f t="shared" si="2"/>
        <v>143</v>
      </c>
      <c r="H45" s="14">
        <f t="shared" si="1"/>
        <v>0</v>
      </c>
    </row>
    <row r="46" spans="2:8" ht="15.75" thickBot="1" x14ac:dyDescent="0.3">
      <c r="B46" s="4" t="s">
        <v>93</v>
      </c>
      <c r="C46" s="19" t="s">
        <v>11</v>
      </c>
      <c r="D46" s="19">
        <v>2</v>
      </c>
      <c r="E46" s="14">
        <v>1.2</v>
      </c>
      <c r="F46" s="25"/>
      <c r="G46" s="14">
        <f t="shared" si="2"/>
        <v>2.4</v>
      </c>
      <c r="H46" s="14">
        <f t="shared" si="1"/>
        <v>0</v>
      </c>
    </row>
    <row r="47" spans="2:8" ht="15.75" thickBot="1" x14ac:dyDescent="0.3">
      <c r="B47" s="9" t="s">
        <v>94</v>
      </c>
      <c r="C47" s="19" t="s">
        <v>10</v>
      </c>
      <c r="D47" s="19">
        <v>30</v>
      </c>
      <c r="E47" s="14">
        <v>6.6</v>
      </c>
      <c r="F47" s="25"/>
      <c r="G47" s="14">
        <f t="shared" si="2"/>
        <v>198</v>
      </c>
      <c r="H47" s="14">
        <f t="shared" si="1"/>
        <v>0</v>
      </c>
    </row>
    <row r="48" spans="2:8" ht="15.75" thickBot="1" x14ac:dyDescent="0.3">
      <c r="B48" s="9" t="s">
        <v>95</v>
      </c>
      <c r="C48" s="19" t="s">
        <v>5</v>
      </c>
      <c r="D48" s="19">
        <v>120</v>
      </c>
      <c r="E48" s="14">
        <v>1.85</v>
      </c>
      <c r="F48" s="25"/>
      <c r="G48" s="14">
        <f t="shared" si="2"/>
        <v>222</v>
      </c>
      <c r="H48" s="14">
        <f t="shared" si="1"/>
        <v>0</v>
      </c>
    </row>
    <row r="49" spans="2:8" ht="15.75" thickBot="1" x14ac:dyDescent="0.3">
      <c r="B49" s="9" t="s">
        <v>41</v>
      </c>
      <c r="C49" s="19" t="s">
        <v>10</v>
      </c>
      <c r="D49" s="19">
        <v>100</v>
      </c>
      <c r="E49" s="14">
        <f>89.7/10</f>
        <v>8.9700000000000006</v>
      </c>
      <c r="F49" s="25"/>
      <c r="G49" s="14">
        <f t="shared" si="2"/>
        <v>897.00000000000011</v>
      </c>
      <c r="H49" s="14">
        <f t="shared" si="1"/>
        <v>0</v>
      </c>
    </row>
    <row r="50" spans="2:8" ht="15.75" thickBot="1" x14ac:dyDescent="0.3">
      <c r="B50" s="9" t="s">
        <v>14</v>
      </c>
      <c r="C50" s="19" t="s">
        <v>13</v>
      </c>
      <c r="D50" s="19">
        <v>30</v>
      </c>
      <c r="E50" s="14">
        <v>3.74</v>
      </c>
      <c r="F50" s="25"/>
      <c r="G50" s="14">
        <f t="shared" si="2"/>
        <v>112.2</v>
      </c>
      <c r="H50" s="14">
        <f t="shared" si="1"/>
        <v>0</v>
      </c>
    </row>
    <row r="51" spans="2:8" ht="15.75" thickBot="1" x14ac:dyDescent="0.3">
      <c r="B51" s="9" t="s">
        <v>96</v>
      </c>
      <c r="C51" s="19" t="s">
        <v>10</v>
      </c>
      <c r="D51" s="19">
        <v>70</v>
      </c>
      <c r="E51" s="14">
        <v>8.1999999999999993</v>
      </c>
      <c r="F51" s="25"/>
      <c r="G51" s="14">
        <f t="shared" si="2"/>
        <v>574</v>
      </c>
      <c r="H51" s="14">
        <f t="shared" si="1"/>
        <v>0</v>
      </c>
    </row>
    <row r="52" spans="2:8" ht="15.75" thickBot="1" x14ac:dyDescent="0.3">
      <c r="B52" s="9" t="s">
        <v>46</v>
      </c>
      <c r="C52" s="19" t="s">
        <v>10</v>
      </c>
      <c r="D52" s="19">
        <v>315</v>
      </c>
      <c r="E52" s="14">
        <f>29.85/5</f>
        <v>5.9700000000000006</v>
      </c>
      <c r="F52" s="25"/>
      <c r="G52" s="14">
        <f t="shared" si="2"/>
        <v>1880.5500000000002</v>
      </c>
      <c r="H52" s="14">
        <f t="shared" si="1"/>
        <v>0</v>
      </c>
    </row>
    <row r="53" spans="2:8" ht="15.75" thickBot="1" x14ac:dyDescent="0.3">
      <c r="B53" s="9" t="s">
        <v>50</v>
      </c>
      <c r="C53" s="19" t="s">
        <v>10</v>
      </c>
      <c r="D53" s="19">
        <v>330</v>
      </c>
      <c r="E53" s="14">
        <f>8.2/5</f>
        <v>1.64</v>
      </c>
      <c r="F53" s="25"/>
      <c r="G53" s="14">
        <f t="shared" si="2"/>
        <v>541.19999999999993</v>
      </c>
      <c r="H53" s="14">
        <f t="shared" si="1"/>
        <v>0</v>
      </c>
    </row>
    <row r="54" spans="2:8" ht="15.75" thickBot="1" x14ac:dyDescent="0.3">
      <c r="B54" s="9" t="s">
        <v>16</v>
      </c>
      <c r="C54" s="19" t="s">
        <v>15</v>
      </c>
      <c r="D54" s="19">
        <v>160</v>
      </c>
      <c r="E54" s="14">
        <v>3.74</v>
      </c>
      <c r="F54" s="25"/>
      <c r="G54" s="14">
        <f t="shared" si="2"/>
        <v>598.40000000000009</v>
      </c>
      <c r="H54" s="14">
        <f t="shared" si="1"/>
        <v>0</v>
      </c>
    </row>
    <row r="55" spans="2:8" ht="15.75" thickBot="1" x14ac:dyDescent="0.3">
      <c r="B55" s="4" t="s">
        <v>97</v>
      </c>
      <c r="C55" s="5" t="s">
        <v>5</v>
      </c>
      <c r="D55" s="19">
        <v>30</v>
      </c>
      <c r="E55" s="14">
        <v>4.29</v>
      </c>
      <c r="F55" s="25"/>
      <c r="G55" s="14">
        <f t="shared" si="2"/>
        <v>128.69999999999999</v>
      </c>
      <c r="H55" s="14">
        <f t="shared" si="1"/>
        <v>0</v>
      </c>
    </row>
    <row r="56" spans="2:8" ht="15.75" thickBot="1" x14ac:dyDescent="0.3">
      <c r="B56" s="9" t="s">
        <v>98</v>
      </c>
      <c r="C56" s="19" t="s">
        <v>10</v>
      </c>
      <c r="D56" s="19">
        <v>140</v>
      </c>
      <c r="E56" s="14">
        <f>24.2/5</f>
        <v>4.84</v>
      </c>
      <c r="F56" s="25"/>
      <c r="G56" s="14">
        <f t="shared" si="2"/>
        <v>677.6</v>
      </c>
      <c r="H56" s="14">
        <f t="shared" si="1"/>
        <v>0</v>
      </c>
    </row>
    <row r="57" spans="2:8" ht="15.75" thickBot="1" x14ac:dyDescent="0.3">
      <c r="B57" s="4" t="s">
        <v>62</v>
      </c>
      <c r="C57" s="19" t="s">
        <v>11</v>
      </c>
      <c r="D57" s="19">
        <v>50</v>
      </c>
      <c r="E57" s="14">
        <v>0.66</v>
      </c>
      <c r="F57" s="25"/>
      <c r="G57" s="14">
        <f t="shared" si="2"/>
        <v>33</v>
      </c>
      <c r="H57" s="14">
        <f t="shared" si="1"/>
        <v>0</v>
      </c>
    </row>
    <row r="58" spans="2:8" ht="15.75" thickBot="1" x14ac:dyDescent="0.3">
      <c r="B58" s="9" t="s">
        <v>17</v>
      </c>
      <c r="C58" s="19" t="s">
        <v>11</v>
      </c>
      <c r="D58" s="19">
        <v>140</v>
      </c>
      <c r="E58" s="14">
        <v>2.2000000000000002</v>
      </c>
      <c r="F58" s="25"/>
      <c r="G58" s="14">
        <f t="shared" si="2"/>
        <v>308</v>
      </c>
      <c r="H58" s="14">
        <f t="shared" si="1"/>
        <v>0</v>
      </c>
    </row>
    <row r="59" spans="2:8" ht="15.75" thickBot="1" x14ac:dyDescent="0.3">
      <c r="B59" s="4" t="s">
        <v>143</v>
      </c>
      <c r="C59" s="19" t="s">
        <v>11</v>
      </c>
      <c r="D59" s="19">
        <v>1680</v>
      </c>
      <c r="E59" s="16">
        <v>4.4999999999999998E-2</v>
      </c>
      <c r="F59" s="25"/>
      <c r="G59" s="14">
        <f t="shared" si="2"/>
        <v>75.599999999999994</v>
      </c>
      <c r="H59" s="14">
        <f t="shared" si="1"/>
        <v>0</v>
      </c>
    </row>
    <row r="60" spans="2:8" ht="15.75" thickBot="1" x14ac:dyDescent="0.3">
      <c r="B60" s="4" t="s">
        <v>99</v>
      </c>
      <c r="C60" s="19" t="s">
        <v>11</v>
      </c>
      <c r="D60" s="19">
        <v>90</v>
      </c>
      <c r="E60" s="14">
        <v>1.65</v>
      </c>
      <c r="F60" s="25"/>
      <c r="G60" s="14">
        <f t="shared" si="2"/>
        <v>148.5</v>
      </c>
      <c r="H60" s="14">
        <f t="shared" si="1"/>
        <v>0</v>
      </c>
    </row>
    <row r="61" spans="2:8" ht="15.75" thickBot="1" x14ac:dyDescent="0.3">
      <c r="B61" s="9" t="s">
        <v>100</v>
      </c>
      <c r="C61" s="19" t="s">
        <v>11</v>
      </c>
      <c r="D61" s="19">
        <v>180</v>
      </c>
      <c r="E61" s="14">
        <f>6.9/10</f>
        <v>0.69000000000000006</v>
      </c>
      <c r="F61" s="25"/>
      <c r="G61" s="14">
        <f t="shared" si="2"/>
        <v>124.20000000000002</v>
      </c>
      <c r="H61" s="14">
        <f t="shared" si="1"/>
        <v>0</v>
      </c>
    </row>
    <row r="62" spans="2:8" ht="15.75" thickBot="1" x14ac:dyDescent="0.3">
      <c r="B62" s="9" t="s">
        <v>42</v>
      </c>
      <c r="C62" s="19" t="s">
        <v>10</v>
      </c>
      <c r="D62" s="19">
        <v>275</v>
      </c>
      <c r="E62" s="14">
        <f>73.8/10</f>
        <v>7.38</v>
      </c>
      <c r="F62" s="25"/>
      <c r="G62" s="14">
        <f t="shared" si="2"/>
        <v>2029.5</v>
      </c>
      <c r="H62" s="14">
        <f t="shared" si="1"/>
        <v>0</v>
      </c>
    </row>
    <row r="63" spans="2:8" ht="15.75" thickBot="1" x14ac:dyDescent="0.3">
      <c r="B63" s="9" t="s">
        <v>101</v>
      </c>
      <c r="C63" s="19" t="s">
        <v>11</v>
      </c>
      <c r="D63" s="19">
        <v>110</v>
      </c>
      <c r="E63" s="14">
        <f>5.28/6</f>
        <v>0.88</v>
      </c>
      <c r="F63" s="25"/>
      <c r="G63" s="14">
        <f t="shared" si="2"/>
        <v>96.8</v>
      </c>
      <c r="H63" s="14">
        <f t="shared" si="1"/>
        <v>0</v>
      </c>
    </row>
    <row r="64" spans="2:8" ht="15.75" thickBot="1" x14ac:dyDescent="0.3">
      <c r="B64" s="9" t="s">
        <v>54</v>
      </c>
      <c r="C64" s="19" t="s">
        <v>11</v>
      </c>
      <c r="D64" s="19">
        <v>300</v>
      </c>
      <c r="E64" s="14">
        <v>2.2000000000000002</v>
      </c>
      <c r="F64" s="25"/>
      <c r="G64" s="14">
        <f t="shared" si="2"/>
        <v>660</v>
      </c>
      <c r="H64" s="14">
        <f t="shared" si="1"/>
        <v>0</v>
      </c>
    </row>
    <row r="65" spans="2:8" ht="15.75" thickBot="1" x14ac:dyDescent="0.3">
      <c r="B65" s="9" t="s">
        <v>63</v>
      </c>
      <c r="C65" s="19" t="s">
        <v>11</v>
      </c>
      <c r="D65" s="19">
        <v>50</v>
      </c>
      <c r="E65" s="14">
        <v>1.65</v>
      </c>
      <c r="F65" s="25"/>
      <c r="G65" s="14">
        <f t="shared" si="2"/>
        <v>82.5</v>
      </c>
      <c r="H65" s="14">
        <f t="shared" si="1"/>
        <v>0</v>
      </c>
    </row>
    <row r="66" spans="2:8" ht="15.75" thickBot="1" x14ac:dyDescent="0.3">
      <c r="B66" s="9" t="s">
        <v>66</v>
      </c>
      <c r="C66" s="19" t="s">
        <v>11</v>
      </c>
      <c r="D66" s="19">
        <v>30</v>
      </c>
      <c r="E66" s="14">
        <v>2.2000000000000002</v>
      </c>
      <c r="F66" s="25"/>
      <c r="G66" s="14">
        <f t="shared" si="2"/>
        <v>66</v>
      </c>
      <c r="H66" s="14">
        <f t="shared" si="1"/>
        <v>0</v>
      </c>
    </row>
    <row r="67" spans="2:8" ht="15.75" thickBot="1" x14ac:dyDescent="0.3">
      <c r="B67" s="9" t="s">
        <v>39</v>
      </c>
      <c r="C67" s="19" t="s">
        <v>15</v>
      </c>
      <c r="D67" s="19">
        <v>60</v>
      </c>
      <c r="E67" s="14">
        <v>8.25</v>
      </c>
      <c r="F67" s="25"/>
      <c r="G67" s="14">
        <f t="shared" si="2"/>
        <v>495</v>
      </c>
      <c r="H67" s="14">
        <f t="shared" si="1"/>
        <v>0</v>
      </c>
    </row>
    <row r="68" spans="2:8" ht="15.75" thickBot="1" x14ac:dyDescent="0.3">
      <c r="B68" s="9" t="s">
        <v>40</v>
      </c>
      <c r="C68" s="19" t="s">
        <v>6</v>
      </c>
      <c r="D68" s="19">
        <v>25</v>
      </c>
      <c r="E68" s="14">
        <f>29.26/5</f>
        <v>5.8520000000000003</v>
      </c>
      <c r="F68" s="25"/>
      <c r="G68" s="14">
        <f t="shared" si="2"/>
        <v>146.30000000000001</v>
      </c>
      <c r="H68" s="14">
        <f t="shared" si="1"/>
        <v>0</v>
      </c>
    </row>
    <row r="69" spans="2:8" ht="15.75" thickBot="1" x14ac:dyDescent="0.3">
      <c r="B69" s="9" t="s">
        <v>131</v>
      </c>
      <c r="C69" s="19" t="s">
        <v>11</v>
      </c>
      <c r="D69" s="19">
        <v>2200</v>
      </c>
      <c r="E69" s="14">
        <v>0.04</v>
      </c>
      <c r="F69" s="25"/>
      <c r="G69" s="14">
        <f t="shared" ref="G69:G100" si="3">E69*D69</f>
        <v>88</v>
      </c>
      <c r="H69" s="14">
        <f t="shared" si="1"/>
        <v>0</v>
      </c>
    </row>
    <row r="70" spans="2:8" ht="15.75" thickBot="1" x14ac:dyDescent="0.3">
      <c r="B70" s="9" t="s">
        <v>19</v>
      </c>
      <c r="C70" s="19" t="s">
        <v>18</v>
      </c>
      <c r="D70" s="19">
        <v>50</v>
      </c>
      <c r="E70" s="14">
        <v>1.25</v>
      </c>
      <c r="F70" s="25"/>
      <c r="G70" s="14">
        <f t="shared" si="3"/>
        <v>62.5</v>
      </c>
      <c r="H70" s="14">
        <f t="shared" ref="H70:H129" si="4">D70*F70</f>
        <v>0</v>
      </c>
    </row>
    <row r="71" spans="2:8" ht="15.75" thickBot="1" x14ac:dyDescent="0.3">
      <c r="B71" s="9" t="s">
        <v>58</v>
      </c>
      <c r="C71" s="19" t="s">
        <v>68</v>
      </c>
      <c r="D71" s="19">
        <v>250</v>
      </c>
      <c r="E71" s="14">
        <v>5.5</v>
      </c>
      <c r="F71" s="25"/>
      <c r="G71" s="14">
        <f t="shared" si="3"/>
        <v>1375</v>
      </c>
      <c r="H71" s="14">
        <f t="shared" si="4"/>
        <v>0</v>
      </c>
    </row>
    <row r="72" spans="2:8" ht="15.75" thickBot="1" x14ac:dyDescent="0.3">
      <c r="B72" s="9" t="s">
        <v>20</v>
      </c>
      <c r="C72" s="19" t="s">
        <v>68</v>
      </c>
      <c r="D72" s="19">
        <v>10</v>
      </c>
      <c r="E72" s="14">
        <v>1.6</v>
      </c>
      <c r="F72" s="25"/>
      <c r="G72" s="14">
        <f t="shared" si="3"/>
        <v>16</v>
      </c>
      <c r="H72" s="14">
        <f t="shared" si="4"/>
        <v>0</v>
      </c>
    </row>
    <row r="73" spans="2:8" ht="15.75" thickBot="1" x14ac:dyDescent="0.3">
      <c r="B73" s="9" t="s">
        <v>102</v>
      </c>
      <c r="C73" s="19" t="s">
        <v>43</v>
      </c>
      <c r="D73" s="19">
        <v>35</v>
      </c>
      <c r="E73" s="14">
        <f>242/10</f>
        <v>24.2</v>
      </c>
      <c r="F73" s="25"/>
      <c r="G73" s="14">
        <f t="shared" si="3"/>
        <v>847</v>
      </c>
      <c r="H73" s="14">
        <f t="shared" si="4"/>
        <v>0</v>
      </c>
    </row>
    <row r="74" spans="2:8" ht="15.75" thickBot="1" x14ac:dyDescent="0.3">
      <c r="B74" s="9" t="s">
        <v>38</v>
      </c>
      <c r="C74" s="19" t="s">
        <v>10</v>
      </c>
      <c r="D74" s="19">
        <v>2000</v>
      </c>
      <c r="E74" s="14">
        <f>6.9/15</f>
        <v>0.46</v>
      </c>
      <c r="F74" s="25"/>
      <c r="G74" s="14">
        <f t="shared" si="3"/>
        <v>920</v>
      </c>
      <c r="H74" s="14">
        <f t="shared" si="4"/>
        <v>0</v>
      </c>
    </row>
    <row r="75" spans="2:8" ht="15.75" thickBot="1" x14ac:dyDescent="0.3">
      <c r="B75" s="9" t="s">
        <v>103</v>
      </c>
      <c r="C75" s="19" t="s">
        <v>10</v>
      </c>
      <c r="D75" s="19">
        <v>350</v>
      </c>
      <c r="E75" s="14">
        <f>10.2/15</f>
        <v>0.67999999999999994</v>
      </c>
      <c r="F75" s="25"/>
      <c r="G75" s="14">
        <f t="shared" si="3"/>
        <v>237.99999999999997</v>
      </c>
      <c r="H75" s="14">
        <f t="shared" si="4"/>
        <v>0</v>
      </c>
    </row>
    <row r="76" spans="2:8" ht="15.75" thickBot="1" x14ac:dyDescent="0.3">
      <c r="B76" s="9" t="s">
        <v>129</v>
      </c>
      <c r="C76" s="19" t="s">
        <v>11</v>
      </c>
      <c r="D76" s="19">
        <v>5500</v>
      </c>
      <c r="E76" s="14">
        <v>0.05</v>
      </c>
      <c r="F76" s="25"/>
      <c r="G76" s="14">
        <f t="shared" si="3"/>
        <v>275</v>
      </c>
      <c r="H76" s="14">
        <f t="shared" si="4"/>
        <v>0</v>
      </c>
    </row>
    <row r="77" spans="2:8" ht="15.75" thickBot="1" x14ac:dyDescent="0.3">
      <c r="B77" s="9" t="s">
        <v>44</v>
      </c>
      <c r="C77" s="19" t="s">
        <v>10</v>
      </c>
      <c r="D77" s="19">
        <v>25</v>
      </c>
      <c r="E77" s="14">
        <f>45.1/5</f>
        <v>9.02</v>
      </c>
      <c r="F77" s="25"/>
      <c r="G77" s="14">
        <f t="shared" si="3"/>
        <v>225.5</v>
      </c>
      <c r="H77" s="14">
        <f t="shared" si="4"/>
        <v>0</v>
      </c>
    </row>
    <row r="78" spans="2:8" ht="15.75" thickBot="1" x14ac:dyDescent="0.3">
      <c r="B78" s="4" t="s">
        <v>57</v>
      </c>
      <c r="C78" s="19" t="s">
        <v>10</v>
      </c>
      <c r="D78" s="19">
        <v>10</v>
      </c>
      <c r="E78" s="14">
        <f>52.25/5</f>
        <v>10.45</v>
      </c>
      <c r="F78" s="25"/>
      <c r="G78" s="14">
        <f t="shared" si="3"/>
        <v>104.5</v>
      </c>
      <c r="H78" s="14">
        <f t="shared" si="4"/>
        <v>0</v>
      </c>
    </row>
    <row r="79" spans="2:8" ht="15.75" thickBot="1" x14ac:dyDescent="0.3">
      <c r="B79" s="9" t="s">
        <v>45</v>
      </c>
      <c r="C79" s="19" t="s">
        <v>10</v>
      </c>
      <c r="D79" s="19">
        <v>40</v>
      </c>
      <c r="E79" s="14">
        <f>44/5</f>
        <v>8.8000000000000007</v>
      </c>
      <c r="F79" s="25"/>
      <c r="G79" s="14">
        <f t="shared" si="3"/>
        <v>352</v>
      </c>
      <c r="H79" s="14">
        <f t="shared" si="4"/>
        <v>0</v>
      </c>
    </row>
    <row r="80" spans="2:8" ht="15.75" thickBot="1" x14ac:dyDescent="0.3">
      <c r="B80" s="9" t="s">
        <v>104</v>
      </c>
      <c r="C80" s="19" t="s">
        <v>15</v>
      </c>
      <c r="D80" s="19">
        <v>450</v>
      </c>
      <c r="E80" s="14">
        <f>9.9/5</f>
        <v>1.98</v>
      </c>
      <c r="F80" s="25"/>
      <c r="G80" s="14">
        <f t="shared" si="3"/>
        <v>891</v>
      </c>
      <c r="H80" s="14">
        <f t="shared" si="4"/>
        <v>0</v>
      </c>
    </row>
    <row r="81" spans="2:8" ht="15.75" thickBot="1" x14ac:dyDescent="0.3">
      <c r="B81" s="9" t="s">
        <v>105</v>
      </c>
      <c r="C81" s="19" t="s">
        <v>10</v>
      </c>
      <c r="D81" s="19">
        <v>80</v>
      </c>
      <c r="E81" s="14">
        <f>29.8/5</f>
        <v>5.96</v>
      </c>
      <c r="F81" s="25"/>
      <c r="G81" s="14">
        <f t="shared" si="3"/>
        <v>476.8</v>
      </c>
      <c r="H81" s="14">
        <f t="shared" si="4"/>
        <v>0</v>
      </c>
    </row>
    <row r="82" spans="2:8" ht="15.75" thickBot="1" x14ac:dyDescent="0.3">
      <c r="B82" s="9" t="s">
        <v>106</v>
      </c>
      <c r="C82" s="19" t="s">
        <v>10</v>
      </c>
      <c r="D82" s="19">
        <v>40</v>
      </c>
      <c r="E82" s="14">
        <v>3.15</v>
      </c>
      <c r="F82" s="25"/>
      <c r="G82" s="14">
        <f t="shared" si="3"/>
        <v>126</v>
      </c>
      <c r="H82" s="14">
        <f t="shared" si="4"/>
        <v>0</v>
      </c>
    </row>
    <row r="83" spans="2:8" ht="15.75" thickBot="1" x14ac:dyDescent="0.3">
      <c r="B83" s="9" t="s">
        <v>107</v>
      </c>
      <c r="C83" s="19" t="s">
        <v>10</v>
      </c>
      <c r="D83" s="19">
        <v>40</v>
      </c>
      <c r="E83" s="14">
        <v>6.7</v>
      </c>
      <c r="F83" s="25"/>
      <c r="G83" s="14">
        <f t="shared" si="3"/>
        <v>268</v>
      </c>
      <c r="H83" s="14">
        <f t="shared" si="4"/>
        <v>0</v>
      </c>
    </row>
    <row r="84" spans="2:8" ht="15.75" thickBot="1" x14ac:dyDescent="0.3">
      <c r="B84" s="9" t="s">
        <v>22</v>
      </c>
      <c r="C84" s="19" t="s">
        <v>21</v>
      </c>
      <c r="D84" s="19">
        <v>50</v>
      </c>
      <c r="E84" s="14">
        <v>4.96</v>
      </c>
      <c r="F84" s="25"/>
      <c r="G84" s="14">
        <f t="shared" si="3"/>
        <v>248</v>
      </c>
      <c r="H84" s="14">
        <f t="shared" si="4"/>
        <v>0</v>
      </c>
    </row>
    <row r="85" spans="2:8" ht="15.75" thickBot="1" x14ac:dyDescent="0.3">
      <c r="B85" s="9" t="s">
        <v>52</v>
      </c>
      <c r="C85" s="19" t="s">
        <v>10</v>
      </c>
      <c r="D85" s="19">
        <v>420</v>
      </c>
      <c r="E85" s="14">
        <f>7.7/5</f>
        <v>1.54</v>
      </c>
      <c r="F85" s="25"/>
      <c r="G85" s="14">
        <f t="shared" si="3"/>
        <v>646.80000000000007</v>
      </c>
      <c r="H85" s="14">
        <f t="shared" si="4"/>
        <v>0</v>
      </c>
    </row>
    <row r="86" spans="2:8" ht="15.75" thickBot="1" x14ac:dyDescent="0.3">
      <c r="B86" s="9" t="s">
        <v>51</v>
      </c>
      <c r="C86" s="19" t="s">
        <v>15</v>
      </c>
      <c r="D86" s="19">
        <v>145</v>
      </c>
      <c r="E86" s="14">
        <v>3.74</v>
      </c>
      <c r="F86" s="25"/>
      <c r="G86" s="14">
        <f t="shared" si="3"/>
        <v>542.30000000000007</v>
      </c>
      <c r="H86" s="14">
        <f t="shared" si="4"/>
        <v>0</v>
      </c>
    </row>
    <row r="87" spans="2:8" ht="15.75" thickBot="1" x14ac:dyDescent="0.3">
      <c r="B87" s="9" t="s">
        <v>23</v>
      </c>
      <c r="C87" s="19" t="s">
        <v>11</v>
      </c>
      <c r="D87" s="19">
        <v>25</v>
      </c>
      <c r="E87" s="14">
        <v>2.64</v>
      </c>
      <c r="F87" s="25"/>
      <c r="G87" s="14">
        <f t="shared" si="3"/>
        <v>66</v>
      </c>
      <c r="H87" s="14">
        <f t="shared" si="4"/>
        <v>0</v>
      </c>
    </row>
    <row r="88" spans="2:8" ht="15.75" thickBot="1" x14ac:dyDescent="0.3">
      <c r="B88" s="9" t="s">
        <v>144</v>
      </c>
      <c r="C88" s="19" t="s">
        <v>11</v>
      </c>
      <c r="D88" s="19">
        <v>2</v>
      </c>
      <c r="E88" s="14">
        <v>8.06</v>
      </c>
      <c r="F88" s="25"/>
      <c r="G88" s="14">
        <f t="shared" si="3"/>
        <v>16.12</v>
      </c>
      <c r="H88" s="14">
        <f t="shared" si="4"/>
        <v>0</v>
      </c>
    </row>
    <row r="89" spans="2:8" ht="15.75" thickBot="1" x14ac:dyDescent="0.3">
      <c r="B89" s="9" t="s">
        <v>108</v>
      </c>
      <c r="C89" s="19" t="s">
        <v>11</v>
      </c>
      <c r="D89" s="19">
        <v>40</v>
      </c>
      <c r="E89" s="14">
        <v>5.0599999999999996</v>
      </c>
      <c r="F89" s="25"/>
      <c r="G89" s="14">
        <f t="shared" si="3"/>
        <v>202.39999999999998</v>
      </c>
      <c r="H89" s="14">
        <f t="shared" si="4"/>
        <v>0</v>
      </c>
    </row>
    <row r="90" spans="2:8" ht="15.75" thickBot="1" x14ac:dyDescent="0.3">
      <c r="B90" s="9" t="s">
        <v>24</v>
      </c>
      <c r="C90" s="19" t="s">
        <v>11</v>
      </c>
      <c r="D90" s="19">
        <v>85</v>
      </c>
      <c r="E90" s="14">
        <v>1.5</v>
      </c>
      <c r="F90" s="25"/>
      <c r="G90" s="14">
        <f t="shared" si="3"/>
        <v>127.5</v>
      </c>
      <c r="H90" s="14">
        <f t="shared" si="4"/>
        <v>0</v>
      </c>
    </row>
    <row r="91" spans="2:8" ht="15.75" thickBot="1" x14ac:dyDescent="0.3">
      <c r="B91" s="9" t="s">
        <v>67</v>
      </c>
      <c r="C91" s="19" t="s">
        <v>11</v>
      </c>
      <c r="D91" s="19">
        <v>5</v>
      </c>
      <c r="E91" s="14">
        <v>5.94</v>
      </c>
      <c r="F91" s="25"/>
      <c r="G91" s="14">
        <f t="shared" si="3"/>
        <v>29.700000000000003</v>
      </c>
      <c r="H91" s="14">
        <f t="shared" si="4"/>
        <v>0</v>
      </c>
    </row>
    <row r="92" spans="2:8" ht="30.75" thickBot="1" x14ac:dyDescent="0.3">
      <c r="B92" s="10" t="s">
        <v>109</v>
      </c>
      <c r="C92" s="19" t="s">
        <v>11</v>
      </c>
      <c r="D92" s="19">
        <v>220</v>
      </c>
      <c r="E92" s="14">
        <v>4.3</v>
      </c>
      <c r="F92" s="25"/>
      <c r="G92" s="14">
        <f t="shared" si="3"/>
        <v>946</v>
      </c>
      <c r="H92" s="14">
        <f t="shared" si="4"/>
        <v>0</v>
      </c>
    </row>
    <row r="93" spans="2:8" ht="30.75" thickBot="1" x14ac:dyDescent="0.3">
      <c r="B93" s="11" t="s">
        <v>145</v>
      </c>
      <c r="C93" s="19" t="s">
        <v>25</v>
      </c>
      <c r="D93" s="19">
        <v>3000</v>
      </c>
      <c r="E93" s="14">
        <f>20.8/6</f>
        <v>3.4666666666666668</v>
      </c>
      <c r="F93" s="25"/>
      <c r="G93" s="14">
        <f t="shared" si="3"/>
        <v>10400</v>
      </c>
      <c r="H93" s="14">
        <f t="shared" si="4"/>
        <v>0</v>
      </c>
    </row>
    <row r="94" spans="2:8" ht="30.75" thickBot="1" x14ac:dyDescent="0.3">
      <c r="B94" s="11" t="s">
        <v>48</v>
      </c>
      <c r="C94" s="19" t="s">
        <v>125</v>
      </c>
      <c r="D94" s="19">
        <v>20</v>
      </c>
      <c r="E94" s="14">
        <v>33.799999999999997</v>
      </c>
      <c r="F94" s="25"/>
      <c r="G94" s="14">
        <f t="shared" si="3"/>
        <v>676</v>
      </c>
      <c r="H94" s="14">
        <f t="shared" si="4"/>
        <v>0</v>
      </c>
    </row>
    <row r="95" spans="2:8" ht="30.75" thickBot="1" x14ac:dyDescent="0.3">
      <c r="B95" s="11" t="s">
        <v>146</v>
      </c>
      <c r="C95" s="19" t="s">
        <v>25</v>
      </c>
      <c r="D95" s="19">
        <v>2000</v>
      </c>
      <c r="E95" s="14">
        <f>20.4/48</f>
        <v>0.42499999999999999</v>
      </c>
      <c r="F95" s="25"/>
      <c r="G95" s="14">
        <f t="shared" si="3"/>
        <v>850</v>
      </c>
      <c r="H95" s="14">
        <f t="shared" si="4"/>
        <v>0</v>
      </c>
    </row>
    <row r="96" spans="2:8" ht="30.75" thickBot="1" x14ac:dyDescent="0.3">
      <c r="B96" s="11" t="s">
        <v>147</v>
      </c>
      <c r="C96" s="19" t="s">
        <v>25</v>
      </c>
      <c r="D96" s="19">
        <v>3200</v>
      </c>
      <c r="E96" s="14">
        <f>22.5/18</f>
        <v>1.25</v>
      </c>
      <c r="F96" s="25"/>
      <c r="G96" s="14">
        <f t="shared" si="3"/>
        <v>4000</v>
      </c>
      <c r="H96" s="14">
        <f t="shared" si="4"/>
        <v>0</v>
      </c>
    </row>
    <row r="97" spans="2:8" ht="30.75" thickBot="1" x14ac:dyDescent="0.3">
      <c r="B97" s="11" t="s">
        <v>148</v>
      </c>
      <c r="C97" s="19" t="s">
        <v>25</v>
      </c>
      <c r="D97" s="19">
        <v>2000</v>
      </c>
      <c r="E97" s="14">
        <f>16.9/6</f>
        <v>2.8166666666666664</v>
      </c>
      <c r="F97" s="25"/>
      <c r="G97" s="14">
        <f t="shared" si="3"/>
        <v>5633.333333333333</v>
      </c>
      <c r="H97" s="14">
        <f t="shared" si="4"/>
        <v>0</v>
      </c>
    </row>
    <row r="98" spans="2:8" ht="15.75" thickBot="1" x14ac:dyDescent="0.3">
      <c r="B98" s="4" t="s">
        <v>110</v>
      </c>
      <c r="C98" s="19" t="s">
        <v>11</v>
      </c>
      <c r="D98" s="19">
        <v>15500</v>
      </c>
      <c r="E98" s="14">
        <f>2.75/100</f>
        <v>2.75E-2</v>
      </c>
      <c r="F98" s="25"/>
      <c r="G98" s="14">
        <f t="shared" si="3"/>
        <v>426.25</v>
      </c>
      <c r="H98" s="14">
        <f t="shared" si="4"/>
        <v>0</v>
      </c>
    </row>
    <row r="99" spans="2:8" ht="15.75" thickBot="1" x14ac:dyDescent="0.3">
      <c r="B99" s="4" t="s">
        <v>111</v>
      </c>
      <c r="C99" s="19" t="s">
        <v>11</v>
      </c>
      <c r="D99" s="19">
        <v>5</v>
      </c>
      <c r="E99" s="14">
        <v>2</v>
      </c>
      <c r="F99" s="25"/>
      <c r="G99" s="14">
        <f t="shared" si="3"/>
        <v>10</v>
      </c>
      <c r="H99" s="14">
        <f t="shared" si="4"/>
        <v>0</v>
      </c>
    </row>
    <row r="100" spans="2:8" ht="15.75" thickBot="1" x14ac:dyDescent="0.3">
      <c r="B100" s="9" t="s">
        <v>59</v>
      </c>
      <c r="C100" s="19" t="s">
        <v>11</v>
      </c>
      <c r="D100" s="19">
        <v>35</v>
      </c>
      <c r="E100" s="14">
        <v>4.95</v>
      </c>
      <c r="F100" s="25"/>
      <c r="G100" s="14">
        <f t="shared" si="3"/>
        <v>173.25</v>
      </c>
      <c r="H100" s="14">
        <f t="shared" si="4"/>
        <v>0</v>
      </c>
    </row>
    <row r="101" spans="2:8" ht="15.75" thickBot="1" x14ac:dyDescent="0.3">
      <c r="B101" s="9" t="s">
        <v>112</v>
      </c>
      <c r="C101" s="19" t="s">
        <v>11</v>
      </c>
      <c r="D101" s="19">
        <v>20</v>
      </c>
      <c r="E101" s="14">
        <v>8.8000000000000007</v>
      </c>
      <c r="F101" s="25"/>
      <c r="G101" s="14">
        <f t="shared" ref="G101:G129" si="5">E101*D101</f>
        <v>176</v>
      </c>
      <c r="H101" s="14">
        <f t="shared" si="4"/>
        <v>0</v>
      </c>
    </row>
    <row r="102" spans="2:8" ht="15.75" thickBot="1" x14ac:dyDescent="0.3">
      <c r="B102" s="9" t="s">
        <v>29</v>
      </c>
      <c r="C102" s="19" t="s">
        <v>11</v>
      </c>
      <c r="D102" s="19">
        <v>50</v>
      </c>
      <c r="E102" s="14">
        <v>1.1000000000000001</v>
      </c>
      <c r="F102" s="25"/>
      <c r="G102" s="14">
        <f t="shared" si="5"/>
        <v>55.000000000000007</v>
      </c>
      <c r="H102" s="14">
        <f t="shared" si="4"/>
        <v>0</v>
      </c>
    </row>
    <row r="103" spans="2:8" ht="15.75" thickBot="1" x14ac:dyDescent="0.3">
      <c r="B103" s="9" t="s">
        <v>12</v>
      </c>
      <c r="C103" s="19" t="s">
        <v>11</v>
      </c>
      <c r="D103" s="19">
        <v>60</v>
      </c>
      <c r="E103" s="14">
        <v>4.4000000000000004</v>
      </c>
      <c r="F103" s="25"/>
      <c r="G103" s="14">
        <f t="shared" si="5"/>
        <v>264</v>
      </c>
      <c r="H103" s="14">
        <f t="shared" si="4"/>
        <v>0</v>
      </c>
    </row>
    <row r="104" spans="2:8" ht="15.75" thickBot="1" x14ac:dyDescent="0.3">
      <c r="B104" s="9" t="s">
        <v>113</v>
      </c>
      <c r="C104" s="19" t="s">
        <v>11</v>
      </c>
      <c r="D104" s="19">
        <v>400</v>
      </c>
      <c r="E104" s="14">
        <f>2.75/5</f>
        <v>0.55000000000000004</v>
      </c>
      <c r="F104" s="25"/>
      <c r="G104" s="14">
        <f t="shared" si="5"/>
        <v>220.00000000000003</v>
      </c>
      <c r="H104" s="14">
        <f t="shared" si="4"/>
        <v>0</v>
      </c>
    </row>
    <row r="105" spans="2:8" ht="15.75" thickBot="1" x14ac:dyDescent="0.3">
      <c r="B105" s="9" t="s">
        <v>53</v>
      </c>
      <c r="C105" s="19" t="s">
        <v>11</v>
      </c>
      <c r="D105" s="19">
        <v>110</v>
      </c>
      <c r="E105" s="14">
        <v>6.8</v>
      </c>
      <c r="F105" s="25"/>
      <c r="G105" s="14">
        <f t="shared" si="5"/>
        <v>748</v>
      </c>
      <c r="H105" s="14">
        <f t="shared" si="4"/>
        <v>0</v>
      </c>
    </row>
    <row r="106" spans="2:8" ht="15.75" thickBot="1" x14ac:dyDescent="0.3">
      <c r="B106" s="9" t="s">
        <v>49</v>
      </c>
      <c r="C106" s="19" t="s">
        <v>11</v>
      </c>
      <c r="D106" s="19">
        <v>160</v>
      </c>
      <c r="E106" s="14">
        <v>2.59</v>
      </c>
      <c r="F106" s="25"/>
      <c r="G106" s="14">
        <f t="shared" si="5"/>
        <v>414.4</v>
      </c>
      <c r="H106" s="14">
        <f t="shared" si="4"/>
        <v>0</v>
      </c>
    </row>
    <row r="107" spans="2:8" ht="15.75" thickBot="1" x14ac:dyDescent="0.3">
      <c r="B107" s="9" t="s">
        <v>149</v>
      </c>
      <c r="C107" s="19" t="s">
        <v>11</v>
      </c>
      <c r="D107" s="19">
        <v>80</v>
      </c>
      <c r="E107" s="14">
        <v>5.32</v>
      </c>
      <c r="F107" s="25"/>
      <c r="G107" s="14">
        <f t="shared" si="5"/>
        <v>425.6</v>
      </c>
      <c r="H107" s="14">
        <f t="shared" si="4"/>
        <v>0</v>
      </c>
    </row>
    <row r="108" spans="2:8" ht="15.75" thickBot="1" x14ac:dyDescent="0.3">
      <c r="B108" s="9" t="s">
        <v>26</v>
      </c>
      <c r="C108" s="19" t="s">
        <v>11</v>
      </c>
      <c r="D108" s="19">
        <v>120</v>
      </c>
      <c r="E108" s="14">
        <v>7.15</v>
      </c>
      <c r="F108" s="25"/>
      <c r="G108" s="14">
        <f t="shared" si="5"/>
        <v>858</v>
      </c>
      <c r="H108" s="14">
        <f t="shared" si="4"/>
        <v>0</v>
      </c>
    </row>
    <row r="109" spans="2:8" ht="15.75" thickBot="1" x14ac:dyDescent="0.3">
      <c r="B109" s="9" t="s">
        <v>27</v>
      </c>
      <c r="C109" s="19" t="s">
        <v>11</v>
      </c>
      <c r="D109" s="19">
        <v>130</v>
      </c>
      <c r="E109" s="14">
        <v>10.45</v>
      </c>
      <c r="F109" s="25"/>
      <c r="G109" s="14">
        <f t="shared" si="5"/>
        <v>1358.5</v>
      </c>
      <c r="H109" s="14">
        <f t="shared" si="4"/>
        <v>0</v>
      </c>
    </row>
    <row r="110" spans="2:8" ht="15.75" thickBot="1" x14ac:dyDescent="0.3">
      <c r="B110" s="9" t="s">
        <v>60</v>
      </c>
      <c r="C110" s="19" t="s">
        <v>11</v>
      </c>
      <c r="D110" s="19">
        <v>80</v>
      </c>
      <c r="E110" s="14">
        <v>13.75</v>
      </c>
      <c r="F110" s="25"/>
      <c r="G110" s="14">
        <f t="shared" si="5"/>
        <v>1100</v>
      </c>
      <c r="H110" s="14">
        <f t="shared" si="4"/>
        <v>0</v>
      </c>
    </row>
    <row r="111" spans="2:8" ht="15.75" thickBot="1" x14ac:dyDescent="0.3">
      <c r="B111" s="9" t="s">
        <v>114</v>
      </c>
      <c r="C111" s="19" t="s">
        <v>11</v>
      </c>
      <c r="D111" s="19">
        <v>220</v>
      </c>
      <c r="E111" s="14">
        <v>9.4</v>
      </c>
      <c r="F111" s="25"/>
      <c r="G111" s="14">
        <f t="shared" si="5"/>
        <v>2068</v>
      </c>
      <c r="H111" s="14">
        <f t="shared" si="4"/>
        <v>0</v>
      </c>
    </row>
    <row r="112" spans="2:8" ht="15.75" thickBot="1" x14ac:dyDescent="0.3">
      <c r="B112" s="9" t="s">
        <v>115</v>
      </c>
      <c r="C112" s="19" t="s">
        <v>11</v>
      </c>
      <c r="D112" s="19">
        <v>90</v>
      </c>
      <c r="E112" s="14">
        <v>13.2</v>
      </c>
      <c r="F112" s="25"/>
      <c r="G112" s="14">
        <f t="shared" si="5"/>
        <v>1188</v>
      </c>
      <c r="H112" s="14">
        <f t="shared" si="4"/>
        <v>0</v>
      </c>
    </row>
    <row r="113" spans="2:8" ht="15.75" thickBot="1" x14ac:dyDescent="0.3">
      <c r="B113" s="9" t="s">
        <v>2</v>
      </c>
      <c r="C113" s="19" t="s">
        <v>11</v>
      </c>
      <c r="D113" s="19">
        <v>55</v>
      </c>
      <c r="E113" s="14">
        <v>5.61</v>
      </c>
      <c r="F113" s="25"/>
      <c r="G113" s="14">
        <f t="shared" si="5"/>
        <v>308.55</v>
      </c>
      <c r="H113" s="14">
        <f t="shared" si="4"/>
        <v>0</v>
      </c>
    </row>
    <row r="114" spans="2:8" ht="15.75" thickBot="1" x14ac:dyDescent="0.3">
      <c r="B114" s="9" t="s">
        <v>28</v>
      </c>
      <c r="C114" s="19" t="s">
        <v>11</v>
      </c>
      <c r="D114" s="19">
        <v>40</v>
      </c>
      <c r="E114" s="14">
        <v>2.65</v>
      </c>
      <c r="F114" s="25"/>
      <c r="G114" s="14">
        <f t="shared" si="5"/>
        <v>106</v>
      </c>
      <c r="H114" s="14">
        <f t="shared" si="4"/>
        <v>0</v>
      </c>
    </row>
    <row r="115" spans="2:8" ht="15.75" thickBot="1" x14ac:dyDescent="0.3">
      <c r="B115" s="9" t="s">
        <v>116</v>
      </c>
      <c r="C115" s="19" t="s">
        <v>11</v>
      </c>
      <c r="D115" s="19">
        <v>2</v>
      </c>
      <c r="E115" s="14">
        <v>82</v>
      </c>
      <c r="F115" s="25"/>
      <c r="G115" s="14">
        <f t="shared" si="5"/>
        <v>164</v>
      </c>
      <c r="H115" s="14">
        <f t="shared" si="4"/>
        <v>0</v>
      </c>
    </row>
    <row r="116" spans="2:8" ht="15.75" thickBot="1" x14ac:dyDescent="0.3">
      <c r="B116" s="9" t="s">
        <v>117</v>
      </c>
      <c r="C116" s="19" t="s">
        <v>11</v>
      </c>
      <c r="D116" s="19">
        <v>25</v>
      </c>
      <c r="E116" s="14">
        <v>4.45</v>
      </c>
      <c r="F116" s="25"/>
      <c r="G116" s="14">
        <f t="shared" si="5"/>
        <v>111.25</v>
      </c>
      <c r="H116" s="14">
        <f t="shared" si="4"/>
        <v>0</v>
      </c>
    </row>
    <row r="117" spans="2:8" ht="15.75" thickBot="1" x14ac:dyDescent="0.3">
      <c r="B117" s="9" t="s">
        <v>118</v>
      </c>
      <c r="C117" s="19" t="s">
        <v>11</v>
      </c>
      <c r="D117" s="19">
        <v>20</v>
      </c>
      <c r="E117" s="14">
        <v>4.45</v>
      </c>
      <c r="F117" s="25"/>
      <c r="G117" s="14">
        <f t="shared" si="5"/>
        <v>89</v>
      </c>
      <c r="H117" s="14">
        <f t="shared" si="4"/>
        <v>0</v>
      </c>
    </row>
    <row r="118" spans="2:8" ht="15.75" thickBot="1" x14ac:dyDescent="0.3">
      <c r="B118" s="9" t="s">
        <v>119</v>
      </c>
      <c r="C118" s="19" t="s">
        <v>15</v>
      </c>
      <c r="D118" s="19">
        <v>400</v>
      </c>
      <c r="E118" s="14">
        <f>8/5</f>
        <v>1.6</v>
      </c>
      <c r="F118" s="25"/>
      <c r="G118" s="14">
        <f t="shared" si="5"/>
        <v>640</v>
      </c>
      <c r="H118" s="14">
        <f t="shared" si="4"/>
        <v>0</v>
      </c>
    </row>
    <row r="119" spans="2:8" ht="15.75" thickBot="1" x14ac:dyDescent="0.3">
      <c r="B119" s="9" t="s">
        <v>150</v>
      </c>
      <c r="C119" s="19" t="s">
        <v>15</v>
      </c>
      <c r="D119" s="19">
        <v>20</v>
      </c>
      <c r="E119" s="14">
        <v>4.2</v>
      </c>
      <c r="F119" s="25"/>
      <c r="G119" s="14">
        <f t="shared" si="5"/>
        <v>84</v>
      </c>
      <c r="H119" s="14">
        <f t="shared" si="4"/>
        <v>0</v>
      </c>
    </row>
    <row r="120" spans="2:8" ht="15.75" thickBot="1" x14ac:dyDescent="0.3">
      <c r="B120" s="9" t="s">
        <v>30</v>
      </c>
      <c r="C120" s="19" t="s">
        <v>15</v>
      </c>
      <c r="D120" s="19">
        <v>40</v>
      </c>
      <c r="E120" s="14">
        <v>2.8</v>
      </c>
      <c r="F120" s="25"/>
      <c r="G120" s="14">
        <f t="shared" si="5"/>
        <v>112</v>
      </c>
      <c r="H120" s="14">
        <f t="shared" si="4"/>
        <v>0</v>
      </c>
    </row>
    <row r="121" spans="2:8" ht="15.75" thickBot="1" x14ac:dyDescent="0.3">
      <c r="B121" s="9" t="s">
        <v>120</v>
      </c>
      <c r="C121" s="19" t="s">
        <v>31</v>
      </c>
      <c r="D121" s="19">
        <v>700</v>
      </c>
      <c r="E121" s="14">
        <f>8.84/68</f>
        <v>0.13</v>
      </c>
      <c r="F121" s="25"/>
      <c r="G121" s="14">
        <f t="shared" si="5"/>
        <v>91</v>
      </c>
      <c r="H121" s="14">
        <f t="shared" si="4"/>
        <v>0</v>
      </c>
    </row>
    <row r="122" spans="2:8" ht="15.75" thickBot="1" x14ac:dyDescent="0.3">
      <c r="B122" s="9" t="s">
        <v>121</v>
      </c>
      <c r="C122" s="19" t="s">
        <v>15</v>
      </c>
      <c r="D122" s="19">
        <v>25</v>
      </c>
      <c r="E122" s="14">
        <f>33/10</f>
        <v>3.3</v>
      </c>
      <c r="F122" s="25"/>
      <c r="G122" s="14">
        <f t="shared" si="5"/>
        <v>82.5</v>
      </c>
      <c r="H122" s="14">
        <f t="shared" si="4"/>
        <v>0</v>
      </c>
    </row>
    <row r="123" spans="2:8" ht="15.75" thickBot="1" x14ac:dyDescent="0.3">
      <c r="B123" s="9" t="s">
        <v>122</v>
      </c>
      <c r="C123" s="19" t="s">
        <v>10</v>
      </c>
      <c r="D123" s="19">
        <v>25</v>
      </c>
      <c r="E123" s="14">
        <v>2</v>
      </c>
      <c r="F123" s="25"/>
      <c r="G123" s="17">
        <f t="shared" si="5"/>
        <v>50</v>
      </c>
      <c r="H123" s="14">
        <f t="shared" si="4"/>
        <v>0</v>
      </c>
    </row>
    <row r="124" spans="2:8" ht="15.75" thickBot="1" x14ac:dyDescent="0.3">
      <c r="B124" s="9" t="s">
        <v>32</v>
      </c>
      <c r="C124" s="19" t="s">
        <v>15</v>
      </c>
      <c r="D124" s="19">
        <v>40</v>
      </c>
      <c r="E124" s="14">
        <f>2.2/2</f>
        <v>1.1000000000000001</v>
      </c>
      <c r="F124" s="25"/>
      <c r="G124" s="17">
        <f t="shared" si="5"/>
        <v>44</v>
      </c>
      <c r="H124" s="14">
        <f t="shared" si="4"/>
        <v>0</v>
      </c>
    </row>
    <row r="125" spans="2:8" ht="15.75" thickBot="1" x14ac:dyDescent="0.3">
      <c r="B125" s="9" t="s">
        <v>3</v>
      </c>
      <c r="C125" s="19" t="s">
        <v>5</v>
      </c>
      <c r="D125" s="19">
        <v>365</v>
      </c>
      <c r="E125" s="14">
        <v>4.4000000000000004</v>
      </c>
      <c r="F125" s="25"/>
      <c r="G125" s="17">
        <f t="shared" si="5"/>
        <v>1606.0000000000002</v>
      </c>
      <c r="H125" s="14">
        <f t="shared" si="4"/>
        <v>0</v>
      </c>
    </row>
    <row r="126" spans="2:8" ht="15.75" thickBot="1" x14ac:dyDescent="0.3">
      <c r="B126" s="9" t="s">
        <v>123</v>
      </c>
      <c r="C126" s="19" t="s">
        <v>10</v>
      </c>
      <c r="D126" s="19">
        <v>5</v>
      </c>
      <c r="E126" s="14">
        <f>7.7/5</f>
        <v>1.54</v>
      </c>
      <c r="F126" s="25"/>
      <c r="G126" s="17">
        <f t="shared" si="5"/>
        <v>7.7</v>
      </c>
      <c r="H126" s="14">
        <f t="shared" si="4"/>
        <v>0</v>
      </c>
    </row>
    <row r="127" spans="2:8" ht="15.75" thickBot="1" x14ac:dyDescent="0.3">
      <c r="B127" s="9" t="s">
        <v>151</v>
      </c>
      <c r="C127" s="19" t="s">
        <v>152</v>
      </c>
      <c r="D127" s="19">
        <v>2</v>
      </c>
      <c r="E127" s="14">
        <v>28.54</v>
      </c>
      <c r="F127" s="25"/>
      <c r="G127" s="17">
        <f t="shared" si="5"/>
        <v>57.08</v>
      </c>
      <c r="H127" s="14">
        <f t="shared" si="4"/>
        <v>0</v>
      </c>
    </row>
    <row r="128" spans="2:8" ht="15.75" thickBot="1" x14ac:dyDescent="0.3">
      <c r="B128" s="9" t="s">
        <v>34</v>
      </c>
      <c r="C128" s="19" t="s">
        <v>33</v>
      </c>
      <c r="D128" s="19">
        <v>35</v>
      </c>
      <c r="E128" s="14">
        <v>3.5</v>
      </c>
      <c r="F128" s="25"/>
      <c r="G128" s="17">
        <f t="shared" si="5"/>
        <v>122.5</v>
      </c>
      <c r="H128" s="14">
        <f t="shared" si="4"/>
        <v>0</v>
      </c>
    </row>
    <row r="129" spans="2:8" ht="15.75" thickBot="1" x14ac:dyDescent="0.3">
      <c r="B129" s="12" t="s">
        <v>55</v>
      </c>
      <c r="C129" s="20" t="s">
        <v>10</v>
      </c>
      <c r="D129" s="20">
        <v>60</v>
      </c>
      <c r="E129" s="17">
        <v>1.1000000000000001</v>
      </c>
      <c r="F129" s="25"/>
      <c r="G129" s="17">
        <f t="shared" si="5"/>
        <v>66</v>
      </c>
      <c r="H129" s="14">
        <f t="shared" si="4"/>
        <v>0</v>
      </c>
    </row>
    <row r="137" spans="2:8" ht="27.75" customHeight="1" x14ac:dyDescent="0.25">
      <c r="D137" s="24" t="s">
        <v>137</v>
      </c>
      <c r="G137" s="22">
        <f>SUM(H5:H129)</f>
        <v>0</v>
      </c>
    </row>
    <row r="138" spans="2:8" ht="15" x14ac:dyDescent="0.25">
      <c r="D138" s="21" t="s">
        <v>128</v>
      </c>
      <c r="G138" s="23">
        <f>G137*0.21</f>
        <v>0</v>
      </c>
    </row>
    <row r="139" spans="2:8" ht="15" x14ac:dyDescent="0.25">
      <c r="D139" s="21" t="s">
        <v>127</v>
      </c>
      <c r="G139" s="23">
        <f>G137+G138</f>
        <v>0</v>
      </c>
    </row>
    <row r="140" spans="2:8" ht="15" x14ac:dyDescent="0.25">
      <c r="D140"/>
      <c r="G140"/>
    </row>
  </sheetData>
  <sheetProtection sheet="1" objects="1" scenarios="1" selectLockedCells="1"/>
  <mergeCells count="6">
    <mergeCell ref="H3:H4"/>
    <mergeCell ref="E3:F3"/>
    <mergeCell ref="B3:B4"/>
    <mergeCell ref="C3:C4"/>
    <mergeCell ref="D3:D4"/>
    <mergeCell ref="G3:G4"/>
  </mergeCells>
  <conditionalFormatting sqref="F5:F129">
    <cfRule type="expression" dxfId="1" priority="3">
      <formula>$F5&gt;$E5</formula>
    </cfRule>
  </conditionalFormatting>
  <conditionalFormatting sqref="G137">
    <cfRule type="cellIs" dxfId="0" priority="1" operator="greaterThan">
      <formula>77334.269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Fulls de càlcul</vt:lpstr>
      </vt:variant>
      <vt:variant>
        <vt:i4>1</vt:i4>
      </vt:variant>
    </vt:vector>
  </HeadingPairs>
  <TitlesOfParts>
    <vt:vector size="1" baseType="lpstr">
      <vt:lpstr>Annex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CHUECOS RUIZ, RUTH</cp:lastModifiedBy>
  <cp:lastPrinted>2022-02-15T09:14:12Z</cp:lastPrinted>
  <dcterms:created xsi:type="dcterms:W3CDTF">2022-02-10T09:35:26Z</dcterms:created>
  <dcterms:modified xsi:type="dcterms:W3CDTF">2026-06-18T08:06:35Z</dcterms:modified>
</cp:coreProperties>
</file>