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logaritme-my.sharepoint.com/personal/smadrid_logaritme_net/Documents/EXP LOGA/OBRES/LSL-2026-169 Pla renova CF01/08 ANNEX ECO CORREGIT/"/>
    </mc:Choice>
  </mc:AlternateContent>
  <xr:revisionPtr revIDLastSave="0" documentId="8_{DD028C23-603A-4CAA-9F60-76CE4FFD984E}" xr6:coauthVersionLast="47" xr6:coauthVersionMax="47" xr10:uidLastSave="{00000000-0000-0000-0000-000000000000}"/>
  <bookViews>
    <workbookView xWindow="-108" yWindow="-108" windowWidth="23256" windowHeight="12456" xr2:uid="{00000000-000D-0000-FFFF-FFFF00000000}"/>
  </bookViews>
  <sheets>
    <sheet name="Hoja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8" i="1" l="1"/>
  <c r="K418" i="1"/>
  <c r="J417" i="1"/>
  <c r="J416" i="1"/>
  <c r="L412" i="1"/>
  <c r="J411" i="1"/>
  <c r="K411" i="1" s="1"/>
  <c r="K408" i="1" s="1"/>
  <c r="L408" i="1"/>
  <c r="J407" i="1"/>
  <c r="J406" i="1"/>
  <c r="J405" i="1"/>
  <c r="J404" i="1"/>
  <c r="K407" i="1" s="1"/>
  <c r="K400" i="1" s="1"/>
  <c r="L400" i="1"/>
  <c r="J399" i="1"/>
  <c r="K399" i="1" s="1"/>
  <c r="K396" i="1" s="1"/>
  <c r="L396" i="1"/>
  <c r="J395" i="1"/>
  <c r="J394" i="1"/>
  <c r="J393" i="1"/>
  <c r="K395" i="1" s="1"/>
  <c r="K389" i="1" s="1"/>
  <c r="L389" i="1"/>
  <c r="J386" i="1"/>
  <c r="K386" i="1" s="1"/>
  <c r="K383" i="1" s="1"/>
  <c r="L383" i="1"/>
  <c r="J382" i="1"/>
  <c r="K382" i="1" s="1"/>
  <c r="K379" i="1" s="1"/>
  <c r="L379" i="1"/>
  <c r="J378" i="1"/>
  <c r="K378" i="1" s="1"/>
  <c r="K375" i="1" s="1"/>
  <c r="L375" i="1"/>
  <c r="J374" i="1"/>
  <c r="K374" i="1" s="1"/>
  <c r="K371" i="1" s="1"/>
  <c r="L371" i="1"/>
  <c r="J370" i="1"/>
  <c r="K370" i="1" s="1"/>
  <c r="K366" i="1" s="1"/>
  <c r="L366" i="1"/>
  <c r="J365" i="1"/>
  <c r="K365" i="1" s="1"/>
  <c r="K362" i="1" s="1"/>
  <c r="L362" i="1"/>
  <c r="J358" i="1"/>
  <c r="K358" i="1" s="1"/>
  <c r="K355" i="1" s="1"/>
  <c r="L355" i="1"/>
  <c r="L350" i="1"/>
  <c r="K350" i="1"/>
  <c r="L348" i="1"/>
  <c r="K348" i="1"/>
  <c r="L346" i="1"/>
  <c r="K346" i="1"/>
  <c r="M346" i="1" s="1"/>
  <c r="L344" i="1"/>
  <c r="K344" i="1"/>
  <c r="L342" i="1"/>
  <c r="K342" i="1"/>
  <c r="L340" i="1"/>
  <c r="K340" i="1"/>
  <c r="L337" i="1"/>
  <c r="K337" i="1"/>
  <c r="J336" i="1"/>
  <c r="K336" i="1" s="1"/>
  <c r="K333" i="1" s="1"/>
  <c r="L333" i="1"/>
  <c r="J332" i="1"/>
  <c r="K332" i="1" s="1"/>
  <c r="K329" i="1" s="1"/>
  <c r="L329" i="1"/>
  <c r="J328" i="1"/>
  <c r="K328" i="1" s="1"/>
  <c r="K325" i="1" s="1"/>
  <c r="L325" i="1"/>
  <c r="J324" i="1"/>
  <c r="K324" i="1" s="1"/>
  <c r="K321" i="1" s="1"/>
  <c r="L321" i="1"/>
  <c r="J320" i="1"/>
  <c r="J319" i="1"/>
  <c r="J317" i="1"/>
  <c r="J316" i="1"/>
  <c r="L312" i="1"/>
  <c r="L308" i="1"/>
  <c r="K308" i="1"/>
  <c r="J305" i="1"/>
  <c r="K305" i="1" s="1"/>
  <c r="K302" i="1" s="1"/>
  <c r="L302" i="1"/>
  <c r="L298" i="1"/>
  <c r="K298" i="1"/>
  <c r="J294" i="1"/>
  <c r="J293" i="1"/>
  <c r="L289" i="1"/>
  <c r="L285" i="1"/>
  <c r="K285" i="1"/>
  <c r="L283" i="1"/>
  <c r="K283" i="1"/>
  <c r="L281" i="1"/>
  <c r="K281" i="1"/>
  <c r="M281" i="1" s="1"/>
  <c r="L279" i="1"/>
  <c r="K279" i="1"/>
  <c r="M279" i="1" s="1"/>
  <c r="L277" i="1"/>
  <c r="K277" i="1"/>
  <c r="M277" i="1" s="1"/>
  <c r="J274" i="1"/>
  <c r="J273" i="1"/>
  <c r="J272" i="1"/>
  <c r="L268" i="1"/>
  <c r="J267" i="1"/>
  <c r="K267" i="1" s="1"/>
  <c r="K264" i="1" s="1"/>
  <c r="L264" i="1"/>
  <c r="J263" i="1"/>
  <c r="K263" i="1" s="1"/>
  <c r="K260" i="1" s="1"/>
  <c r="L260" i="1"/>
  <c r="J259" i="1"/>
  <c r="K259" i="1" s="1"/>
  <c r="K256" i="1" s="1"/>
  <c r="L256" i="1"/>
  <c r="L252" i="1"/>
  <c r="K252" i="1"/>
  <c r="L250" i="1"/>
  <c r="K250" i="1"/>
  <c r="L248" i="1"/>
  <c r="K248" i="1"/>
  <c r="M248" i="1" s="1"/>
  <c r="L246" i="1"/>
  <c r="K246" i="1"/>
  <c r="M246" i="1" s="1"/>
  <c r="L244" i="1"/>
  <c r="K244" i="1"/>
  <c r="M244" i="1" s="1"/>
  <c r="L242" i="1"/>
  <c r="K242" i="1"/>
  <c r="L240" i="1"/>
  <c r="K240" i="1"/>
  <c r="L238" i="1"/>
  <c r="K238" i="1"/>
  <c r="L236" i="1"/>
  <c r="K236" i="1"/>
  <c r="L234" i="1"/>
  <c r="K234" i="1"/>
  <c r="L230" i="1"/>
  <c r="M230" i="1" s="1"/>
  <c r="L228" i="1"/>
  <c r="M228" i="1" s="1"/>
  <c r="L226" i="1"/>
  <c r="M226" i="1"/>
  <c r="L224" i="1"/>
  <c r="L222" i="1"/>
  <c r="M222" i="1"/>
  <c r="L220" i="1"/>
  <c r="M220" i="1" s="1"/>
  <c r="L218" i="1"/>
  <c r="M218" i="1" s="1"/>
  <c r="L216" i="1"/>
  <c r="M216" i="1" s="1"/>
  <c r="L214" i="1"/>
  <c r="L212" i="1"/>
  <c r="M212" i="1" s="1"/>
  <c r="L210" i="1"/>
  <c r="M210" i="1" s="1"/>
  <c r="J209" i="1"/>
  <c r="L204" i="1"/>
  <c r="L200" i="1"/>
  <c r="M200" i="1" s="1"/>
  <c r="L193" i="1"/>
  <c r="K193" i="1"/>
  <c r="M193" i="1" s="1"/>
  <c r="L191" i="1"/>
  <c r="K191" i="1"/>
  <c r="L189" i="1"/>
  <c r="K189" i="1"/>
  <c r="L185" i="1"/>
  <c r="K185" i="1"/>
  <c r="L183" i="1"/>
  <c r="K183" i="1"/>
  <c r="L181" i="1"/>
  <c r="K181" i="1"/>
  <c r="M181" i="1" s="1"/>
  <c r="L179" i="1"/>
  <c r="K179" i="1"/>
  <c r="L176" i="1"/>
  <c r="K176" i="1"/>
  <c r="L172" i="1"/>
  <c r="K172" i="1"/>
  <c r="L170" i="1"/>
  <c r="M170" i="1"/>
  <c r="L166" i="1"/>
  <c r="K166" i="1"/>
  <c r="M166" i="1" s="1"/>
  <c r="L164" i="1"/>
  <c r="K164" i="1"/>
  <c r="M164" i="1" s="1"/>
  <c r="L162" i="1"/>
  <c r="K162" i="1"/>
  <c r="L160" i="1"/>
  <c r="K160" i="1"/>
  <c r="J159" i="1"/>
  <c r="K159" i="1" s="1"/>
  <c r="K156" i="1" s="1"/>
  <c r="L156" i="1"/>
  <c r="J155" i="1"/>
  <c r="J154" i="1"/>
  <c r="L151" i="1"/>
  <c r="L149" i="1"/>
  <c r="K149" i="1"/>
  <c r="L147" i="1"/>
  <c r="K147" i="1"/>
  <c r="L145" i="1"/>
  <c r="K145" i="1"/>
  <c r="L141" i="1"/>
  <c r="K141" i="1"/>
  <c r="L139" i="1"/>
  <c r="K139" i="1"/>
  <c r="L137" i="1"/>
  <c r="K137" i="1"/>
  <c r="L135" i="1"/>
  <c r="K135" i="1"/>
  <c r="J130" i="1"/>
  <c r="K130" i="1" s="1"/>
  <c r="K127" i="1" s="1"/>
  <c r="L127" i="1"/>
  <c r="J126" i="1"/>
  <c r="K126" i="1" s="1"/>
  <c r="K123" i="1" s="1"/>
  <c r="L123" i="1"/>
  <c r="J122" i="1"/>
  <c r="K122" i="1" s="1"/>
  <c r="K119" i="1" s="1"/>
  <c r="L119" i="1"/>
  <c r="J118" i="1"/>
  <c r="K118" i="1" s="1"/>
  <c r="K115" i="1" s="1"/>
  <c r="L115" i="1"/>
  <c r="J114" i="1"/>
  <c r="K114" i="1" s="1"/>
  <c r="K111" i="1" s="1"/>
  <c r="L111" i="1"/>
  <c r="J110" i="1"/>
  <c r="K110" i="1" s="1"/>
  <c r="K107" i="1" s="1"/>
  <c r="L107" i="1"/>
  <c r="J106" i="1"/>
  <c r="K106" i="1" s="1"/>
  <c r="K103" i="1" s="1"/>
  <c r="L103" i="1"/>
  <c r="J102" i="1"/>
  <c r="K102" i="1" s="1"/>
  <c r="K99" i="1" s="1"/>
  <c r="L99" i="1"/>
  <c r="K95" i="1"/>
  <c r="L95" i="1"/>
  <c r="L93" i="1"/>
  <c r="J92" i="1"/>
  <c r="L89" i="1"/>
  <c r="J88" i="1"/>
  <c r="J87" i="1"/>
  <c r="L84" i="1"/>
  <c r="J83" i="1"/>
  <c r="K83" i="1" s="1"/>
  <c r="K80" i="1" s="1"/>
  <c r="L80" i="1"/>
  <c r="J79" i="1"/>
  <c r="K79" i="1" s="1"/>
  <c r="K76" i="1" s="1"/>
  <c r="L76" i="1"/>
  <c r="J75" i="1"/>
  <c r="K75" i="1" s="1"/>
  <c r="L72" i="1"/>
  <c r="K72" i="1"/>
  <c r="J71" i="1"/>
  <c r="L68" i="1"/>
  <c r="J67" i="1"/>
  <c r="K67" i="1" s="1"/>
  <c r="K64" i="1" s="1"/>
  <c r="L64" i="1"/>
  <c r="L60" i="1"/>
  <c r="K60" i="1"/>
  <c r="L58" i="1"/>
  <c r="K58" i="1"/>
  <c r="M58" i="1" s="1"/>
  <c r="L56" i="1"/>
  <c r="K56" i="1"/>
  <c r="L54" i="1"/>
  <c r="M54" i="1"/>
  <c r="L52" i="1"/>
  <c r="M52" i="1" s="1"/>
  <c r="J48" i="1"/>
  <c r="K48" i="1" s="1"/>
  <c r="K45" i="1" s="1"/>
  <c r="L45" i="1"/>
  <c r="L43" i="1"/>
  <c r="K43" i="1"/>
  <c r="M43" i="1" s="1"/>
  <c r="J42" i="1"/>
  <c r="K42" i="1" s="1"/>
  <c r="K39" i="1" s="1"/>
  <c r="L39" i="1"/>
  <c r="L37" i="1"/>
  <c r="K37" i="1"/>
  <c r="J36" i="1"/>
  <c r="J35" i="1"/>
  <c r="L31" i="1"/>
  <c r="J28" i="1"/>
  <c r="J27" i="1"/>
  <c r="K28" i="1" s="1"/>
  <c r="K23" i="1" s="1"/>
  <c r="L23" i="1"/>
  <c r="J22" i="1"/>
  <c r="K22" i="1" s="1"/>
  <c r="K19" i="1" s="1"/>
  <c r="L19" i="1"/>
  <c r="L15" i="1"/>
  <c r="K15" i="1"/>
  <c r="L13" i="1"/>
  <c r="M13" i="1"/>
  <c r="J12" i="1"/>
  <c r="L9" i="1"/>
  <c r="L6" i="1"/>
  <c r="M344" i="1" l="1"/>
  <c r="M348" i="1"/>
  <c r="K294" i="1"/>
  <c r="K289" i="1" s="1"/>
  <c r="M350" i="1"/>
  <c r="M298" i="1"/>
  <c r="L300" i="1" s="1"/>
  <c r="M139" i="1"/>
  <c r="M252" i="1"/>
  <c r="M285" i="1"/>
  <c r="M45" i="1"/>
  <c r="M179" i="1"/>
  <c r="M204" i="1"/>
  <c r="M191" i="1"/>
  <c r="M72" i="1"/>
  <c r="M107" i="1"/>
  <c r="M236" i="1"/>
  <c r="M123" i="1"/>
  <c r="M149" i="1"/>
  <c r="M141" i="1"/>
  <c r="M418" i="1"/>
  <c r="M147" i="1"/>
  <c r="M15" i="1"/>
  <c r="M176" i="1"/>
  <c r="M238" i="1"/>
  <c r="M340" i="1"/>
  <c r="K417" i="1"/>
  <c r="K412" i="1" s="1"/>
  <c r="M412" i="1" s="1"/>
  <c r="M145" i="1"/>
  <c r="M60" i="1"/>
  <c r="M234" i="1"/>
  <c r="K36" i="1"/>
  <c r="K31" i="1" s="1"/>
  <c r="M31" i="1" s="1"/>
  <c r="M160" i="1"/>
  <c r="M185" i="1"/>
  <c r="M39" i="1"/>
  <c r="M80" i="1"/>
  <c r="M260" i="1"/>
  <c r="M37" i="1"/>
  <c r="M162" i="1"/>
  <c r="M189" i="1"/>
  <c r="L195" i="1" s="1"/>
  <c r="M195" i="1" s="1"/>
  <c r="M183" i="1"/>
  <c r="M337" i="1"/>
  <c r="M64" i="1"/>
  <c r="M56" i="1"/>
  <c r="M342" i="1"/>
  <c r="M137" i="1"/>
  <c r="M242" i="1"/>
  <c r="K274" i="1"/>
  <c r="K268" i="1" s="1"/>
  <c r="M268" i="1" s="1"/>
  <c r="M308" i="1"/>
  <c r="L310" i="1" s="1"/>
  <c r="L307" i="1" s="1"/>
  <c r="M307" i="1" s="1"/>
  <c r="M6" i="1"/>
  <c r="M9" i="1"/>
  <c r="M19" i="1"/>
  <c r="M23" i="1"/>
  <c r="M68" i="1"/>
  <c r="M76" i="1"/>
  <c r="K88" i="1"/>
  <c r="K84" i="1" s="1"/>
  <c r="M84" i="1" s="1"/>
  <c r="M89" i="1"/>
  <c r="M93" i="1"/>
  <c r="M95" i="1"/>
  <c r="M99" i="1"/>
  <c r="M103" i="1"/>
  <c r="M111" i="1"/>
  <c r="M115" i="1"/>
  <c r="M119" i="1"/>
  <c r="M127" i="1"/>
  <c r="M135" i="1"/>
  <c r="K155" i="1"/>
  <c r="K151" i="1" s="1"/>
  <c r="M151" i="1" s="1"/>
  <c r="M156" i="1"/>
  <c r="M172" i="1"/>
  <c r="L174" i="1" s="1"/>
  <c r="L169" i="1" s="1"/>
  <c r="M169" i="1" s="1"/>
  <c r="M214" i="1"/>
  <c r="M224" i="1"/>
  <c r="M240" i="1"/>
  <c r="M250" i="1"/>
  <c r="M256" i="1"/>
  <c r="M264" i="1"/>
  <c r="M283" i="1"/>
  <c r="M289" i="1"/>
  <c r="L295" i="1" s="1"/>
  <c r="M295" i="1" s="1"/>
  <c r="M302" i="1"/>
  <c r="L306" i="1" s="1"/>
  <c r="L301" i="1" s="1"/>
  <c r="M301" i="1" s="1"/>
  <c r="K320" i="1"/>
  <c r="K312" i="1" s="1"/>
  <c r="M312" i="1" s="1"/>
  <c r="M321" i="1"/>
  <c r="M325" i="1"/>
  <c r="M329" i="1"/>
  <c r="M333" i="1"/>
  <c r="M355" i="1"/>
  <c r="L359" i="1" s="1"/>
  <c r="L354" i="1" s="1"/>
  <c r="M354" i="1" s="1"/>
  <c r="M362" i="1"/>
  <c r="M366" i="1"/>
  <c r="M371" i="1"/>
  <c r="M375" i="1"/>
  <c r="M379" i="1"/>
  <c r="M383" i="1"/>
  <c r="M389" i="1"/>
  <c r="M396" i="1"/>
  <c r="M400" i="1"/>
  <c r="M408" i="1"/>
  <c r="L297" i="1"/>
  <c r="M297" i="1" s="1"/>
  <c r="M300" i="1"/>
  <c r="L143" i="1" l="1"/>
  <c r="L134" i="1" s="1"/>
  <c r="M134" i="1" s="1"/>
  <c r="L232" i="1"/>
  <c r="L287" i="1"/>
  <c r="L187" i="1"/>
  <c r="M187" i="1" s="1"/>
  <c r="L196" i="1" s="1"/>
  <c r="L175" i="1" s="1"/>
  <c r="M175" i="1" s="1"/>
  <c r="L352" i="1"/>
  <c r="M352" i="1" s="1"/>
  <c r="L353" i="1" s="1"/>
  <c r="M306" i="1"/>
  <c r="L168" i="1"/>
  <c r="L144" i="1" s="1"/>
  <c r="M144" i="1" s="1"/>
  <c r="L62" i="1"/>
  <c r="M62" i="1" s="1"/>
  <c r="L288" i="1"/>
  <c r="M288" i="1" s="1"/>
  <c r="L387" i="1"/>
  <c r="M387" i="1" s="1"/>
  <c r="L275" i="1"/>
  <c r="M275" i="1" s="1"/>
  <c r="L49" i="1"/>
  <c r="M49" i="1" s="1"/>
  <c r="L131" i="1"/>
  <c r="L98" i="1" s="1"/>
  <c r="M98" i="1" s="1"/>
  <c r="M174" i="1"/>
  <c r="M359" i="1"/>
  <c r="L17" i="1"/>
  <c r="M17" i="1" s="1"/>
  <c r="M310" i="1"/>
  <c r="M143" i="1"/>
  <c r="L188" i="1"/>
  <c r="M188" i="1" s="1"/>
  <c r="L420" i="1"/>
  <c r="L254" i="1"/>
  <c r="L29" i="1"/>
  <c r="L276" i="1"/>
  <c r="M276" i="1" s="1"/>
  <c r="M287" i="1"/>
  <c r="L199" i="1"/>
  <c r="M199" i="1" s="1"/>
  <c r="M232" i="1"/>
  <c r="L339" i="1" l="1"/>
  <c r="M339" i="1" s="1"/>
  <c r="M168" i="1"/>
  <c r="L178" i="1"/>
  <c r="M178" i="1" s="1"/>
  <c r="L5" i="1"/>
  <c r="M5" i="1" s="1"/>
  <c r="M131" i="1"/>
  <c r="L255" i="1"/>
  <c r="M255" i="1" s="1"/>
  <c r="L51" i="1"/>
  <c r="M51" i="1" s="1"/>
  <c r="L361" i="1"/>
  <c r="M361" i="1" s="1"/>
  <c r="M196" i="1"/>
  <c r="L30" i="1"/>
  <c r="M30" i="1" s="1"/>
  <c r="L197" i="1"/>
  <c r="M197" i="1" s="1"/>
  <c r="L18" i="1"/>
  <c r="M18" i="1" s="1"/>
  <c r="M29" i="1"/>
  <c r="L63" i="1"/>
  <c r="M63" i="1" s="1"/>
  <c r="L132" i="1"/>
  <c r="L233" i="1"/>
  <c r="M233" i="1" s="1"/>
  <c r="M254" i="1"/>
  <c r="L296" i="1" s="1"/>
  <c r="M296" i="1" s="1"/>
  <c r="M420" i="1"/>
  <c r="L421" i="1" s="1"/>
  <c r="L360" i="1" s="1"/>
  <c r="M360" i="1" s="1"/>
  <c r="L388" i="1"/>
  <c r="M388" i="1" s="1"/>
  <c r="M353" i="1"/>
  <c r="L311" i="1"/>
  <c r="M311" i="1" s="1"/>
  <c r="M421" i="1"/>
  <c r="L133" i="1" l="1"/>
  <c r="M133" i="1" s="1"/>
  <c r="L198" i="1"/>
  <c r="M198" i="1" s="1"/>
  <c r="L50" i="1"/>
  <c r="M50" i="1" s="1"/>
  <c r="M132" i="1"/>
  <c r="L422" i="1" s="1"/>
  <c r="M422" i="1" l="1"/>
  <c r="L4" i="1"/>
  <c r="M4" i="1" s="1"/>
</calcChain>
</file>

<file path=xl/sharedStrings.xml><?xml version="1.0" encoding="utf-8"?>
<sst xmlns="http://schemas.openxmlformats.org/spreadsheetml/2006/main" count="1087" uniqueCount="485">
  <si>
    <t>Obra:</t>
  </si>
  <si>
    <t>P440_EXO_LOGARITME_V14</t>
  </si>
  <si>
    <t>Presupuesto de venta</t>
  </si>
  <si>
    <t>% C.I.</t>
  </si>
  <si>
    <t>Código</t>
  </si>
  <si>
    <t>Tipo</t>
  </si>
  <si>
    <t>Ud</t>
  </si>
  <si>
    <t>Resumen</t>
  </si>
  <si>
    <t>Cantidad</t>
  </si>
  <si>
    <t>Precio (€)</t>
  </si>
  <si>
    <t>Importe (€)</t>
  </si>
  <si>
    <t>Capítulo</t>
  </si>
  <si>
    <t>EXEC_GRAL</t>
  </si>
  <si>
    <t>TREBALLS PREVIS I MITJANS AUXILIARS</t>
  </si>
  <si>
    <t>YCS020CP</t>
  </si>
  <si>
    <t>Partida</t>
  </si>
  <si>
    <t>U</t>
  </si>
  <si>
    <t>Quadre elèctric provisional d'obra per a una potència màxima de 25 kW.</t>
  </si>
  <si>
    <t>Quadre elèctric provisional d'obra per a una potència màxima de 25 kW, compost per armari de distribució amb dispositiu d'emergència, preses i els interruptors automàtics magnetotèrmics i diferencials necessaris, amortitzable en 4 usos. Inclou: Col·locació de l'armari. Muntatge, instal·lació i comprovació. Desmuntatge de l'element. Transport fins al lloc de magatzematge o retirada a contenidor. Muntatge, connexionat i comprovació del seu correcte funcionament.
Inclou sistemes d'elevació fins la ubicació final, fixació i part proporcional del replanteig, mà d'obra, materials i mitjans auxiliars necessaris per a la seva completa execució.</t>
  </si>
  <si>
    <t>Uds.</t>
  </si>
  <si>
    <t>Largo</t>
  </si>
  <si>
    <t>Ancho</t>
  </si>
  <si>
    <t>Alto</t>
  </si>
  <si>
    <t>Parcial</t>
  </si>
  <si>
    <t>Subtotal</t>
  </si>
  <si>
    <t>GRB010b</t>
  </si>
  <si>
    <t>mes</t>
  </si>
  <si>
    <t>Mes de lloguer de contenidor de residus inerts produïts a obres de construcció i/o enderroc</t>
  </si>
  <si>
    <t>Càrrega i canvi de contenidor per a la recollida de residus inerts de maons, teules i materials ceràmics, produïts en obra de construcció i/o demolició, col·locat en obra a peu de càrrega. Transport de residus inerts de maons, teules i materials ceràmics, produïts en obres de construcció i/o demolició, amb contenidor, a abocador específic, instal·lació de tractament de residus de construcció i demolició externa a l'obra o centre de valorització o eliminació de residus, considerant anada, descàrrega i tornada. També, servei de lliurament, lloguer i recollida en obra del contenidor, i cost de l'abocament (cànon d'abocament.
Inclou sistemes d'elevació fins la ubicació final, fixació i part proporcional del replanteig, mà d'obra, materials i mitjans auxiliars necessaris per a la seva completa execució.</t>
  </si>
  <si>
    <t>Uts.</t>
  </si>
  <si>
    <t>Mesos</t>
  </si>
  <si>
    <t>Mesos lloguer contenidor</t>
  </si>
  <si>
    <t>HYL010</t>
  </si>
  <si>
    <t>PA</t>
  </si>
  <si>
    <t>Neteja periòdica de l'obra en nau industrial.</t>
  </si>
  <si>
    <t>Partida alçada ddedicada a la neteja periòdica de l'obra, Inclou: Treballs de neteja. Retirada i apilament de les restes generades. Càrrega manual de les restes generades sobre camió o contenidor.</t>
  </si>
  <si>
    <t>0</t>
  </si>
  <si>
    <t>HYL020</t>
  </si>
  <si>
    <t>Neteja final d'obra en nau industrial.</t>
  </si>
  <si>
    <t>Neteja final d'obra en edifici d'altres usos, amb una superfície construïda mitja de 500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 Inclou: Treballs de neteja. Retirada i apilament de les restes generades. Càrrega manual de les restes generades sobre camió o contenidor.</t>
  </si>
  <si>
    <t>EXEC_01</t>
  </si>
  <si>
    <t>OBRA CIVIL PER AL SUPORT DE MÀQUINES EXTERIORS. LLOSA NOVA</t>
  </si>
  <si>
    <t>EHL010</t>
  </si>
  <si>
    <t>m²</t>
  </si>
  <si>
    <t>Llosa massissa de formigó armat per bancada.</t>
  </si>
  <si>
    <t>Llosa massissa de formigó armat, horitzontal, amb altura lliure de planta de fins a 3 m, cantell 20 cm, realitzada amb formigó HAF-25/P-1,5-1,5/F/12-48/XC2 fabricat en central, i abocament amb cubilot, i acer UNE-EN 10080 B 500 S, amb una quantia aproximada de 21 kg/m²; amb malla electrosoldada superior, ME 20x20 Ø 10-10 B 500 T 6x2,20 UNE-EN 10080 i amb malla electrosoldada inferior, ME 20x20 Ø 10-10 B 500 T 6x2,20 UNE-EN 10080; muntatge i desmuntatge de sistema d'encofrat continu, amb acabat tipus industrial per revestir, format per: superfície encofrant de taulers de fusta tractada, reforçats amb varetes i perfils, amortitzables en 25 usos; estructura suport horitzontal de sotaponts metàl·lics i accessoris de muntatge, amortitzables en 150 usos i estructura suport vertical de puntals metàl·lics, amortitzables en 150 usos. Inclús nervis i cèrcols perimetrals de planta i buits, filferro de lligar, separadors, aplicació de líquid desencofrant i agent filmogen, per la cura de formigons i morters.
Criteri de valoració econòmica: El preu inclou l'elaboració de la ferralla (tall, doblegat i conformat d'elements) en taller industrial i el muntatge en el lloc definitiu de la seva col·locació en obra, però no inclou els pilars.
Inclou: Replanteig del sistema d'encofrat. Muntatge del sistema d'encofrat. Replanteig de la geometria de la planta sobre l'encofrat. Col·locació d'armadures amb separadors homologats. Abocament i compactació del formigó. Reglejat i anivellació de la capa de compressió. Curat del formigó. Desmuntatge del sistema d'encofrat. Inclou sistemes d'elevació fins la ubicació final, fixació i part proporcional del replanteig, mà d'obra, materials i mitjans auxiliars necessaris per a la seva completa execució.</t>
  </si>
  <si>
    <t>Superfície nova llosa formigó armat</t>
  </si>
  <si>
    <t>CSL020</t>
  </si>
  <si>
    <t>Sistema d'encofrat perdut amb bloc de formigó per a llosa de fonamentació.</t>
  </si>
  <si>
    <t>Encofrat perdut de fàbrica de 20 cm d'espessor, realitzada amb bloc buit de formigó gris de 40x20x20 cm, per a revestir, i rebuda amb morter de ciment, industrial, M-5, per a llosa de fonamentació. Inclou sistemes de fixació a paviment actual mitjançant perns d'ancoratge. Inclou: Replanteig. Col·locació i aplomat de mirres en les cantonades. Estesa de fils entre mires. Col·locació de les peces per filades a nivell. Inclou sistemes d'elevació fins la ubicació final, fixació i part proporcional del replanteig, mà d'obra, materials i mitjans auxiliars necessaris per a la seva completa execució.</t>
  </si>
  <si>
    <t>Perímetre per encofrar llosa fonamentació</t>
  </si>
  <si>
    <t>Tram paral·lel a façana</t>
  </si>
  <si>
    <t>Tram perpendicular a façana</t>
  </si>
  <si>
    <t>EXEC_10</t>
  </si>
  <si>
    <t>DESMANTELLAR INSTAL·LACIÓ FRIGORÍFICA EXISTENT (A LA FINALITZACIÓ DEL PLA RENOVE)</t>
  </si>
  <si>
    <t>DFL020</t>
  </si>
  <si>
    <t>Desmuntatge de façana de panells sandvitx aïllants metàl·lics.</t>
  </si>
  <si>
    <t>Desmuntatge de façana de panells sandvitx aïllants de xapa d'acer, mantenint les estructures auxiliars, amb mitjans manuals, sense deteriorar els elements als quals està subjecte, i càrrega manual sobre camió o contenidor.
Inclou: Desmuntatge de l'element. Retirada i apilament del material desmuntat. Neteja de les restes de l'obra. Càrrega manual del material desmuntat i restes de l'obra sobre camió o contenidor, transport a abocador autoritzat i les taxes i canons associats.</t>
  </si>
  <si>
    <t>Tancament panell sandwich exterior equips fred industrial</t>
  </si>
  <si>
    <t>Coberta</t>
  </si>
  <si>
    <t>Divisiòries verticals de panell.</t>
  </si>
  <si>
    <t>DIC101</t>
  </si>
  <si>
    <t>Desmuntatge de 7 unitats condensadores i 7 evaporadors.</t>
  </si>
  <si>
    <t>Desmuntatge d'instal·lació dels equips de fred industrial: 7 unitats condensadores i 7 evaporadors; amb mitjans manuals, i càrrega manual sobre camió o contenidor. El preu inclou el desmuntatge dels accessoris i la recuperació del gas refrigerant per dur a gestor de residus autoritzat. Inclou lloguer elevador i camió ploma. Inclou Retirada i apilament del material desmuntat i neteja de les restes de l'obra. Càrrega manual del material desmuntat i restes de l'obra sobre camió o contenidor. Inclou tranport de les unitats desmuntades fins a centre de reciclatge homologat, amb la corresponent emissió de certificiat</t>
  </si>
  <si>
    <t>FIDESM</t>
  </si>
  <si>
    <t>Ampolla de recuperació de refrigerant 60l.</t>
  </si>
  <si>
    <t>Ampolla de recuperació de refrigerant 60l per la recuperació del gas refrigerant de instal·lació frigorifica desmantellada. Inclou tranport de fins a centre de reciclatge homologat, amb la corresponent emissió de certificiat</t>
  </si>
  <si>
    <t>6 Ampolles de gas refrigerant a destruir.</t>
  </si>
  <si>
    <t>FIDESMGAS</t>
  </si>
  <si>
    <t>Kg</t>
  </si>
  <si>
    <t>Destrucció de gas refrigerant</t>
  </si>
  <si>
    <t>Destrucció de gas refrigerant  amb el corresponent certificat oficial. Inclou transport de les botelles de recuperació amb el gas i oli recuperats per a la destrucció/reciclatge a centre de gestió homologat.</t>
  </si>
  <si>
    <t>FIDESOLI</t>
  </si>
  <si>
    <t>l</t>
  </si>
  <si>
    <t>Destrucció d'oli amb el corresponent certificat oficial</t>
  </si>
  <si>
    <t>Destrucció d'oli refrigerant d'instal·lació de fred industrial amb el corresponent certificat oficial.</t>
  </si>
  <si>
    <t>EXEC_02</t>
  </si>
  <si>
    <t>INSTAL·LACIÓ TERMO FRIGORÍFICA SISTEMA CO2.</t>
  </si>
  <si>
    <t>EXECFIMAQ3</t>
  </si>
  <si>
    <t>MAQUINÀRIA I EQUIPS FRIGORÍFICS EXTERIORS</t>
  </si>
  <si>
    <t>ICP010c</t>
  </si>
  <si>
    <t>Central frigorífica CO2 marca SCM o similar.</t>
  </si>
  <si>
    <t>Subministrament i instal·lació Central frigorífica de refrigerant CO2, TRANSCRÍTICA SISTEMA BOOSTER. Model PNC-MWT 3x178 MTDX + UMCE 2x030 BT - Fabricant SCM o similar. Capacitat frigorífica:
  - MT: 106 kW (Tev.: -8ºC) mínim 3 compressors
  - BT: 6 kW (Tev.: -38ºC) mínim 2 compressors
  - Regulació de capacitat mínim al primer compressor
  - Condensador/Gascooler axial
  - Electrónica Danfoss
  - Dimensions (aprox.): 4.830 x 2.340 x h=2.550 mm
  - Grup emergència R134a
  - Equip compacte
  - Carenat per exterior
  - Per instal.lar a l'exterior
  - Inclou estructura de suport
  - Antivibradors
Imprescindible que la empresa licitadora tingui el certificat de empresa apte per fer instal·lacions frigorífiques en el àmbit d' obres públiques a Catalunya. Inclou mitjans necessaris per la seva correcte col·locació. Totalment muntat, connexionat i engegat per l'empresa instal·ladora per a la comprovació del seu correcte funcionament. Inclou sistemes d'elevació fins la ubicació final, fixació i part proporcional del replanteig, mà d'obra, materials i mitjans auxiliars necessaris per a la seva completa instal·lació.  Connexionat de l'equip a la xarxa elèctrica i a la xarxa de fontaneria. Inclou posada en marxa.</t>
  </si>
  <si>
    <t>ICP010</t>
  </si>
  <si>
    <t>Central frigorífica CO2 marca SCM o similar - FASE POSTERIOR</t>
  </si>
  <si>
    <t>NCA030</t>
  </si>
  <si>
    <t>Amortidor metàl·lic de molla, muntat en terra, bancada o estructura.</t>
  </si>
  <si>
    <t>Subministrament i instal·lació d’amortidors metàl·lics tipus SILOMER per a la col·locació de la unitat Rooftop sobre la llosa de formigó. Inclús accessoris de muntatge.
Inclou replanteig i col·locació de l'amortidor. Totalment instal·lat, provat i funcionant. Inclou sistemes d'elevació fins la ubicació final, fixació i part proporcional del replanteig, mà d'obra, materials i mitjans auxiliars necessaris per a la seva completa instal·lació.</t>
  </si>
  <si>
    <t>0XG010</t>
  </si>
  <si>
    <t>Lloguer de transport de camió pluma per a la col·locació de les dos centrals de CO2 sobre la llosa de formigó,</t>
  </si>
  <si>
    <t>Lloguer de transport de camió pluma per a la col·locació de les dos centrals de CO2 sobre la llosa de formigó. Capacitat elevació superior a 3.500 Kg.</t>
  </si>
  <si>
    <t>IEA010</t>
  </si>
  <si>
    <t>Sistema d'alimentació ininterrompuda (SAI).</t>
  </si>
  <si>
    <t>Sistema d'alimentació ininterrompuda On-Line, de 10 kVA de potència i 10 minuts d'autonomia,per alimentar els grups d'emergència de les dues centrals de co2 i els elements crítics de control i seguretat:
per a alimentació trifàsica amb sortida monofàsica, compost per rectificador de corrent i carregador de bateria, bateries, inversor estàtic electrònic, bypass i commutador. 
Concretament s'alimentarà:
- GRUP EMERGÈNCIA CENTRAL 1
- GRUP EMERGÈNCIA CENTRAL 2
Inclou:
Mà d'obra
Servei camió pluma-grua o mitjans d'elevació i transport necessàris.
Posada en marxa oficial i entrega de document acreditatiu.
Connexió a BMS per estat i alarmes.
Inclou part proporcional de cablejat i canalització. Inclús accessoris necessaris per la seva correcta instal·lació. Inclou: Muntatge i fixació. Inclou connexionat, posada en marxa. Totalment instal·lat, provat i funcionant.</t>
  </si>
  <si>
    <t>EXECFIINT</t>
  </si>
  <si>
    <t>EQUIPS INTERIORS</t>
  </si>
  <si>
    <t>ICN020</t>
  </si>
  <si>
    <t>Evaporador cúbic CO2 Cambra congelats</t>
  </si>
  <si>
    <t>Subministrament i instal·lació d'Evaporador cúbic (CO2) per la Cambra Congelats. 
Marca: INTERSAM o similar
Model: ICB-2808-CO2 
Pot. frig.: 6.0kW
Tª servei: -18ºC
Tensió d'alimentació: 400V-III
Desglaç elèctric
Mides (aprox ):  1395 x 398 x 550h mm
Inclou petit material, suportació i mitjans de descàrrega i elevació.Inclou sondes certificades pel seu control i monitorització, segons documentació gràfica.
Inclou sistemes d'elevació fins la ubicació final, fixació i part proporcional del replanteig, mà d'obra, materials i mitjans auxiliars necessaris per a la seva completa execució. Inclou la canalització i el cablejat elèctric d'alimentació. Inclou: Replanteig de les unitats. Col·locació i fixació de la unitat interior. Connexió a la xarxa de desguàs pel drenatge de condensats. Inclou posada en marxa. Totalment instal·lat, provat i funcionant.</t>
  </si>
  <si>
    <t>Evaporardors cambra de congelats</t>
  </si>
  <si>
    <t>ICN020b</t>
  </si>
  <si>
    <t>Evaporador cúbic CO2 Cambra CF01</t>
  </si>
  <si>
    <t>ICN020c</t>
  </si>
  <si>
    <t>Evaporador cúbic CO2 Cambra CF02</t>
  </si>
  <si>
    <t>Subministrament i instal·lació d'Evaporador cúbic (CO2) per Cambra conservació CF02
Model: ICIB-195 CO2
Marca: INTERSAM o similar
Pot. frig.: 28.3kW
Tª servei: +4ºC
Tensió d'alimentació: 400V-III
Desglaç per aire
Mides (aprox ):  2145 x 600 x 970 h mm
Inclou shut-up
Inclou petit material, suportació i mitjans de descàrrega i elevació. Inclou sondes certificades pel seu control i monitorització, segons documentació gràfica.Inclou sistemes d'elevació fins la ubicació final, fixació i part proporcional del replanteig, mà d'obra, materials i mitjans auxiliars necessaris per a la seva completa execució. Inclou la canalització i el cablejat elèctric d'alimentació. Inclou: Replanteig de les unitats. Col·locació i fixació de la unitat interior.  Connexió a les línies frigorífiques. Connexió a la xarxa de desguàs pel drenatge de condensats. Inclou posada en marxa. Totalment instal·lat, provat i funcionant.</t>
  </si>
  <si>
    <t>Evaporardors cambra CF02</t>
  </si>
  <si>
    <t>ICN020d</t>
  </si>
  <si>
    <t>Evaporador cúbic CO2 Avantcambra</t>
  </si>
  <si>
    <t>Subministrament i instal·lació d'Evaporador plafó (CO2) per Avantcambra
Model: IPIB-135 CO2
Marca: INTERSAM o similar
Pot. frig.: 21.6kW
Tª servei: +20ºC
Tensió d'alimentació: 400V-III
Desglaç per aire
Mides (aprox ):  1565 x 1190 x 515 h mm
Inclou petit material, suportació i mitjans de descàrrega i elevació.
Inclou sondes certificades pel seu control i monitorització, segons documentació gràfica.Inclou sistemes d'elevació fins la ubicació final, fixació i part proporcional del replanteig, mà d'obra, materials i mitjans auxiliars necessaris per a la seva completa execució. Inclou la canalització i el cablejat elèctric d'alimentació. Inclou: Replanteig de les unitats. Col·locació i fixació de la unitat interior.  Connexió a les línies frigorífiques. Connexió a la xarxa elèctrica. Connexió a la xarxa de desguàs pel drenatge de condensats. Inclou posada en marxa. Totalment instal·lat, provat i funcionant.</t>
  </si>
  <si>
    <t>Evaporardors cambra CF01.</t>
  </si>
  <si>
    <t>ICN020h</t>
  </si>
  <si>
    <t>Muntatge evaporador conservació P &lt; 15 Kw (CO2)</t>
  </si>
  <si>
    <t>Muntatge evaporador conservació P &lt; 15 Kw (CO2) amb els seus elements necessaris aptes per les pressions del refrigerant CO2:
- Claus de pas per CO2
 - Vàlvules de retenció per CO2
 - Vàlvules solenoides, bobines, connectors
 - Vàlvules expansives electròniques
 - Transductors, filtres, visors, etc.
Inclús material auxiliar para muntatge i subjecció a l'obra, accessoris i peces especials. Inclou: Replanteig. Col·locació i fixació de tubs, accessoris i peces especials. Totalment instal·lat, provat i funcionant.</t>
  </si>
  <si>
    <t>Evaporardors cambra congelació.</t>
  </si>
  <si>
    <t>ICN020e</t>
  </si>
  <si>
    <t>Muntatge evaporador conservació P 15-30 Kw (CO2)</t>
  </si>
  <si>
    <t>Muntatge evaporador conservació P 15-30 Kw (CO2) amb els seus elements necessaris aptes per les pressions del refrigerant CO2:
- Claus de pas per CO2
 - Vàlvules de retenció per CO2
 - Vàlvules solenoides, bobines, connectors
 - Vàlvules expansives electròniques
 - Transductors, filtres, visors, etc.
Inclús material auxiliar para muntatge i subjecció a l'obra, accessoris i peces especials. Inclou: Replanteig. Col·locació i fixació de tubs, accessoris i peces especials. Totalment instal·lat, provat i funcionant.</t>
  </si>
  <si>
    <t>Evaporardors cambra CF02.</t>
  </si>
  <si>
    <t>Evaporardors Avantcambra.</t>
  </si>
  <si>
    <t>ICN020f</t>
  </si>
  <si>
    <t>Muntatge evaporador conservació P 50-75 Kw (CO2)</t>
  </si>
  <si>
    <t>Muntatge evaporador conservació P 50-75 Kw (CO2) amb els seus elements necessaris aptes per les pressions del refrigerant CO2:
- Claus de pas per CO2
 - Vàlvules de retenció per CO2
 - Vàlvules solenoides, bobines, connectors
 - Vàlvules expansives electròniques
 - Transductors, filtres, visors, etc.
Inclús material auxiliar para muntatge i subjecció a l'obra, accessoris i peces especials. Inclou: Replanteig. Col·locació i fixació de tubs, accessoris i peces especials. Totalment instal·lat, provat i funcionant.</t>
  </si>
  <si>
    <t>ICN020g</t>
  </si>
  <si>
    <t>Kit de drenatge de condensats dels evaporadors pel servei de conservació.</t>
  </si>
  <si>
    <t>Subministrament i instal·lació de Kit de drenatge de condensats dels evaporadors pel servei de conservació PVC Ø40, inclou canonada per a la realització del sanejament fins a xarxa de sanejament general existent, accessoris de muntatge i suportació
Inclou part proporcional d'accessoris i suportacions per deixar-la correctament instal·lada i en funcionament. Inclús material auxiliar para muntatge i subjecció a l'obra, accessoris i peces especials. Inclou: Replanteig. Col·locació i fixació de canonades, accessoris i peces especials.</t>
  </si>
  <si>
    <t>ICN020i</t>
  </si>
  <si>
    <t>Kit de drenatge de condensats dels evaporadors pel servei de congelació.</t>
  </si>
  <si>
    <t>Subministrament i instal·lació de Kit de drenatge de condensats dels evaporadors pel servei de congelació.PVC Ø40, inclou canonada per a la realització del sanejament fins a xarxa de sanejament general existent, accessoris de muntatge i suportació Inclou part proporcional d'accessoris i suportacions per deixar-la correctament instal·lada i en funcionament. Inclús material auxiliar para muntatge i subjecció a l'obra, accessoris i peces especials. Inclou: Replanteig. Col·locació i fixació de canonades, accessoris i peces especials. Inclou resistència elèctrica.</t>
  </si>
  <si>
    <t>Llargada</t>
  </si>
  <si>
    <t>Amplada</t>
  </si>
  <si>
    <t>Alçada</t>
  </si>
  <si>
    <t>EXECFICANON</t>
  </si>
  <si>
    <t>CANONADES FRED INDUSTRIAL</t>
  </si>
  <si>
    <t>IHC110</t>
  </si>
  <si>
    <t>m</t>
  </si>
  <si>
    <t>Canonada Completa Aspiració (5/8) inch Cu. K65, inclou aïllament.</t>
  </si>
  <si>
    <t>Subministrament i instal·lació de canonada de coure per instal·lació de fred industrial general aspiració de diàmetre 5/8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</si>
  <si>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1</t>
  </si>
  <si>
    <t>IHC110b</t>
  </si>
  <si>
    <t>Canonada Completa Aspiració (1-1/8) inch, Cu. K65, inclou aïllament.</t>
  </si>
  <si>
    <t>Subministrament i instal·lació de canonada de coure per instal·lació de fred industrial general aspiració de diàmetre (1-1/8)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</si>
  <si>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2</t>
  </si>
  <si>
    <t>IHC110c</t>
  </si>
  <si>
    <t>Canonada Completa Aspiració (1-3/8) inch, Cu. K65, inclou aïllament.</t>
  </si>
  <si>
    <t>Subministrament i instal·lació de canonada de coure per instal·lació de fred industrial general aspiració de diàmetre (1-3/8)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</si>
  <si>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3</t>
  </si>
  <si>
    <t>IHC110e</t>
  </si>
  <si>
    <t>Canonada Completa Líquid (3/8) inch, Cu. K65, inclou aïllament.</t>
  </si>
  <si>
    <t>Subministrament i instal·lació de canonada de coure per instal·lació de fred industrial general aspiració de diàmetre (3/8)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</si>
  <si>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4</t>
  </si>
  <si>
    <t>IHC110f</t>
  </si>
  <si>
    <t>Canonada Completa Líquid (5/8) inch, Cu. K65, inclou aïllament.</t>
  </si>
  <si>
    <t>Subministrament i instal·lació de canonada de coure per instal·lació de fred industrial general aspiració de diàmetre (5/8)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</si>
  <si>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5</t>
  </si>
  <si>
    <t>IHC110g</t>
  </si>
  <si>
    <t>Canonada Completa Líquid (7/8) inch, Cu. K65, inclou aïllament.</t>
  </si>
  <si>
    <t>Subministrament i instal·lació de canonada de coure per instal·lació de fred industrial general aspiració de diàmetre (7/8) polzades, material Cu K65. Instal·lació en superfície.
Inclou part proporcional d'accessoris i suportacions per deixar-la correctament instal·lada i en funcionament. Inclou l'aïllament amb coquilla elastomèrica del gruix adient, per als traçats en trams interiors. 
Inclús material auxiliar para muntatge i subjecció a l'obra, accessoris i peces especials. Inclou: Replanteig. Col·locació i fixació de tubs, accessoris i peces especials. Totalment instal·lat, provat i funcionant.</t>
  </si>
  <si>
    <t>Tram canonada 6</t>
  </si>
  <si>
    <t>IHC110h</t>
  </si>
  <si>
    <t>Canonada Completa Líquid (1-1/8) inch, Cu. K65, inclou aïllament.</t>
  </si>
  <si>
    <t>Tram canonada 7</t>
  </si>
  <si>
    <t>IHC110i</t>
  </si>
  <si>
    <t>Canonada Completa Líquid (1-3/8) inch, Cu. K65, inclou aïllament.</t>
  </si>
  <si>
    <t>Tram canonada 8</t>
  </si>
  <si>
    <t>EXECFIROOFTOP</t>
  </si>
  <si>
    <t>INSTAL·LACIÓ TERMO FRIGORÍFICA SISTEMA ROOFTOP</t>
  </si>
  <si>
    <t>EXECFIROOFTOPME</t>
  </si>
  <si>
    <t>MAQUINÀRIA I EQUIPS FRIGORÍFICS EXTERIORS ROOF TOP - CF01</t>
  </si>
  <si>
    <t>ICP010b</t>
  </si>
  <si>
    <t>Unitat de clima tipus Roof Top amb mòdul de Freecooling per CF01 marca Marca CIAT, Model: IPJ0190 o similar.</t>
  </si>
  <si>
    <t>Subministrament i instal·lació de equip ROOFTOP per CAMBRA CF01 Marca CIAT, Model: IPJ0190 o similar, per instal·lar a l’exterior amb les següents característiques:
•	Temperatura: +20ºC
•	Potencia frigorífica: 40kW
•	Potencia calorífica: 42kW
•	Cabal d'aire: 10.000m3/h
Inclou: 
•	Mòdul de Freecooling i aportació d'aire exterior amb 3 comportes
•	Ventiladors plug fan en la impulsió
•	Ventiladors plug fan en el retorn
•	Filtres G4 + F7
•	Refrigerant R454B
Imprescindible que la empresa licitadora tingui el certificat de empresa apte per fer instal·lacions frigorífiques en el àmbit d' obres públiques a Catalunya.
Totalment muntat, instal·lat, provat i funcionant, connexionat i engegat per l'empresa instal·ladora per a la comprovació del seu correcte funcionament. Inclou: Replanteig, instal·lació i  de la unitat i connexionat de l'equip a la xarxa elèctrica i a la xarxa de fontaneria. Inclou sistemes d'elevació fins la ubicació final, fixació i part proporcional del replanteig, mà d'obra, materials i mitjans auxiliars necessaris per a la seva completa instal·lació.  Inclou posada en marxa.</t>
  </si>
  <si>
    <t>NCA030c</t>
  </si>
  <si>
    <t>Amortidor metàl·lics tipus SILOMER per a la col·locació de la unitat Rooftop sobre la llosa de formigó.</t>
  </si>
  <si>
    <t>Amortidor metàl·lic de molla, de 195x82x127 mm, de 150 kg de càrrega mínima i 350 kg de càrrega màxima, format per molla d'acer d'alta resistència acabat amb pintura epoxi color blau, cassoletes metàl·liques adherides mitjançant doble sistema de seguretat per pilons interns i massilla viscoelàstica, peça interna de polietilè i base metàl·lica en tots dos extrems amb orificis oberts, muntat en terra, bancada o estructura. Inclús accessoris de muntatge.
Inclou: Replanteig. Col·locació de l'amortidor. Totalment instal·lat, provat i funcionant.</t>
  </si>
  <si>
    <t>ICR020b</t>
  </si>
  <si>
    <t>Tolves per impulsió i retorn, construïdes en xapa d'acer galvanitzat, aïllat amb manta tipus IBR</t>
  </si>
  <si>
    <t>Subministrament i instal·lació de tolves per impulsió i retorn, construïdes en xapa d'acer galvanitzat, aïllat amb manta tipus IBR de 50 mm i acabat en xapa d'alumini per intempèrie. Inclús accessoris de muntatge. Inclou replanteig i col·locació de l'amortidor. Totalment instal·lat, provat i funcionant. Inclou sistemes d'elevació fins la ubicació final, fixació i part proporcional del replanteig, mà d'obra, materials i mitjans auxiliars necessaris per a la seva completa instal·lació.</t>
  </si>
  <si>
    <t>ICR026</t>
  </si>
  <si>
    <t>Lones antivibratories per unió de conductes amb la impulsió i retorn de la unitat Rooftop</t>
  </si>
  <si>
    <t>Subministrament i instal·lació de lones antivibratòries per unió de conductes amb la impulsió i retorn de la unitat Rooftop. Inclús accessoris de muntatge. Inclou replanteig i col·locació. Totalment instal·lat, provat i funcionant. Inclou sistemes d'elevació fins la ubicació final, fixació i part proporcional del replanteig, mà d'obra, materials i mitjans auxiliars necessaris per a la seva completa instal·lació.</t>
  </si>
  <si>
    <t>EXECFIROOFT_COND</t>
  </si>
  <si>
    <t>CONDUCCTES I DIFUSSORS</t>
  </si>
  <si>
    <t>ICR020d</t>
  </si>
  <si>
    <t>Conducte de xapa galvanitzada aïllat amb manta tipus Armaflex o IBR per trams exteriors.</t>
  </si>
  <si>
    <t>Subministrament i instal·lació de xarxa de conductes de distribució d'aire per a climatització per trams exteriors, constituïda per conductes de xapa galvanitzada de 0,6 mm d'espessor aïllat amb manta tipus Armaflex o IBR de 50 mm i junts transversals amb brida tipus Metu i segellada amb massilla resistent a altes temperatures. Acabat en xapa d'alumini per als trams exteriors. Inclús embocadures, derivacions, accessoris de muntatge, elements de fixació i peces especials. Inclou replanteig del recorregut dels conductes, marcat i posterior ancoratge dels suports dels conductes i muntatge i fixació de conductes. Comprovació del seu correcte funcionament. Inclús accessoris de muntatge. Inclou sistemes d'elevació fins la ubicació final, fixació i part proporcional del replanteig, mà d'obra, materials i mitjans auxiliars necessaris per a la seva completa instal·lació.</t>
  </si>
  <si>
    <t>ICR020</t>
  </si>
  <si>
    <t>Conducte de xapa galvanitzada aïllat amb manta tipus Armaflex o IBR per trams interiors.</t>
  </si>
  <si>
    <t>Subministrament i instal·lació de xarxa de conductes de distribució d'aire per a climatització per trams interiors, constituïda per conductes de xapa galvanitzada de 0,6 mm d'espessor aïllat amb manta tipus Armaflex o IBR de 50 mm i junts transversals amb brida tipus Metu i segellada amb massilla resistent a altes temperatures.  Els retorns d'aire es traçaran fins a nivell de terra per evitar les estratificacions i millorar al màxim una temperatura uniforme en la sala. Inclús embocadures, derivacions, accessoris de muntatge, elements de fixació i peces especials. Inclou replanteig del recorregut dels conductes, marcat i posterior ancoratge dels suports dels conductes i muntatge i fixació de conductes. Comprovació del seu correcte funcionament. Inclús accessoris de muntatge. Inclou sistemes d'elevació fins la ubicació final, fixació i part proporcional del replanteig, mà d'obra, materials i mitjans auxiliars necessaris per a la seva completa instal·lació.</t>
  </si>
  <si>
    <t>ICR020e</t>
  </si>
  <si>
    <t>Resistència elèctrica de 40 kW per a 400V-III per anar intercalada en el conducte de xapa</t>
  </si>
  <si>
    <t>Subministrament i instal·lació de Resistència elèctrica de 40 kW, alimentació trifàssica 400V-III, per anar intercalada en el conducte de xapa (sistema de Back-up de la calefacció quan la cambra CF01 treballi en la consigna de +20ºC i necessiti de aportació de calor). Inclús conexionat a la xarxa elèctrica i accessoris de muntatge. Inclou sistemes d'elevació fins la ubicació final, elements de fixació i peces especials i part proporcional del replanteig, mà d'obra, materials i mitjans auxiliars necessaris per a la seva completa instal·lació.</t>
  </si>
  <si>
    <t>IBZ020</t>
  </si>
  <si>
    <t>Comporta motoritzada en el tram d' impulsió i retorn.</t>
  </si>
  <si>
    <t>Subministrament i instal·lació de comporta motoritzada en el tram d' impulsió i retorn, per que un cop el sistema de la CF01 treballi en la Tº de consigna de +4ºC, aquestes comportes estiguin tancades. Inclou conexionat a la xarxa elèctrica i accessoris de muntatge. Inclou sistemes d'elevació fins la ubicació final, elements de fixació i peces especials i part proporcional del replanteig, mà d'obra, materials i mitjans auxiliars necessaris per a la seva completa instal·lació.</t>
  </si>
  <si>
    <t xml:space="preserve">Tram impulsió </t>
  </si>
  <si>
    <t>Tram retorn</t>
  </si>
  <si>
    <t>ICR025</t>
  </si>
  <si>
    <t>Conducte flexible aïllat de 254 mm per la embocadura de les unitats de difusió</t>
  </si>
  <si>
    <t>Subministrament i instal·lació de xarxa de conductes flexibles de distribució d'aire per climatització, constituïda per tub flexible de 254 mm de diàmetre, Flexiver Clima "ISOVER", compost per un tub interior d'un complex de polièster i alumini amb reforç de filferro tractat contra l'oxidació en forma d'espiral helicoïdal Flexiver D, aïllament de feltre de llana de vidre de 20 mm d'espessor i recobriment exterior d'un complex de polièster i alumini reforçat. Inclús cinta d'alumini i elements de fixació amb una separació màxima de 1,50 m.
Inclou replanteig del recorregut del conducte i de la situació dels elements de subjecció. Presentació de tubs flexibles per a conducció d'aire. Col·locació i fixació de tubs flexibles per a conducció d'aire. Comprovació del seu correcte funcionament. Inclou sistemes d'elevació fins la ubicació final, fixació i part proporcional del replanteig, mà d'obra, materials i mitjans auxiliars necessaris per a la seva completa instal·lació.</t>
  </si>
  <si>
    <t>Tram conducte flexible connexió unitats de difussió.</t>
  </si>
  <si>
    <t>ICR040</t>
  </si>
  <si>
    <t>Difusor rotacional d'impulsió per sales amb una alçada superior als 2,6m.</t>
  </si>
  <si>
    <t>Subministrament i instal·lació de difusor rotacional marca Marca MADEL model AX6-MA+PLX6/L 315 o similar (d'alta inducció) per instal·lar en alçades superiors a 2,6 m amb angle de difusió regulable, acabat en alumini color blanc. Inclús accessoris de muntatge i elements de fixació. Inclou replanteig i muntatge del plènum mitjançant suports de suspensió. Fixació del difusor al plènum. Comprovació del seu correcte funcionament. Inclou sistemes d'elevació fins la ubicació final, fixació i part proporcional del replanteig, mà d'obra, materials i mitjans auxiliars necessaris per a la seva completa instal·lació.</t>
  </si>
  <si>
    <t>IVN110</t>
  </si>
  <si>
    <t>Reixeta de ventilació de lamel·les fixes d'alumini de 600x400 mm.</t>
  </si>
  <si>
    <t>Subministrament i instal·lació de reixa de lames fixes horitzontals per al retorn de l'aire, acabat en alumini color blanc marca MADEL model DMT-AR de 600x400 mm. Acabat lacat color blanc amb 60 micres de gruix mínim de pel·lícula seca. Inclús cargols. Inclou marcat dels punts de fixació. Col·locació i fixació. Inclús accessoris de muntatge i elements de fixació. Inclou replanteig i muntatge del plènum mitjançant suports de suspensió. Fixació del difusor al plènum. Comprovació del seu correcte funcionament. Inclou sistemes d'elevació fins la ubicació final, fixació i part proporcional del replanteig, mà d'obra, materials i mitjans auxiliars necessaris per a la seva completa instal·lació.</t>
  </si>
  <si>
    <t>IVN110b</t>
  </si>
  <si>
    <t>Cablejat elèctric per a la connexió de les sondes de retorn</t>
  </si>
  <si>
    <t>Subministrament i instal·lació de cablejat elèctric per a la connexió de les sondes de retorn en la sala a refrigerar (2x1 mm2 apantallat). Comprovació del seu correcte funcionament. Inclou sistemes d'elevació fins la ubicació final, fixació i part proporcional del replanteig, mà d'obra, materials i mitjans auxiliars necessaris per a la seva completa instal·lació.</t>
  </si>
  <si>
    <t>IVN110c</t>
  </si>
  <si>
    <t>Cablejat elèctric per a la connexió de les comportes motoritzades.</t>
  </si>
  <si>
    <t>Subministrament i instal·lació de cablejat elèctric per a la alimentació elèctrica de les comportes motoritzades (3x1,5 mm2). Comprovació del seu correcte funcionament. Inclou sistemes d'elevació fins la ubicació final, fixació i part proporcional del replanteig, mà d'obra, materials i mitjans auxiliars necessaris per a la seva completa instal·lació.</t>
  </si>
  <si>
    <t>EXECFI_ELOB</t>
  </si>
  <si>
    <t>ELEMENTS OBLIGATORIS SEGURETAT REGLAMENT RSIF 2019. SISTEMA DETECCIÓ DE FUITES GASOS REFRIGERANTS I ALARMES.</t>
  </si>
  <si>
    <t>ICN012g</t>
  </si>
  <si>
    <t>Kit Seguretat Cambres Conservació.</t>
  </si>
  <si>
    <t>Subministrament i instal·lació de de kit Seguretat Cambra Conservació segons prescripcions del reglament RSIF 2019. Inclou:
Detecció fuites CO2 serveis 0 / +5ºC. 
CO2
Cambres &gt;10m3
AKO 558241D+AKO59811
AKOSECURE+AKODATA
Inclou part proporcional de cablejat, canalització, accessoris de muntatge i suportacions per a una correcta instal·lació. Totalment instal·lat, provat i en funcionament.</t>
  </si>
  <si>
    <t>ICN012h</t>
  </si>
  <si>
    <t>Kit Seguretat Cambra Congelats.</t>
  </si>
  <si>
    <t>Subministrament i instal·lació de de kit Seguretat Cambra Congelat segons prescripcions del reglament RSIF 2019. Inclou:
Detecció fuites CO2 serveis &lt;-18ºC. 
CO2
Cambres &gt;10m3
AKO 558241D+AKO55123B+AKO15767
AKOSECURE+AKOALARM+CAMREGIS.H
Cable calefactor per marc de porta Akocable AKO5234 
Inclou part proporcional de cablejat, canalització, accessoris de muntatge i suportacions per a una correcta instal·lació. Totalment instal·lat, provat i en funcionament.</t>
  </si>
  <si>
    <t>EXEC_05</t>
  </si>
  <si>
    <t>INSTAL·LACIÓ CONTROL, REGULACIÓ I TRANSMISSIÓ D'ALARMES</t>
  </si>
  <si>
    <t>ICN012f</t>
  </si>
  <si>
    <t>Implantació sistema regulació 21CFR</t>
  </si>
  <si>
    <t>Implantació sistema regulació 21CFR. Inclou: hores de programació i configuració, llicència per PLC, ordinador, mà d'obra programació, dietes i desplaçaments</t>
  </si>
  <si>
    <t>EXECFI_PM</t>
  </si>
  <si>
    <t>POSADA EN MARXA I ALTRES</t>
  </si>
  <si>
    <t>IBZ020b</t>
  </si>
  <si>
    <t>Càrrega de nitrogen sec X50S - 200bar (50 litres) per a la realització de les proves de estanqueïtat</t>
  </si>
  <si>
    <t>Subministrament i Càrrega de nitrogen sec X50S - 200bar (50 litres) per a la realització de les proves de estanqueïtat en circuit frigorífic. Inclou mà d'obra, materials i mitjans auxiliars necessaris per a la seva completa instal·lació.</t>
  </si>
  <si>
    <t>IBZ020c</t>
  </si>
  <si>
    <t>Oli Reniso C 55E sintètic compatible amb BSE60K</t>
  </si>
  <si>
    <t>Subministrament i instal·lació de Oli Reniso C 55E sintètic compatible amb BSE60K. Comprovació del seu correcte funcionament. Inclou mà d'obra, materials i mitjans auxiliars necessaris per a la seva completa instal·lació.</t>
  </si>
  <si>
    <t>ICN012</t>
  </si>
  <si>
    <t>kg</t>
  </si>
  <si>
    <t>Càrrega de gas refrigerant R-744 (CO2 Fase Gas/Líquid Comercial) - envàs X50.</t>
  </si>
  <si>
    <t>Subministrament i instal·lació de càrrega de la instal·lació amb gas refrigerant R-744 (CO2 Fase Gas/Líquid Comercial) - envàs X50. Inclou càrrega del gas refrigerant. Inclou sistemes d'elevació fins la ubicació final, mà d'obra, materials i mitjans auxiliars necessaris per a la seva completa instal·lació.</t>
  </si>
  <si>
    <t>ICN012b</t>
  </si>
  <si>
    <t>Posada en marxa realitzada per personal especialitzat en equips de refrigeració de CO2 amb dietes i desplaçaments.</t>
  </si>
  <si>
    <t>Mà d'obra per posta a punt per personal especialitzat en equips de refrigeració de CO2. Inclou dietes i desplaçaments.Imprescindible que la empresa licitadora tingui el certificat de empresa apte per fer instal·lacions frigorífiques en el àmbit d' obres públiques a Catalunya.</t>
  </si>
  <si>
    <t>EXECFI_LEG</t>
  </si>
  <si>
    <t>LEGALITZACIONS INSTAL·LACIONS</t>
  </si>
  <si>
    <t>ICN012d</t>
  </si>
  <si>
    <t>Legalització frigorífica Nivell 2 P &gt; 100 kW per a la central frigorífica de CO2 segons RSIF 2019.</t>
  </si>
  <si>
    <t>Legalització mitjançant projece tècnic per a instal·lació frigorífica de Nivell 2 P &gt; 100 kW per a la central frigorífica de CO2 segons RSIF 2019 (Real Decreto 552/2019, de 27 de setembre). Inclou acompanyament i suport a la visita d'inspecció de la O.C.A.</t>
  </si>
  <si>
    <t>ICN012e</t>
  </si>
  <si>
    <t>Legalització frigorífica Nivell 1 P &lt; 100 kW per a la unitat Rooftop.</t>
  </si>
  <si>
    <t>Legalització per a instal·lació frigorífica Nivell 1 P &lt; 100 kW per a la unitat Rooftop segons RSIF 2019 (Real Decreto 552/2019, de 27 de setembre).</t>
  </si>
  <si>
    <t>ICN012c</t>
  </si>
  <si>
    <t>Documentació As Built de la instal·lació frigorífica.</t>
  </si>
  <si>
    <t>Realització de documentació AS BUILT a la finalització de l'obra, que inclogui documentació gràfica amb l'execució exacta de les instal·lacions, així com les fitxes tècniques, manuals d'ús i manteniment, i certificats d'homologació de tots els elements instal·lats.  Inclou llibre de registre de la instal·lació frigorífica i tota la documentació exigida pel reglament RSIF 2019 (IF-15 - Posada en servei de les instal·lacions frigorífiques i Article 13. Obligacions de les empreses frigoristes). Entrega de còpia en paper i en digital a la propietat.</t>
  </si>
  <si>
    <t>EXECFI_BT_03</t>
  </si>
  <si>
    <t>INSTAL·LACIÓ ELÈCTRICA BAIXA TENSIÓ. POTÈNCIA</t>
  </si>
  <si>
    <t>EXECFI_BTESC</t>
  </si>
  <si>
    <t>ESCOMESA QUADRE GENERAL DISTRIBUCIÓ-SUBQUADRE FRED INDUSTRIAL.</t>
  </si>
  <si>
    <t>IEH012b</t>
  </si>
  <si>
    <t>Cable elèctric de 0,6/1 kV de tensió nominal de 95 mm² de secció per alimentació des de quadre general de distribució fins subquadre de fred industrial.</t>
  </si>
  <si>
    <t>Subministrament i instal·lació de cable unipolar RZ1-K (AS), sent la seva tensió assignada de 0,6/1 kV, reacció al foc classe Cca-s1b,d1,a1, amb conductor de coure classe 5 (-K) de 95 mm² de secció, amb aïllament de polietilè reticulat (R) i coberta de compost termoplàstic a força de poliolefina lliure de halògens amb baixa emissió de fums i gasos corrosius (Z1). Inclús accessoris i elements de subjecció. Inclou: Estesa del cable i connexionat. Comprovació del seu correcte funcionament. Totalment muntat, instal·lat, provat i funcionant. Inclou sistemes d'elevació fins la ubicació final, fixació i part proporcional del replanteig, mà d'obra, materials i mitjans auxiliars necessaris per a la seva completa instal·lació.</t>
  </si>
  <si>
    <t>Alimentació Escenari 1: potencia 127 KW (1 central CO2, tots els evaporadors corresponents, Resistències elèctriques per fallida Rooftop.</t>
  </si>
  <si>
    <t>Traçat escomesa quadre general-SQ Fred Industrial</t>
  </si>
  <si>
    <t>Tram horitzontal</t>
  </si>
  <si>
    <t>IEO010</t>
  </si>
  <si>
    <t>Canalització suport cablejat elèctric.</t>
  </si>
  <si>
    <t>Subministrament i instal·lació de canalització de safata de reixeta de filferro d'acer zincat, de 60x150 mm, amb resistència al foc de 90 minuts a 1000°C E90 segons DIN 4102-12, resistència a l'impacte 20 joules, temperatura de treball -50°C fins 150°C. Instal·lació fix en superfície. Inclús elements de subjecció i accessoris. Inclou: Replanteig. Col·locació i fixació de la safata. Totalment muntat, instal·lat, provat i funcionant. Inclou sistemes d'elevació fins la ubicació final, fixació i part proporcional del replanteig, mà d'obra, materials i mitjans auxiliars necessaris per a la seva completa instal·lació.</t>
  </si>
  <si>
    <t>Alimentació Escenaris 1 i 2.</t>
  </si>
  <si>
    <t>NP01</t>
  </si>
  <si>
    <t>Subministrament i muntatge  d'interruptor magnetotèrmic 4P 250 A, tipus NSX. Marca: SCHENEIDER ref.: C25F4TM250</t>
  </si>
  <si>
    <t>Subministrament i muntatge  d'interruptor magnetotèrmic 4P 250 A, tipus NSX. Marca: SCHENEIDER ref.: C25F4TM250
Inclou: - Petit material i accessoris de muntatge.
Inclús accessoris de muntatge. Inclou mà d'obra, materials i mitjans auxiliars necessaris per a la seva completa instal·lació.</t>
  </si>
  <si>
    <t>NP02</t>
  </si>
  <si>
    <t>Subministrament i estesa de conductor de coure, lliure d'halògens de designació UNE RZ1-K, unipolar de secció 1x95 mm2.</t>
  </si>
  <si>
    <t>Subministrament i estesa de conductor de coure, lliure d'halògens de designació UNE RZ1-K, unipolar de secció 1x95 mm2. Inclús accessoris de muntatge. Inclou sistemes d'elevació fins la ubicació final, fixació i part proporcional del replanteig, mà d'obra, materials i mitjans auxiliars necessaris per a la seva completa instal·lació.</t>
  </si>
  <si>
    <t>NP03</t>
  </si>
  <si>
    <t>Subministrament i estesa de conductor de coure de designació UNE RZ1-K, de secció 1x50 mm2.</t>
  </si>
  <si>
    <t>Subministrament i estesa de conductor de coure de designació UNE RZ1-K, de secció 1x50 mm2. Inclús accessoris de muntatge. Inclou sistemes d'elevació fins la ubicació final, fixació i part proporcional del replanteig, mà d'obra, materials i mitjans auxiliars necessaris per a la seva completa instal·lació.</t>
  </si>
  <si>
    <t>NP04</t>
  </si>
  <si>
    <t>Subministrament i mutatge de safata de 200x60 mm, tipus REJIBAND. Marca:PEMSA, ref.:60512200.</t>
  </si>
  <si>
    <t>Subministrament i mutatge de safata de 200x60 mm, tipus REJIBAND. Marca:PEMSA, ref.:60512200.
Inclou:
-Tapa
-Cable de coure nu de 1x35mm2
-Accessoris de muntatge i suportació
Inclús accessoris de muntatge. Inclou sistemes d'elevació fins la ubicació final, fixació i part proporcional del replanteig, mà d'obra, materials i mitjans auxiliars necessaris per a la seva completa instal·lació.</t>
  </si>
  <si>
    <t>NP05</t>
  </si>
  <si>
    <t>Subministrament i mutatge d'interruptor en càrrega 4P 250 A, tipus INS. Marca: SCHNEIDER, ref.: 31107.</t>
  </si>
  <si>
    <t>Subministrament i mutatge d'interruptor en càrrega aP 250 A, tipus INS. Marca: SCHNEIDER, ref.: 31107.
Inclou:
-Comanament, ref.: LV431050
Inclús accessoris de muntatge. Inclou mà d'obra, materials i mitjans auxiliars necessaris per a la seva completa instal·lació.</t>
  </si>
  <si>
    <t>NP06</t>
  </si>
  <si>
    <t>Subministrament i muntatge de contactor 3P 265 A, tipus LC1-F. Marca: SCHNEIDER, ref.: LC1G2654KUEN.</t>
  </si>
  <si>
    <t>Subministrament i muntatge de contactor 3P 265 A, tipus LC1-F. Marca: SCHNEIDER, ref.: LC1G2654KUEN.
Inclou:
-Bornes de connexió i separadors.
Inclús accessoris de muntatge. Inclou mà d'obra, materials i mitjans auxiliars necessaris per a la seva completa instal·lació.</t>
  </si>
  <si>
    <t>NP07</t>
  </si>
  <si>
    <t>Subministrament i muntatge d'interruptors automàtics diferencial 1P+N 10 A 30 mA, tipus iDPN N vigi. Marca: SCHNEIDER, ref.: A9DF3610</t>
  </si>
  <si>
    <t>Subministrament i muntatge d'interruptors automàtics diferencial 1P+N 10 A 30 mA, tipus iDPN N vigi. Marca: SCHNEIDER, ref.: A9DF3610
Inclús accessoris de muntatge. Inclou mà d'obra, materials i mitjans auxiliars necessaris per a la seva completa instal·lació.</t>
  </si>
  <si>
    <t>NP08</t>
  </si>
  <si>
    <t>Subministrament i estesa de conductor de coure de designació UNE RZ1-K, de secció 5x16 mm2</t>
  </si>
  <si>
    <t>Subministrament i estesa de conductor de coure de designació UNE RZ1-K, de secció 5x16 mm2
Inclús accessoris de muntatge. Inclou mà d'obra, materials i mitjans auxiliars necessaris per a la seva completa instal·lació.</t>
  </si>
  <si>
    <t>NP09</t>
  </si>
  <si>
    <t>Subministrament i muntatge de cofret de dues files tipus PRISMASET XS,18 mòduls. Marca: SCHNEIDER, ref.: LVSXL218</t>
  </si>
  <si>
    <t>Subministrament i muntatge de cofret de dues files tipus PRISMASET XS,18 mòduls. Marca: SCHNEIDER, ref.: LVSXL218
Inclou:
- Porta plena
Inclús accessoris de muntatge. Inclou mà d'obra, materials i mitjans auxiliars necessaris per a la seva completa instal·lació.</t>
  </si>
  <si>
    <t>NP010</t>
  </si>
  <si>
    <t>Subministrament i mutatge d'interruptors magnetotèrmics 4P 40 A, tipus iC60N. Marca: SCHNEIDER, ref.: A9F79440</t>
  </si>
  <si>
    <t>Subministrament i mutatge d'interruptors magnetotèrmics 4P 40 A, tipus iC60N. Marca: SCHNEIDER, ref.: A9F79440
Inclús accessoris de muntatge. Inclou mà d'obra, materials i mitjans auxiliars necessaris per a la seva completa instal·lació.</t>
  </si>
  <si>
    <t>NP011</t>
  </si>
  <si>
    <t>Subministrament i estesa de conductor de coure de designació UNE RZ1-K, de seciió 5x10 mm2.</t>
  </si>
  <si>
    <t>Subministrament i estesa de conductor de coure de designació UNE RZ1-K, de seciió 5x10 mm2.
Inclús accessoris de muntatge. Inclou mà d'obra, materials i mitjans auxiliars necessaris per a la seva completa instal·lació.</t>
  </si>
  <si>
    <t>EXEC_04</t>
  </si>
  <si>
    <t>SUBQUADRE BAIXA TENSIÓ FRED INDUSTRIAL</t>
  </si>
  <si>
    <t>IEI040</t>
  </si>
  <si>
    <t>Quadre  general de serveis per al control i maniobra dels diferents serveis de fred</t>
  </si>
  <si>
    <t>Subministrament i instal·lació de quadre  general de serveis per al control i maniobra dels diferents serveis de fred. Inclou armari metàl·lic homologat, per anar a exterior, proteccions elèctriques per a les unitats evaporadors, PLCs per al control i correcte funcionament de la instal·lació, contactors, guarda-motors, etc. MECANISMES: gamma alta (tecla o tapa: blanc; marc: blanc). Totalment muntada, connexionada i provada. Inclou: Replanteig i traçat de canalitzacions. Col·locació de la caixa per al quadre. Muntatge dels components. Col·locació i fixació de les safates. Col·locació de caixes d'encastar. Estesa i connexionat de cables. Col·locació de mecanismes.
Inclou tota la programació necessària dels elements de control pel correcte funcionament. Comprovació del seu correcte funcionament. Inclús accessoris de muntatge. Inclou sistemes d'elevació fins la ubicació final, fixació i part proporcional del replanteig, mà d'obra, materials i mitjans auxiliars necessaris per a la seva completa instal·lació.</t>
  </si>
  <si>
    <t>IEI040c</t>
  </si>
  <si>
    <t>Conjunt de PLCs i programació  per seleccionar sistema de producció de Fred Industrial de CO2 (backup).</t>
  </si>
  <si>
    <t>Subministrament i instal·lació de Conjunt de PLCs i programació  per poder fer funcionar un sistema o altre (backup) en funció de una ordre manual o automàtica des de el mateix quadre general. També s'ha de preveure un sistema de control, que quan es demani una Tº de consigna de +4ºC o +20ºC en la cambra CF1, el sistema pugui canviar directament a la unitat de producció corresponent per a cada set de temperatura. Inclou tota la programació necessària dels elements de control pel correcte funcionament. Comprovació del seu correcte funcionament. Inclús accessoris de muntatge. Inclou mà d'obra, materials i mitjans auxiliars necessaris per a la seva completa instal·lació.</t>
  </si>
  <si>
    <t>IEI040d</t>
  </si>
  <si>
    <t>System manager AK-SM 820A Adm. tàctil de sistemes 32nodes (DAN 080Z4024)</t>
  </si>
  <si>
    <t>Subministrament i instal·lació de System manager AK-SM 820A Adm. tàctil de sistemes 32nodes (DAN 080Z4024).Comprovació del seu correcte funcionament. Inclús accessoris de muntatge. Inclou mà d'obra, materials i mitjans auxiliars necessaris per a la seva completa instal·lació.</t>
  </si>
  <si>
    <t>IEI040e</t>
  </si>
  <si>
    <t>Controlador Danfoss AK-CC55 Compact (084B4081) Sense pantalla integrada i màx. 1 pantalla externa</t>
  </si>
  <si>
    <t>Subministrament i instal·lació de Controlador Danfoss AK-CC55 Compact (084B4081) Sense pantalla integrada i màx. 1 pantalla externa. Comprovació del seu correcte funcionament. Inclús accessoris de muntatge. Inclou mà d'obra, materials i mitjans auxiliars necessaris per a la seva completa instal·lació.</t>
  </si>
  <si>
    <t>IEI040f</t>
  </si>
  <si>
    <t>Pantalla tàctil externa per Bluetooth Danfoss AK-UI55 Bluetooth (084B4075) per AK-CC55 sense botons</t>
  </si>
  <si>
    <t>Subministrament i instal·lació de pantalla tàctil externa per Bluetooth Danfoss AK-UI55 Bluetooth (084B4075) per AK-CC55. Comprovació del seu correcte funcionament. Inclús accessoris de muntatge. Inclou mà d'obra, materials i mitjans auxiliars necessaris per a la seva completa instal·lació.</t>
  </si>
  <si>
    <t>IEI040i</t>
  </si>
  <si>
    <t>Cable AK-UI de 6m amb connector RJ12 (DAN 084B4079) per pantalla externa</t>
  </si>
  <si>
    <t>Subministrament i instal·lació de cable AK-UI de 6m amb connector RJ12 (DAN 084B4079) per pantalla externa. Comprovació del seu correcte funcionament. Inclús accessoris de muntatge. Inclou mà d'obra, materials i mitjans auxiliars necessaris per a la seva completa instal·lació.</t>
  </si>
  <si>
    <t>IEI040h</t>
  </si>
  <si>
    <t>IEI040g</t>
  </si>
  <si>
    <t>Registrador de temperatures i humitat relativa sense fils i amb antena AKO-59811 per cambres de temperatura positiva (conservació).</t>
  </si>
  <si>
    <t>Subministrament i instal·lació de registrador de temperatures i humitat relativa sense fils i amb antena AKO-59811 per cambres de temperatura positiva (conservació.Comprovació del seu correcte funcionament. Inclús accessoris de muntatge. Inclou mà d'obra, materials i mitjans auxiliars necessaris per a la seva completa instal·lació.</t>
  </si>
  <si>
    <t>IEI040j</t>
  </si>
  <si>
    <t>Registrador de temperatures i humitat relativa sense fils i amb antena AKO-59811 per cambres de congelació.</t>
  </si>
  <si>
    <t>Subministrament i instal·lació de registrador de temperatures i humitat relativa sense fils i amb antena Homologat AKO-15767 CAMREGIS.H de temperatura negativa. Comprovació del seu correcte funcionament. Inclús accessoris de muntatge. Inclou mà d'obra, materials i mitjans auxiliars necessaris per a la seva completa instal·lació.</t>
  </si>
  <si>
    <t>IEI040b</t>
  </si>
  <si>
    <t>EXECFI_BTPROD</t>
  </si>
  <si>
    <t>AIMENTACIONS ELÈCTRIQUES EQUIPS PRODUCCIÓ FRED INDUSTRIAL.</t>
  </si>
  <si>
    <t>IED010</t>
  </si>
  <si>
    <t>Cablejat elèctric per alimentació de centrals frigorífiques de CO2 des de subquadre de fred industrial.</t>
  </si>
  <si>
    <t>Subministrament i instal·lació de cablejat electric lliure d'halogens per la alimentació de les centrals frigorífiques de CO2 desde quadre general de serveis , amb  secció de cable unipolar de 70 mm2 per cada fase (4F+N+T) colocada 
en canal oberta metàl·lica tipus rejiband. Inclús accessoris i elements de subjecció. Totalment muntada, connexionada i provada. Inclou replanteig i traçat de la línia. Col·locació i fixació de la canal protectora tipus rejiband. Estesa de cables i connexionat a quadre general de serveis i a  centrals de CO2. Comprovació del seu correcte funcionament. Inclús accessoris de muntatge. Inclou sistemes d'elevació fins la ubicació final, fixació i part proporcional del replanteig, mà d'obra, materials i mitjans auxiliars necessaris per a la seva completa instal·lació.</t>
  </si>
  <si>
    <t>Traçat alimentació SQ Fred Industrial fins centrals CO2</t>
  </si>
  <si>
    <t>IED010c</t>
  </si>
  <si>
    <t>Cablejat elèctric per alimentació de RofTop des de subquadre de fred industrial.</t>
  </si>
  <si>
    <t>Subministrament i instal·lació de cablejat electric lliure d'halogens per la alimentació de l'equip RofTop desde quadre general de serveis , amb  secció de cable unipolar de 6 mm2 per cada fase (4F+N+T) colocada 
en canal oberta metàl·lica tipus rejiband. Inclús accessoris i elements de subjecció. Totalment muntada, connexionada i provada. Inclou replanteig i traçat de la línia. Col·locació i fixació de la canal protectora tipus rejiband. Estesa de cables i connexionat a quadre general de serveis i a l'equip RofTop. Comprovació del seu correcte funcionament. Inclús accessoris de muntatge. Inclou sistemes d'elevació fins la ubicació final, fixació i part proporcional del replanteig, mà d'obra, materials i mitjans auxiliars necessaris per a la seva completa instal·lació.</t>
  </si>
  <si>
    <t>Traçat alimentació SQ Fred Industrial fins l'equip RofTop</t>
  </si>
  <si>
    <t>IED010d</t>
  </si>
  <si>
    <t>Cablejat elèctric per alimentació de les resistències elèctriques de calefacció per la CF01 des de subquadre de fred industrial.</t>
  </si>
  <si>
    <t>Subministrament i instal·lació de cablejat electric lliure d'halogens per la alimentació de les resistències elèctriques de calefacció per la CF01 desde quadre general de serveis , amb  secció de cable unipolar de 16 mm2 per cada fase (4F+N+T) colocada en canal oberta metàl·lica tipus rejiband. Inclús accessoris i elements de subjecció. Totalment muntada, connexionada i provada. Inclou replanteig i traçat de la línia. Col·locació i fixació de la canal protectora tipus rejiband. Estesa de cables i connexionat a quadre general de serveis i a les resistències elèctriques.. Comprovació del seu correcte funcionament. Inclús accessoris de muntatge. Inclou sistemes d'elevació fins la ubicació final, fixació i part proporcional del replanteig, mà d'obra, materials i mitjans auxiliars necessaris per a la seva completa instal·lació.</t>
  </si>
  <si>
    <t>Traçat alimentació SQ Fred Industrial fins les resistències elèctriques.</t>
  </si>
  <si>
    <t>IEO010b</t>
  </si>
  <si>
    <t>Traçats fins equips de producció</t>
  </si>
  <si>
    <t>Tram centrals CO2</t>
  </si>
  <si>
    <t>Tram Rof Top</t>
  </si>
  <si>
    <t>Tram resistències</t>
  </si>
  <si>
    <t>EXECFI_BTDS</t>
  </si>
  <si>
    <t>AIMENTACIONS ELÈCTRIQUES SERVEIS FRED INDUSTRIAL.</t>
  </si>
  <si>
    <t>IED010f</t>
  </si>
  <si>
    <t>Conexió elèctrica de servei per Cambra Congelats PF&gt;20 kW.</t>
  </si>
  <si>
    <t>Subministrament i instal·lació de les conexions elèctriques de servei per Cambra Congelats PF&gt;20 kW. Inclou el connexionat elèctric necessari desde quadre general de serveis per als següents elements:
- Cable 5x1,5 mm2 per maniobra detector fuites i alarma home tancat
- Cable 3x1,5 mm2 per alimentació Vàlvula expansió electrònica
- Cable apantallat 2x1 mm2 per sonda de desglaç
- Cable apantallat 2x1 mm2 per sonda de Tº recalentament
- Cable apantallat 4x1 mm2 per transductor pressió
- Cable apantallat 2x1 mm2 per sonda de Tº ambient
- Cable 3x1,5 mm2 per microrruptor de porta tancada
- Cable 3x2,5 mm2 per les resistències de la porta
- Cable 3x2,5 mm2 per el microrruptor de porta tancada
Comprovació del seu correcte funcionament. Inclús accessoris de muntatge. Inclou sistemes d'elevació fins la ubicació final, fixació i part proporcional del replanteig, mà d'obra, materials i mitjans auxiliars necessaris per a la seva completa instal·lació.</t>
  </si>
  <si>
    <t>IED010e</t>
  </si>
  <si>
    <t>Conexió elèctrica de servei per Cambra conservació PF&gt;20 kW.</t>
  </si>
  <si>
    <t>Subministrament i instal·lació de les conexions elèctriques de servei per Cambra conservació PF&gt;20 kW. Inclou el connexionat elèctric necessari desde  quadre general de serveis per als següents elements:
- Cable 5x1,5 mm2 per maniobra detector fuites i alarma home tancat
- Cable 3x1,5 mm2 per alimentació Vàlvula expansió electrònica
- Cable apantallat 2x1 mm2 per sonda de desglaç
- Cable apantallat 2x1mm2 per sonda de Tº recalentament
- Cable apantallat 4x1 mm2 per transductor pressió
- Cable apantallat 2x1 mm2 per sonda de Tº ambient
- Cable 3x1,5 mm2 per microrruptor de porta tancada
Comprovació del seu correcte funcionament. Inclús accessoris de muntatge. Inclou sistemes d'elevació fins la ubicació final, fixació i part proporcional del replanteig, mà d'obra, materials i mitjans auxiliars necessaris per a la seva completa instal·lació.</t>
  </si>
  <si>
    <t>IED010g</t>
  </si>
  <si>
    <t>Cablejat elèctric per alimentació dels serveis de la Cambra de Congelats des de subquadre de fred industrial.</t>
  </si>
  <si>
    <t>Subministrament i instal·lació de cablejat general Cambra Congelats PF&gt;20 kW, inclou manguera elèctrica lliure d'halogens per a la alimentació dels ventiladors i resistències elèctriques de desglaç dels evaporadors desde el quadre de maniobra fins les unitats interiors. Comprovació del seu correcte funcionament. Inclús accessoris de muntatge. Inclou sistemes d'elevació fins la ubicació final, fixació i part proporcional del replanteig, mà d'obra, materials i mitjans auxiliars necessaris per a la seva completa instal·lació.</t>
  </si>
  <si>
    <t>IED010h</t>
  </si>
  <si>
    <t>Cablejat elèctric per alimentació dels serveis de la Cambra de Conservació des de subquadre de fred industrial.</t>
  </si>
  <si>
    <t>Subministrament i instal·lació de cablejat general Cambra Conservació PF&gt;20 kW, inclou manguera elèctrica lliure d'halogens per a la alimentació dels ventiladors i resistències elèctriques de desglaç dels evaporadors desde el quadre de maniobra fins les unitats interiors. Comprovació del seu correcte funcionament. Inclús accessoris de muntatge. Inclou sistemes d'elevació fins la ubicació final, fixació i part proporcional del replanteig, mà d'obra, materials i mitjans auxiliars necessaris per a la seva completa instal·lació.</t>
  </si>
  <si>
    <t>IEO010c</t>
  </si>
  <si>
    <t>EXEC_06</t>
  </si>
  <si>
    <t>INSTAL·LACIÓ D'ENLLUMENAT</t>
  </si>
  <si>
    <t>III141</t>
  </si>
  <si>
    <t>Desmuntatge i muntatge posterior de pantalla led en sostre a 4,70m d’alçada</t>
  </si>
  <si>
    <t>Desmuntatge i muntatge posterior de pantalla led en sostre a 4,70m d’alçada. Inclou Muntatge, connexionat i comprovació del seu correcte funcionament. Inclou sistemes d'elevació fins la ubicació final, fixació i part proporcional del replanteig, mà d'obra, materials i mitjans auxiliars necessaris per a la seva completa instal·lació.</t>
  </si>
  <si>
    <t>Linia de pantalles amb inerferència amb conductes de difussió d'aire a sostre de la cambra CF01</t>
  </si>
  <si>
    <t>Tram 1</t>
  </si>
  <si>
    <t>Tram 2</t>
  </si>
  <si>
    <t>EXEC_11</t>
  </si>
  <si>
    <t>PROCÉS DE QUALIFICACIÓ I VALIDACIÓ (MAPATGE TÈRMIC)</t>
  </si>
  <si>
    <t>XRI010</t>
  </si>
  <si>
    <t>Suport al procés de qualificació i validació de la instal·lació de fred industrial (mapatge tèrmic)</t>
  </si>
  <si>
    <t>Suport al procés de qualificació i validació de la instal·lació de fred industrial repercutit al pressupost global.</t>
  </si>
  <si>
    <t>EXEC_09</t>
  </si>
  <si>
    <t>INSTAL·LACIÓ DE COMUNICACIONS: V+D, ANTENES RFID, WI-FI</t>
  </si>
  <si>
    <t>III141b</t>
  </si>
  <si>
    <t>Desmuntatge i muntatge posterior de sistemes de comunicacions: v+d, antenes rfid, wi-fi en  sostre a 4,70m d’alçada</t>
  </si>
  <si>
    <t>Desmuntatge i muntatge posterior de sistemes de comunicacions: v+d, antenes rfid, wi-fi en  sostre a 4,70m d’alçada. Inclou Muntatge, connexionat i comprovació del seu correcte funcionament. Inclou sistemes d'elevació fins la ubicació final, fixació i part proporcional del replanteig, mà d'obra, materials i mitjans auxiliars necessaris per a la seva completa instal·lació.</t>
  </si>
  <si>
    <t>Elements en sostre CF01</t>
  </si>
  <si>
    <t>EXEC_12</t>
  </si>
  <si>
    <t>ACTA DE COMPROVACIÓ INICIAL (OCA)</t>
  </si>
  <si>
    <t>XUX010</t>
  </si>
  <si>
    <t>Suport a la inspecció de comprovació de la O.C.A.</t>
  </si>
  <si>
    <t>Suport a la inspecció de comprovació de la O.C.A. de la instal·lació de fred industrial repercutit al pressupost global.</t>
  </si>
  <si>
    <t>EXO_SIS</t>
  </si>
  <si>
    <t>SEGURITAT I SALUT</t>
  </si>
  <si>
    <t>YSB135</t>
  </si>
  <si>
    <t>Delimitació provisional de zona d'obres mitjançant clos perimetral format per tanques traslladables de 3,50x2,00m.</t>
  </si>
  <si>
    <t>Delimitació provisional de zona d'obres mitjançant clos perimetral format per tanques traslladables de 3,50x2,00 m, formades per panell de malla electrosoldada amb plecs de reforç, de 200x100 mm de pas de malla, amb filferros horitzontals de 5 mm de diàmetre i verticals de 4 mm, soldats en els extrems a pals verticals de 40 mm de diàmetre, acabat galvanitzat, amortitzables en 5 usos i bases prefabricades de formigó, de 65x24x12 cm, amb 8 orificis, per a suport dels pals, amortitzables en 5 usos. Inclús malla d'ocultació de polietilè d'alta densitat, color verd, col·locada sobre les tanques i muntatge, manteniment en condicions segures durant tot el període de temps que es requereixi i desmuntatge.Inclou: Muntatge. Col·locació de la malla. Desmuntatge posterior. Transport fins al lloc de magatzematge o retirada a contenidor. Inclou sistemes d'elevació fins la ubicació final, fixació i part proporcional del replanteig, mà d'obra, materials i mitjans auxiliars necessaris per a la seva completa execució.</t>
  </si>
  <si>
    <t>Perimetre separació obra exterior</t>
  </si>
  <si>
    <t>Perimetre separació obra interior</t>
  </si>
  <si>
    <t>Tram 3</t>
  </si>
  <si>
    <t>Tram 4</t>
  </si>
  <si>
    <t>YSV010</t>
  </si>
  <si>
    <t>Subministrament, col·locació i desmuntatge de senyal provisional d'obra de xapa d'acer galvanitzat, de perill, triangular, L=70 cm, amb retroreflectància nivell 1 (E.G.), amortitzable en 5 usos, amb cavallet portàtil d'acer galvanitzat, amortitzable en 5 usos. Inclús manteniment en condicions segures durant tot el període de temps que es requereixi.</t>
  </si>
  <si>
    <t>Subministrament, col·locació i desmuntatge de senyal provisional d'obra de xapa d'acer galvanitzat, de perill, triangular, L=70 cm, amb retroreflectància nivell 1 (E.G.), amortitzable en 5 usos, amb cavallet portàtil d'acer galvanitzat, amortitzable en 5 usos. Inclús manteniment en condicions segures durant tot el període de temps que es requereixi.
Inclou: Muntatge. Desmuntatge posterior. Transport fins al lloc de magatzematge o retirada a contenidor.
Criteri d'amidament de projecte: Nombre d'unitats previstes, segons Estudi o Estudi Bàsic de Seguretat i Salut.
Criteri de mesura d'obra: Es mesurarà el nombre d'unitats realment col·locades segons especificacions d'Estudi o Estudi Bàsic de Seguretat i Salut.</t>
  </si>
  <si>
    <t>YSS020</t>
  </si>
  <si>
    <t>Subministrament, col·locació i desmuntatge de cartell general indicatiu de riscos, de PVC de serigrafia, de 990x670 mm, amb 6 orificis de fixació, amortitzable en 3 usos, fixat amb brides de niló. Inclús manteniment en condicions segures durant tot el període de temps que es requereixi.</t>
  </si>
  <si>
    <t>Subministrament, col·locació i desmuntatge de cartell general indicatiu de riscos, de PVC de serigrafia, de 990x670 mm, amb 6 orificis de fixació, amortitzable en 3 usos, fixat amb brides de niló. Inclús manteniment en condicions segures durant tot el període de temps que es requereixi. Inclou: Col·locació. Desmuntatge posterior. Transport fins al lloc de magatzematge o retirada a contenidor.</t>
  </si>
  <si>
    <t>YPC020c</t>
  </si>
  <si>
    <t>Lloguer de caseta prefabricada per a vestuaris.</t>
  </si>
  <si>
    <t>Mes de lloguer de caseta prefabricada per vestuaris en obra, de dimensions 4,20x2,33x2,30 m (9,80 m²), composta per: estructura metàl·lica, tancaments de xapa amb acabament de pintura prelacada, coberta de xapa, aïllament interior, instal·lació d'electricitat, tubs fluorescents i punt de llum exterior, finestres d'alumini amb lluneta i reixes, porta d'entrada de xapa, sòl d'aglomerat revestit amb PVC continu i poliestirè amb recolzament en base de xapa i revestiment de tauler en parets. Criteri de valoració econòmica: El preu inclou la neteja i el manteniment de la caseta durant el període de lloguer. Inclou: Muntatge, instal·lació i comprovació. Inclou sistemes d'elevació fins la ubicació final, fixació i part proporcional del replanteig, mà d'obra, materials i mitjans auxiliars necessaris per a la seva completa execució.</t>
  </si>
  <si>
    <t>Mesos durada obra</t>
  </si>
  <si>
    <t>YPC005</t>
  </si>
  <si>
    <t>Lloguer de lavabo portàtil.</t>
  </si>
  <si>
    <t>Mes de lloguer de lavabo portàtil de polietilè, de 1,20x1,20x2,35 m, color gris, sense connexions, amb vàter químic anaerobi amb sistema de descàrrega de bomba de peu, mirall, porta amb pany i sostre translúcid per a entrada de llum exterior. Criteri de valoració econòmica: El preu inclou la neteja i el manteniment del lavabo durant el període de lloguer.
Inclou: Muntatge, instal·lació i comprovació. Inclou sistemes d'elevació fins la ubicació final, fixació i part proporcional del replanteig, mà d'obra, materials i mitjans auxiliars necessaris per a la seva completa instal·lació.</t>
  </si>
  <si>
    <t>YPC005b</t>
  </si>
  <si>
    <t>Documenació de Seguretat i salut de l'obra.</t>
  </si>
  <si>
    <t>Realització de la Documenació de Seguretat i salut de l'obra:
-Pla de Seguretat i Salut a partir de l'Estudi de Seguretat i Salut subministrat per la Direcció d'Obra.Inclou totes les revisions del Pla de seguretat que el Coordinador de Seguretat i Salut.
- Obertura centre treball,
- Mesures de protecció i senyalització i tot el necessari per la correcta execució de les feines. 
- Qualsevol documentació requerida pel Coordinador de Seguretat i Salut.</t>
  </si>
  <si>
    <t>YSS</t>
  </si>
  <si>
    <t>Senyalització de seguretat i salut</t>
  </si>
  <si>
    <t>YSS020b</t>
  </si>
  <si>
    <t>Cartell general indicatiu de riscos, de PVC de serigrafia, de 990x670 mm, amortitzable en 3 usos, fixat amb brides.</t>
  </si>
  <si>
    <t>YSS030</t>
  </si>
  <si>
    <t>Senyal d'advertiment, de PVC de serigrafia, de 297x210 mm, amb pictograma negre de forma triangular sobre fons groc, amortitzable en 3 usos, fixada amb brides.</t>
  </si>
  <si>
    <t>YSS031</t>
  </si>
  <si>
    <t>Senyal de prohibició, de PVC de serigrafia, de 297x210 mm, amb pictograma negre de forma circular sobre fons blanc, amortitzable en 3 usos, fixada amb brides.</t>
  </si>
  <si>
    <t>YSS032</t>
  </si>
  <si>
    <t>Senyal d'obligació, de PVC de serigrafia, de 297x210 mm, amb pictograma blanc de forma circular sobre fons blau, amortitzable en 3 usos, fixada amb brides.</t>
  </si>
  <si>
    <t>YSS033</t>
  </si>
  <si>
    <t>Senyal d'extinció, de PVC de serigrafia, de 297x210 mm, amb pictograma blanc de forma rectangular sobre fons vermell, amortitzable en 3 usos, fixada amb brides.</t>
  </si>
  <si>
    <t>YSS034</t>
  </si>
  <si>
    <t>Senyal d'evacuació, salvament i socors, de PVC de serigrafia, de 297x210 mm, amb pictograma blanc de forma rectangular sobre fons verd, amortitzable en 3 usos, fixada amb brides.</t>
  </si>
  <si>
    <t>EXO_CDQ</t>
  </si>
  <si>
    <t>CONTROL DE QUALITAT</t>
  </si>
  <si>
    <t>EXO_CQ</t>
  </si>
  <si>
    <t>Conjunt de proves i assajos, realitzats per un laboratori acreditat a l'àrea tècnica corresponent, necessaris per al compliment de la normativa vigent.</t>
  </si>
  <si>
    <t>Conjunt de proves i assajos, realitzats per un laboratori acreditat a l'àrea tècnica corresponent, necessaris per al compliment de la normativa vigent. Inclou proves i assajos a realitzar, segons documentació del Pla de control de qualitat i el lloguer, construcció o adaptació de locals per a aquesta fi, el manteniment en condicions segures durant tot el període de temps que es requereixi i la demolició o retirada final. Inclou assaig proctor modificat per subbase de païment i llosa de fonamentació i provetes de formigó estructural per les sabates i per llosa de fonamentació de maquinaria segons normativa CTE.</t>
  </si>
  <si>
    <t>AD_EXEC_14</t>
  </si>
  <si>
    <t>ADDICIONAL ESTRUCTURA BANCADA</t>
  </si>
  <si>
    <t>AD_EXEC_MTFON</t>
  </si>
  <si>
    <t>MOVIMENTS DE TERRES I FONAMENTS</t>
  </si>
  <si>
    <t>DMX020</t>
  </si>
  <si>
    <t>Enderroc de paviment exterior de formigó armat.</t>
  </si>
  <si>
    <t>Enderroc de paviment exterior de formigó armat, mitjançant retroexcavadora amb martell picador, i càrrega mecànica sobre camió o contenidor. Inclou la demolició de la base suport, enderroc de l'element i fragmentació dels enderrocs en peces manejables. Retirada i arreplegat de enderrocs. Neteja de les restes de l'obra. Càrrega mecànica d'enderrocs sobre camió o contenidor i transport a gestor de residus autoritzat incloent les taxes associades. Inclou sistemes d'elevació fins la ubicació final, fixació i part proporcional del replanteig, mà d'obra, materials i mitjans auxiliars necessaris per a la seva completa execució</t>
  </si>
  <si>
    <t>SABATES PER A PLATAFORMA</t>
  </si>
  <si>
    <t>ADE001</t>
  </si>
  <si>
    <t>m³</t>
  </si>
  <si>
    <t>Excavació a cel obert, en terra d'argila semidura, amb mitjans manuals.</t>
  </si>
  <si>
    <t>Excavació a cel obert, en terra d'argila semidura, amb mitjans manuals, i carga manual a camió.
Criteri de valoració econòmica: El preu no inclou el transport dels materials excavats.
Inclou: Replanteig general i fixació dels punts i nivells de referència. Col·locació de les lliteres en els cantons i extrems de les alineacions. Excavació en successives rases horitzontals i extracció de terres. Refinat de fons i laterals a mà, amb extracció de les terres. Càrrega manual a camió dels materials excavats.
Criteri d'amidament de projecte: Volum mesurat sobre les seccions teòriques de l'excavació, segons documentació gràfica de Projecte.
Criteri de mesura d'obra: Es mesurarà el volum teòric executat segons especificacions de Projecte, sense incloure els increments per excessos d'excavació no autoritzats, ni el reblert necessari per a reconstruir la secció teòrica per defectes imputables al Contractista. Es mesurarà l'excavació una vegada realitzada i abans que sobre ella s'efectuï cap tipus de reblert. Si el Contractista tanqués l'excavació abans de conformat l'amidament, s'entendrà que s'avé al que unilateralment determini el director de l'execució de l'obra.</t>
  </si>
  <si>
    <t>Excavació per assolir cota capa B resistent segons Informe geotècnic</t>
  </si>
  <si>
    <t>GTA020</t>
  </si>
  <si>
    <t>Transport de terres amb camió a gestor de residus autoritzat.</t>
  </si>
  <si>
    <t>Transport de terres amb camió dels productes procedents de l'excavació de qualsevol tipus de terreny a abocador específic, instal·lació de tractament de residus de construcció i demolició externa a l'obra o centre de valorització o eliminació de residus incloent les taxes associades, situat a una distància màxima de 10 km. El preu inclou el temps d'espera en obra durant les operacions de càrrega, el viatge d'anada, la descàrrega i el viatge de tornada, però no inclou la càrrega en obra.
Inclou: Transport de terres a l'abocador específic, instal·lació de tractament de residus de construcció i demolició externa a l'obra o centre de valorització o eliminació de residus, amb protecció de les mateixes mitjançant la seva cobertura amb teles.</t>
  </si>
  <si>
    <t>POUADR030</t>
  </si>
  <si>
    <t>Pou de fonamentació per assolir capa resistent mitjançant formigó ciclopi HM-20/P/40/X0.</t>
  </si>
  <si>
    <t>Pou de fonamentació per assolir capa resistent. Fonamentació de formigó ciclopi, amb formigó HM-20/P/40/X0 fabricat en central i abocament des de camió (60% de volum) i boles de pedra de 15 a 30 cm de diàmetre (40% de volum).Inclou sistemes d'elevació fins la ubicació final, fixació i part proporcional del replanteig, mà d'obra, materials i mitjans auxiliars necessaris per a la seva completa execució.</t>
  </si>
  <si>
    <t>CSZ010</t>
  </si>
  <si>
    <t>Sabata de fonamentació de formigó armat,  HA-25/F/20/XC2.</t>
  </si>
  <si>
    <t>Sabata de fonamentació de formigó armat, realitzada amb formigó HA-25/F/20/XC2 fabricat en central, i abocament amb bomba, i acer UNE-EN 10080 B 500 S, amb una quantia aproximada de 50 kg/m³. Inclús armadures d'espera del pilar, filferro de lligar, i separadors. El preu inclou l'elaboració de la ferralla (tall, doblegat i conformat d'elements) en taller industrial i el muntatge en el lloc definitiu de la seva col·locació en obra i l'encofrat. Armat segons plànols associats. Inclou: Replanteig i traçat de les sabates i dels pilars o altres elements estructurals que es recolzin en les mateixes. Col·locació de separadors i fixació de les armadures. Abocament i compactació del formigó. Coronació i enrasament de fonaments. Curat del formigó. Inclou sistemes d'elevació fins la ubicació final, fixació i part proporcional del replanteig, mà d'obra, materials i mitjans auxiliars necessaris per a la seva completa execució</t>
  </si>
  <si>
    <t>ANS010</t>
  </si>
  <si>
    <t>Solera de formigó amb malla electrosoldada de 10 cm d'espessor, realitzada amb formigó HA-25/F/20/XC2 fabricat en central, amb malla electrosoldada superior com a armadura de repartiment, ME 20x20 Ø 5-5 B 500 T 6x2,20 UNE-EN 10080 i amb malla electrosoldada inferior, ME 20x20 Ø 5-5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t>
  </si>
  <si>
    <t>Solera de formigó amb malla electrosoldada de 10 cm d'espessor, realitzada amb formigó HA-25/F/20/XC2 fabricat en central, amb malla electrosoldada superior com a armadura de repartiment, ME 20x20 Ø 5-5 B 500 T 6x2,20 UNE-EN 10080 i amb malla electrosoldada inferior, ME 20x20 Ø 5-5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
Criteri de valoració econòmica: El preu no inclou la base de la solera.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Curat del formigó. Replanteig dels junts de retracció. Cort del formigó. Neteja final dels junts de retracció.
Inclou sistemes d'elevació fins la ubicació final, fixació i part proporcional del replanteig, mà d'obra, materials i mitjans auxiliars necessaris per a la seva completa execució.</t>
  </si>
  <si>
    <t>EXO_NA_FOR</t>
  </si>
  <si>
    <t>ESTRUCTURA  PLATAFORMA</t>
  </si>
  <si>
    <t>EAV010</t>
  </si>
  <si>
    <t>Acer UNE-EN 10025 S275JR per estructura metàl·lica UNE-EN 10025 S275JR, en perfils laminats en calent amb unions cargolades en obra.</t>
  </si>
  <si>
    <t>Acer UNE-EN 10025 S275JR per estructura metàl·lica, en bigues formades por peces simples de perfils laminats en calent de les sèries IPN, IPE, HEB, HEA, HEM o UPN, acabat galvanitzat en calent, amb unions cargolades en obra, a una altura de més de 3 m. El preu inclou els cargols, els talls, les escapçadures, les peces especials, els casquets i els elements auxiliars de muntatge. Inclou: Neteja i preparació del plànol de suport. Replanteig i marcat dels eixos. Col·locació i fixació provisional de la biga. Aplomat i anivellació. Execució de les unions cargolades. Inclou sistemes d'elevació fins la ubicació final, fixació i part proporcional del replanteig, mà d'obra, materials i mitjans auxiliars necessaris per a la seva completa execució.</t>
  </si>
  <si>
    <t xml:space="preserve">PLATAFORMA </t>
  </si>
  <si>
    <t>HE 160B</t>
  </si>
  <si>
    <t>IPE 160</t>
  </si>
  <si>
    <t>SHS 40X5</t>
  </si>
  <si>
    <t>EAS005</t>
  </si>
  <si>
    <t>Placa d'ancoratge d'acer UNE-EN 10025 S275JR en perfil pla, amb forat central bisellat, de 250x250 mm i espessor 15 mm, amb 4 perns soldats, d'acer corrugat UNE-EN 10080 B 500 S de 12 mm de diàmetre i 50 cm de longitud total.</t>
  </si>
  <si>
    <t>Placa d'ancoratge d'acer UNE-EN 10025 S275JR en perfil pla, amb forat central bisellat, de 250x250 mm i espessor 15 mm, amb 4 perns soldats, d'acer corrugat UNE-EN 10080 B 500 S de 12 mm de diàmetre i 50 cm de longitud total.
Criteri de valoració econòmica: El preu inclou els talls, les escapçadures, la preparació de vores, les platines, les peces especials i els elements auxiliars de muntatge.
Inclou: Neteja i preparació del plànol de suport. Replanteig i marcat dels eixos. Col·locació i fixació provisional de la placa. Aplomat i anivellació.
Inclou sistemes d'elevació fins la ubicació final, fixació i part proporcional del replanteig, mà d'obra, materials i mitjans auxiliars necessaris per a la seva completa execució.</t>
  </si>
  <si>
    <t>Plaques base per cada pilar.</t>
  </si>
  <si>
    <t>EAS006CPb</t>
  </si>
  <si>
    <t>Placa de travament d'estructura metàl·lica 450x450x25mm, amb perns caragolats.</t>
  </si>
  <si>
    <t>Placa d'travament d'acer UNE-EN 10025 S275JR en perfil pla, amb trepant central, de 450x450 mm i gruix 25 mm, i muntatge sobre 4 perns d'acer corrugat UNE-EN 10080 B 500 S de 12 mm de diàmetre i 30 cm de longitud total, embotits al formigó existent, i cargolats amb volanderes, rosca i contrafemella una vegada endurit el formigó del fonament. Inclús morter d'autoanivellació expansiu per a reblert de l'espai resultant entre el formigó endurit i la placa i protecció anticorrosiva aplicada a les rosques i extrems dels perns.
Inclou: Neteja i preparació de la superfície de recolzament. Replanteig i marcat dels eixos. Col·locació i fixació provisional de la placa. Aplomat i anivellació. Aplicació de la protecció anticorrosiva.
Inclou sistemes d'elevació fins la ubicació final, fixació i part proporcional del replanteig, mà d'obra, materials i mitjans auxiliars necessaris per a la seva completa execució.</t>
  </si>
  <si>
    <t>PLATAFORMA</t>
  </si>
  <si>
    <t>PILAR 1</t>
  </si>
  <si>
    <t>PILAR 2</t>
  </si>
  <si>
    <t xml:space="preserve">PILAR 3 </t>
  </si>
  <si>
    <t>PILAR 4</t>
  </si>
  <si>
    <t>FDR030bbCP</t>
  </si>
  <si>
    <t>Paviment de reixeta electrosoldada metàl·lica formada per platina d'acer galvanitzat de 30x2 mm en quadrícula de 30x30 mm, amb bastidor electrosoldat. Inclús platines per a fixació mitjançant cargolat en obra de fàbrica amb tacs de niló i cargols d'acer. Elaboració en taller i ajustament final a obra.</t>
  </si>
  <si>
    <t>Reixa electrosoldada metàl·lica formada per platina d'acer galvanitzat de 30x2 mm en quadrícula de 30x30 mm, amb bastidor electrosoldat. Inclús platines per a fixació mitjançant cargolat en obra de fàbrica amb tacs de niló i cargols d'acer. Elaboració en taller i ajustament final a obra.
Inclou: Marcat dels punts de fixació del bastidor. Presentació de la reixa. Aplomat i anivellació. Resolució de les unions del bastidor als paraments. Muntatge d'elements complementaris.
Inclou sistemes d'elevació fins la ubicació final, fixació i part proporcional del replanteig, mà d'obra, materials i mitjans auxiliars necessaris per a la seva completa execució.</t>
  </si>
  <si>
    <t>Plataforma Roof Top</t>
  </si>
  <si>
    <t>FDD010</t>
  </si>
  <si>
    <t>Barana de façana en forma recta en L, de 100 cm d'altura, formada per: bastidor compost de barana superior i inferior de llistó quadrat de perfil massís d'acer laminat en calent de 12x12 mm i muntants de llistó quadrat de perfil massís d'acer laminat en calent de 12x12 mm amb una separació de 100 cm entre si; pany per reblert dels buits del bastidor compost de barrots verticals de llistó quadrat de perfil massís d'acer laminat en calent de 12x12 mm amb una separació de 10 cm i passamans de llistó quadrat de perfil massís d'acer laminat en calent de 12x12 mm. Inclús platines per a fixació mitjançant cargolat en element de formigó amb tacs d'expansió i cargols d'acer. Elaboració en taller i ajustament final a obra. Totalment acabada i llesta per pintar.</t>
  </si>
  <si>
    <t>Barana de façana en forma recta en L, de 100 cm d'altura, formada per: bastidor compost de barana superior i inferior de llistó quadrat de perfil massís d'acer laminat en calent de 12x12 mm i muntants de llistó quadrat de perfil massís d'acer laminat en calent de 12x12 mm amb una separació de 100 cm entre si; pany per reblert dels buits del bastidor compost de barrots verticals de llistó quadrat de perfil massís d'acer laminat en calent de 12x12 mm amb una separació de 10 cm i passamans de llistó quadrat de perfil massís d'acer laminat en calent de 12x12 mm. Inclús platines per a fixació mitjançant cargolat en element de formigó amb tacs d'expansió i cargols d'acer. Elaboració en taller i ajustament final a obra. Totalment acabada i llesta per pintar. Inclou: Marcat dels punts de fixació del bastidor. Presentació del tram de barana de forma que els punts d'ancoratge del bastidor es situïn en els punts marcats. Aplomat i anivellació. Resolució de les unions entre trams de barana. Resolució de les unions al parament. Muntatge d'elements complementaris.Inclou sistemes d'elevació fins la ubicació final, fixació i part proporcional del replanteig, mà d'obra, materials i mitjans auxiliars necessaris per a la seva completa execució.</t>
  </si>
  <si>
    <t>Perimetre plataforma</t>
  </si>
  <si>
    <t>IOE010</t>
  </si>
  <si>
    <t>Escala metàl·lica exterior de manteniment per accés a plataforma amb perfils galvanitzats en calent.</t>
  </si>
  <si>
    <t>Escala metàl·lica de manteniment per accés a plataforma situada en l'exterior de l'edifici, composta de muntants d'escala i replans, per a 1 plantes, d'altura màxima de planta 3 m, recta i amb 2 trams rectes, amb una amplada útil de 0,8 m per a una sobrecàrrega d'ús de 400 kg/m², Euroclasse A1 de reacció al foc, segons UNE-EN 13501-1, elaborada en taller i muntada en obra mitjançant unions cargolades segons plànols associats.
Composta de: FONAMENTACIÓ de formigó armat, realitzada amb formigó HA-25/F/20/XC2 fabricat en central, i acer UNE-EN 10080 B 500 S, amb una quantia aproximada de 50 kg/m³, formigonada sobre base de formigó de neteja, en el fons de l'excavació prèviament realitzada. ESTRUCTURA metàl·lica de perfils d'acer S 275 JR laminat en calent i acabats galvanitzat en calent, formada per dos suports intermedis amb perfils HEB, muntant d'escala amb perfils IPE i biga mènsula per a suport de la biga de replà amb perfils HEB. ESGLAONAT I REPLÀ de xapa llagrimada d'acer galvanitzat, de 3 mm d'espessor i BARANA de 1,10 m d'altura, de tub d'acer laminat en fred, de 40x20x1,5 mm i 20x20x1,5 mm, col·locada en tot el seu perímetre i en el buit de l'escala. Inclús plaques d'ancoratge a la fonamentació i a l'estructura de l'edifici, peces especials i despunts. Tots els perfils tindran un acabat galvanitzats en calent.
El preu no inclou l'excavació de la fonamentació. El preu inclou l'elaboració de la ferralla (tall, doblegat i conformat d'elements) en taller industrial i el muntatge en el lloc definitiu de la seva col·locació en obra, però no inclou l'encofrat. Formació de la capa de formigó de neteja. Col·locació de l'armadura amb separadors homologats. Abocament i compactació del formigó. Coronació i enrasament de la fonamentació amb les plaques d'ancoratge. Curat del formigó. Replanteig i marcat dels eixos dels pilars metàl·lics. Tall i ajust de les peces. Hissat i presentació de les bigues. Aplomat. Resolució de les unions a la base de fonamentació. Reglatge de la peça i ajust definitiu de les unions. Comprovació final de l'aplomat. Unions a l'edifici. Execució de punts de trobada especials i acabaments. 
Inclou sistemes d'elevació fins la ubicació final, fixació i part proporcional del replanteig, mà d'obra, materials i mitjans auxiliars necessaris per a la seva completa execució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</si>
</sst>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7">
    <fill>
      <patternFill patternType="none"/>
    </fill>
    <fill>
      <patternFill patternType="gray125"/>
    </fill>
    <fill>
      <patternFill patternType="solid">
        <fgColor rgb="FFFEDEB4"/>
      </patternFill>
    </fill>
    <fill>
      <patternFill patternType="solid">
        <fgColor rgb="FFFF7F00"/>
      </patternFill>
    </fill>
    <fill>
      <patternFill patternType="solid">
        <fgColor rgb="FFFF9819"/>
      </patternFill>
    </fill>
    <fill>
      <patternFill patternType="solid">
        <fgColor rgb="FFFFB132"/>
      </patternFill>
    </fill>
    <fill>
      <patternFill patternType="solid">
        <fgColor rgb="FFFFCA4B"/>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76">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4" xfId="0" applyBorder="1" applyAlignment="1">
      <alignment horizontal="center" vertical="center" wrapText="1"/>
    </xf>
    <xf numFmtId="0" fontId="0" fillId="4" borderId="1" xfId="0" applyFill="1" applyBorder="1" applyAlignment="1">
      <alignment horizontal="left" vertical="top" wrapText="1"/>
    </xf>
    <xf numFmtId="0" fontId="4" fillId="4" borderId="1" xfId="0" applyFont="1"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5" fillId="0" borderId="4" xfId="0" applyFont="1" applyBorder="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0" fillId="5" borderId="1" xfId="0" applyFill="1" applyBorder="1" applyAlignment="1">
      <alignment horizontal="left" vertical="top" wrapText="1"/>
    </xf>
    <xf numFmtId="0" fontId="4" fillId="5" borderId="1" xfId="0" applyFont="1"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0" fillId="4" borderId="5" xfId="0" applyFill="1" applyBorder="1" applyAlignment="1">
      <alignment horizontal="left" vertical="top" wrapText="1"/>
    </xf>
    <xf numFmtId="0" fontId="4" fillId="4" borderId="5" xfId="0" applyFont="1"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0" fontId="0" fillId="6" borderId="1" xfId="0" applyFill="1" applyBorder="1" applyAlignment="1">
      <alignment horizontal="left" vertical="top" wrapText="1"/>
    </xf>
    <xf numFmtId="0" fontId="4" fillId="6" borderId="1" xfId="0" applyFont="1" applyFill="1" applyBorder="1" applyAlignment="1">
      <alignment horizontal="left" vertical="top" wrapText="1"/>
    </xf>
    <xf numFmtId="4" fontId="4" fillId="6" borderId="1" xfId="0" applyNumberFormat="1" applyFont="1" applyFill="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0" fillId="5" borderId="5" xfId="0" applyFill="1" applyBorder="1" applyAlignment="1">
      <alignment horizontal="left" vertical="top" wrapText="1"/>
    </xf>
    <xf numFmtId="0" fontId="4" fillId="5" borderId="5" xfId="0" applyFont="1" applyFill="1" applyBorder="1" applyAlignment="1">
      <alignment horizontal="left" vertical="top" wrapText="1"/>
    </xf>
    <xf numFmtId="4" fontId="4" fillId="5" borderId="5" xfId="0" applyNumberFormat="1" applyFont="1" applyFill="1" applyBorder="1" applyAlignment="1">
      <alignment horizontal="right" vertical="top" wrapText="1"/>
    </xf>
    <xf numFmtId="0" fontId="0" fillId="3" borderId="5" xfId="0" applyFill="1" applyBorder="1" applyAlignment="1">
      <alignment horizontal="left" vertical="top" wrapText="1"/>
    </xf>
    <xf numFmtId="0" fontId="4" fillId="3" borderId="5" xfId="0" applyFont="1" applyFill="1" applyBorder="1" applyAlignment="1">
      <alignment horizontal="left" vertical="top" wrapText="1"/>
    </xf>
    <xf numFmtId="4" fontId="4" fillId="3" borderId="5" xfId="0" applyNumberFormat="1" applyFont="1" applyFill="1" applyBorder="1" applyAlignment="1">
      <alignment horizontal="right" vertical="top" wrapText="1"/>
    </xf>
    <xf numFmtId="164" fontId="2" fillId="0" borderId="0" xfId="0" applyNumberFormat="1" applyFont="1" applyFill="1" applyAlignment="1">
      <alignment horizontal="right" vertical="top" wrapText="1"/>
    </xf>
    <xf numFmtId="0" fontId="2" fillId="0" borderId="0" xfId="0" applyFont="1" applyAlignment="1">
      <alignment horizontal="justify" vertical="top" wrapText="1"/>
    </xf>
    <xf numFmtId="0" fontId="4" fillId="5" borderId="2" xfId="0" applyFont="1" applyFill="1" applyBorder="1" applyAlignment="1">
      <alignment horizontal="justify" vertical="top" wrapText="1"/>
    </xf>
    <xf numFmtId="0" fontId="4" fillId="4" borderId="2" xfId="0" applyFont="1" applyFill="1" applyBorder="1" applyAlignment="1">
      <alignment horizontal="justify" vertical="top" wrapText="1"/>
    </xf>
    <xf numFmtId="0" fontId="4" fillId="5" borderId="0" xfId="0" applyFont="1" applyFill="1" applyAlignment="1">
      <alignment horizontal="justify" vertical="top" wrapText="1"/>
    </xf>
    <xf numFmtId="0" fontId="4" fillId="6" borderId="2" xfId="0" applyFont="1" applyFill="1" applyBorder="1" applyAlignment="1">
      <alignment horizontal="justify" vertical="top" wrapText="1"/>
    </xf>
    <xf numFmtId="0" fontId="4" fillId="6" borderId="0" xfId="0" applyFont="1" applyFill="1" applyAlignment="1">
      <alignment horizontal="justify"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2"/>
  <sheetViews>
    <sheetView tabSelected="1" topLeftCell="A271" workbookViewId="0">
      <selection activeCell="N226" sqref="N226"/>
    </sheetView>
  </sheetViews>
  <sheetFormatPr defaultColWidth="11.23046875" defaultRowHeight="16.2" x14ac:dyDescent="0.3"/>
  <cols>
    <col min="1" max="1" width="7.3828125" customWidth="1"/>
    <col min="2" max="2" width="6.61328125" customWidth="1"/>
    <col min="3" max="3" width="3.07421875" customWidth="1"/>
    <col min="4" max="4" width="17.69140625" customWidth="1"/>
    <col min="5" max="5" width="10.3046875" customWidth="1"/>
    <col min="6" max="7" width="5.61328125" customWidth="1"/>
    <col min="8" max="8" width="5.69140625" customWidth="1"/>
    <col min="9" max="9" width="4.921875" customWidth="1"/>
    <col min="10" max="10" width="6.23046875" customWidth="1"/>
    <col min="11" max="11" width="8.23046875" customWidth="1"/>
    <col min="12" max="13" width="8.07421875" customWidth="1"/>
  </cols>
  <sheetData>
    <row r="1" spans="1:13" ht="17.850000000000001" customHeight="1" thickBot="1" x14ac:dyDescent="0.35">
      <c r="A1" s="1" t="s">
        <v>0</v>
      </c>
      <c r="B1" s="73" t="s">
        <v>1</v>
      </c>
      <c r="C1" s="73"/>
      <c r="D1" s="73"/>
      <c r="E1" s="73"/>
      <c r="F1" s="73"/>
      <c r="G1" s="73"/>
      <c r="H1" s="73"/>
      <c r="I1" s="73"/>
      <c r="J1" s="73"/>
      <c r="K1" s="73"/>
      <c r="L1" s="73"/>
      <c r="M1" s="73"/>
    </row>
    <row r="2" spans="1:13" ht="17.850000000000001" customHeight="1" thickBot="1" x14ac:dyDescent="0.35">
      <c r="A2" s="73" t="s">
        <v>2</v>
      </c>
      <c r="B2" s="73"/>
      <c r="C2" s="73"/>
      <c r="D2" s="2"/>
      <c r="E2" s="2"/>
      <c r="F2" s="2"/>
      <c r="G2" s="2"/>
      <c r="H2" s="2"/>
      <c r="I2" s="2"/>
      <c r="J2" s="2"/>
      <c r="K2" s="2"/>
      <c r="L2" s="4" t="s">
        <v>3</v>
      </c>
      <c r="M2" s="6">
        <v>0</v>
      </c>
    </row>
    <row r="3" spans="1:13" ht="16.649999999999999" customHeight="1" thickBot="1" x14ac:dyDescent="0.35">
      <c r="A3" s="7" t="s">
        <v>4</v>
      </c>
      <c r="B3" s="7" t="s">
        <v>5</v>
      </c>
      <c r="C3" s="7" t="s">
        <v>6</v>
      </c>
      <c r="D3" s="7" t="s">
        <v>7</v>
      </c>
      <c r="E3" s="8"/>
      <c r="F3" s="8"/>
      <c r="G3" s="8"/>
      <c r="H3" s="8"/>
      <c r="I3" s="8"/>
      <c r="J3" s="8"/>
      <c r="K3" s="9" t="s">
        <v>8</v>
      </c>
      <c r="L3" s="9" t="s">
        <v>9</v>
      </c>
      <c r="M3" s="9" t="s">
        <v>10</v>
      </c>
    </row>
    <row r="4" spans="1:13" ht="34.65" customHeight="1" thickBot="1" x14ac:dyDescent="0.35">
      <c r="A4" s="11" t="s">
        <v>1</v>
      </c>
      <c r="B4" s="11" t="s">
        <v>11</v>
      </c>
      <c r="C4" s="12"/>
      <c r="D4" s="74"/>
      <c r="E4" s="74"/>
      <c r="F4" s="74"/>
      <c r="G4" s="74"/>
      <c r="H4" s="74"/>
      <c r="I4" s="74"/>
      <c r="J4" s="74"/>
      <c r="K4" s="12"/>
      <c r="L4" s="13">
        <f>L422</f>
        <v>0</v>
      </c>
      <c r="M4" s="13">
        <f>ROUND(L4,2)</f>
        <v>0</v>
      </c>
    </row>
    <row r="5" spans="1:13" ht="15.45" customHeight="1" thickBot="1" x14ac:dyDescent="0.35">
      <c r="A5" s="14" t="s">
        <v>12</v>
      </c>
      <c r="B5" s="14" t="s">
        <v>11</v>
      </c>
      <c r="C5" s="15"/>
      <c r="D5" s="75" t="s">
        <v>13</v>
      </c>
      <c r="E5" s="75"/>
      <c r="F5" s="75"/>
      <c r="G5" s="75"/>
      <c r="H5" s="75"/>
      <c r="I5" s="75"/>
      <c r="J5" s="75"/>
      <c r="K5" s="15"/>
      <c r="L5" s="16">
        <f>L17</f>
        <v>0</v>
      </c>
      <c r="M5" s="16">
        <f>ROUND(L5,2)</f>
        <v>0</v>
      </c>
    </row>
    <row r="6" spans="1:13" ht="15.45" customHeight="1" thickBot="1" x14ac:dyDescent="0.35">
      <c r="A6" s="10" t="s">
        <v>14</v>
      </c>
      <c r="B6" s="5" t="s">
        <v>15</v>
      </c>
      <c r="C6" s="5" t="s">
        <v>16</v>
      </c>
      <c r="D6" s="67" t="s">
        <v>17</v>
      </c>
      <c r="E6" s="67"/>
      <c r="F6" s="67"/>
      <c r="G6" s="67"/>
      <c r="H6" s="67"/>
      <c r="I6" s="67"/>
      <c r="J6" s="67"/>
      <c r="K6" s="17">
        <v>1</v>
      </c>
      <c r="L6" s="18">
        <f>ROUND(0*(1+M2/100),2)</f>
        <v>0</v>
      </c>
      <c r="M6" s="18">
        <f>ROUND(K6*L6,2)</f>
        <v>0</v>
      </c>
    </row>
    <row r="7" spans="1:13" ht="63.75" customHeight="1" x14ac:dyDescent="0.3">
      <c r="A7" s="19"/>
      <c r="B7" s="19"/>
      <c r="C7" s="19"/>
      <c r="D7" s="67" t="s">
        <v>18</v>
      </c>
      <c r="E7" s="67"/>
      <c r="F7" s="67"/>
      <c r="G7" s="67"/>
      <c r="H7" s="67"/>
      <c r="I7" s="67"/>
      <c r="J7" s="67"/>
      <c r="K7" s="67"/>
      <c r="L7" s="67"/>
      <c r="M7" s="67"/>
    </row>
    <row r="8" spans="1:13" ht="15.15" customHeight="1" x14ac:dyDescent="0.3">
      <c r="A8" s="19"/>
      <c r="B8" s="19"/>
      <c r="C8" s="19"/>
      <c r="D8" s="23"/>
      <c r="E8" s="24"/>
      <c r="F8" s="25"/>
      <c r="G8" s="26"/>
      <c r="H8" s="26"/>
      <c r="I8" s="26"/>
      <c r="J8" s="28"/>
      <c r="K8" s="30"/>
      <c r="L8" s="19"/>
      <c r="M8" s="19"/>
    </row>
    <row r="9" spans="1:13" ht="15.45" customHeight="1" x14ac:dyDescent="0.3">
      <c r="A9" s="10" t="s">
        <v>25</v>
      </c>
      <c r="B9" s="5" t="s">
        <v>15</v>
      </c>
      <c r="C9" s="5" t="s">
        <v>26</v>
      </c>
      <c r="D9" s="67" t="s">
        <v>27</v>
      </c>
      <c r="E9" s="67"/>
      <c r="F9" s="67"/>
      <c r="G9" s="67"/>
      <c r="H9" s="67"/>
      <c r="I9" s="67"/>
      <c r="J9" s="67"/>
      <c r="K9" s="66">
        <v>1</v>
      </c>
      <c r="L9" s="18">
        <f>ROUND(0*(1+M2/100),2)</f>
        <v>0</v>
      </c>
      <c r="M9" s="18">
        <f>ROUND(K9*L9,2)</f>
        <v>0</v>
      </c>
    </row>
    <row r="10" spans="1:13" ht="72.75" customHeight="1" thickBot="1" x14ac:dyDescent="0.35">
      <c r="A10" s="19"/>
      <c r="B10" s="19"/>
      <c r="C10" s="19"/>
      <c r="D10" s="67" t="s">
        <v>28</v>
      </c>
      <c r="E10" s="67"/>
      <c r="F10" s="67"/>
      <c r="G10" s="67"/>
      <c r="H10" s="67"/>
      <c r="I10" s="67"/>
      <c r="J10" s="67"/>
      <c r="K10" s="67"/>
      <c r="L10" s="67"/>
      <c r="M10" s="67"/>
    </row>
    <row r="11" spans="1:13" ht="15.15" customHeight="1" thickBot="1" x14ac:dyDescent="0.35">
      <c r="A11" s="19"/>
      <c r="B11" s="19"/>
      <c r="C11" s="19"/>
      <c r="D11" s="19"/>
      <c r="E11" s="20"/>
      <c r="F11" s="22" t="s">
        <v>29</v>
      </c>
      <c r="G11" s="22" t="s">
        <v>30</v>
      </c>
      <c r="H11" s="22" t="s">
        <v>21</v>
      </c>
      <c r="I11" s="22"/>
      <c r="J11" s="22" t="s">
        <v>23</v>
      </c>
      <c r="K11" s="22" t="s">
        <v>24</v>
      </c>
      <c r="L11" s="19"/>
      <c r="M11" s="19"/>
    </row>
    <row r="12" spans="1:13" ht="21.45" customHeight="1" thickBot="1" x14ac:dyDescent="0.35">
      <c r="A12" s="19"/>
      <c r="B12" s="19"/>
      <c r="C12" s="19"/>
      <c r="D12" s="23"/>
      <c r="E12" s="24" t="s">
        <v>31</v>
      </c>
      <c r="F12" s="25">
        <v>1</v>
      </c>
      <c r="G12" s="26">
        <v>1</v>
      </c>
      <c r="H12" s="26"/>
      <c r="I12" s="26"/>
      <c r="J12" s="28">
        <f>ROUND(F12*G12,3)</f>
        <v>1</v>
      </c>
      <c r="K12" s="30">
        <v>1</v>
      </c>
      <c r="L12" s="19"/>
      <c r="M12" s="19"/>
    </row>
    <row r="13" spans="1:13" ht="15.45" customHeight="1" thickBot="1" x14ac:dyDescent="0.35">
      <c r="A13" s="10" t="s">
        <v>32</v>
      </c>
      <c r="B13" s="5" t="s">
        <v>15</v>
      </c>
      <c r="C13" s="5" t="s">
        <v>33</v>
      </c>
      <c r="D13" s="67" t="s">
        <v>34</v>
      </c>
      <c r="E13" s="67"/>
      <c r="F13" s="67"/>
      <c r="G13" s="67"/>
      <c r="H13" s="67"/>
      <c r="I13" s="67"/>
      <c r="J13" s="67"/>
      <c r="K13" s="66">
        <v>1</v>
      </c>
      <c r="L13" s="18">
        <f>ROUND(0*(1+M2/100),2)</f>
        <v>0</v>
      </c>
      <c r="M13" s="18">
        <f>ROUND(K13*L13,2)</f>
        <v>0</v>
      </c>
    </row>
    <row r="14" spans="1:13" ht="28.5" customHeight="1" x14ac:dyDescent="0.3">
      <c r="A14" s="19"/>
      <c r="B14" s="19"/>
      <c r="C14" s="19"/>
      <c r="D14" s="67" t="s">
        <v>35</v>
      </c>
      <c r="E14" s="67"/>
      <c r="F14" s="67"/>
      <c r="G14" s="67"/>
      <c r="H14" s="67"/>
      <c r="I14" s="67"/>
      <c r="J14" s="67"/>
      <c r="K14" s="67"/>
      <c r="L14" s="67"/>
      <c r="M14" s="67"/>
    </row>
    <row r="15" spans="1:13" ht="15.45" customHeight="1" x14ac:dyDescent="0.3">
      <c r="A15" s="10" t="s">
        <v>37</v>
      </c>
      <c r="B15" s="5" t="s">
        <v>15</v>
      </c>
      <c r="C15" s="5" t="s">
        <v>33</v>
      </c>
      <c r="D15" s="67" t="s">
        <v>38</v>
      </c>
      <c r="E15" s="67"/>
      <c r="F15" s="67"/>
      <c r="G15" s="67"/>
      <c r="H15" s="67"/>
      <c r="I15" s="67"/>
      <c r="J15" s="67"/>
      <c r="K15" s="17">
        <f>ROUND(1,2)</f>
        <v>1</v>
      </c>
      <c r="L15" s="18">
        <f>ROUND(0*(1+M2/100),2)</f>
        <v>0</v>
      </c>
      <c r="M15" s="18">
        <f>ROUND(K15*L15,2)</f>
        <v>0</v>
      </c>
    </row>
    <row r="16" spans="1:13" ht="51" customHeight="1" thickBot="1" x14ac:dyDescent="0.35">
      <c r="A16" s="19"/>
      <c r="B16" s="19"/>
      <c r="C16" s="19"/>
      <c r="D16" s="67" t="s">
        <v>39</v>
      </c>
      <c r="E16" s="67"/>
      <c r="F16" s="67"/>
      <c r="G16" s="67"/>
      <c r="H16" s="67"/>
      <c r="I16" s="67"/>
      <c r="J16" s="67"/>
      <c r="K16" s="67"/>
      <c r="L16" s="67"/>
      <c r="M16" s="67"/>
    </row>
    <row r="17" spans="1:13" ht="15.45" customHeight="1" thickBot="1" x14ac:dyDescent="0.35">
      <c r="A17" s="32"/>
      <c r="B17" s="32"/>
      <c r="C17" s="32"/>
      <c r="D17" s="33" t="s">
        <v>12</v>
      </c>
      <c r="E17" s="32"/>
      <c r="F17" s="32"/>
      <c r="G17" s="32"/>
      <c r="H17" s="32"/>
      <c r="I17" s="32"/>
      <c r="J17" s="32"/>
      <c r="K17" s="32"/>
      <c r="L17" s="34">
        <f>M6+M9+M13+M15</f>
        <v>0</v>
      </c>
      <c r="M17" s="34">
        <f>ROUND(L17,2)</f>
        <v>0</v>
      </c>
    </row>
    <row r="18" spans="1:13" ht="15.45" customHeight="1" thickBot="1" x14ac:dyDescent="0.35">
      <c r="A18" s="35" t="s">
        <v>40</v>
      </c>
      <c r="B18" s="35" t="s">
        <v>11</v>
      </c>
      <c r="C18" s="36"/>
      <c r="D18" s="69" t="s">
        <v>41</v>
      </c>
      <c r="E18" s="69"/>
      <c r="F18" s="69"/>
      <c r="G18" s="69"/>
      <c r="H18" s="69"/>
      <c r="I18" s="69"/>
      <c r="J18" s="69"/>
      <c r="K18" s="36"/>
      <c r="L18" s="37">
        <f>L29</f>
        <v>0</v>
      </c>
      <c r="M18" s="37">
        <f>ROUND(L18,2)</f>
        <v>0</v>
      </c>
    </row>
    <row r="19" spans="1:13" ht="15.45" customHeight="1" thickBot="1" x14ac:dyDescent="0.35">
      <c r="A19" s="10" t="s">
        <v>42</v>
      </c>
      <c r="B19" s="5" t="s">
        <v>15</v>
      </c>
      <c r="C19" s="5" t="s">
        <v>43</v>
      </c>
      <c r="D19" s="67" t="s">
        <v>44</v>
      </c>
      <c r="E19" s="67"/>
      <c r="F19" s="67"/>
      <c r="G19" s="67"/>
      <c r="H19" s="67"/>
      <c r="I19" s="67"/>
      <c r="J19" s="67"/>
      <c r="K19" s="17">
        <f>SUM(K22:K22)</f>
        <v>19.170000000000002</v>
      </c>
      <c r="L19" s="18">
        <f>ROUND(0*(1+M2/100),2)</f>
        <v>0</v>
      </c>
      <c r="M19" s="18">
        <f>ROUND(K19*L19,2)</f>
        <v>0</v>
      </c>
    </row>
    <row r="20" spans="1:13" ht="151.5" customHeight="1" thickBot="1" x14ac:dyDescent="0.35">
      <c r="A20" s="19"/>
      <c r="B20" s="19"/>
      <c r="C20" s="19"/>
      <c r="D20" s="67" t="s">
        <v>45</v>
      </c>
      <c r="E20" s="67"/>
      <c r="F20" s="67"/>
      <c r="G20" s="67"/>
      <c r="H20" s="67"/>
      <c r="I20" s="67"/>
      <c r="J20" s="67"/>
      <c r="K20" s="67"/>
      <c r="L20" s="67"/>
      <c r="M20" s="67"/>
    </row>
    <row r="21" spans="1:13" ht="15.15" customHeight="1" thickBot="1" x14ac:dyDescent="0.35">
      <c r="A21" s="19"/>
      <c r="B21" s="19"/>
      <c r="C21" s="19"/>
      <c r="D21" s="19"/>
      <c r="E21" s="20"/>
      <c r="F21" s="22" t="s">
        <v>19</v>
      </c>
      <c r="G21" s="22" t="s">
        <v>20</v>
      </c>
      <c r="H21" s="22" t="s">
        <v>21</v>
      </c>
      <c r="I21" s="22" t="s">
        <v>22</v>
      </c>
      <c r="J21" s="22" t="s">
        <v>23</v>
      </c>
      <c r="K21" s="22" t="s">
        <v>24</v>
      </c>
      <c r="L21" s="19"/>
      <c r="M21" s="19"/>
    </row>
    <row r="22" spans="1:13" ht="32.25" customHeight="1" thickBot="1" x14ac:dyDescent="0.35">
      <c r="A22" s="19"/>
      <c r="B22" s="19"/>
      <c r="C22" s="19"/>
      <c r="D22" s="23"/>
      <c r="E22" s="24" t="s">
        <v>46</v>
      </c>
      <c r="F22" s="25"/>
      <c r="G22" s="26">
        <v>6.39</v>
      </c>
      <c r="H22" s="26">
        <v>3</v>
      </c>
      <c r="I22" s="26"/>
      <c r="J22" s="28">
        <f>ROUND(G22*H22,3)</f>
        <v>19.170000000000002</v>
      </c>
      <c r="K22" s="30">
        <f>SUM(J22:J22)</f>
        <v>19.170000000000002</v>
      </c>
      <c r="L22" s="19"/>
      <c r="M22" s="19"/>
    </row>
    <row r="23" spans="1:13" ht="15.45" customHeight="1" thickBot="1" x14ac:dyDescent="0.35">
      <c r="A23" s="10" t="s">
        <v>47</v>
      </c>
      <c r="B23" s="5" t="s">
        <v>15</v>
      </c>
      <c r="C23" s="5" t="s">
        <v>43</v>
      </c>
      <c r="D23" s="67" t="s">
        <v>48</v>
      </c>
      <c r="E23" s="67"/>
      <c r="F23" s="67"/>
      <c r="G23" s="67"/>
      <c r="H23" s="67"/>
      <c r="I23" s="67"/>
      <c r="J23" s="67"/>
      <c r="K23" s="17">
        <f>SUM(K26:K28)</f>
        <v>18.920000000000002</v>
      </c>
      <c r="L23" s="18">
        <f>ROUND(0*(1+M2/100),2)</f>
        <v>0</v>
      </c>
      <c r="M23" s="18">
        <f>ROUND(K23*L23,2)</f>
        <v>0</v>
      </c>
    </row>
    <row r="24" spans="1:13" ht="56.25" customHeight="1" thickBot="1" x14ac:dyDescent="0.35">
      <c r="A24" s="19"/>
      <c r="B24" s="19"/>
      <c r="C24" s="19"/>
      <c r="D24" s="67" t="s">
        <v>49</v>
      </c>
      <c r="E24" s="67"/>
      <c r="F24" s="67"/>
      <c r="G24" s="67"/>
      <c r="H24" s="67"/>
      <c r="I24" s="67"/>
      <c r="J24" s="67"/>
      <c r="K24" s="67"/>
      <c r="L24" s="67"/>
      <c r="M24" s="67"/>
    </row>
    <row r="25" spans="1:13" ht="15.15" customHeight="1" thickBot="1" x14ac:dyDescent="0.35">
      <c r="A25" s="19"/>
      <c r="B25" s="19"/>
      <c r="C25" s="19"/>
      <c r="D25" s="19"/>
      <c r="E25" s="20"/>
      <c r="F25" s="22" t="s">
        <v>19</v>
      </c>
      <c r="G25" s="22" t="s">
        <v>20</v>
      </c>
      <c r="H25" s="22" t="s">
        <v>21</v>
      </c>
      <c r="I25" s="22" t="s">
        <v>22</v>
      </c>
      <c r="J25" s="22" t="s">
        <v>23</v>
      </c>
      <c r="K25" s="22" t="s">
        <v>24</v>
      </c>
      <c r="L25" s="19"/>
      <c r="M25" s="19"/>
    </row>
    <row r="26" spans="1:13" ht="30.6" customHeight="1" thickBot="1" x14ac:dyDescent="0.35">
      <c r="A26" s="19"/>
      <c r="B26" s="19"/>
      <c r="C26" s="19"/>
      <c r="D26" s="23"/>
      <c r="E26" s="24" t="s">
        <v>50</v>
      </c>
      <c r="F26" s="25"/>
      <c r="G26" s="26"/>
      <c r="H26" s="26"/>
      <c r="I26" s="26"/>
      <c r="J26" s="38" t="s">
        <v>36</v>
      </c>
      <c r="K26" s="31"/>
      <c r="L26" s="19"/>
      <c r="M26" s="19"/>
    </row>
    <row r="27" spans="1:13" ht="21.45" customHeight="1" thickBot="1" x14ac:dyDescent="0.35">
      <c r="A27" s="19"/>
      <c r="B27" s="19"/>
      <c r="C27" s="19"/>
      <c r="D27" s="23"/>
      <c r="E27" s="5" t="s">
        <v>51</v>
      </c>
      <c r="F27" s="3">
        <v>2</v>
      </c>
      <c r="G27" s="17">
        <v>6.46</v>
      </c>
      <c r="H27" s="17"/>
      <c r="I27" s="17"/>
      <c r="J27" s="27">
        <f>ROUND(F27*G27,3)</f>
        <v>12.92</v>
      </c>
      <c r="K27" s="19"/>
      <c r="L27" s="19"/>
      <c r="M27" s="19"/>
    </row>
    <row r="28" spans="1:13" ht="30" customHeight="1" thickBot="1" x14ac:dyDescent="0.35">
      <c r="A28" s="19"/>
      <c r="B28" s="19"/>
      <c r="C28" s="19"/>
      <c r="D28" s="23"/>
      <c r="E28" s="5" t="s">
        <v>52</v>
      </c>
      <c r="F28" s="3">
        <v>2</v>
      </c>
      <c r="G28" s="17">
        <v>3</v>
      </c>
      <c r="H28" s="17"/>
      <c r="I28" s="17"/>
      <c r="J28" s="27">
        <f>ROUND(F28*G28,3)</f>
        <v>6</v>
      </c>
      <c r="K28" s="29">
        <f>SUM(J26:J28)</f>
        <v>18.920000000000002</v>
      </c>
      <c r="L28" s="19"/>
      <c r="M28" s="19"/>
    </row>
    <row r="29" spans="1:13" ht="15.45" customHeight="1" thickBot="1" x14ac:dyDescent="0.35">
      <c r="A29" s="32"/>
      <c r="B29" s="32"/>
      <c r="C29" s="32"/>
      <c r="D29" s="33" t="s">
        <v>40</v>
      </c>
      <c r="E29" s="32"/>
      <c r="F29" s="32"/>
      <c r="G29" s="32"/>
      <c r="H29" s="32"/>
      <c r="I29" s="32"/>
      <c r="J29" s="32"/>
      <c r="K29" s="32"/>
      <c r="L29" s="34">
        <f>M19+M23</f>
        <v>0</v>
      </c>
      <c r="M29" s="34">
        <f>ROUND(L29,2)</f>
        <v>0</v>
      </c>
    </row>
    <row r="30" spans="1:13" ht="15.45" customHeight="1" thickBot="1" x14ac:dyDescent="0.35">
      <c r="A30" s="35" t="s">
        <v>53</v>
      </c>
      <c r="B30" s="35" t="s">
        <v>11</v>
      </c>
      <c r="C30" s="36"/>
      <c r="D30" s="69" t="s">
        <v>54</v>
      </c>
      <c r="E30" s="69"/>
      <c r="F30" s="69"/>
      <c r="G30" s="69"/>
      <c r="H30" s="69"/>
      <c r="I30" s="69"/>
      <c r="J30" s="69"/>
      <c r="K30" s="36"/>
      <c r="L30" s="37">
        <f>L49</f>
        <v>0</v>
      </c>
      <c r="M30" s="37">
        <f>ROUND(L30,2)</f>
        <v>0</v>
      </c>
    </row>
    <row r="31" spans="1:13" ht="15.45" customHeight="1" thickBot="1" x14ac:dyDescent="0.35">
      <c r="A31" s="10" t="s">
        <v>55</v>
      </c>
      <c r="B31" s="5" t="s">
        <v>15</v>
      </c>
      <c r="C31" s="5" t="s">
        <v>43</v>
      </c>
      <c r="D31" s="67" t="s">
        <v>56</v>
      </c>
      <c r="E31" s="67"/>
      <c r="F31" s="67"/>
      <c r="G31" s="67"/>
      <c r="H31" s="67"/>
      <c r="I31" s="67"/>
      <c r="J31" s="67"/>
      <c r="K31" s="17">
        <f>SUM(K34:K36)</f>
        <v>65.682999999999993</v>
      </c>
      <c r="L31" s="18">
        <f>ROUND(0*(1+M2/100),2)</f>
        <v>0</v>
      </c>
      <c r="M31" s="18">
        <f>ROUND(K31*L31,2)</f>
        <v>0</v>
      </c>
    </row>
    <row r="32" spans="1:13" ht="50.25" customHeight="1" thickBot="1" x14ac:dyDescent="0.35">
      <c r="A32" s="19"/>
      <c r="B32" s="19"/>
      <c r="C32" s="19"/>
      <c r="D32" s="67" t="s">
        <v>57</v>
      </c>
      <c r="E32" s="67"/>
      <c r="F32" s="67"/>
      <c r="G32" s="67"/>
      <c r="H32" s="67"/>
      <c r="I32" s="67"/>
      <c r="J32" s="67"/>
      <c r="K32" s="67"/>
      <c r="L32" s="67"/>
      <c r="M32" s="67"/>
    </row>
    <row r="33" spans="1:13" ht="15.15" customHeight="1" thickBot="1" x14ac:dyDescent="0.35">
      <c r="A33" s="19"/>
      <c r="B33" s="19"/>
      <c r="C33" s="19"/>
      <c r="D33" s="19"/>
      <c r="E33" s="20"/>
      <c r="F33" s="22" t="s">
        <v>19</v>
      </c>
      <c r="G33" s="22" t="s">
        <v>20</v>
      </c>
      <c r="H33" s="22" t="s">
        <v>21</v>
      </c>
      <c r="I33" s="22" t="s">
        <v>22</v>
      </c>
      <c r="J33" s="22" t="s">
        <v>23</v>
      </c>
      <c r="K33" s="22" t="s">
        <v>24</v>
      </c>
      <c r="L33" s="19"/>
      <c r="M33" s="19"/>
    </row>
    <row r="34" spans="1:13" ht="44.25" customHeight="1" thickBot="1" x14ac:dyDescent="0.35">
      <c r="A34" s="19"/>
      <c r="B34" s="19"/>
      <c r="C34" s="19"/>
      <c r="D34" s="23"/>
      <c r="E34" s="24" t="s">
        <v>58</v>
      </c>
      <c r="F34" s="25"/>
      <c r="G34" s="26"/>
      <c r="H34" s="26"/>
      <c r="I34" s="26"/>
      <c r="J34" s="38" t="s">
        <v>36</v>
      </c>
      <c r="K34" s="31"/>
      <c r="L34" s="19"/>
      <c r="M34" s="19"/>
    </row>
    <row r="35" spans="1:13" ht="15.15" customHeight="1" thickBot="1" x14ac:dyDescent="0.35">
      <c r="A35" s="19"/>
      <c r="B35" s="19"/>
      <c r="C35" s="19"/>
      <c r="D35" s="23"/>
      <c r="E35" s="5" t="s">
        <v>59</v>
      </c>
      <c r="F35" s="3"/>
      <c r="G35" s="17">
        <v>10.31</v>
      </c>
      <c r="H35" s="17">
        <v>3.25</v>
      </c>
      <c r="I35" s="17"/>
      <c r="J35" s="27">
        <f>ROUND(G35*H35,3)</f>
        <v>33.508000000000003</v>
      </c>
      <c r="K35" s="19"/>
      <c r="L35" s="19"/>
      <c r="M35" s="19"/>
    </row>
    <row r="36" spans="1:13" ht="25.5" customHeight="1" thickBot="1" x14ac:dyDescent="0.35">
      <c r="A36" s="19"/>
      <c r="B36" s="19"/>
      <c r="C36" s="19"/>
      <c r="D36" s="23"/>
      <c r="E36" s="5" t="s">
        <v>60</v>
      </c>
      <c r="F36" s="3">
        <v>3</v>
      </c>
      <c r="G36" s="17">
        <v>3.3</v>
      </c>
      <c r="H36" s="17">
        <v>3.25</v>
      </c>
      <c r="I36" s="17"/>
      <c r="J36" s="27">
        <f>ROUND(F36*G36*H36,3)</f>
        <v>32.174999999999997</v>
      </c>
      <c r="K36" s="29">
        <f>SUM(J34:J36)</f>
        <v>65.682999999999993</v>
      </c>
      <c r="L36" s="19"/>
      <c r="M36" s="19"/>
    </row>
    <row r="37" spans="1:13" ht="15.45" customHeight="1" thickBot="1" x14ac:dyDescent="0.35">
      <c r="A37" s="10" t="s">
        <v>61</v>
      </c>
      <c r="B37" s="5" t="s">
        <v>15</v>
      </c>
      <c r="C37" s="5" t="s">
        <v>16</v>
      </c>
      <c r="D37" s="67" t="s">
        <v>62</v>
      </c>
      <c r="E37" s="67"/>
      <c r="F37" s="67"/>
      <c r="G37" s="67"/>
      <c r="H37" s="67"/>
      <c r="I37" s="67"/>
      <c r="J37" s="67"/>
      <c r="K37" s="17">
        <f>ROUND(1,2)</f>
        <v>1</v>
      </c>
      <c r="L37" s="18">
        <f>ROUND(0*(1+M2/100),2)</f>
        <v>0</v>
      </c>
      <c r="M37" s="18">
        <f>ROUND(K37*L37,2)</f>
        <v>0</v>
      </c>
    </row>
    <row r="38" spans="1:13" ht="50.25" customHeight="1" thickBot="1" x14ac:dyDescent="0.35">
      <c r="A38" s="19"/>
      <c r="B38" s="19"/>
      <c r="C38" s="19"/>
      <c r="D38" s="67" t="s">
        <v>63</v>
      </c>
      <c r="E38" s="67"/>
      <c r="F38" s="67"/>
      <c r="G38" s="67"/>
      <c r="H38" s="67"/>
      <c r="I38" s="67"/>
      <c r="J38" s="67"/>
      <c r="K38" s="67"/>
      <c r="L38" s="67"/>
      <c r="M38" s="67"/>
    </row>
    <row r="39" spans="1:13" ht="15.45" customHeight="1" thickBot="1" x14ac:dyDescent="0.35">
      <c r="A39" s="10" t="s">
        <v>64</v>
      </c>
      <c r="B39" s="5" t="s">
        <v>15</v>
      </c>
      <c r="C39" s="5" t="s">
        <v>16</v>
      </c>
      <c r="D39" s="67" t="s">
        <v>65</v>
      </c>
      <c r="E39" s="67"/>
      <c r="F39" s="67"/>
      <c r="G39" s="67"/>
      <c r="H39" s="67"/>
      <c r="I39" s="67"/>
      <c r="J39" s="67"/>
      <c r="K39" s="17">
        <f>SUM(K42:K42)</f>
        <v>6</v>
      </c>
      <c r="L39" s="18">
        <f>ROUND(0*(1+M2/100),2)</f>
        <v>0</v>
      </c>
      <c r="M39" s="18">
        <f>ROUND(K39*L39,2)</f>
        <v>0</v>
      </c>
    </row>
    <row r="40" spans="1:13" ht="27" customHeight="1" thickBot="1" x14ac:dyDescent="0.35">
      <c r="A40" s="19"/>
      <c r="B40" s="19"/>
      <c r="C40" s="19"/>
      <c r="D40" s="67" t="s">
        <v>66</v>
      </c>
      <c r="E40" s="67"/>
      <c r="F40" s="67"/>
      <c r="G40" s="67"/>
      <c r="H40" s="67"/>
      <c r="I40" s="67"/>
      <c r="J40" s="67"/>
      <c r="K40" s="67"/>
      <c r="L40" s="67"/>
      <c r="M40" s="67"/>
    </row>
    <row r="41" spans="1:13" ht="15.15" customHeight="1" thickBot="1" x14ac:dyDescent="0.35">
      <c r="A41" s="19"/>
      <c r="B41" s="19"/>
      <c r="C41" s="19"/>
      <c r="D41" s="19"/>
      <c r="E41" s="20"/>
      <c r="F41" s="22" t="s">
        <v>19</v>
      </c>
      <c r="G41" s="22" t="s">
        <v>20</v>
      </c>
      <c r="H41" s="22" t="s">
        <v>21</v>
      </c>
      <c r="I41" s="22" t="s">
        <v>22</v>
      </c>
      <c r="J41" s="22" t="s">
        <v>23</v>
      </c>
      <c r="K41" s="22" t="s">
        <v>24</v>
      </c>
      <c r="L41" s="19"/>
      <c r="M41" s="19"/>
    </row>
    <row r="42" spans="1:13" ht="34.5" customHeight="1" thickBot="1" x14ac:dyDescent="0.35">
      <c r="A42" s="19"/>
      <c r="B42" s="19"/>
      <c r="C42" s="19"/>
      <c r="D42" s="23"/>
      <c r="E42" s="24" t="s">
        <v>67</v>
      </c>
      <c r="F42" s="25">
        <v>6</v>
      </c>
      <c r="G42" s="26"/>
      <c r="H42" s="26"/>
      <c r="I42" s="26"/>
      <c r="J42" s="28">
        <f>ROUND(F42,3)</f>
        <v>6</v>
      </c>
      <c r="K42" s="30">
        <f>SUM(J42:J42)</f>
        <v>6</v>
      </c>
      <c r="L42" s="19"/>
      <c r="M42" s="19"/>
    </row>
    <row r="43" spans="1:13" ht="15.45" customHeight="1" thickBot="1" x14ac:dyDescent="0.35">
      <c r="A43" s="10" t="s">
        <v>68</v>
      </c>
      <c r="B43" s="5" t="s">
        <v>15</v>
      </c>
      <c r="C43" s="5" t="s">
        <v>69</v>
      </c>
      <c r="D43" s="67" t="s">
        <v>70</v>
      </c>
      <c r="E43" s="67"/>
      <c r="F43" s="67"/>
      <c r="G43" s="67"/>
      <c r="H43" s="67"/>
      <c r="I43" s="67"/>
      <c r="J43" s="67"/>
      <c r="K43" s="17">
        <f>ROUND(100,2)</f>
        <v>100</v>
      </c>
      <c r="L43" s="18">
        <f>ROUND(0*(1+M2/100),2)</f>
        <v>0</v>
      </c>
      <c r="M43" s="18">
        <f>ROUND(K43*L43,2)</f>
        <v>0</v>
      </c>
    </row>
    <row r="44" spans="1:13" ht="27" customHeight="1" thickBot="1" x14ac:dyDescent="0.35">
      <c r="A44" s="19"/>
      <c r="B44" s="19"/>
      <c r="C44" s="19"/>
      <c r="D44" s="67" t="s">
        <v>71</v>
      </c>
      <c r="E44" s="67"/>
      <c r="F44" s="67"/>
      <c r="G44" s="67"/>
      <c r="H44" s="67"/>
      <c r="I44" s="67"/>
      <c r="J44" s="67"/>
      <c r="K44" s="67"/>
      <c r="L44" s="67"/>
      <c r="M44" s="67"/>
    </row>
    <row r="45" spans="1:13" ht="15.45" customHeight="1" thickBot="1" x14ac:dyDescent="0.35">
      <c r="A45" s="10" t="s">
        <v>72</v>
      </c>
      <c r="B45" s="5" t="s">
        <v>15</v>
      </c>
      <c r="C45" s="5" t="s">
        <v>73</v>
      </c>
      <c r="D45" s="67" t="s">
        <v>74</v>
      </c>
      <c r="E45" s="67"/>
      <c r="F45" s="67"/>
      <c r="G45" s="67"/>
      <c r="H45" s="67"/>
      <c r="I45" s="67"/>
      <c r="J45" s="67"/>
      <c r="K45" s="17">
        <f>SUM(K48:K48)</f>
        <v>60</v>
      </c>
      <c r="L45" s="18">
        <f>ROUND(0*(1+M2/100),2)</f>
        <v>0</v>
      </c>
      <c r="M45" s="18">
        <f>ROUND(K45*L45,2)</f>
        <v>0</v>
      </c>
    </row>
    <row r="46" spans="1:13" ht="12.15" customHeight="1" thickBot="1" x14ac:dyDescent="0.35">
      <c r="A46" s="19"/>
      <c r="B46" s="19"/>
      <c r="C46" s="19"/>
      <c r="D46" s="67" t="s">
        <v>75</v>
      </c>
      <c r="E46" s="67"/>
      <c r="F46" s="67"/>
      <c r="G46" s="67"/>
      <c r="H46" s="67"/>
      <c r="I46" s="67"/>
      <c r="J46" s="67"/>
      <c r="K46" s="67"/>
      <c r="L46" s="67"/>
      <c r="M46" s="67"/>
    </row>
    <row r="47" spans="1:13" ht="15.15" customHeight="1" thickBot="1" x14ac:dyDescent="0.35">
      <c r="A47" s="19"/>
      <c r="B47" s="19"/>
      <c r="C47" s="19"/>
      <c r="D47" s="19"/>
      <c r="E47" s="20"/>
      <c r="F47" s="22" t="s">
        <v>19</v>
      </c>
      <c r="G47" s="22" t="s">
        <v>20</v>
      </c>
      <c r="H47" s="22" t="s">
        <v>21</v>
      </c>
      <c r="I47" s="22" t="s">
        <v>22</v>
      </c>
      <c r="J47" s="22" t="s">
        <v>23</v>
      </c>
      <c r="K47" s="22" t="s">
        <v>24</v>
      </c>
      <c r="L47" s="19"/>
      <c r="M47" s="19"/>
    </row>
    <row r="48" spans="1:13" ht="15.15" customHeight="1" thickBot="1" x14ac:dyDescent="0.35">
      <c r="A48" s="19"/>
      <c r="B48" s="19"/>
      <c r="C48" s="19"/>
      <c r="D48" s="23"/>
      <c r="E48" s="24"/>
      <c r="F48" s="25">
        <v>60</v>
      </c>
      <c r="G48" s="26"/>
      <c r="H48" s="26"/>
      <c r="I48" s="26"/>
      <c r="J48" s="28">
        <f>ROUND(F48,3)</f>
        <v>60</v>
      </c>
      <c r="K48" s="30">
        <f>SUM(J48:J48)</f>
        <v>60</v>
      </c>
      <c r="L48" s="19"/>
      <c r="M48" s="19"/>
    </row>
    <row r="49" spans="1:13" ht="15.45" customHeight="1" thickBot="1" x14ac:dyDescent="0.35">
      <c r="A49" s="32"/>
      <c r="B49" s="32"/>
      <c r="C49" s="32"/>
      <c r="D49" s="33" t="s">
        <v>53</v>
      </c>
      <c r="E49" s="32"/>
      <c r="F49" s="32"/>
      <c r="G49" s="32"/>
      <c r="H49" s="32"/>
      <c r="I49" s="32"/>
      <c r="J49" s="32"/>
      <c r="K49" s="32"/>
      <c r="L49" s="34">
        <f>M31+M37+M39+M43+M45</f>
        <v>0</v>
      </c>
      <c r="M49" s="34">
        <f>ROUND(L49,2)</f>
        <v>0</v>
      </c>
    </row>
    <row r="50" spans="1:13" ht="15.45" customHeight="1" thickBot="1" x14ac:dyDescent="0.35">
      <c r="A50" s="35" t="s">
        <v>76</v>
      </c>
      <c r="B50" s="35" t="s">
        <v>11</v>
      </c>
      <c r="C50" s="36"/>
      <c r="D50" s="69" t="s">
        <v>77</v>
      </c>
      <c r="E50" s="69"/>
      <c r="F50" s="69"/>
      <c r="G50" s="69"/>
      <c r="H50" s="69"/>
      <c r="I50" s="69"/>
      <c r="J50" s="69"/>
      <c r="K50" s="36"/>
      <c r="L50" s="37">
        <f>L132</f>
        <v>0</v>
      </c>
      <c r="M50" s="37">
        <f>ROUND(L50,2)</f>
        <v>0</v>
      </c>
    </row>
    <row r="51" spans="1:13" ht="15.45" customHeight="1" thickBot="1" x14ac:dyDescent="0.35">
      <c r="A51" s="39" t="s">
        <v>78</v>
      </c>
      <c r="B51" s="39" t="s">
        <v>11</v>
      </c>
      <c r="C51" s="40"/>
      <c r="D51" s="70" t="s">
        <v>79</v>
      </c>
      <c r="E51" s="70"/>
      <c r="F51" s="70"/>
      <c r="G51" s="70"/>
      <c r="H51" s="70"/>
      <c r="I51" s="70"/>
      <c r="J51" s="70"/>
      <c r="K51" s="40"/>
      <c r="L51" s="41">
        <f>L62</f>
        <v>0</v>
      </c>
      <c r="M51" s="41">
        <f>ROUND(L51,2)</f>
        <v>0</v>
      </c>
    </row>
    <row r="52" spans="1:13" ht="15.45" customHeight="1" thickBot="1" x14ac:dyDescent="0.35">
      <c r="A52" s="10" t="s">
        <v>80</v>
      </c>
      <c r="B52" s="5" t="s">
        <v>15</v>
      </c>
      <c r="C52" s="5" t="s">
        <v>16</v>
      </c>
      <c r="D52" s="67" t="s">
        <v>81</v>
      </c>
      <c r="E52" s="67"/>
      <c r="F52" s="67"/>
      <c r="G52" s="67"/>
      <c r="H52" s="67"/>
      <c r="I52" s="67"/>
      <c r="J52" s="67"/>
      <c r="K52" s="66">
        <v>1</v>
      </c>
      <c r="L52" s="18">
        <f>ROUND(0*(1+M2/100),2)</f>
        <v>0</v>
      </c>
      <c r="M52" s="18">
        <f>ROUND(K52*L52,2)</f>
        <v>0</v>
      </c>
    </row>
    <row r="53" spans="1:13" ht="225" customHeight="1" thickBot="1" x14ac:dyDescent="0.35">
      <c r="A53" s="19"/>
      <c r="B53" s="19"/>
      <c r="C53" s="19"/>
      <c r="D53" s="67" t="s">
        <v>82</v>
      </c>
      <c r="E53" s="67"/>
      <c r="F53" s="67"/>
      <c r="G53" s="67"/>
      <c r="H53" s="67"/>
      <c r="I53" s="67"/>
      <c r="J53" s="67"/>
      <c r="K53" s="67"/>
      <c r="L53" s="67"/>
      <c r="M53" s="67"/>
    </row>
    <row r="54" spans="1:13" ht="15.45" customHeight="1" thickBot="1" x14ac:dyDescent="0.35">
      <c r="A54" s="10" t="s">
        <v>83</v>
      </c>
      <c r="B54" s="5" t="s">
        <v>15</v>
      </c>
      <c r="C54" s="5" t="s">
        <v>16</v>
      </c>
      <c r="D54" s="67" t="s">
        <v>84</v>
      </c>
      <c r="E54" s="67"/>
      <c r="F54" s="67"/>
      <c r="G54" s="67"/>
      <c r="H54" s="67"/>
      <c r="I54" s="67"/>
      <c r="J54" s="67"/>
      <c r="K54" s="66">
        <v>0</v>
      </c>
      <c r="L54" s="18">
        <f>ROUND(0*(1+M2/100),2)</f>
        <v>0</v>
      </c>
      <c r="M54" s="18">
        <f>ROUND(K54*L54,2)</f>
        <v>0</v>
      </c>
    </row>
    <row r="55" spans="1:13" ht="225" customHeight="1" thickBot="1" x14ac:dyDescent="0.35">
      <c r="A55" s="19"/>
      <c r="B55" s="19"/>
      <c r="C55" s="19"/>
      <c r="D55" s="67" t="s">
        <v>82</v>
      </c>
      <c r="E55" s="67"/>
      <c r="F55" s="67"/>
      <c r="G55" s="67"/>
      <c r="H55" s="67"/>
      <c r="I55" s="67"/>
      <c r="J55" s="67"/>
      <c r="K55" s="67"/>
      <c r="L55" s="67"/>
      <c r="M55" s="67"/>
    </row>
    <row r="56" spans="1:13" ht="15.45" customHeight="1" thickBot="1" x14ac:dyDescent="0.35">
      <c r="A56" s="10" t="s">
        <v>85</v>
      </c>
      <c r="B56" s="5" t="s">
        <v>15</v>
      </c>
      <c r="C56" s="5" t="s">
        <v>16</v>
      </c>
      <c r="D56" s="67" t="s">
        <v>86</v>
      </c>
      <c r="E56" s="67"/>
      <c r="F56" s="67"/>
      <c r="G56" s="67"/>
      <c r="H56" s="67"/>
      <c r="I56" s="67"/>
      <c r="J56" s="67"/>
      <c r="K56" s="17">
        <f>ROUND(12,2)</f>
        <v>12</v>
      </c>
      <c r="L56" s="18">
        <f>ROUND(0*(1+M2/100),2)</f>
        <v>0</v>
      </c>
      <c r="M56" s="18">
        <f>ROUND(K56*L56,2)</f>
        <v>0</v>
      </c>
    </row>
    <row r="57" spans="1:13" ht="39.75" customHeight="1" thickBot="1" x14ac:dyDescent="0.35">
      <c r="A57" s="19"/>
      <c r="B57" s="19"/>
      <c r="C57" s="19"/>
      <c r="D57" s="67" t="s">
        <v>87</v>
      </c>
      <c r="E57" s="67"/>
      <c r="F57" s="67"/>
      <c r="G57" s="67"/>
      <c r="H57" s="67"/>
      <c r="I57" s="67"/>
      <c r="J57" s="67"/>
      <c r="K57" s="67"/>
      <c r="L57" s="67"/>
      <c r="M57" s="67"/>
    </row>
    <row r="58" spans="1:13" ht="15.45" customHeight="1" thickBot="1" x14ac:dyDescent="0.35">
      <c r="A58" s="10" t="s">
        <v>88</v>
      </c>
      <c r="B58" s="5" t="s">
        <v>15</v>
      </c>
      <c r="C58" s="5" t="s">
        <v>16</v>
      </c>
      <c r="D58" s="67" t="s">
        <v>89</v>
      </c>
      <c r="E58" s="67"/>
      <c r="F58" s="67"/>
      <c r="G58" s="67"/>
      <c r="H58" s="67"/>
      <c r="I58" s="67"/>
      <c r="J58" s="67"/>
      <c r="K58" s="17">
        <f>ROUND(1,2)</f>
        <v>1</v>
      </c>
      <c r="L58" s="18">
        <f>ROUND(0*(1+M2/100),2)</f>
        <v>0</v>
      </c>
      <c r="M58" s="18">
        <f>ROUND(K58*L58,2)</f>
        <v>0</v>
      </c>
    </row>
    <row r="59" spans="1:13" ht="12.15" customHeight="1" thickBot="1" x14ac:dyDescent="0.35">
      <c r="A59" s="19"/>
      <c r="B59" s="19"/>
      <c r="C59" s="19"/>
      <c r="D59" s="67" t="s">
        <v>90</v>
      </c>
      <c r="E59" s="67"/>
      <c r="F59" s="67"/>
      <c r="G59" s="67"/>
      <c r="H59" s="67"/>
      <c r="I59" s="67"/>
      <c r="J59" s="67"/>
      <c r="K59" s="67"/>
      <c r="L59" s="67"/>
      <c r="M59" s="67"/>
    </row>
    <row r="60" spans="1:13" ht="15.45" customHeight="1" thickBot="1" x14ac:dyDescent="0.35">
      <c r="A60" s="10" t="s">
        <v>91</v>
      </c>
      <c r="B60" s="5" t="s">
        <v>15</v>
      </c>
      <c r="C60" s="5" t="s">
        <v>16</v>
      </c>
      <c r="D60" s="67" t="s">
        <v>92</v>
      </c>
      <c r="E60" s="67"/>
      <c r="F60" s="67"/>
      <c r="G60" s="67"/>
      <c r="H60" s="67"/>
      <c r="I60" s="67"/>
      <c r="J60" s="67"/>
      <c r="K60" s="17">
        <f>ROUND(0,2)</f>
        <v>0</v>
      </c>
      <c r="L60" s="18">
        <f>ROUND(0*(1+M2/100),2)</f>
        <v>0</v>
      </c>
      <c r="M60" s="18">
        <f>ROUND(K60*L60,2)</f>
        <v>0</v>
      </c>
    </row>
    <row r="61" spans="1:13" ht="179.25" customHeight="1" thickBot="1" x14ac:dyDescent="0.35">
      <c r="A61" s="19"/>
      <c r="B61" s="19"/>
      <c r="C61" s="19"/>
      <c r="D61" s="67" t="s">
        <v>93</v>
      </c>
      <c r="E61" s="67"/>
      <c r="F61" s="67"/>
      <c r="G61" s="67"/>
      <c r="H61" s="67"/>
      <c r="I61" s="67"/>
      <c r="J61" s="67"/>
      <c r="K61" s="67"/>
      <c r="L61" s="67"/>
      <c r="M61" s="67"/>
    </row>
    <row r="62" spans="1:13" ht="15.45" customHeight="1" thickBot="1" x14ac:dyDescent="0.35">
      <c r="A62" s="42"/>
      <c r="B62" s="42"/>
      <c r="C62" s="42"/>
      <c r="D62" s="43" t="s">
        <v>78</v>
      </c>
      <c r="E62" s="42"/>
      <c r="F62" s="42"/>
      <c r="G62" s="42"/>
      <c r="H62" s="42"/>
      <c r="I62" s="42"/>
      <c r="J62" s="42"/>
      <c r="K62" s="42"/>
      <c r="L62" s="44">
        <f>M52+M54+M56+M58+M60</f>
        <v>0</v>
      </c>
      <c r="M62" s="44">
        <f>ROUND(L62,2)</f>
        <v>0</v>
      </c>
    </row>
    <row r="63" spans="1:13" ht="15.45" customHeight="1" thickBot="1" x14ac:dyDescent="0.35">
      <c r="A63" s="45" t="s">
        <v>94</v>
      </c>
      <c r="B63" s="45" t="s">
        <v>11</v>
      </c>
      <c r="C63" s="46"/>
      <c r="D63" s="68" t="s">
        <v>95</v>
      </c>
      <c r="E63" s="68"/>
      <c r="F63" s="68"/>
      <c r="G63" s="68"/>
      <c r="H63" s="68"/>
      <c r="I63" s="68"/>
      <c r="J63" s="68"/>
      <c r="K63" s="46"/>
      <c r="L63" s="47">
        <f>L97</f>
        <v>0</v>
      </c>
      <c r="M63" s="47">
        <f>ROUND(L63,2)</f>
        <v>0</v>
      </c>
    </row>
    <row r="64" spans="1:13" ht="15.45" customHeight="1" thickBot="1" x14ac:dyDescent="0.35">
      <c r="A64" s="10" t="s">
        <v>96</v>
      </c>
      <c r="B64" s="5" t="s">
        <v>15</v>
      </c>
      <c r="C64" s="5" t="s">
        <v>16</v>
      </c>
      <c r="D64" s="67" t="s">
        <v>97</v>
      </c>
      <c r="E64" s="67"/>
      <c r="F64" s="67"/>
      <c r="G64" s="67"/>
      <c r="H64" s="67"/>
      <c r="I64" s="67"/>
      <c r="J64" s="67"/>
      <c r="K64" s="17">
        <f>SUM(K67:K67)</f>
        <v>2</v>
      </c>
      <c r="L64" s="18">
        <f>ROUND(0*(1+M2/100),2)</f>
        <v>0</v>
      </c>
      <c r="M64" s="18">
        <f>ROUND(K64*L64,2)</f>
        <v>0</v>
      </c>
    </row>
    <row r="65" spans="1:13" ht="143.25" customHeight="1" thickBot="1" x14ac:dyDescent="0.35">
      <c r="A65" s="19"/>
      <c r="B65" s="19"/>
      <c r="C65" s="19"/>
      <c r="D65" s="67" t="s">
        <v>98</v>
      </c>
      <c r="E65" s="67"/>
      <c r="F65" s="67"/>
      <c r="G65" s="67"/>
      <c r="H65" s="67"/>
      <c r="I65" s="67"/>
      <c r="J65" s="67"/>
      <c r="K65" s="67"/>
      <c r="L65" s="67"/>
      <c r="M65" s="67"/>
    </row>
    <row r="66" spans="1:13" ht="15.15" customHeight="1" thickBot="1" x14ac:dyDescent="0.35">
      <c r="A66" s="19"/>
      <c r="B66" s="19"/>
      <c r="C66" s="19"/>
      <c r="D66" s="19"/>
      <c r="E66" s="20"/>
      <c r="F66" s="22" t="s">
        <v>19</v>
      </c>
      <c r="G66" s="22" t="s">
        <v>20</v>
      </c>
      <c r="H66" s="22" t="s">
        <v>21</v>
      </c>
      <c r="I66" s="22" t="s">
        <v>22</v>
      </c>
      <c r="J66" s="22" t="s">
        <v>23</v>
      </c>
      <c r="K66" s="22" t="s">
        <v>24</v>
      </c>
      <c r="L66" s="19"/>
      <c r="M66" s="19"/>
    </row>
    <row r="67" spans="1:13" ht="41.25" customHeight="1" thickBot="1" x14ac:dyDescent="0.35">
      <c r="A67" s="19"/>
      <c r="B67" s="19"/>
      <c r="C67" s="19"/>
      <c r="D67" s="23"/>
      <c r="E67" s="24" t="s">
        <v>99</v>
      </c>
      <c r="F67" s="25">
        <v>2</v>
      </c>
      <c r="G67" s="26"/>
      <c r="H67" s="26"/>
      <c r="I67" s="26"/>
      <c r="J67" s="28">
        <f>ROUND(F67,3)</f>
        <v>2</v>
      </c>
      <c r="K67" s="30">
        <f>SUM(J67:J67)</f>
        <v>2</v>
      </c>
      <c r="L67" s="19"/>
      <c r="M67" s="19"/>
    </row>
    <row r="68" spans="1:13" ht="15.45" customHeight="1" thickBot="1" x14ac:dyDescent="0.35">
      <c r="A68" s="10" t="s">
        <v>100</v>
      </c>
      <c r="B68" s="5" t="s">
        <v>15</v>
      </c>
      <c r="C68" s="5" t="s">
        <v>16</v>
      </c>
      <c r="D68" s="67" t="s">
        <v>101</v>
      </c>
      <c r="E68" s="67"/>
      <c r="F68" s="67"/>
      <c r="G68" s="67"/>
      <c r="H68" s="67"/>
      <c r="I68" s="67"/>
      <c r="J68" s="67"/>
      <c r="K68" s="66">
        <v>4</v>
      </c>
      <c r="L68" s="18">
        <f>ROUND(0*(1+M2/100),2)</f>
        <v>0</v>
      </c>
      <c r="M68" s="18">
        <f>ROUND(K68*L68,2)</f>
        <v>0</v>
      </c>
    </row>
    <row r="69" spans="1:13" ht="142.5" customHeight="1" thickBot="1" x14ac:dyDescent="0.35">
      <c r="A69" s="19"/>
      <c r="B69" s="19"/>
      <c r="C69" s="19"/>
      <c r="D69" s="67" t="s">
        <v>98</v>
      </c>
      <c r="E69" s="67"/>
      <c r="F69" s="67"/>
      <c r="G69" s="67"/>
      <c r="H69" s="67"/>
      <c r="I69" s="67"/>
      <c r="J69" s="67"/>
      <c r="K69" s="67"/>
      <c r="L69" s="67"/>
      <c r="M69" s="67"/>
    </row>
    <row r="70" spans="1:13" ht="15.15" customHeight="1" thickBot="1" x14ac:dyDescent="0.35">
      <c r="A70" s="19"/>
      <c r="B70" s="19"/>
      <c r="C70" s="19"/>
      <c r="D70" s="19"/>
      <c r="E70" s="20"/>
      <c r="F70" s="22" t="s">
        <v>19</v>
      </c>
      <c r="G70" s="22" t="s">
        <v>20</v>
      </c>
      <c r="H70" s="22" t="s">
        <v>21</v>
      </c>
      <c r="I70" s="22" t="s">
        <v>22</v>
      </c>
      <c r="J70" s="22" t="s">
        <v>23</v>
      </c>
      <c r="K70" s="22" t="s">
        <v>24</v>
      </c>
      <c r="L70" s="19"/>
      <c r="M70" s="19"/>
    </row>
    <row r="71" spans="1:13" ht="39.75" customHeight="1" thickBot="1" x14ac:dyDescent="0.35">
      <c r="A71" s="19"/>
      <c r="B71" s="19"/>
      <c r="C71" s="19"/>
      <c r="D71" s="23"/>
      <c r="E71" s="24" t="s">
        <v>99</v>
      </c>
      <c r="F71" s="25">
        <v>2</v>
      </c>
      <c r="G71" s="26"/>
      <c r="H71" s="26"/>
      <c r="I71" s="26"/>
      <c r="J71" s="28">
        <f>ROUND(F71,3)</f>
        <v>2</v>
      </c>
      <c r="K71" s="30">
        <v>4</v>
      </c>
      <c r="L71" s="19"/>
      <c r="M71" s="19"/>
    </row>
    <row r="72" spans="1:13" ht="15.45" customHeight="1" thickBot="1" x14ac:dyDescent="0.35">
      <c r="A72" s="10" t="s">
        <v>102</v>
      </c>
      <c r="B72" s="5" t="s">
        <v>15</v>
      </c>
      <c r="C72" s="5" t="s">
        <v>16</v>
      </c>
      <c r="D72" s="67" t="s">
        <v>103</v>
      </c>
      <c r="E72" s="67"/>
      <c r="F72" s="67"/>
      <c r="G72" s="67"/>
      <c r="H72" s="67"/>
      <c r="I72" s="67"/>
      <c r="J72" s="67"/>
      <c r="K72" s="17">
        <f>SUM(K75:K75)</f>
        <v>2</v>
      </c>
      <c r="L72" s="18">
        <f>ROUND(0*(1+M2/100),2)</f>
        <v>0</v>
      </c>
      <c r="M72" s="18">
        <f>ROUND(K72*L72,2)</f>
        <v>0</v>
      </c>
    </row>
    <row r="73" spans="1:13" ht="157.5" customHeight="1" thickBot="1" x14ac:dyDescent="0.35">
      <c r="A73" s="19"/>
      <c r="B73" s="19"/>
      <c r="C73" s="19"/>
      <c r="D73" s="67" t="s">
        <v>104</v>
      </c>
      <c r="E73" s="67"/>
      <c r="F73" s="67"/>
      <c r="G73" s="67"/>
      <c r="H73" s="67"/>
      <c r="I73" s="67"/>
      <c r="J73" s="67"/>
      <c r="K73" s="67"/>
      <c r="L73" s="67"/>
      <c r="M73" s="67"/>
    </row>
    <row r="74" spans="1:13" ht="15.15" customHeight="1" thickBot="1" x14ac:dyDescent="0.35">
      <c r="A74" s="19"/>
      <c r="B74" s="19"/>
      <c r="C74" s="19"/>
      <c r="D74" s="19"/>
      <c r="E74" s="20"/>
      <c r="F74" s="22" t="s">
        <v>19</v>
      </c>
      <c r="G74" s="22" t="s">
        <v>20</v>
      </c>
      <c r="H74" s="22" t="s">
        <v>21</v>
      </c>
      <c r="I74" s="22" t="s">
        <v>22</v>
      </c>
      <c r="J74" s="22" t="s">
        <v>23</v>
      </c>
      <c r="K74" s="22" t="s">
        <v>24</v>
      </c>
      <c r="L74" s="19"/>
      <c r="M74" s="19"/>
    </row>
    <row r="75" spans="1:13" ht="27" customHeight="1" thickBot="1" x14ac:dyDescent="0.35">
      <c r="A75" s="19"/>
      <c r="B75" s="19"/>
      <c r="C75" s="19"/>
      <c r="D75" s="23"/>
      <c r="E75" s="24" t="s">
        <v>105</v>
      </c>
      <c r="F75" s="25">
        <v>2</v>
      </c>
      <c r="G75" s="26"/>
      <c r="H75" s="26"/>
      <c r="I75" s="26"/>
      <c r="J75" s="28">
        <f>ROUND(F75,3)</f>
        <v>2</v>
      </c>
      <c r="K75" s="30">
        <f>SUM(J75:J75)</f>
        <v>2</v>
      </c>
      <c r="L75" s="19"/>
      <c r="M75" s="19"/>
    </row>
    <row r="76" spans="1:13" ht="15.45" customHeight="1" thickBot="1" x14ac:dyDescent="0.35">
      <c r="A76" s="10" t="s">
        <v>106</v>
      </c>
      <c r="B76" s="5" t="s">
        <v>15</v>
      </c>
      <c r="C76" s="5" t="s">
        <v>16</v>
      </c>
      <c r="D76" s="67" t="s">
        <v>107</v>
      </c>
      <c r="E76" s="67"/>
      <c r="F76" s="67"/>
      <c r="G76" s="67"/>
      <c r="H76" s="67"/>
      <c r="I76" s="67"/>
      <c r="J76" s="67"/>
      <c r="K76" s="17">
        <f>SUM(K79:K79)</f>
        <v>2</v>
      </c>
      <c r="L76" s="18">
        <f>ROUND(0*(1+M2/100),2)</f>
        <v>0</v>
      </c>
      <c r="M76" s="18">
        <f>ROUND(K76*L76,2)</f>
        <v>0</v>
      </c>
    </row>
    <row r="77" spans="1:13" ht="148.5" customHeight="1" thickBot="1" x14ac:dyDescent="0.35">
      <c r="A77" s="19"/>
      <c r="B77" s="19"/>
      <c r="C77" s="19"/>
      <c r="D77" s="67" t="s">
        <v>108</v>
      </c>
      <c r="E77" s="67"/>
      <c r="F77" s="67"/>
      <c r="G77" s="67"/>
      <c r="H77" s="67"/>
      <c r="I77" s="67"/>
      <c r="J77" s="67"/>
      <c r="K77" s="67"/>
      <c r="L77" s="67"/>
      <c r="M77" s="67"/>
    </row>
    <row r="78" spans="1:13" ht="15.15" customHeight="1" thickBot="1" x14ac:dyDescent="0.35">
      <c r="A78" s="19"/>
      <c r="B78" s="19"/>
      <c r="C78" s="19"/>
      <c r="D78" s="19"/>
      <c r="E78" s="20"/>
      <c r="F78" s="22" t="s">
        <v>19</v>
      </c>
      <c r="G78" s="22" t="s">
        <v>20</v>
      </c>
      <c r="H78" s="22" t="s">
        <v>21</v>
      </c>
      <c r="I78" s="22" t="s">
        <v>22</v>
      </c>
      <c r="J78" s="22" t="s">
        <v>23</v>
      </c>
      <c r="K78" s="22" t="s">
        <v>24</v>
      </c>
      <c r="L78" s="19"/>
      <c r="M78" s="19"/>
    </row>
    <row r="79" spans="1:13" ht="21.45" customHeight="1" thickBot="1" x14ac:dyDescent="0.35">
      <c r="A79" s="19"/>
      <c r="B79" s="19"/>
      <c r="C79" s="19"/>
      <c r="D79" s="23"/>
      <c r="E79" s="24" t="s">
        <v>109</v>
      </c>
      <c r="F79" s="25">
        <v>2</v>
      </c>
      <c r="G79" s="26"/>
      <c r="H79" s="26"/>
      <c r="I79" s="26"/>
      <c r="J79" s="28">
        <f>ROUND(F79,3)</f>
        <v>2</v>
      </c>
      <c r="K79" s="30">
        <f>SUM(J79:J79)</f>
        <v>2</v>
      </c>
      <c r="L79" s="19"/>
      <c r="M79" s="19"/>
    </row>
    <row r="80" spans="1:13" ht="15.45" customHeight="1" thickBot="1" x14ac:dyDescent="0.35">
      <c r="A80" s="10" t="s">
        <v>110</v>
      </c>
      <c r="B80" s="5" t="s">
        <v>15</v>
      </c>
      <c r="C80" s="5" t="s">
        <v>16</v>
      </c>
      <c r="D80" s="67" t="s">
        <v>111</v>
      </c>
      <c r="E80" s="67"/>
      <c r="F80" s="67"/>
      <c r="G80" s="67"/>
      <c r="H80" s="67"/>
      <c r="I80" s="67"/>
      <c r="J80" s="67"/>
      <c r="K80" s="17">
        <f>SUM(K83:K83)</f>
        <v>2</v>
      </c>
      <c r="L80" s="18">
        <f>ROUND(0*(1+M2/100),2)</f>
        <v>0</v>
      </c>
      <c r="M80" s="18">
        <f>ROUND(K80*L80,2)</f>
        <v>0</v>
      </c>
    </row>
    <row r="81" spans="1:13" ht="93.75" customHeight="1" thickBot="1" x14ac:dyDescent="0.35">
      <c r="A81" s="19"/>
      <c r="B81" s="19"/>
      <c r="C81" s="19"/>
      <c r="D81" s="67" t="s">
        <v>112</v>
      </c>
      <c r="E81" s="67"/>
      <c r="F81" s="67"/>
      <c r="G81" s="67"/>
      <c r="H81" s="67"/>
      <c r="I81" s="67"/>
      <c r="J81" s="67"/>
      <c r="K81" s="67"/>
      <c r="L81" s="67"/>
      <c r="M81" s="67"/>
    </row>
    <row r="82" spans="1:13" ht="15.15" customHeight="1" thickBot="1" x14ac:dyDescent="0.35">
      <c r="A82" s="19"/>
      <c r="B82" s="19"/>
      <c r="C82" s="19"/>
      <c r="D82" s="19"/>
      <c r="E82" s="20"/>
      <c r="F82" s="22" t="s">
        <v>19</v>
      </c>
      <c r="G82" s="22" t="s">
        <v>20</v>
      </c>
      <c r="H82" s="22" t="s">
        <v>21</v>
      </c>
      <c r="I82" s="22" t="s">
        <v>22</v>
      </c>
      <c r="J82" s="22" t="s">
        <v>23</v>
      </c>
      <c r="K82" s="22" t="s">
        <v>24</v>
      </c>
      <c r="L82" s="19"/>
      <c r="M82" s="19"/>
    </row>
    <row r="83" spans="1:13" ht="21.45" customHeight="1" thickBot="1" x14ac:dyDescent="0.35">
      <c r="A83" s="19"/>
      <c r="B83" s="19"/>
      <c r="C83" s="19"/>
      <c r="D83" s="23"/>
      <c r="E83" s="24" t="s">
        <v>113</v>
      </c>
      <c r="F83" s="25">
        <v>2</v>
      </c>
      <c r="G83" s="26"/>
      <c r="H83" s="26"/>
      <c r="I83" s="26"/>
      <c r="J83" s="28">
        <f>ROUND(F83,3)</f>
        <v>2</v>
      </c>
      <c r="K83" s="30">
        <f>SUM(J83:J83)</f>
        <v>2</v>
      </c>
      <c r="L83" s="19"/>
      <c r="M83" s="19"/>
    </row>
    <row r="84" spans="1:13" ht="15.45" customHeight="1" thickBot="1" x14ac:dyDescent="0.35">
      <c r="A84" s="10" t="s">
        <v>114</v>
      </c>
      <c r="B84" s="5" t="s">
        <v>15</v>
      </c>
      <c r="C84" s="5" t="s">
        <v>16</v>
      </c>
      <c r="D84" s="67" t="s">
        <v>115</v>
      </c>
      <c r="E84" s="67"/>
      <c r="F84" s="67"/>
      <c r="G84" s="67"/>
      <c r="H84" s="67"/>
      <c r="I84" s="67"/>
      <c r="J84" s="67"/>
      <c r="K84" s="17">
        <f>SUM(K87:K88)</f>
        <v>4</v>
      </c>
      <c r="L84" s="18">
        <f>ROUND(0*(1+M2/100),2)</f>
        <v>0</v>
      </c>
      <c r="M84" s="18">
        <f>ROUND(K84*L84,2)</f>
        <v>0</v>
      </c>
    </row>
    <row r="85" spans="1:13" ht="97.5" customHeight="1" thickBot="1" x14ac:dyDescent="0.35">
      <c r="A85" s="19"/>
      <c r="B85" s="19"/>
      <c r="C85" s="19"/>
      <c r="D85" s="67" t="s">
        <v>116</v>
      </c>
      <c r="E85" s="67"/>
      <c r="F85" s="67"/>
      <c r="G85" s="67"/>
      <c r="H85" s="67"/>
      <c r="I85" s="67"/>
      <c r="J85" s="67"/>
      <c r="K85" s="67"/>
      <c r="L85" s="67"/>
      <c r="M85" s="67"/>
    </row>
    <row r="86" spans="1:13" ht="15.15" customHeight="1" thickBot="1" x14ac:dyDescent="0.35">
      <c r="A86" s="19"/>
      <c r="B86" s="19"/>
      <c r="C86" s="19"/>
      <c r="D86" s="19"/>
      <c r="E86" s="20"/>
      <c r="F86" s="22" t="s">
        <v>19</v>
      </c>
      <c r="G86" s="22" t="s">
        <v>20</v>
      </c>
      <c r="H86" s="22" t="s">
        <v>21</v>
      </c>
      <c r="I86" s="22" t="s">
        <v>22</v>
      </c>
      <c r="J86" s="22" t="s">
        <v>23</v>
      </c>
      <c r="K86" s="22" t="s">
        <v>24</v>
      </c>
      <c r="L86" s="19"/>
      <c r="M86" s="19"/>
    </row>
    <row r="87" spans="1:13" ht="21.45" customHeight="1" thickBot="1" x14ac:dyDescent="0.35">
      <c r="A87" s="19"/>
      <c r="B87" s="19"/>
      <c r="C87" s="19"/>
      <c r="D87" s="23"/>
      <c r="E87" s="24" t="s">
        <v>117</v>
      </c>
      <c r="F87" s="25">
        <v>2</v>
      </c>
      <c r="G87" s="26"/>
      <c r="H87" s="26"/>
      <c r="I87" s="26"/>
      <c r="J87" s="28">
        <f>ROUND(F87,3)</f>
        <v>2</v>
      </c>
      <c r="K87" s="31"/>
      <c r="L87" s="19"/>
      <c r="M87" s="19"/>
    </row>
    <row r="88" spans="1:13" ht="21.45" customHeight="1" thickBot="1" x14ac:dyDescent="0.35">
      <c r="A88" s="19"/>
      <c r="B88" s="19"/>
      <c r="C88" s="19"/>
      <c r="D88" s="23"/>
      <c r="E88" s="5" t="s">
        <v>118</v>
      </c>
      <c r="F88" s="3">
        <v>2</v>
      </c>
      <c r="G88" s="17"/>
      <c r="H88" s="17"/>
      <c r="I88" s="17"/>
      <c r="J88" s="27">
        <f>ROUND(F88,3)</f>
        <v>2</v>
      </c>
      <c r="K88" s="29">
        <f>SUM(J87:J88)</f>
        <v>4</v>
      </c>
      <c r="L88" s="19"/>
      <c r="M88" s="19"/>
    </row>
    <row r="89" spans="1:13" ht="15.45" customHeight="1" thickBot="1" x14ac:dyDescent="0.35">
      <c r="A89" s="10" t="s">
        <v>119</v>
      </c>
      <c r="B89" s="5" t="s">
        <v>15</v>
      </c>
      <c r="C89" s="5" t="s">
        <v>16</v>
      </c>
      <c r="D89" s="67" t="s">
        <v>120</v>
      </c>
      <c r="E89" s="67"/>
      <c r="F89" s="67"/>
      <c r="G89" s="67"/>
      <c r="H89" s="67"/>
      <c r="I89" s="67"/>
      <c r="J89" s="67"/>
      <c r="K89" s="66">
        <v>4</v>
      </c>
      <c r="L89" s="18">
        <f>ROUND(0*(1+M2/100),2)</f>
        <v>0</v>
      </c>
      <c r="M89" s="18">
        <f>ROUND(K89*L89,2)</f>
        <v>0</v>
      </c>
    </row>
    <row r="90" spans="1:13" ht="93" customHeight="1" thickBot="1" x14ac:dyDescent="0.35">
      <c r="A90" s="19"/>
      <c r="B90" s="19"/>
      <c r="C90" s="19"/>
      <c r="D90" s="67" t="s">
        <v>121</v>
      </c>
      <c r="E90" s="67"/>
      <c r="F90" s="67"/>
      <c r="G90" s="67"/>
      <c r="H90" s="67"/>
      <c r="I90" s="67"/>
      <c r="J90" s="67"/>
      <c r="K90" s="67"/>
      <c r="L90" s="67"/>
      <c r="M90" s="67"/>
    </row>
    <row r="91" spans="1:13" ht="15.15" customHeight="1" thickBot="1" x14ac:dyDescent="0.35">
      <c r="A91" s="19"/>
      <c r="B91" s="19"/>
      <c r="C91" s="19"/>
      <c r="D91" s="19"/>
      <c r="E91" s="20"/>
      <c r="F91" s="22" t="s">
        <v>19</v>
      </c>
      <c r="G91" s="22" t="s">
        <v>20</v>
      </c>
      <c r="H91" s="22" t="s">
        <v>21</v>
      </c>
      <c r="I91" s="22" t="s">
        <v>22</v>
      </c>
      <c r="J91" s="22" t="s">
        <v>23</v>
      </c>
      <c r="K91" s="22" t="s">
        <v>24</v>
      </c>
      <c r="L91" s="19"/>
      <c r="M91" s="19"/>
    </row>
    <row r="92" spans="1:13" ht="28.5" customHeight="1" thickBot="1" x14ac:dyDescent="0.35">
      <c r="A92" s="19"/>
      <c r="B92" s="19"/>
      <c r="C92" s="19"/>
      <c r="D92" s="23"/>
      <c r="E92" s="24" t="s">
        <v>109</v>
      </c>
      <c r="F92" s="25">
        <v>2</v>
      </c>
      <c r="G92" s="26"/>
      <c r="H92" s="26"/>
      <c r="I92" s="26"/>
      <c r="J92" s="28">
        <f>ROUND(F92,3)</f>
        <v>2</v>
      </c>
      <c r="K92" s="30">
        <v>4</v>
      </c>
      <c r="L92" s="19"/>
      <c r="M92" s="19"/>
    </row>
    <row r="93" spans="1:13" ht="15.45" customHeight="1" thickBot="1" x14ac:dyDescent="0.35">
      <c r="A93" s="10" t="s">
        <v>122</v>
      </c>
      <c r="B93" s="5" t="s">
        <v>15</v>
      </c>
      <c r="C93" s="5" t="s">
        <v>16</v>
      </c>
      <c r="D93" s="67" t="s">
        <v>123</v>
      </c>
      <c r="E93" s="67"/>
      <c r="F93" s="67"/>
      <c r="G93" s="67"/>
      <c r="H93" s="67"/>
      <c r="I93" s="67"/>
      <c r="J93" s="67"/>
      <c r="K93" s="66">
        <v>8</v>
      </c>
      <c r="L93" s="18">
        <f>ROUND(0*(1+M2/100),2)</f>
        <v>0</v>
      </c>
      <c r="M93" s="18">
        <f>ROUND(K93*L93,2)</f>
        <v>0</v>
      </c>
    </row>
    <row r="94" spans="1:13" ht="54" customHeight="1" x14ac:dyDescent="0.3">
      <c r="A94" s="19"/>
      <c r="B94" s="19"/>
      <c r="C94" s="19"/>
      <c r="D94" s="67" t="s">
        <v>124</v>
      </c>
      <c r="E94" s="67"/>
      <c r="F94" s="67"/>
      <c r="G94" s="67"/>
      <c r="H94" s="67"/>
      <c r="I94" s="67"/>
      <c r="J94" s="67"/>
      <c r="K94" s="67"/>
      <c r="L94" s="67"/>
      <c r="M94" s="67"/>
    </row>
    <row r="95" spans="1:13" ht="15.45" customHeight="1" x14ac:dyDescent="0.3">
      <c r="A95" s="10" t="s">
        <v>125</v>
      </c>
      <c r="B95" s="5" t="s">
        <v>15</v>
      </c>
      <c r="C95" s="5" t="s">
        <v>16</v>
      </c>
      <c r="D95" s="67" t="s">
        <v>126</v>
      </c>
      <c r="E95" s="67"/>
      <c r="F95" s="67"/>
      <c r="G95" s="67"/>
      <c r="H95" s="67"/>
      <c r="I95" s="67"/>
      <c r="J95" s="67"/>
      <c r="K95" s="17" t="e">
        <f>SUM(#REF!)</f>
        <v>#REF!</v>
      </c>
      <c r="L95" s="18">
        <f>ROUND(0*(1+M2/100),2)</f>
        <v>0</v>
      </c>
      <c r="M95" s="18" t="e">
        <f>ROUND(K95*L95,2)</f>
        <v>#REF!</v>
      </c>
    </row>
    <row r="96" spans="1:13" ht="57" customHeight="1" x14ac:dyDescent="0.3">
      <c r="A96" s="19"/>
      <c r="B96" s="19"/>
      <c r="C96" s="19"/>
      <c r="D96" s="67" t="s">
        <v>127</v>
      </c>
      <c r="E96" s="67"/>
      <c r="F96" s="67"/>
      <c r="G96" s="67"/>
      <c r="H96" s="67"/>
      <c r="I96" s="67"/>
      <c r="J96" s="67"/>
      <c r="K96" s="67"/>
      <c r="L96" s="67"/>
      <c r="M96" s="67"/>
    </row>
    <row r="97" spans="1:13" ht="15.45" customHeight="1" x14ac:dyDescent="0.3">
      <c r="A97" s="42"/>
      <c r="B97" s="42"/>
      <c r="C97" s="42"/>
      <c r="D97" s="43" t="s">
        <v>94</v>
      </c>
      <c r="E97" s="42"/>
      <c r="F97" s="42"/>
      <c r="G97" s="42"/>
      <c r="H97" s="42"/>
      <c r="I97" s="42"/>
      <c r="J97" s="42"/>
      <c r="K97" s="42"/>
      <c r="L97" s="44">
        <v>0</v>
      </c>
      <c r="M97" s="44">
        <v>0</v>
      </c>
    </row>
    <row r="98" spans="1:13" ht="25.2" customHeight="1" thickBot="1" x14ac:dyDescent="0.35">
      <c r="A98" s="45" t="s">
        <v>131</v>
      </c>
      <c r="B98" s="45" t="s">
        <v>11</v>
      </c>
      <c r="C98" s="46"/>
      <c r="D98" s="68" t="s">
        <v>132</v>
      </c>
      <c r="E98" s="68"/>
      <c r="F98" s="68"/>
      <c r="G98" s="68"/>
      <c r="H98" s="68"/>
      <c r="I98" s="68"/>
      <c r="J98" s="68"/>
      <c r="K98" s="46"/>
      <c r="L98" s="47">
        <f>L131</f>
        <v>0</v>
      </c>
      <c r="M98" s="47">
        <f>ROUND(L98,2)</f>
        <v>0</v>
      </c>
    </row>
    <row r="99" spans="1:13" ht="15.45" customHeight="1" thickBot="1" x14ac:dyDescent="0.35">
      <c r="A99" s="10" t="s">
        <v>133</v>
      </c>
      <c r="B99" s="5" t="s">
        <v>15</v>
      </c>
      <c r="C99" s="5" t="s">
        <v>134</v>
      </c>
      <c r="D99" s="67" t="s">
        <v>135</v>
      </c>
      <c r="E99" s="67"/>
      <c r="F99" s="67"/>
      <c r="G99" s="67"/>
      <c r="H99" s="67"/>
      <c r="I99" s="67"/>
      <c r="J99" s="67"/>
      <c r="K99" s="17">
        <f>SUM(K102:K102)</f>
        <v>32</v>
      </c>
      <c r="L99" s="18">
        <f>ROUND(0*(1+M2/100),2)</f>
        <v>0</v>
      </c>
      <c r="M99" s="18">
        <f>ROUND(K99*L99,2)</f>
        <v>0</v>
      </c>
    </row>
    <row r="100" spans="1:13" ht="70.5" customHeight="1" thickBot="1" x14ac:dyDescent="0.35">
      <c r="A100" s="19"/>
      <c r="B100" s="19"/>
      <c r="C100" s="19"/>
      <c r="D100" s="67" t="s">
        <v>136</v>
      </c>
      <c r="E100" s="67"/>
      <c r="F100" s="67"/>
      <c r="G100" s="67"/>
      <c r="H100" s="67"/>
      <c r="I100" s="67"/>
      <c r="J100" s="67"/>
      <c r="K100" s="67"/>
      <c r="L100" s="67"/>
      <c r="M100" s="67"/>
    </row>
    <row r="101" spans="1:13" ht="15.15" customHeight="1" thickBot="1" x14ac:dyDescent="0.35">
      <c r="A101" s="19"/>
      <c r="B101" s="19"/>
      <c r="C101" s="19"/>
      <c r="D101" s="19"/>
      <c r="E101" s="20"/>
      <c r="F101" s="22" t="s">
        <v>19</v>
      </c>
      <c r="G101" s="22" t="s">
        <v>20</v>
      </c>
      <c r="H101" s="22" t="s">
        <v>21</v>
      </c>
      <c r="I101" s="22" t="s">
        <v>22</v>
      </c>
      <c r="J101" s="22" t="s">
        <v>23</v>
      </c>
      <c r="K101" s="22" t="s">
        <v>24</v>
      </c>
      <c r="L101" s="19"/>
      <c r="M101" s="19"/>
    </row>
    <row r="102" spans="1:13" ht="15.15" customHeight="1" thickBot="1" x14ac:dyDescent="0.35">
      <c r="A102" s="19"/>
      <c r="B102" s="19"/>
      <c r="C102" s="19"/>
      <c r="D102" s="23"/>
      <c r="E102" s="24" t="s">
        <v>137</v>
      </c>
      <c r="F102" s="25"/>
      <c r="G102" s="26">
        <v>32</v>
      </c>
      <c r="H102" s="26"/>
      <c r="I102" s="26"/>
      <c r="J102" s="28">
        <f>ROUND(G102,3)</f>
        <v>32</v>
      </c>
      <c r="K102" s="30">
        <f>SUM(J102:J102)</f>
        <v>32</v>
      </c>
      <c r="L102" s="19"/>
      <c r="M102" s="19"/>
    </row>
    <row r="103" spans="1:13" ht="15.45" customHeight="1" thickBot="1" x14ac:dyDescent="0.35">
      <c r="A103" s="10" t="s">
        <v>138</v>
      </c>
      <c r="B103" s="5" t="s">
        <v>15</v>
      </c>
      <c r="C103" s="5" t="s">
        <v>134</v>
      </c>
      <c r="D103" s="67" t="s">
        <v>139</v>
      </c>
      <c r="E103" s="67"/>
      <c r="F103" s="67"/>
      <c r="G103" s="67"/>
      <c r="H103" s="67"/>
      <c r="I103" s="67"/>
      <c r="J103" s="67"/>
      <c r="K103" s="17">
        <f>SUM(K106:K106)</f>
        <v>32</v>
      </c>
      <c r="L103" s="18">
        <f>ROUND(0*(1+M2/100),2)</f>
        <v>0</v>
      </c>
      <c r="M103" s="18">
        <f>ROUND(K103*L103,2)</f>
        <v>0</v>
      </c>
    </row>
    <row r="104" spans="1:13" ht="75.75" customHeight="1" thickBot="1" x14ac:dyDescent="0.35">
      <c r="A104" s="19"/>
      <c r="B104" s="19"/>
      <c r="C104" s="19"/>
      <c r="D104" s="67" t="s">
        <v>140</v>
      </c>
      <c r="E104" s="67"/>
      <c r="F104" s="67"/>
      <c r="G104" s="67"/>
      <c r="H104" s="67"/>
      <c r="I104" s="67"/>
      <c r="J104" s="67"/>
      <c r="K104" s="67"/>
      <c r="L104" s="67"/>
      <c r="M104" s="67"/>
    </row>
    <row r="105" spans="1:13" ht="15.15" customHeight="1" thickBot="1" x14ac:dyDescent="0.35">
      <c r="A105" s="19"/>
      <c r="B105" s="19"/>
      <c r="C105" s="19"/>
      <c r="D105" s="19"/>
      <c r="E105" s="20"/>
      <c r="F105" s="22" t="s">
        <v>19</v>
      </c>
      <c r="G105" s="22" t="s">
        <v>20</v>
      </c>
      <c r="H105" s="22" t="s">
        <v>21</v>
      </c>
      <c r="I105" s="22" t="s">
        <v>22</v>
      </c>
      <c r="J105" s="22" t="s">
        <v>23</v>
      </c>
      <c r="K105" s="22" t="s">
        <v>24</v>
      </c>
      <c r="L105" s="19"/>
      <c r="M105" s="19"/>
    </row>
    <row r="106" spans="1:13" ht="15.15" customHeight="1" thickBot="1" x14ac:dyDescent="0.35">
      <c r="A106" s="19"/>
      <c r="B106" s="19"/>
      <c r="C106" s="19"/>
      <c r="D106" s="23"/>
      <c r="E106" s="24" t="s">
        <v>141</v>
      </c>
      <c r="F106" s="25"/>
      <c r="G106" s="26">
        <v>32</v>
      </c>
      <c r="H106" s="26"/>
      <c r="I106" s="26"/>
      <c r="J106" s="28">
        <f>ROUND(G106,3)</f>
        <v>32</v>
      </c>
      <c r="K106" s="30">
        <f>SUM(J106:J106)</f>
        <v>32</v>
      </c>
      <c r="L106" s="19"/>
      <c r="M106" s="19"/>
    </row>
    <row r="107" spans="1:13" ht="15.45" customHeight="1" thickBot="1" x14ac:dyDescent="0.35">
      <c r="A107" s="10" t="s">
        <v>142</v>
      </c>
      <c r="B107" s="5" t="s">
        <v>15</v>
      </c>
      <c r="C107" s="5" t="s">
        <v>134</v>
      </c>
      <c r="D107" s="67" t="s">
        <v>143</v>
      </c>
      <c r="E107" s="67"/>
      <c r="F107" s="67"/>
      <c r="G107" s="67"/>
      <c r="H107" s="67"/>
      <c r="I107" s="67"/>
      <c r="J107" s="67"/>
      <c r="K107" s="17">
        <f>SUM(K110:K110)</f>
        <v>130</v>
      </c>
      <c r="L107" s="18">
        <f>ROUND(0*(1+M2/100),2)</f>
        <v>0</v>
      </c>
      <c r="M107" s="18">
        <f>ROUND(K107*L107,2)</f>
        <v>0</v>
      </c>
    </row>
    <row r="108" spans="1:13" ht="69" customHeight="1" thickBot="1" x14ac:dyDescent="0.35">
      <c r="A108" s="19"/>
      <c r="B108" s="19"/>
      <c r="C108" s="19"/>
      <c r="D108" s="67" t="s">
        <v>144</v>
      </c>
      <c r="E108" s="67"/>
      <c r="F108" s="67"/>
      <c r="G108" s="67"/>
      <c r="H108" s="67"/>
      <c r="I108" s="67"/>
      <c r="J108" s="67"/>
      <c r="K108" s="67"/>
      <c r="L108" s="67"/>
      <c r="M108" s="67"/>
    </row>
    <row r="109" spans="1:13" ht="15.15" customHeight="1" thickBot="1" x14ac:dyDescent="0.35">
      <c r="A109" s="19"/>
      <c r="B109" s="19"/>
      <c r="C109" s="19"/>
      <c r="D109" s="19"/>
      <c r="E109" s="20"/>
      <c r="F109" s="22" t="s">
        <v>19</v>
      </c>
      <c r="G109" s="22" t="s">
        <v>20</v>
      </c>
      <c r="H109" s="22" t="s">
        <v>21</v>
      </c>
      <c r="I109" s="22" t="s">
        <v>22</v>
      </c>
      <c r="J109" s="22" t="s">
        <v>23</v>
      </c>
      <c r="K109" s="22" t="s">
        <v>24</v>
      </c>
      <c r="L109" s="19"/>
      <c r="M109" s="19"/>
    </row>
    <row r="110" spans="1:13" ht="15.15" customHeight="1" thickBot="1" x14ac:dyDescent="0.35">
      <c r="A110" s="19"/>
      <c r="B110" s="19"/>
      <c r="C110" s="19"/>
      <c r="D110" s="23"/>
      <c r="E110" s="24" t="s">
        <v>145</v>
      </c>
      <c r="F110" s="25"/>
      <c r="G110" s="26">
        <v>130</v>
      </c>
      <c r="H110" s="26"/>
      <c r="I110" s="26"/>
      <c r="J110" s="28">
        <f>ROUND(G110,3)</f>
        <v>130</v>
      </c>
      <c r="K110" s="30">
        <f>SUM(J110:J110)</f>
        <v>130</v>
      </c>
      <c r="L110" s="19"/>
      <c r="M110" s="19"/>
    </row>
    <row r="111" spans="1:13" ht="15.45" customHeight="1" thickBot="1" x14ac:dyDescent="0.35">
      <c r="A111" s="10" t="s">
        <v>146</v>
      </c>
      <c r="B111" s="5" t="s">
        <v>15</v>
      </c>
      <c r="C111" s="5" t="s">
        <v>134</v>
      </c>
      <c r="D111" s="67" t="s">
        <v>147</v>
      </c>
      <c r="E111" s="67"/>
      <c r="F111" s="67"/>
      <c r="G111" s="67"/>
      <c r="H111" s="67"/>
      <c r="I111" s="67"/>
      <c r="J111" s="67"/>
      <c r="K111" s="17">
        <f>SUM(K114:K114)</f>
        <v>32</v>
      </c>
      <c r="L111" s="18">
        <f>ROUND(0*(1+M2/100),2)</f>
        <v>0</v>
      </c>
      <c r="M111" s="18">
        <f>ROUND(K111*L111,2)</f>
        <v>0</v>
      </c>
    </row>
    <row r="112" spans="1:13" ht="70.5" customHeight="1" thickBot="1" x14ac:dyDescent="0.35">
      <c r="A112" s="19"/>
      <c r="B112" s="19"/>
      <c r="C112" s="19"/>
      <c r="D112" s="67" t="s">
        <v>148</v>
      </c>
      <c r="E112" s="67"/>
      <c r="F112" s="67"/>
      <c r="G112" s="67"/>
      <c r="H112" s="67"/>
      <c r="I112" s="67"/>
      <c r="J112" s="67"/>
      <c r="K112" s="67"/>
      <c r="L112" s="67"/>
      <c r="M112" s="67"/>
    </row>
    <row r="113" spans="1:13" ht="15.15" customHeight="1" thickBot="1" x14ac:dyDescent="0.35">
      <c r="A113" s="19"/>
      <c r="B113" s="19"/>
      <c r="C113" s="19"/>
      <c r="D113" s="19"/>
      <c r="E113" s="20"/>
      <c r="F113" s="22" t="s">
        <v>19</v>
      </c>
      <c r="G113" s="22" t="s">
        <v>20</v>
      </c>
      <c r="H113" s="22" t="s">
        <v>21</v>
      </c>
      <c r="I113" s="22" t="s">
        <v>22</v>
      </c>
      <c r="J113" s="22" t="s">
        <v>23</v>
      </c>
      <c r="K113" s="22" t="s">
        <v>24</v>
      </c>
      <c r="L113" s="19"/>
      <c r="M113" s="19"/>
    </row>
    <row r="114" spans="1:13" ht="15.15" customHeight="1" thickBot="1" x14ac:dyDescent="0.35">
      <c r="A114" s="19"/>
      <c r="B114" s="19"/>
      <c r="C114" s="19"/>
      <c r="D114" s="23"/>
      <c r="E114" s="24" t="s">
        <v>149</v>
      </c>
      <c r="F114" s="25"/>
      <c r="G114" s="26">
        <v>32</v>
      </c>
      <c r="H114" s="26"/>
      <c r="I114" s="26"/>
      <c r="J114" s="28">
        <f>ROUND(G114,3)</f>
        <v>32</v>
      </c>
      <c r="K114" s="30">
        <f>SUM(J114:J114)</f>
        <v>32</v>
      </c>
      <c r="L114" s="19"/>
      <c r="M114" s="19"/>
    </row>
    <row r="115" spans="1:13" ht="15.45" customHeight="1" thickBot="1" x14ac:dyDescent="0.35">
      <c r="A115" s="10" t="s">
        <v>150</v>
      </c>
      <c r="B115" s="5" t="s">
        <v>15</v>
      </c>
      <c r="C115" s="5" t="s">
        <v>134</v>
      </c>
      <c r="D115" s="67" t="s">
        <v>151</v>
      </c>
      <c r="E115" s="67"/>
      <c r="F115" s="67"/>
      <c r="G115" s="67"/>
      <c r="H115" s="67"/>
      <c r="I115" s="67"/>
      <c r="J115" s="67"/>
      <c r="K115" s="17">
        <f>SUM(K118:K118)</f>
        <v>32</v>
      </c>
      <c r="L115" s="18">
        <f>ROUND(0*(1+M2/100),2)</f>
        <v>0</v>
      </c>
      <c r="M115" s="18">
        <f>ROUND(K115*L115,2)</f>
        <v>0</v>
      </c>
    </row>
    <row r="116" spans="1:13" ht="70.5" customHeight="1" thickBot="1" x14ac:dyDescent="0.35">
      <c r="A116" s="19"/>
      <c r="B116" s="19"/>
      <c r="C116" s="19"/>
      <c r="D116" s="67" t="s">
        <v>152</v>
      </c>
      <c r="E116" s="67"/>
      <c r="F116" s="67"/>
      <c r="G116" s="67"/>
      <c r="H116" s="67"/>
      <c r="I116" s="67"/>
      <c r="J116" s="67"/>
      <c r="K116" s="67"/>
      <c r="L116" s="67"/>
      <c r="M116" s="67"/>
    </row>
    <row r="117" spans="1:13" ht="15.15" customHeight="1" thickBot="1" x14ac:dyDescent="0.35">
      <c r="A117" s="19"/>
      <c r="B117" s="19"/>
      <c r="C117" s="19"/>
      <c r="D117" s="19"/>
      <c r="E117" s="20"/>
      <c r="F117" s="22" t="s">
        <v>19</v>
      </c>
      <c r="G117" s="22" t="s">
        <v>20</v>
      </c>
      <c r="H117" s="22" t="s">
        <v>21</v>
      </c>
      <c r="I117" s="22" t="s">
        <v>22</v>
      </c>
      <c r="J117" s="22" t="s">
        <v>23</v>
      </c>
      <c r="K117" s="22" t="s">
        <v>24</v>
      </c>
      <c r="L117" s="19"/>
      <c r="M117" s="19"/>
    </row>
    <row r="118" spans="1:13" ht="15.15" customHeight="1" thickBot="1" x14ac:dyDescent="0.35">
      <c r="A118" s="19"/>
      <c r="B118" s="19"/>
      <c r="C118" s="19"/>
      <c r="D118" s="23"/>
      <c r="E118" s="24" t="s">
        <v>153</v>
      </c>
      <c r="F118" s="25"/>
      <c r="G118" s="26">
        <v>32</v>
      </c>
      <c r="H118" s="26"/>
      <c r="I118" s="26"/>
      <c r="J118" s="28">
        <f>ROUND(G118,3)</f>
        <v>32</v>
      </c>
      <c r="K118" s="30">
        <f>SUM(J118:J118)</f>
        <v>32</v>
      </c>
      <c r="L118" s="19"/>
      <c r="M118" s="19"/>
    </row>
    <row r="119" spans="1:13" ht="15.45" customHeight="1" thickBot="1" x14ac:dyDescent="0.35">
      <c r="A119" s="10" t="s">
        <v>154</v>
      </c>
      <c r="B119" s="5" t="s">
        <v>15</v>
      </c>
      <c r="C119" s="5" t="s">
        <v>134</v>
      </c>
      <c r="D119" s="67" t="s">
        <v>155</v>
      </c>
      <c r="E119" s="67"/>
      <c r="F119" s="67"/>
      <c r="G119" s="67"/>
      <c r="H119" s="67"/>
      <c r="I119" s="67"/>
      <c r="J119" s="67"/>
      <c r="K119" s="17">
        <f>SUM(K122:K122)</f>
        <v>20</v>
      </c>
      <c r="L119" s="18">
        <f>ROUND(0*(1+M2/100),2)</f>
        <v>0</v>
      </c>
      <c r="M119" s="18">
        <f>ROUND(K119*L119,2)</f>
        <v>0</v>
      </c>
    </row>
    <row r="120" spans="1:13" ht="72.75" customHeight="1" thickBot="1" x14ac:dyDescent="0.35">
      <c r="A120" s="19"/>
      <c r="B120" s="19"/>
      <c r="C120" s="19"/>
      <c r="D120" s="67" t="s">
        <v>156</v>
      </c>
      <c r="E120" s="67"/>
      <c r="F120" s="67"/>
      <c r="G120" s="67"/>
      <c r="H120" s="67"/>
      <c r="I120" s="67"/>
      <c r="J120" s="67"/>
      <c r="K120" s="67"/>
      <c r="L120" s="67"/>
      <c r="M120" s="67"/>
    </row>
    <row r="121" spans="1:13" ht="15.15" customHeight="1" thickBot="1" x14ac:dyDescent="0.35">
      <c r="A121" s="19"/>
      <c r="B121" s="19"/>
      <c r="C121" s="19"/>
      <c r="D121" s="19"/>
      <c r="E121" s="20"/>
      <c r="F121" s="22" t="s">
        <v>19</v>
      </c>
      <c r="G121" s="22" t="s">
        <v>20</v>
      </c>
      <c r="H121" s="22" t="s">
        <v>21</v>
      </c>
      <c r="I121" s="22" t="s">
        <v>22</v>
      </c>
      <c r="J121" s="22" t="s">
        <v>23</v>
      </c>
      <c r="K121" s="22" t="s">
        <v>24</v>
      </c>
      <c r="L121" s="19"/>
      <c r="M121" s="19"/>
    </row>
    <row r="122" spans="1:13" ht="15.15" customHeight="1" thickBot="1" x14ac:dyDescent="0.35">
      <c r="A122" s="19"/>
      <c r="B122" s="19"/>
      <c r="C122" s="19"/>
      <c r="D122" s="23"/>
      <c r="E122" s="24" t="s">
        <v>157</v>
      </c>
      <c r="F122" s="25"/>
      <c r="G122" s="26">
        <v>20</v>
      </c>
      <c r="H122" s="26"/>
      <c r="I122" s="26"/>
      <c r="J122" s="28">
        <f>ROUND(G122,3)</f>
        <v>20</v>
      </c>
      <c r="K122" s="30">
        <f>SUM(J122:J122)</f>
        <v>20</v>
      </c>
      <c r="L122" s="19"/>
      <c r="M122" s="19"/>
    </row>
    <row r="123" spans="1:13" ht="15.45" customHeight="1" thickBot="1" x14ac:dyDescent="0.35">
      <c r="A123" s="10" t="s">
        <v>158</v>
      </c>
      <c r="B123" s="5" t="s">
        <v>15</v>
      </c>
      <c r="C123" s="5" t="s">
        <v>134</v>
      </c>
      <c r="D123" s="67" t="s">
        <v>159</v>
      </c>
      <c r="E123" s="67"/>
      <c r="F123" s="67"/>
      <c r="G123" s="67"/>
      <c r="H123" s="67"/>
      <c r="I123" s="67"/>
      <c r="J123" s="67"/>
      <c r="K123" s="17">
        <f>SUM(K126:K126)</f>
        <v>110</v>
      </c>
      <c r="L123" s="18">
        <f>ROUND(0*(1+M2/100),2)</f>
        <v>0</v>
      </c>
      <c r="M123" s="18">
        <f>ROUND(K123*L123,2)</f>
        <v>0</v>
      </c>
    </row>
    <row r="124" spans="1:13" ht="72" customHeight="1" thickBot="1" x14ac:dyDescent="0.35">
      <c r="A124" s="19"/>
      <c r="B124" s="19"/>
      <c r="C124" s="19"/>
      <c r="D124" s="67" t="s">
        <v>140</v>
      </c>
      <c r="E124" s="67"/>
      <c r="F124" s="67"/>
      <c r="G124" s="67"/>
      <c r="H124" s="67"/>
      <c r="I124" s="67"/>
      <c r="J124" s="67"/>
      <c r="K124" s="67"/>
      <c r="L124" s="67"/>
      <c r="M124" s="67"/>
    </row>
    <row r="125" spans="1:13" ht="15.15" customHeight="1" thickBot="1" x14ac:dyDescent="0.35">
      <c r="A125" s="19"/>
      <c r="B125" s="19"/>
      <c r="C125" s="19"/>
      <c r="D125" s="19"/>
      <c r="E125" s="20"/>
      <c r="F125" s="22" t="s">
        <v>19</v>
      </c>
      <c r="G125" s="22" t="s">
        <v>20</v>
      </c>
      <c r="H125" s="22" t="s">
        <v>21</v>
      </c>
      <c r="I125" s="22" t="s">
        <v>22</v>
      </c>
      <c r="J125" s="22" t="s">
        <v>23</v>
      </c>
      <c r="K125" s="22" t="s">
        <v>24</v>
      </c>
      <c r="L125" s="19"/>
      <c r="M125" s="19"/>
    </row>
    <row r="126" spans="1:13" ht="15.15" customHeight="1" thickBot="1" x14ac:dyDescent="0.35">
      <c r="A126" s="19"/>
      <c r="B126" s="19"/>
      <c r="C126" s="19"/>
      <c r="D126" s="23"/>
      <c r="E126" s="24" t="s">
        <v>160</v>
      </c>
      <c r="F126" s="25"/>
      <c r="G126" s="26">
        <v>110</v>
      </c>
      <c r="H126" s="26"/>
      <c r="I126" s="26"/>
      <c r="J126" s="28">
        <f>ROUND(G126,3)</f>
        <v>110</v>
      </c>
      <c r="K126" s="30">
        <f>SUM(J126:J126)</f>
        <v>110</v>
      </c>
      <c r="L126" s="19"/>
      <c r="M126" s="19"/>
    </row>
    <row r="127" spans="1:13" ht="15.45" customHeight="1" thickBot="1" x14ac:dyDescent="0.35">
      <c r="A127" s="10" t="s">
        <v>161</v>
      </c>
      <c r="B127" s="5" t="s">
        <v>15</v>
      </c>
      <c r="C127" s="5" t="s">
        <v>134</v>
      </c>
      <c r="D127" s="67" t="s">
        <v>162</v>
      </c>
      <c r="E127" s="67"/>
      <c r="F127" s="67"/>
      <c r="G127" s="67"/>
      <c r="H127" s="67"/>
      <c r="I127" s="67"/>
      <c r="J127" s="67"/>
      <c r="K127" s="17">
        <f>SUM(K130:K130)</f>
        <v>46</v>
      </c>
      <c r="L127" s="18">
        <f>ROUND(0*(1+M2/100),2)</f>
        <v>0</v>
      </c>
      <c r="M127" s="18">
        <f>ROUND(K127*L127,2)</f>
        <v>0</v>
      </c>
    </row>
    <row r="128" spans="1:13" ht="72.75" customHeight="1" thickBot="1" x14ac:dyDescent="0.35">
      <c r="A128" s="19"/>
      <c r="B128" s="19"/>
      <c r="C128" s="19"/>
      <c r="D128" s="67" t="s">
        <v>144</v>
      </c>
      <c r="E128" s="67"/>
      <c r="F128" s="67"/>
      <c r="G128" s="67"/>
      <c r="H128" s="67"/>
      <c r="I128" s="67"/>
      <c r="J128" s="67"/>
      <c r="K128" s="67"/>
      <c r="L128" s="67"/>
      <c r="M128" s="67"/>
    </row>
    <row r="129" spans="1:13" ht="15.15" customHeight="1" thickBot="1" x14ac:dyDescent="0.35">
      <c r="A129" s="19"/>
      <c r="B129" s="19"/>
      <c r="C129" s="19"/>
      <c r="D129" s="19"/>
      <c r="E129" s="20"/>
      <c r="F129" s="22" t="s">
        <v>19</v>
      </c>
      <c r="G129" s="22" t="s">
        <v>20</v>
      </c>
      <c r="H129" s="22" t="s">
        <v>21</v>
      </c>
      <c r="I129" s="22" t="s">
        <v>22</v>
      </c>
      <c r="J129" s="22" t="s">
        <v>23</v>
      </c>
      <c r="K129" s="22" t="s">
        <v>24</v>
      </c>
      <c r="L129" s="19"/>
      <c r="M129" s="19"/>
    </row>
    <row r="130" spans="1:13" ht="15.15" customHeight="1" thickBot="1" x14ac:dyDescent="0.35">
      <c r="A130" s="19"/>
      <c r="B130" s="19"/>
      <c r="C130" s="19"/>
      <c r="D130" s="23"/>
      <c r="E130" s="24" t="s">
        <v>163</v>
      </c>
      <c r="F130" s="25"/>
      <c r="G130" s="26">
        <v>46</v>
      </c>
      <c r="H130" s="26"/>
      <c r="I130" s="26"/>
      <c r="J130" s="28">
        <f>ROUND(G130,3)</f>
        <v>46</v>
      </c>
      <c r="K130" s="30">
        <f>SUM(J130:J130)</f>
        <v>46</v>
      </c>
      <c r="L130" s="19"/>
      <c r="M130" s="19"/>
    </row>
    <row r="131" spans="1:13" ht="15.45" customHeight="1" thickBot="1" x14ac:dyDescent="0.35">
      <c r="A131" s="42"/>
      <c r="B131" s="42"/>
      <c r="C131" s="42"/>
      <c r="D131" s="43" t="s">
        <v>131</v>
      </c>
      <c r="E131" s="42"/>
      <c r="F131" s="42"/>
      <c r="G131" s="42"/>
      <c r="H131" s="42"/>
      <c r="I131" s="42"/>
      <c r="J131" s="42"/>
      <c r="K131" s="42"/>
      <c r="L131" s="44">
        <f>M99+M103+M107+M111+M115+M119+M123+M127</f>
        <v>0</v>
      </c>
      <c r="M131" s="44">
        <f>ROUND(L131,2)</f>
        <v>0</v>
      </c>
    </row>
    <row r="132" spans="1:13" ht="15.45" customHeight="1" thickBot="1" x14ac:dyDescent="0.35">
      <c r="A132" s="48"/>
      <c r="B132" s="48"/>
      <c r="C132" s="48"/>
      <c r="D132" s="49" t="s">
        <v>76</v>
      </c>
      <c r="E132" s="48"/>
      <c r="F132" s="48"/>
      <c r="G132" s="48"/>
      <c r="H132" s="48"/>
      <c r="I132" s="48"/>
      <c r="J132" s="48"/>
      <c r="K132" s="48"/>
      <c r="L132" s="50">
        <f>M62+M97+M131</f>
        <v>0</v>
      </c>
      <c r="M132" s="50">
        <f>ROUND(L132,2)</f>
        <v>0</v>
      </c>
    </row>
    <row r="133" spans="1:13" ht="25.2" customHeight="1" thickBot="1" x14ac:dyDescent="0.35">
      <c r="A133" s="35" t="s">
        <v>164</v>
      </c>
      <c r="B133" s="35" t="s">
        <v>11</v>
      </c>
      <c r="C133" s="36"/>
      <c r="D133" s="69" t="s">
        <v>165</v>
      </c>
      <c r="E133" s="69"/>
      <c r="F133" s="69"/>
      <c r="G133" s="69"/>
      <c r="H133" s="69"/>
      <c r="I133" s="69"/>
      <c r="J133" s="69"/>
      <c r="K133" s="36"/>
      <c r="L133" s="37">
        <f>L197</f>
        <v>0</v>
      </c>
      <c r="M133" s="37">
        <f>ROUND(L133,2)</f>
        <v>0</v>
      </c>
    </row>
    <row r="134" spans="1:13" ht="25.2" customHeight="1" thickBot="1" x14ac:dyDescent="0.35">
      <c r="A134" s="39" t="s">
        <v>166</v>
      </c>
      <c r="B134" s="39" t="s">
        <v>11</v>
      </c>
      <c r="C134" s="40"/>
      <c r="D134" s="70" t="s">
        <v>167</v>
      </c>
      <c r="E134" s="70"/>
      <c r="F134" s="70"/>
      <c r="G134" s="70"/>
      <c r="H134" s="70"/>
      <c r="I134" s="70"/>
      <c r="J134" s="70"/>
      <c r="K134" s="40"/>
      <c r="L134" s="41">
        <f>L143</f>
        <v>0</v>
      </c>
      <c r="M134" s="41">
        <f>ROUND(L134,2)</f>
        <v>0</v>
      </c>
    </row>
    <row r="135" spans="1:13" ht="15.45" customHeight="1" thickBot="1" x14ac:dyDescent="0.35">
      <c r="A135" s="10" t="s">
        <v>168</v>
      </c>
      <c r="B135" s="5" t="s">
        <v>15</v>
      </c>
      <c r="C135" s="5" t="s">
        <v>16</v>
      </c>
      <c r="D135" s="67" t="s">
        <v>169</v>
      </c>
      <c r="E135" s="67"/>
      <c r="F135" s="67"/>
      <c r="G135" s="67"/>
      <c r="H135" s="67"/>
      <c r="I135" s="67"/>
      <c r="J135" s="67"/>
      <c r="K135" s="17">
        <f>ROUND(1,2)</f>
        <v>1</v>
      </c>
      <c r="L135" s="18">
        <f>ROUND(0*(1+M2/100),2)</f>
        <v>0</v>
      </c>
      <c r="M135" s="18">
        <f>ROUND(K135*L135,2)</f>
        <v>0</v>
      </c>
    </row>
    <row r="136" spans="1:13" ht="177.75" customHeight="1" thickBot="1" x14ac:dyDescent="0.35">
      <c r="A136" s="19"/>
      <c r="B136" s="19"/>
      <c r="C136" s="19"/>
      <c r="D136" s="67" t="s">
        <v>170</v>
      </c>
      <c r="E136" s="67"/>
      <c r="F136" s="67"/>
      <c r="G136" s="67"/>
      <c r="H136" s="67"/>
      <c r="I136" s="67"/>
      <c r="J136" s="67"/>
      <c r="K136" s="67"/>
      <c r="L136" s="67"/>
      <c r="M136" s="67"/>
    </row>
    <row r="137" spans="1:13" ht="15.45" customHeight="1" thickBot="1" x14ac:dyDescent="0.35">
      <c r="A137" s="10" t="s">
        <v>171</v>
      </c>
      <c r="B137" s="5" t="s">
        <v>15</v>
      </c>
      <c r="C137" s="5" t="s">
        <v>16</v>
      </c>
      <c r="D137" s="67" t="s">
        <v>172</v>
      </c>
      <c r="E137" s="67"/>
      <c r="F137" s="67"/>
      <c r="G137" s="67"/>
      <c r="H137" s="67"/>
      <c r="I137" s="67"/>
      <c r="J137" s="67"/>
      <c r="K137" s="17">
        <f>ROUND(8,2)</f>
        <v>8</v>
      </c>
      <c r="L137" s="18">
        <f>ROUND(0*(1+M2/100),2)</f>
        <v>0</v>
      </c>
      <c r="M137" s="18">
        <f>ROUND(K137*L137,2)</f>
        <v>0</v>
      </c>
    </row>
    <row r="138" spans="1:13" ht="54.75" customHeight="1" thickBot="1" x14ac:dyDescent="0.35">
      <c r="A138" s="19"/>
      <c r="B138" s="19"/>
      <c r="C138" s="19"/>
      <c r="D138" s="67" t="s">
        <v>173</v>
      </c>
      <c r="E138" s="67"/>
      <c r="F138" s="67"/>
      <c r="G138" s="67"/>
      <c r="H138" s="67"/>
      <c r="I138" s="67"/>
      <c r="J138" s="67"/>
      <c r="K138" s="67"/>
      <c r="L138" s="67"/>
      <c r="M138" s="67"/>
    </row>
    <row r="139" spans="1:13" ht="15.45" customHeight="1" thickBot="1" x14ac:dyDescent="0.35">
      <c r="A139" s="10" t="s">
        <v>174</v>
      </c>
      <c r="B139" s="5" t="s">
        <v>15</v>
      </c>
      <c r="C139" s="5" t="s">
        <v>16</v>
      </c>
      <c r="D139" s="67" t="s">
        <v>175</v>
      </c>
      <c r="E139" s="67"/>
      <c r="F139" s="67"/>
      <c r="G139" s="67"/>
      <c r="H139" s="67"/>
      <c r="I139" s="67"/>
      <c r="J139" s="67"/>
      <c r="K139" s="17">
        <f>ROUND(2,2)</f>
        <v>2</v>
      </c>
      <c r="L139" s="18">
        <f>ROUND(0*(1+M2/100),2)</f>
        <v>0</v>
      </c>
      <c r="M139" s="18">
        <f>ROUND(K139*L139,2)</f>
        <v>0</v>
      </c>
    </row>
    <row r="140" spans="1:13" ht="42" customHeight="1" thickBot="1" x14ac:dyDescent="0.35">
      <c r="A140" s="19"/>
      <c r="B140" s="19"/>
      <c r="C140" s="19"/>
      <c r="D140" s="67" t="s">
        <v>176</v>
      </c>
      <c r="E140" s="67"/>
      <c r="F140" s="67"/>
      <c r="G140" s="67"/>
      <c r="H140" s="67"/>
      <c r="I140" s="67"/>
      <c r="J140" s="67"/>
      <c r="K140" s="67"/>
      <c r="L140" s="67"/>
      <c r="M140" s="67"/>
    </row>
    <row r="141" spans="1:13" ht="15.45" customHeight="1" thickBot="1" x14ac:dyDescent="0.35">
      <c r="A141" s="10" t="s">
        <v>177</v>
      </c>
      <c r="B141" s="5" t="s">
        <v>15</v>
      </c>
      <c r="C141" s="5" t="s">
        <v>16</v>
      </c>
      <c r="D141" s="67" t="s">
        <v>178</v>
      </c>
      <c r="E141" s="67"/>
      <c r="F141" s="67"/>
      <c r="G141" s="67"/>
      <c r="H141" s="67"/>
      <c r="I141" s="67"/>
      <c r="J141" s="67"/>
      <c r="K141" s="17">
        <f>ROUND(2,2)</f>
        <v>2</v>
      </c>
      <c r="L141" s="18">
        <f>ROUND(0*(1+M2/100),2)</f>
        <v>0</v>
      </c>
      <c r="M141" s="18">
        <f>ROUND(K141*L141,2)</f>
        <v>0</v>
      </c>
    </row>
    <row r="142" spans="1:13" ht="44.25" customHeight="1" thickBot="1" x14ac:dyDescent="0.35">
      <c r="A142" s="19"/>
      <c r="B142" s="19"/>
      <c r="C142" s="19"/>
      <c r="D142" s="67" t="s">
        <v>179</v>
      </c>
      <c r="E142" s="67"/>
      <c r="F142" s="67"/>
      <c r="G142" s="67"/>
      <c r="H142" s="67"/>
      <c r="I142" s="67"/>
      <c r="J142" s="67"/>
      <c r="K142" s="67"/>
      <c r="L142" s="67"/>
      <c r="M142" s="67"/>
    </row>
    <row r="143" spans="1:13" ht="15.45" customHeight="1" thickBot="1" x14ac:dyDescent="0.35">
      <c r="A143" s="42"/>
      <c r="B143" s="42"/>
      <c r="C143" s="42"/>
      <c r="D143" s="43" t="s">
        <v>166</v>
      </c>
      <c r="E143" s="42"/>
      <c r="F143" s="42"/>
      <c r="G143" s="42"/>
      <c r="H143" s="42"/>
      <c r="I143" s="42"/>
      <c r="J143" s="42"/>
      <c r="K143" s="42"/>
      <c r="L143" s="44">
        <f>M135+M137+M139+M141</f>
        <v>0</v>
      </c>
      <c r="M143" s="44">
        <f>ROUND(L143,2)</f>
        <v>0</v>
      </c>
    </row>
    <row r="144" spans="1:13" ht="25.2" customHeight="1" thickBot="1" x14ac:dyDescent="0.35">
      <c r="A144" s="45" t="s">
        <v>180</v>
      </c>
      <c r="B144" s="45" t="s">
        <v>11</v>
      </c>
      <c r="C144" s="46"/>
      <c r="D144" s="68" t="s">
        <v>181</v>
      </c>
      <c r="E144" s="68"/>
      <c r="F144" s="68"/>
      <c r="G144" s="68"/>
      <c r="H144" s="68"/>
      <c r="I144" s="68"/>
      <c r="J144" s="68"/>
      <c r="K144" s="46"/>
      <c r="L144" s="47">
        <f>L168</f>
        <v>0</v>
      </c>
      <c r="M144" s="47">
        <f>ROUND(L144,2)</f>
        <v>0</v>
      </c>
    </row>
    <row r="145" spans="1:13" ht="15.45" customHeight="1" thickBot="1" x14ac:dyDescent="0.35">
      <c r="A145" s="10" t="s">
        <v>182</v>
      </c>
      <c r="B145" s="5" t="s">
        <v>15</v>
      </c>
      <c r="C145" s="5" t="s">
        <v>43</v>
      </c>
      <c r="D145" s="67" t="s">
        <v>183</v>
      </c>
      <c r="E145" s="67"/>
      <c r="F145" s="67"/>
      <c r="G145" s="67"/>
      <c r="H145" s="67"/>
      <c r="I145" s="67"/>
      <c r="J145" s="67"/>
      <c r="K145" s="17">
        <f>ROUND(70,2)</f>
        <v>70</v>
      </c>
      <c r="L145" s="18">
        <f>ROUND(0*(1+M2/100),2)</f>
        <v>0</v>
      </c>
      <c r="M145" s="18">
        <f>ROUND(K145*L145,2)</f>
        <v>0</v>
      </c>
    </row>
    <row r="146" spans="1:13" ht="72.75" customHeight="1" thickBot="1" x14ac:dyDescent="0.35">
      <c r="A146" s="19"/>
      <c r="B146" s="19"/>
      <c r="C146" s="19"/>
      <c r="D146" s="67" t="s">
        <v>184</v>
      </c>
      <c r="E146" s="67"/>
      <c r="F146" s="67"/>
      <c r="G146" s="67"/>
      <c r="H146" s="67"/>
      <c r="I146" s="67"/>
      <c r="J146" s="67"/>
      <c r="K146" s="67"/>
      <c r="L146" s="67"/>
      <c r="M146" s="67"/>
    </row>
    <row r="147" spans="1:13" ht="15.45" customHeight="1" thickBot="1" x14ac:dyDescent="0.35">
      <c r="A147" s="10" t="s">
        <v>185</v>
      </c>
      <c r="B147" s="5" t="s">
        <v>15</v>
      </c>
      <c r="C147" s="5" t="s">
        <v>43</v>
      </c>
      <c r="D147" s="67" t="s">
        <v>186</v>
      </c>
      <c r="E147" s="67"/>
      <c r="F147" s="67"/>
      <c r="G147" s="67"/>
      <c r="H147" s="67"/>
      <c r="I147" s="67"/>
      <c r="J147" s="67"/>
      <c r="K147" s="17">
        <f>ROUND(160,2)</f>
        <v>160</v>
      </c>
      <c r="L147" s="18">
        <f>ROUND(0*(1+M2/100),2)</f>
        <v>0</v>
      </c>
      <c r="M147" s="18">
        <f>ROUND(K147*L147,2)</f>
        <v>0</v>
      </c>
    </row>
    <row r="148" spans="1:13" ht="58.35" customHeight="1" thickBot="1" x14ac:dyDescent="0.35">
      <c r="A148" s="19"/>
      <c r="B148" s="19"/>
      <c r="C148" s="19"/>
      <c r="D148" s="67" t="s">
        <v>187</v>
      </c>
      <c r="E148" s="67"/>
      <c r="F148" s="67"/>
      <c r="G148" s="67"/>
      <c r="H148" s="67"/>
      <c r="I148" s="67"/>
      <c r="J148" s="67"/>
      <c r="K148" s="67"/>
      <c r="L148" s="67"/>
      <c r="M148" s="67"/>
    </row>
    <row r="149" spans="1:13" ht="15.45" customHeight="1" thickBot="1" x14ac:dyDescent="0.35">
      <c r="A149" s="10" t="s">
        <v>188</v>
      </c>
      <c r="B149" s="5" t="s">
        <v>15</v>
      </c>
      <c r="C149" s="5" t="s">
        <v>43</v>
      </c>
      <c r="D149" s="67" t="s">
        <v>189</v>
      </c>
      <c r="E149" s="67"/>
      <c r="F149" s="67"/>
      <c r="G149" s="67"/>
      <c r="H149" s="67"/>
      <c r="I149" s="67"/>
      <c r="J149" s="67"/>
      <c r="K149" s="17">
        <f>ROUND(1,2)</f>
        <v>1</v>
      </c>
      <c r="L149" s="18">
        <f>ROUND(0*(1+M2/100),2)</f>
        <v>0</v>
      </c>
      <c r="M149" s="18">
        <f>ROUND(K149*L149,2)</f>
        <v>0</v>
      </c>
    </row>
    <row r="150" spans="1:13" ht="48" customHeight="1" thickBot="1" x14ac:dyDescent="0.35">
      <c r="A150" s="19"/>
      <c r="B150" s="19"/>
      <c r="C150" s="19"/>
      <c r="D150" s="67" t="s">
        <v>190</v>
      </c>
      <c r="E150" s="67"/>
      <c r="F150" s="67"/>
      <c r="G150" s="67"/>
      <c r="H150" s="67"/>
      <c r="I150" s="67"/>
      <c r="J150" s="67"/>
      <c r="K150" s="67"/>
      <c r="L150" s="67"/>
      <c r="M150" s="67"/>
    </row>
    <row r="151" spans="1:13" ht="15.45" customHeight="1" thickBot="1" x14ac:dyDescent="0.35">
      <c r="A151" s="10" t="s">
        <v>191</v>
      </c>
      <c r="B151" s="5" t="s">
        <v>15</v>
      </c>
      <c r="C151" s="5" t="s">
        <v>16</v>
      </c>
      <c r="D151" s="67" t="s">
        <v>192</v>
      </c>
      <c r="E151" s="67"/>
      <c r="F151" s="67"/>
      <c r="G151" s="67"/>
      <c r="H151" s="67"/>
      <c r="I151" s="67"/>
      <c r="J151" s="67"/>
      <c r="K151" s="17">
        <f>SUM(K154:K155)</f>
        <v>2</v>
      </c>
      <c r="L151" s="18">
        <f>ROUND(0*(1+M2/100),2)</f>
        <v>0</v>
      </c>
      <c r="M151" s="18">
        <f>ROUND(K151*L151,2)</f>
        <v>0</v>
      </c>
    </row>
    <row r="152" spans="1:13" ht="42.75" customHeight="1" thickBot="1" x14ac:dyDescent="0.35">
      <c r="A152" s="19"/>
      <c r="B152" s="19"/>
      <c r="C152" s="19"/>
      <c r="D152" s="67" t="s">
        <v>193</v>
      </c>
      <c r="E152" s="67"/>
      <c r="F152" s="67"/>
      <c r="G152" s="67"/>
      <c r="H152" s="67"/>
      <c r="I152" s="67"/>
      <c r="J152" s="67"/>
      <c r="K152" s="67"/>
      <c r="L152" s="67"/>
      <c r="M152" s="67"/>
    </row>
    <row r="153" spans="1:13" ht="15.15" customHeight="1" thickBot="1" x14ac:dyDescent="0.35">
      <c r="A153" s="19"/>
      <c r="B153" s="19"/>
      <c r="C153" s="19"/>
      <c r="D153" s="19"/>
      <c r="E153" s="20"/>
      <c r="F153" s="22" t="s">
        <v>29</v>
      </c>
      <c r="G153" s="22" t="s">
        <v>128</v>
      </c>
      <c r="H153" s="22" t="s">
        <v>129</v>
      </c>
      <c r="I153" s="22" t="s">
        <v>130</v>
      </c>
      <c r="J153" s="22" t="s">
        <v>23</v>
      </c>
      <c r="K153" s="22" t="s">
        <v>24</v>
      </c>
      <c r="L153" s="19"/>
      <c r="M153" s="19"/>
    </row>
    <row r="154" spans="1:13" ht="15.15" customHeight="1" thickBot="1" x14ac:dyDescent="0.35">
      <c r="A154" s="19"/>
      <c r="B154" s="19"/>
      <c r="C154" s="19"/>
      <c r="D154" s="23"/>
      <c r="E154" s="24" t="s">
        <v>194</v>
      </c>
      <c r="F154" s="25">
        <v>1</v>
      </c>
      <c r="G154" s="26"/>
      <c r="H154" s="26"/>
      <c r="I154" s="26"/>
      <c r="J154" s="28">
        <f>ROUND(F154,3)</f>
        <v>1</v>
      </c>
      <c r="K154" s="31"/>
      <c r="L154" s="19"/>
      <c r="M154" s="19"/>
    </row>
    <row r="155" spans="1:13" ht="15.15" customHeight="1" thickBot="1" x14ac:dyDescent="0.35">
      <c r="A155" s="19"/>
      <c r="B155" s="19"/>
      <c r="C155" s="19"/>
      <c r="D155" s="23"/>
      <c r="E155" s="5" t="s">
        <v>195</v>
      </c>
      <c r="F155" s="3">
        <v>1</v>
      </c>
      <c r="G155" s="17"/>
      <c r="H155" s="17"/>
      <c r="I155" s="17"/>
      <c r="J155" s="27">
        <f>ROUND(F155,3)</f>
        <v>1</v>
      </c>
      <c r="K155" s="29">
        <f>SUM(J154:J155)</f>
        <v>2</v>
      </c>
      <c r="L155" s="19"/>
      <c r="M155" s="19"/>
    </row>
    <row r="156" spans="1:13" ht="15.45" customHeight="1" thickBot="1" x14ac:dyDescent="0.35">
      <c r="A156" s="10" t="s">
        <v>196</v>
      </c>
      <c r="B156" s="5" t="s">
        <v>15</v>
      </c>
      <c r="C156" s="5" t="s">
        <v>134</v>
      </c>
      <c r="D156" s="67" t="s">
        <v>197</v>
      </c>
      <c r="E156" s="67"/>
      <c r="F156" s="67"/>
      <c r="G156" s="67"/>
      <c r="H156" s="67"/>
      <c r="I156" s="67"/>
      <c r="J156" s="67"/>
      <c r="K156" s="17">
        <f>SUM(K159:K159)</f>
        <v>12</v>
      </c>
      <c r="L156" s="18">
        <f>ROUND(0*(1+M2/100),2)</f>
        <v>0</v>
      </c>
      <c r="M156" s="18">
        <f>ROUND(K156*L156,2)</f>
        <v>0</v>
      </c>
    </row>
    <row r="157" spans="1:13" ht="83.25" customHeight="1" thickBot="1" x14ac:dyDescent="0.35">
      <c r="A157" s="19"/>
      <c r="B157" s="19"/>
      <c r="C157" s="19"/>
      <c r="D157" s="67" t="s">
        <v>198</v>
      </c>
      <c r="E157" s="67"/>
      <c r="F157" s="67"/>
      <c r="G157" s="67"/>
      <c r="H157" s="67"/>
      <c r="I157" s="67"/>
      <c r="J157" s="67"/>
      <c r="K157" s="67"/>
      <c r="L157" s="67"/>
      <c r="M157" s="67"/>
    </row>
    <row r="158" spans="1:13" ht="15.15" customHeight="1" thickBot="1" x14ac:dyDescent="0.35">
      <c r="A158" s="19"/>
      <c r="B158" s="19"/>
      <c r="C158" s="19"/>
      <c r="D158" s="19"/>
      <c r="E158" s="20"/>
      <c r="F158" s="22" t="s">
        <v>19</v>
      </c>
      <c r="G158" s="22" t="s">
        <v>20</v>
      </c>
      <c r="H158" s="22" t="s">
        <v>21</v>
      </c>
      <c r="I158" s="22" t="s">
        <v>22</v>
      </c>
      <c r="J158" s="22" t="s">
        <v>23</v>
      </c>
      <c r="K158" s="22" t="s">
        <v>24</v>
      </c>
      <c r="L158" s="19"/>
      <c r="M158" s="19"/>
    </row>
    <row r="159" spans="1:13" ht="40.5" customHeight="1" thickBot="1" x14ac:dyDescent="0.35">
      <c r="A159" s="19"/>
      <c r="B159" s="19"/>
      <c r="C159" s="19"/>
      <c r="D159" s="23"/>
      <c r="E159" s="24" t="s">
        <v>199</v>
      </c>
      <c r="F159" s="25"/>
      <c r="G159" s="26">
        <v>12</v>
      </c>
      <c r="H159" s="26"/>
      <c r="I159" s="26"/>
      <c r="J159" s="28">
        <f>ROUND(G159,3)</f>
        <v>12</v>
      </c>
      <c r="K159" s="30">
        <f>SUM(J159:J159)</f>
        <v>12</v>
      </c>
      <c r="L159" s="19"/>
      <c r="M159" s="19"/>
    </row>
    <row r="160" spans="1:13" ht="15.45" customHeight="1" thickBot="1" x14ac:dyDescent="0.35">
      <c r="A160" s="10" t="s">
        <v>200</v>
      </c>
      <c r="B160" s="5" t="s">
        <v>15</v>
      </c>
      <c r="C160" s="5" t="s">
        <v>16</v>
      </c>
      <c r="D160" s="67" t="s">
        <v>201</v>
      </c>
      <c r="E160" s="67"/>
      <c r="F160" s="67"/>
      <c r="G160" s="67"/>
      <c r="H160" s="67"/>
      <c r="I160" s="67"/>
      <c r="J160" s="67"/>
      <c r="K160" s="17">
        <f>ROUND(12,2)</f>
        <v>12</v>
      </c>
      <c r="L160" s="18">
        <f>ROUND(0*(1+M2/100),2)</f>
        <v>0</v>
      </c>
      <c r="M160" s="18">
        <f>ROUND(K160*L160,2)</f>
        <v>0</v>
      </c>
    </row>
    <row r="161" spans="1:13" ht="51.75" customHeight="1" thickBot="1" x14ac:dyDescent="0.35">
      <c r="A161" s="19"/>
      <c r="B161" s="19"/>
      <c r="C161" s="19"/>
      <c r="D161" s="67" t="s">
        <v>202</v>
      </c>
      <c r="E161" s="67"/>
      <c r="F161" s="67"/>
      <c r="G161" s="67"/>
      <c r="H161" s="67"/>
      <c r="I161" s="67"/>
      <c r="J161" s="67"/>
      <c r="K161" s="67"/>
      <c r="L161" s="67"/>
      <c r="M161" s="67"/>
    </row>
    <row r="162" spans="1:13" ht="15.45" customHeight="1" thickBot="1" x14ac:dyDescent="0.35">
      <c r="A162" s="10" t="s">
        <v>203</v>
      </c>
      <c r="B162" s="5" t="s">
        <v>15</v>
      </c>
      <c r="C162" s="5" t="s">
        <v>43</v>
      </c>
      <c r="D162" s="67" t="s">
        <v>204</v>
      </c>
      <c r="E162" s="67"/>
      <c r="F162" s="67"/>
      <c r="G162" s="67"/>
      <c r="H162" s="67"/>
      <c r="I162" s="67"/>
      <c r="J162" s="67"/>
      <c r="K162" s="17">
        <f>ROUND(4,2)</f>
        <v>4</v>
      </c>
      <c r="L162" s="18">
        <f>ROUND(0*(1+M2/100),2)</f>
        <v>0</v>
      </c>
      <c r="M162" s="18">
        <f>ROUND(K162*L162,2)</f>
        <v>0</v>
      </c>
    </row>
    <row r="163" spans="1:13" ht="61.5" customHeight="1" thickBot="1" x14ac:dyDescent="0.35">
      <c r="A163" s="19"/>
      <c r="B163" s="19"/>
      <c r="C163" s="19"/>
      <c r="D163" s="67" t="s">
        <v>205</v>
      </c>
      <c r="E163" s="67"/>
      <c r="F163" s="67"/>
      <c r="G163" s="67"/>
      <c r="H163" s="67"/>
      <c r="I163" s="67"/>
      <c r="J163" s="67"/>
      <c r="K163" s="67"/>
      <c r="L163" s="67"/>
      <c r="M163" s="67"/>
    </row>
    <row r="164" spans="1:13" ht="15.45" customHeight="1" thickBot="1" x14ac:dyDescent="0.35">
      <c r="A164" s="10" t="s">
        <v>206</v>
      </c>
      <c r="B164" s="5" t="s">
        <v>15</v>
      </c>
      <c r="C164" s="5" t="s">
        <v>134</v>
      </c>
      <c r="D164" s="67" t="s">
        <v>207</v>
      </c>
      <c r="E164" s="67"/>
      <c r="F164" s="67"/>
      <c r="G164" s="67"/>
      <c r="H164" s="67"/>
      <c r="I164" s="67"/>
      <c r="J164" s="67"/>
      <c r="K164" s="17">
        <f>ROUND(25,2)</f>
        <v>25</v>
      </c>
      <c r="L164" s="18">
        <f>ROUND(0*(1+M2/100),2)</f>
        <v>0</v>
      </c>
      <c r="M164" s="18">
        <f>ROUND(K164*L164,2)</f>
        <v>0</v>
      </c>
    </row>
    <row r="165" spans="1:13" ht="43.5" customHeight="1" thickBot="1" x14ac:dyDescent="0.35">
      <c r="A165" s="19"/>
      <c r="B165" s="19"/>
      <c r="C165" s="19"/>
      <c r="D165" s="67" t="s">
        <v>208</v>
      </c>
      <c r="E165" s="67"/>
      <c r="F165" s="67"/>
      <c r="G165" s="67"/>
      <c r="H165" s="67"/>
      <c r="I165" s="67"/>
      <c r="J165" s="67"/>
      <c r="K165" s="67"/>
      <c r="L165" s="67"/>
      <c r="M165" s="67"/>
    </row>
    <row r="166" spans="1:13" ht="15.45" customHeight="1" thickBot="1" x14ac:dyDescent="0.35">
      <c r="A166" s="10" t="s">
        <v>209</v>
      </c>
      <c r="B166" s="5" t="s">
        <v>15</v>
      </c>
      <c r="C166" s="5" t="s">
        <v>134</v>
      </c>
      <c r="D166" s="67" t="s">
        <v>210</v>
      </c>
      <c r="E166" s="67"/>
      <c r="F166" s="67"/>
      <c r="G166" s="67"/>
      <c r="H166" s="67"/>
      <c r="I166" s="67"/>
      <c r="J166" s="67"/>
      <c r="K166" s="17">
        <f>ROUND(60,2)</f>
        <v>60</v>
      </c>
      <c r="L166" s="18">
        <f>ROUND(0*(1+M2/100),2)</f>
        <v>0</v>
      </c>
      <c r="M166" s="18">
        <f>ROUND(K166*L166,2)</f>
        <v>0</v>
      </c>
    </row>
    <row r="167" spans="1:13" ht="41.25" customHeight="1" thickBot="1" x14ac:dyDescent="0.35">
      <c r="A167" s="19"/>
      <c r="B167" s="19"/>
      <c r="C167" s="19"/>
      <c r="D167" s="67" t="s">
        <v>211</v>
      </c>
      <c r="E167" s="67"/>
      <c r="F167" s="67"/>
      <c r="G167" s="67"/>
      <c r="H167" s="67"/>
      <c r="I167" s="67"/>
      <c r="J167" s="67"/>
      <c r="K167" s="67"/>
      <c r="L167" s="67"/>
      <c r="M167" s="67"/>
    </row>
    <row r="168" spans="1:13" ht="15.45" customHeight="1" thickBot="1" x14ac:dyDescent="0.35">
      <c r="A168" s="42"/>
      <c r="B168" s="42"/>
      <c r="C168" s="42"/>
      <c r="D168" s="43" t="s">
        <v>180</v>
      </c>
      <c r="E168" s="42"/>
      <c r="F168" s="42"/>
      <c r="G168" s="42"/>
      <c r="H168" s="42"/>
      <c r="I168" s="42"/>
      <c r="J168" s="42"/>
      <c r="K168" s="42"/>
      <c r="L168" s="44">
        <f>M145+M147+M149+M151+M156+M160+M162+M164+M166</f>
        <v>0</v>
      </c>
      <c r="M168" s="44">
        <f>ROUND(L168,2)</f>
        <v>0</v>
      </c>
    </row>
    <row r="169" spans="1:13" ht="25.2" customHeight="1" thickBot="1" x14ac:dyDescent="0.35">
      <c r="A169" s="45" t="s">
        <v>212</v>
      </c>
      <c r="B169" s="45" t="s">
        <v>11</v>
      </c>
      <c r="C169" s="46"/>
      <c r="D169" s="68" t="s">
        <v>213</v>
      </c>
      <c r="E169" s="68"/>
      <c r="F169" s="68"/>
      <c r="G169" s="68"/>
      <c r="H169" s="68"/>
      <c r="I169" s="68"/>
      <c r="J169" s="68"/>
      <c r="K169" s="46"/>
      <c r="L169" s="47">
        <f>L174</f>
        <v>0</v>
      </c>
      <c r="M169" s="47">
        <f>ROUND(L169,2)</f>
        <v>0</v>
      </c>
    </row>
    <row r="170" spans="1:13" ht="15.45" customHeight="1" thickBot="1" x14ac:dyDescent="0.35">
      <c r="A170" s="10" t="s">
        <v>214</v>
      </c>
      <c r="B170" s="5" t="s">
        <v>15</v>
      </c>
      <c r="C170" s="5" t="s">
        <v>33</v>
      </c>
      <c r="D170" s="67" t="s">
        <v>215</v>
      </c>
      <c r="E170" s="67"/>
      <c r="F170" s="67"/>
      <c r="G170" s="67"/>
      <c r="H170" s="67"/>
      <c r="I170" s="67"/>
      <c r="J170" s="67"/>
      <c r="K170" s="66">
        <v>2</v>
      </c>
      <c r="L170" s="18">
        <f>ROUND(0*(1+M2/100),2)</f>
        <v>0</v>
      </c>
      <c r="M170" s="18">
        <f>ROUND(K170*L170,2)</f>
        <v>0</v>
      </c>
    </row>
    <row r="171" spans="1:13" ht="86.25" customHeight="1" thickBot="1" x14ac:dyDescent="0.35">
      <c r="A171" s="19"/>
      <c r="B171" s="19"/>
      <c r="C171" s="19"/>
      <c r="D171" s="67" t="s">
        <v>216</v>
      </c>
      <c r="E171" s="67"/>
      <c r="F171" s="67"/>
      <c r="G171" s="67"/>
      <c r="H171" s="67"/>
      <c r="I171" s="67"/>
      <c r="J171" s="67"/>
      <c r="K171" s="67"/>
      <c r="L171" s="67"/>
      <c r="M171" s="67"/>
    </row>
    <row r="172" spans="1:13" ht="15.45" customHeight="1" thickBot="1" x14ac:dyDescent="0.35">
      <c r="A172" s="10" t="s">
        <v>217</v>
      </c>
      <c r="B172" s="5" t="s">
        <v>15</v>
      </c>
      <c r="C172" s="5" t="s">
        <v>33</v>
      </c>
      <c r="D172" s="67" t="s">
        <v>218</v>
      </c>
      <c r="E172" s="67"/>
      <c r="F172" s="67"/>
      <c r="G172" s="67"/>
      <c r="H172" s="67"/>
      <c r="I172" s="67"/>
      <c r="J172" s="67"/>
      <c r="K172" s="17">
        <f>ROUND(1,2)</f>
        <v>1</v>
      </c>
      <c r="L172" s="18">
        <f>ROUND(0*(1+M2/100),2)</f>
        <v>0</v>
      </c>
      <c r="M172" s="18">
        <f>ROUND(K172*L172,2)</f>
        <v>0</v>
      </c>
    </row>
    <row r="173" spans="1:13" ht="93" customHeight="1" thickBot="1" x14ac:dyDescent="0.35">
      <c r="A173" s="19"/>
      <c r="B173" s="19"/>
      <c r="C173" s="19"/>
      <c r="D173" s="67" t="s">
        <v>219</v>
      </c>
      <c r="E173" s="67"/>
      <c r="F173" s="67"/>
      <c r="G173" s="67"/>
      <c r="H173" s="67"/>
      <c r="I173" s="67"/>
      <c r="J173" s="67"/>
      <c r="K173" s="67"/>
      <c r="L173" s="67"/>
      <c r="M173" s="67"/>
    </row>
    <row r="174" spans="1:13" ht="15.45" customHeight="1" thickBot="1" x14ac:dyDescent="0.35">
      <c r="A174" s="42"/>
      <c r="B174" s="42"/>
      <c r="C174" s="42"/>
      <c r="D174" s="43" t="s">
        <v>212</v>
      </c>
      <c r="E174" s="42"/>
      <c r="F174" s="42"/>
      <c r="G174" s="42"/>
      <c r="H174" s="42"/>
      <c r="I174" s="42"/>
      <c r="J174" s="42"/>
      <c r="K174" s="42"/>
      <c r="L174" s="44">
        <f>M170+M172</f>
        <v>0</v>
      </c>
      <c r="M174" s="44">
        <f>ROUND(L174,2)</f>
        <v>0</v>
      </c>
    </row>
    <row r="175" spans="1:13" ht="15.45" customHeight="1" thickBot="1" x14ac:dyDescent="0.35">
      <c r="A175" s="45" t="s">
        <v>220</v>
      </c>
      <c r="B175" s="45" t="s">
        <v>11</v>
      </c>
      <c r="C175" s="46"/>
      <c r="D175" s="68" t="s">
        <v>221</v>
      </c>
      <c r="E175" s="68"/>
      <c r="F175" s="68"/>
      <c r="G175" s="68"/>
      <c r="H175" s="68"/>
      <c r="I175" s="68"/>
      <c r="J175" s="68"/>
      <c r="K175" s="46"/>
      <c r="L175" s="47">
        <f>L196</f>
        <v>0</v>
      </c>
      <c r="M175" s="47">
        <f>ROUND(L175,2)</f>
        <v>0</v>
      </c>
    </row>
    <row r="176" spans="1:13" ht="18" customHeight="1" thickBot="1" x14ac:dyDescent="0.35">
      <c r="A176" s="10" t="s">
        <v>222</v>
      </c>
      <c r="B176" s="5" t="s">
        <v>15</v>
      </c>
      <c r="C176" s="5" t="s">
        <v>33</v>
      </c>
      <c r="D176" s="67" t="s">
        <v>223</v>
      </c>
      <c r="E176" s="67"/>
      <c r="F176" s="67"/>
      <c r="G176" s="67"/>
      <c r="H176" s="67"/>
      <c r="I176" s="67"/>
      <c r="J176" s="67"/>
      <c r="K176" s="17">
        <f>ROUND(1,2)</f>
        <v>1</v>
      </c>
      <c r="L176" s="18">
        <f>ROUND(0*(1+M2/100),2)</f>
        <v>0</v>
      </c>
      <c r="M176" s="18">
        <f>ROUND(K176*L176,2)</f>
        <v>0</v>
      </c>
    </row>
    <row r="177" spans="1:13" ht="17.25" customHeight="1" thickBot="1" x14ac:dyDescent="0.35">
      <c r="A177" s="19"/>
      <c r="B177" s="19"/>
      <c r="C177" s="19"/>
      <c r="D177" s="67" t="s">
        <v>224</v>
      </c>
      <c r="E177" s="67"/>
      <c r="F177" s="67"/>
      <c r="G177" s="67"/>
      <c r="H177" s="67"/>
      <c r="I177" s="67"/>
      <c r="J177" s="67"/>
      <c r="K177" s="67"/>
      <c r="L177" s="67"/>
      <c r="M177" s="67"/>
    </row>
    <row r="178" spans="1:13" ht="15.75" customHeight="1" thickBot="1" x14ac:dyDescent="0.35">
      <c r="A178" s="51" t="s">
        <v>225</v>
      </c>
      <c r="B178" s="51" t="s">
        <v>11</v>
      </c>
      <c r="C178" s="52"/>
      <c r="D178" s="72" t="s">
        <v>226</v>
      </c>
      <c r="E178" s="72"/>
      <c r="F178" s="72"/>
      <c r="G178" s="72"/>
      <c r="H178" s="72"/>
      <c r="I178" s="72"/>
      <c r="J178" s="72"/>
      <c r="K178" s="52"/>
      <c r="L178" s="53">
        <f>L187</f>
        <v>0</v>
      </c>
      <c r="M178" s="53">
        <f>ROUND(L178,2)</f>
        <v>0</v>
      </c>
    </row>
    <row r="179" spans="1:13" ht="15.45" customHeight="1" thickBot="1" x14ac:dyDescent="0.35">
      <c r="A179" s="10" t="s">
        <v>227</v>
      </c>
      <c r="B179" s="5" t="s">
        <v>15</v>
      </c>
      <c r="C179" s="5" t="s">
        <v>16</v>
      </c>
      <c r="D179" s="67" t="s">
        <v>228</v>
      </c>
      <c r="E179" s="67"/>
      <c r="F179" s="67"/>
      <c r="G179" s="67"/>
      <c r="H179" s="67"/>
      <c r="I179" s="67"/>
      <c r="J179" s="67"/>
      <c r="K179" s="17">
        <f>ROUND(6,2)</f>
        <v>6</v>
      </c>
      <c r="L179" s="18">
        <f>ROUND(0*(1+M2/100),2)</f>
        <v>0</v>
      </c>
      <c r="M179" s="18">
        <f>ROUND(K179*L179,2)</f>
        <v>0</v>
      </c>
    </row>
    <row r="180" spans="1:13" ht="28.5" customHeight="1" thickBot="1" x14ac:dyDescent="0.35">
      <c r="A180" s="19"/>
      <c r="B180" s="19"/>
      <c r="C180" s="19"/>
      <c r="D180" s="67" t="s">
        <v>229</v>
      </c>
      <c r="E180" s="67"/>
      <c r="F180" s="67"/>
      <c r="G180" s="67"/>
      <c r="H180" s="67"/>
      <c r="I180" s="67"/>
      <c r="J180" s="67"/>
      <c r="K180" s="67"/>
      <c r="L180" s="67"/>
      <c r="M180" s="67"/>
    </row>
    <row r="181" spans="1:13" ht="15.45" customHeight="1" thickBot="1" x14ac:dyDescent="0.35">
      <c r="A181" s="10" t="s">
        <v>230</v>
      </c>
      <c r="B181" s="5" t="s">
        <v>15</v>
      </c>
      <c r="C181" s="5" t="s">
        <v>73</v>
      </c>
      <c r="D181" s="67" t="s">
        <v>231</v>
      </c>
      <c r="E181" s="67"/>
      <c r="F181" s="67"/>
      <c r="G181" s="67"/>
      <c r="H181" s="67"/>
      <c r="I181" s="67"/>
      <c r="J181" s="67"/>
      <c r="K181" s="17">
        <f>ROUND(50,2)</f>
        <v>50</v>
      </c>
      <c r="L181" s="18">
        <f>ROUND(0*(1+M2/100),2)</f>
        <v>0</v>
      </c>
      <c r="M181" s="18">
        <f>ROUND(K181*L181,2)</f>
        <v>0</v>
      </c>
    </row>
    <row r="182" spans="1:13" ht="27" customHeight="1" thickBot="1" x14ac:dyDescent="0.35">
      <c r="A182" s="19"/>
      <c r="B182" s="19"/>
      <c r="C182" s="19"/>
      <c r="D182" s="67" t="s">
        <v>232</v>
      </c>
      <c r="E182" s="67"/>
      <c r="F182" s="67"/>
      <c r="G182" s="67"/>
      <c r="H182" s="67"/>
      <c r="I182" s="67"/>
      <c r="J182" s="67"/>
      <c r="K182" s="67"/>
      <c r="L182" s="67"/>
      <c r="M182" s="67"/>
    </row>
    <row r="183" spans="1:13" ht="15.45" customHeight="1" thickBot="1" x14ac:dyDescent="0.35">
      <c r="A183" s="10" t="s">
        <v>233</v>
      </c>
      <c r="B183" s="5" t="s">
        <v>15</v>
      </c>
      <c r="C183" s="5" t="s">
        <v>234</v>
      </c>
      <c r="D183" s="67" t="s">
        <v>235</v>
      </c>
      <c r="E183" s="67"/>
      <c r="F183" s="67"/>
      <c r="G183" s="67"/>
      <c r="H183" s="67"/>
      <c r="I183" s="67"/>
      <c r="J183" s="67"/>
      <c r="K183" s="17">
        <f>ROUND(300,2)</f>
        <v>300</v>
      </c>
      <c r="L183" s="18">
        <f>ROUND(0*(1+M2/100),2)</f>
        <v>0</v>
      </c>
      <c r="M183" s="18">
        <f>ROUND(K183*L183,2)</f>
        <v>0</v>
      </c>
    </row>
    <row r="184" spans="1:13" ht="21.45" customHeight="1" thickBot="1" x14ac:dyDescent="0.35">
      <c r="A184" s="19"/>
      <c r="B184" s="19"/>
      <c r="C184" s="19"/>
      <c r="D184" s="67" t="s">
        <v>236</v>
      </c>
      <c r="E184" s="67"/>
      <c r="F184" s="67"/>
      <c r="G184" s="67"/>
      <c r="H184" s="67"/>
      <c r="I184" s="67"/>
      <c r="J184" s="67"/>
      <c r="K184" s="67"/>
      <c r="L184" s="67"/>
      <c r="M184" s="67"/>
    </row>
    <row r="185" spans="1:13" ht="24.75" customHeight="1" thickBot="1" x14ac:dyDescent="0.35">
      <c r="A185" s="10" t="s">
        <v>237</v>
      </c>
      <c r="B185" s="5" t="s">
        <v>15</v>
      </c>
      <c r="C185" s="5" t="s">
        <v>33</v>
      </c>
      <c r="D185" s="67" t="s">
        <v>238</v>
      </c>
      <c r="E185" s="67"/>
      <c r="F185" s="67"/>
      <c r="G185" s="67"/>
      <c r="H185" s="67"/>
      <c r="I185" s="67"/>
      <c r="J185" s="67"/>
      <c r="K185" s="17">
        <f>ROUND(1,2)</f>
        <v>1</v>
      </c>
      <c r="L185" s="18">
        <f>ROUND(0*(1+M2/100),2)</f>
        <v>0</v>
      </c>
      <c r="M185" s="18">
        <f>ROUND(K185*L185,2)</f>
        <v>0</v>
      </c>
    </row>
    <row r="186" spans="1:13" ht="21.45" customHeight="1" thickBot="1" x14ac:dyDescent="0.35">
      <c r="A186" s="19"/>
      <c r="B186" s="19"/>
      <c r="C186" s="19"/>
      <c r="D186" s="67" t="s">
        <v>239</v>
      </c>
      <c r="E186" s="67"/>
      <c r="F186" s="67"/>
      <c r="G186" s="67"/>
      <c r="H186" s="67"/>
      <c r="I186" s="67"/>
      <c r="J186" s="67"/>
      <c r="K186" s="67"/>
      <c r="L186" s="67"/>
      <c r="M186" s="67"/>
    </row>
    <row r="187" spans="1:13" ht="15.45" customHeight="1" thickBot="1" x14ac:dyDescent="0.35">
      <c r="A187" s="54"/>
      <c r="B187" s="54"/>
      <c r="C187" s="54"/>
      <c r="D187" s="55" t="s">
        <v>225</v>
      </c>
      <c r="E187" s="54"/>
      <c r="F187" s="54"/>
      <c r="G187" s="54"/>
      <c r="H187" s="54"/>
      <c r="I187" s="54"/>
      <c r="J187" s="54"/>
      <c r="K187" s="54"/>
      <c r="L187" s="56">
        <f>M179+M181+M183+M185</f>
        <v>0</v>
      </c>
      <c r="M187" s="56">
        <f>ROUND(L187,2)</f>
        <v>0</v>
      </c>
    </row>
    <row r="188" spans="1:13" ht="15.45" customHeight="1" thickBot="1" x14ac:dyDescent="0.35">
      <c r="A188" s="57" t="s">
        <v>240</v>
      </c>
      <c r="B188" s="57" t="s">
        <v>11</v>
      </c>
      <c r="C188" s="58"/>
      <c r="D188" s="71" t="s">
        <v>241</v>
      </c>
      <c r="E188" s="71"/>
      <c r="F188" s="71"/>
      <c r="G188" s="71"/>
      <c r="H188" s="71"/>
      <c r="I188" s="71"/>
      <c r="J188" s="71"/>
      <c r="K188" s="58"/>
      <c r="L188" s="59">
        <f>L195</f>
        <v>0</v>
      </c>
      <c r="M188" s="59">
        <f>ROUND(L188,2)</f>
        <v>0</v>
      </c>
    </row>
    <row r="189" spans="1:13" ht="15.45" customHeight="1" thickBot="1" x14ac:dyDescent="0.35">
      <c r="A189" s="10" t="s">
        <v>242</v>
      </c>
      <c r="B189" s="5" t="s">
        <v>15</v>
      </c>
      <c r="C189" s="5" t="s">
        <v>33</v>
      </c>
      <c r="D189" s="67" t="s">
        <v>243</v>
      </c>
      <c r="E189" s="67"/>
      <c r="F189" s="67"/>
      <c r="G189" s="67"/>
      <c r="H189" s="67"/>
      <c r="I189" s="67"/>
      <c r="J189" s="67"/>
      <c r="K189" s="17">
        <f>ROUND(1,2)</f>
        <v>1</v>
      </c>
      <c r="L189" s="18">
        <f>ROUND(0*(1+M2/100),2)</f>
        <v>0</v>
      </c>
      <c r="M189" s="18">
        <f>ROUND(K189*L189,2)</f>
        <v>0</v>
      </c>
    </row>
    <row r="190" spans="1:13" ht="25.5" customHeight="1" thickBot="1" x14ac:dyDescent="0.35">
      <c r="A190" s="19"/>
      <c r="B190" s="19"/>
      <c r="C190" s="19"/>
      <c r="D190" s="67" t="s">
        <v>244</v>
      </c>
      <c r="E190" s="67"/>
      <c r="F190" s="67"/>
      <c r="G190" s="67"/>
      <c r="H190" s="67"/>
      <c r="I190" s="67"/>
      <c r="J190" s="67"/>
      <c r="K190" s="67"/>
      <c r="L190" s="67"/>
      <c r="M190" s="67"/>
    </row>
    <row r="191" spans="1:13" ht="15.45" customHeight="1" thickBot="1" x14ac:dyDescent="0.35">
      <c r="A191" s="10" t="s">
        <v>245</v>
      </c>
      <c r="B191" s="5" t="s">
        <v>15</v>
      </c>
      <c r="C191" s="5" t="s">
        <v>33</v>
      </c>
      <c r="D191" s="67" t="s">
        <v>246</v>
      </c>
      <c r="E191" s="67"/>
      <c r="F191" s="67"/>
      <c r="G191" s="67"/>
      <c r="H191" s="67"/>
      <c r="I191" s="67"/>
      <c r="J191" s="67"/>
      <c r="K191" s="17">
        <f>ROUND(1,2)</f>
        <v>1</v>
      </c>
      <c r="L191" s="18">
        <f>ROUND(0*(1+M2/100),2)</f>
        <v>0</v>
      </c>
      <c r="M191" s="18">
        <f>ROUND(K191*L191,2)</f>
        <v>0</v>
      </c>
    </row>
    <row r="192" spans="1:13" ht="12.15" customHeight="1" thickBot="1" x14ac:dyDescent="0.35">
      <c r="A192" s="19"/>
      <c r="B192" s="19"/>
      <c r="C192" s="19"/>
      <c r="D192" s="67" t="s">
        <v>247</v>
      </c>
      <c r="E192" s="67"/>
      <c r="F192" s="67"/>
      <c r="G192" s="67"/>
      <c r="H192" s="67"/>
      <c r="I192" s="67"/>
      <c r="J192" s="67"/>
      <c r="K192" s="67"/>
      <c r="L192" s="67"/>
      <c r="M192" s="67"/>
    </row>
    <row r="193" spans="1:13" ht="15.45" customHeight="1" thickBot="1" x14ac:dyDescent="0.35">
      <c r="A193" s="10" t="s">
        <v>248</v>
      </c>
      <c r="B193" s="5" t="s">
        <v>15</v>
      </c>
      <c r="C193" s="5" t="s">
        <v>33</v>
      </c>
      <c r="D193" s="67" t="s">
        <v>249</v>
      </c>
      <c r="E193" s="67"/>
      <c r="F193" s="67"/>
      <c r="G193" s="67"/>
      <c r="H193" s="67"/>
      <c r="I193" s="67"/>
      <c r="J193" s="67"/>
      <c r="K193" s="17">
        <f>ROUND(1,2)</f>
        <v>1</v>
      </c>
      <c r="L193" s="18">
        <f>ROUND(0*(1+M2/100),2)</f>
        <v>0</v>
      </c>
      <c r="M193" s="18">
        <f>ROUND(K193*L193,2)</f>
        <v>0</v>
      </c>
    </row>
    <row r="194" spans="1:13" ht="46.5" customHeight="1" thickBot="1" x14ac:dyDescent="0.35">
      <c r="A194" s="19"/>
      <c r="B194" s="19"/>
      <c r="C194" s="19"/>
      <c r="D194" s="67" t="s">
        <v>250</v>
      </c>
      <c r="E194" s="67"/>
      <c r="F194" s="67"/>
      <c r="G194" s="67"/>
      <c r="H194" s="67"/>
      <c r="I194" s="67"/>
      <c r="J194" s="67"/>
      <c r="K194" s="67"/>
      <c r="L194" s="67"/>
      <c r="M194" s="67"/>
    </row>
    <row r="195" spans="1:13" ht="15.45" customHeight="1" thickBot="1" x14ac:dyDescent="0.35">
      <c r="A195" s="54"/>
      <c r="B195" s="54"/>
      <c r="C195" s="54"/>
      <c r="D195" s="55" t="s">
        <v>240</v>
      </c>
      <c r="E195" s="54"/>
      <c r="F195" s="54"/>
      <c r="G195" s="54"/>
      <c r="H195" s="54"/>
      <c r="I195" s="54"/>
      <c r="J195" s="54"/>
      <c r="K195" s="54"/>
      <c r="L195" s="56">
        <f>M189+M191+M193</f>
        <v>0</v>
      </c>
      <c r="M195" s="56">
        <f>ROUND(L195,2)</f>
        <v>0</v>
      </c>
    </row>
    <row r="196" spans="1:13" ht="15.45" customHeight="1" thickBot="1" x14ac:dyDescent="0.35">
      <c r="A196" s="60"/>
      <c r="B196" s="60"/>
      <c r="C196" s="60"/>
      <c r="D196" s="61" t="s">
        <v>220</v>
      </c>
      <c r="E196" s="60"/>
      <c r="F196" s="60"/>
      <c r="G196" s="60"/>
      <c r="H196" s="60"/>
      <c r="I196" s="60"/>
      <c r="J196" s="60"/>
      <c r="K196" s="60"/>
      <c r="L196" s="62">
        <f>M176+M187+M195</f>
        <v>0</v>
      </c>
      <c r="M196" s="62">
        <f>ROUND(L196,2)</f>
        <v>0</v>
      </c>
    </row>
    <row r="197" spans="1:13" ht="15.45" customHeight="1" thickBot="1" x14ac:dyDescent="0.35">
      <c r="A197" s="48"/>
      <c r="B197" s="48"/>
      <c r="C197" s="48"/>
      <c r="D197" s="49" t="s">
        <v>164</v>
      </c>
      <c r="E197" s="48"/>
      <c r="F197" s="48"/>
      <c r="G197" s="48"/>
      <c r="H197" s="48"/>
      <c r="I197" s="48"/>
      <c r="J197" s="48"/>
      <c r="K197" s="48"/>
      <c r="L197" s="50">
        <f>M143+M168+M174+M196</f>
        <v>0</v>
      </c>
      <c r="M197" s="50">
        <f>ROUND(L197,2)</f>
        <v>0</v>
      </c>
    </row>
    <row r="198" spans="1:13" ht="25.2" customHeight="1" thickBot="1" x14ac:dyDescent="0.35">
      <c r="A198" s="35" t="s">
        <v>251</v>
      </c>
      <c r="B198" s="35" t="s">
        <v>11</v>
      </c>
      <c r="C198" s="36"/>
      <c r="D198" s="69" t="s">
        <v>252</v>
      </c>
      <c r="E198" s="69"/>
      <c r="F198" s="69"/>
      <c r="G198" s="69"/>
      <c r="H198" s="69"/>
      <c r="I198" s="69"/>
      <c r="J198" s="69"/>
      <c r="K198" s="36"/>
      <c r="L198" s="37">
        <f>L296</f>
        <v>0</v>
      </c>
      <c r="M198" s="37">
        <f>ROUND(L198,2)</f>
        <v>0</v>
      </c>
    </row>
    <row r="199" spans="1:13" ht="25.2" customHeight="1" thickBot="1" x14ac:dyDescent="0.35">
      <c r="A199" s="39" t="s">
        <v>253</v>
      </c>
      <c r="B199" s="39" t="s">
        <v>11</v>
      </c>
      <c r="C199" s="40"/>
      <c r="D199" s="70" t="s">
        <v>254</v>
      </c>
      <c r="E199" s="70"/>
      <c r="F199" s="70"/>
      <c r="G199" s="70"/>
      <c r="H199" s="70"/>
      <c r="I199" s="70"/>
      <c r="J199" s="70"/>
      <c r="K199" s="40"/>
      <c r="L199" s="41">
        <f>L232</f>
        <v>0</v>
      </c>
      <c r="M199" s="41">
        <f>ROUND(L199,2)</f>
        <v>0</v>
      </c>
    </row>
    <row r="200" spans="1:13" ht="27.75" customHeight="1" thickBot="1" x14ac:dyDescent="0.35">
      <c r="A200" s="10" t="s">
        <v>255</v>
      </c>
      <c r="B200" s="5" t="s">
        <v>15</v>
      </c>
      <c r="C200" s="5" t="s">
        <v>134</v>
      </c>
      <c r="D200" s="67" t="s">
        <v>256</v>
      </c>
      <c r="E200" s="67"/>
      <c r="F200" s="67"/>
      <c r="G200" s="67"/>
      <c r="H200" s="67"/>
      <c r="I200" s="67"/>
      <c r="J200" s="67"/>
      <c r="K200" s="66">
        <v>360</v>
      </c>
      <c r="L200" s="18">
        <f>ROUND(0*(1+M2/100),2)</f>
        <v>0</v>
      </c>
      <c r="M200" s="18">
        <f>ROUND(K200*L200,2)</f>
        <v>0</v>
      </c>
    </row>
    <row r="201" spans="1:13" ht="62.25" customHeight="1" thickBot="1" x14ac:dyDescent="0.35">
      <c r="A201" s="19"/>
      <c r="B201" s="19"/>
      <c r="C201" s="19"/>
      <c r="D201" s="67" t="s">
        <v>257</v>
      </c>
      <c r="E201" s="67"/>
      <c r="F201" s="67"/>
      <c r="G201" s="67"/>
      <c r="H201" s="67"/>
      <c r="I201" s="67"/>
      <c r="J201" s="67"/>
      <c r="K201" s="67"/>
      <c r="L201" s="67"/>
      <c r="M201" s="67"/>
    </row>
    <row r="202" spans="1:13" ht="15.15" customHeight="1" x14ac:dyDescent="0.3">
      <c r="A202" s="19"/>
      <c r="B202" s="19"/>
      <c r="C202" s="19"/>
      <c r="D202" s="19"/>
      <c r="E202" s="20"/>
      <c r="F202" s="22" t="s">
        <v>19</v>
      </c>
      <c r="G202" s="22" t="s">
        <v>20</v>
      </c>
      <c r="H202" s="22" t="s">
        <v>21</v>
      </c>
      <c r="I202" s="22" t="s">
        <v>22</v>
      </c>
      <c r="J202" s="22" t="s">
        <v>23</v>
      </c>
      <c r="K202" s="22" t="s">
        <v>24</v>
      </c>
      <c r="L202" s="19"/>
      <c r="M202" s="19"/>
    </row>
    <row r="203" spans="1:13" ht="108.75" customHeight="1" x14ac:dyDescent="0.3">
      <c r="A203" s="19"/>
      <c r="B203" s="19"/>
      <c r="C203" s="19"/>
      <c r="D203" s="23"/>
      <c r="E203" s="24" t="s">
        <v>258</v>
      </c>
      <c r="F203" s="25">
        <v>4</v>
      </c>
      <c r="G203" s="26">
        <v>90</v>
      </c>
      <c r="H203" s="26"/>
      <c r="I203" s="26"/>
      <c r="J203" s="38" t="s">
        <v>36</v>
      </c>
      <c r="K203" s="25">
        <v>360</v>
      </c>
      <c r="L203" s="19"/>
      <c r="M203" s="19"/>
    </row>
    <row r="204" spans="1:13" ht="15.45" customHeight="1" x14ac:dyDescent="0.3">
      <c r="A204" s="10" t="s">
        <v>261</v>
      </c>
      <c r="B204" s="5" t="s">
        <v>15</v>
      </c>
      <c r="C204" s="5" t="s">
        <v>134</v>
      </c>
      <c r="D204" s="67" t="s">
        <v>262</v>
      </c>
      <c r="E204" s="67"/>
      <c r="F204" s="67"/>
      <c r="G204" s="67"/>
      <c r="H204" s="67"/>
      <c r="I204" s="67"/>
      <c r="J204" s="67"/>
      <c r="K204" s="66">
        <v>50</v>
      </c>
      <c r="L204" s="18">
        <f>ROUND(0*(1+M2/100),2)</f>
        <v>0</v>
      </c>
      <c r="M204" s="18">
        <f>ROUND(K204*L204,2)</f>
        <v>0</v>
      </c>
    </row>
    <row r="205" spans="1:13" ht="52.5" customHeight="1" thickBot="1" x14ac:dyDescent="0.35">
      <c r="A205" s="19"/>
      <c r="B205" s="19"/>
      <c r="C205" s="19"/>
      <c r="D205" s="67" t="s">
        <v>263</v>
      </c>
      <c r="E205" s="67"/>
      <c r="F205" s="67"/>
      <c r="G205" s="67"/>
      <c r="H205" s="67"/>
      <c r="I205" s="67"/>
      <c r="J205" s="67"/>
      <c r="K205" s="67"/>
      <c r="L205" s="67"/>
      <c r="M205" s="67"/>
    </row>
    <row r="206" spans="1:13" ht="15.15" customHeight="1" thickBot="1" x14ac:dyDescent="0.35">
      <c r="A206" s="19"/>
      <c r="B206" s="19"/>
      <c r="C206" s="19"/>
      <c r="D206" s="19"/>
      <c r="E206" s="20"/>
      <c r="F206" s="22" t="s">
        <v>19</v>
      </c>
      <c r="G206" s="22" t="s">
        <v>20</v>
      </c>
      <c r="H206" s="22" t="s">
        <v>21</v>
      </c>
      <c r="I206" s="22" t="s">
        <v>22</v>
      </c>
      <c r="J206" s="22" t="s">
        <v>23</v>
      </c>
      <c r="K206" s="22" t="s">
        <v>24</v>
      </c>
      <c r="L206" s="19"/>
      <c r="M206" s="19"/>
    </row>
    <row r="207" spans="1:13" ht="24" customHeight="1" thickBot="1" x14ac:dyDescent="0.35">
      <c r="A207" s="19"/>
      <c r="B207" s="19"/>
      <c r="C207" s="19"/>
      <c r="D207" s="23"/>
      <c r="E207" s="24" t="s">
        <v>264</v>
      </c>
      <c r="F207" s="25"/>
      <c r="G207" s="26"/>
      <c r="H207" s="26"/>
      <c r="I207" s="26"/>
      <c r="J207" s="38" t="s">
        <v>36</v>
      </c>
      <c r="K207" s="31"/>
      <c r="L207" s="19"/>
      <c r="M207" s="19"/>
    </row>
    <row r="208" spans="1:13" ht="35.25" customHeight="1" x14ac:dyDescent="0.3">
      <c r="A208" s="19"/>
      <c r="B208" s="19"/>
      <c r="C208" s="19"/>
      <c r="D208" s="23"/>
      <c r="E208" s="5" t="s">
        <v>259</v>
      </c>
      <c r="F208" s="3"/>
      <c r="G208" s="17"/>
      <c r="H208" s="17"/>
      <c r="I208" s="17"/>
      <c r="J208" s="21" t="s">
        <v>36</v>
      </c>
      <c r="K208" s="19"/>
      <c r="L208" s="19"/>
      <c r="M208" s="19"/>
    </row>
    <row r="209" spans="1:13" ht="15.15" customHeight="1" x14ac:dyDescent="0.3">
      <c r="A209" s="19"/>
      <c r="B209" s="19"/>
      <c r="C209" s="19"/>
      <c r="D209" s="23"/>
      <c r="E209" s="5" t="s">
        <v>260</v>
      </c>
      <c r="F209" s="3"/>
      <c r="G209" s="17">
        <v>50</v>
      </c>
      <c r="H209" s="17"/>
      <c r="I209" s="17"/>
      <c r="J209" s="27">
        <f>ROUND(G209,3)</f>
        <v>50</v>
      </c>
      <c r="K209" s="3">
        <v>50</v>
      </c>
      <c r="L209" s="19"/>
      <c r="M209" s="19"/>
    </row>
    <row r="210" spans="1:13" ht="21.45" customHeight="1" x14ac:dyDescent="0.3">
      <c r="A210" s="10" t="s">
        <v>265</v>
      </c>
      <c r="B210" s="5" t="s">
        <v>15</v>
      </c>
      <c r="C210" s="5" t="s">
        <v>16</v>
      </c>
      <c r="D210" s="67" t="s">
        <v>266</v>
      </c>
      <c r="E210" s="67"/>
      <c r="F210" s="67"/>
      <c r="G210" s="67"/>
      <c r="H210" s="67"/>
      <c r="I210" s="67"/>
      <c r="J210" s="67"/>
      <c r="K210" s="17">
        <v>1</v>
      </c>
      <c r="L210" s="18">
        <f>ROUND(0*(1+M2/100),2)</f>
        <v>0</v>
      </c>
      <c r="M210" s="18">
        <f>ROUND(K210*L210,2)</f>
        <v>0</v>
      </c>
    </row>
    <row r="211" spans="1:13" ht="58.35" customHeight="1" thickBot="1" x14ac:dyDescent="0.35">
      <c r="A211" s="19"/>
      <c r="B211" s="19"/>
      <c r="C211" s="19"/>
      <c r="D211" s="67" t="s">
        <v>267</v>
      </c>
      <c r="E211" s="67"/>
      <c r="F211" s="67"/>
      <c r="G211" s="67"/>
      <c r="H211" s="67"/>
      <c r="I211" s="67"/>
      <c r="J211" s="67"/>
      <c r="K211" s="67"/>
      <c r="L211" s="67"/>
      <c r="M211" s="67"/>
    </row>
    <row r="212" spans="1:13" ht="25.5" customHeight="1" thickBot="1" x14ac:dyDescent="0.35">
      <c r="A212" s="10" t="s">
        <v>268</v>
      </c>
      <c r="B212" s="5" t="s">
        <v>15</v>
      </c>
      <c r="C212" s="5" t="s">
        <v>134</v>
      </c>
      <c r="D212" s="67" t="s">
        <v>269</v>
      </c>
      <c r="E212" s="67"/>
      <c r="F212" s="67"/>
      <c r="G212" s="67"/>
      <c r="H212" s="67"/>
      <c r="I212" s="67"/>
      <c r="J212" s="67"/>
      <c r="K212" s="17">
        <v>380</v>
      </c>
      <c r="L212" s="18">
        <f>ROUND(0*(1+M2/100),2)</f>
        <v>0</v>
      </c>
      <c r="M212" s="18">
        <f>ROUND(K212*L212,2)</f>
        <v>0</v>
      </c>
    </row>
    <row r="213" spans="1:13" ht="30" customHeight="1" thickBot="1" x14ac:dyDescent="0.35">
      <c r="A213" s="19"/>
      <c r="B213" s="19"/>
      <c r="C213" s="19"/>
      <c r="D213" s="67" t="s">
        <v>270</v>
      </c>
      <c r="E213" s="67"/>
      <c r="F213" s="67"/>
      <c r="G213" s="67"/>
      <c r="H213" s="67"/>
      <c r="I213" s="67"/>
      <c r="J213" s="67"/>
      <c r="K213" s="67"/>
      <c r="L213" s="67"/>
      <c r="M213" s="67"/>
    </row>
    <row r="214" spans="1:13" ht="15.45" customHeight="1" thickBot="1" x14ac:dyDescent="0.35">
      <c r="A214" s="10" t="s">
        <v>271</v>
      </c>
      <c r="B214" s="5" t="s">
        <v>15</v>
      </c>
      <c r="C214" s="5" t="s">
        <v>134</v>
      </c>
      <c r="D214" s="67" t="s">
        <v>272</v>
      </c>
      <c r="E214" s="67"/>
      <c r="F214" s="67"/>
      <c r="G214" s="67"/>
      <c r="H214" s="67"/>
      <c r="I214" s="67"/>
      <c r="J214" s="67"/>
      <c r="K214" s="17">
        <v>95</v>
      </c>
      <c r="L214" s="18">
        <f>ROUND(0*(1+M2/100),2)</f>
        <v>0</v>
      </c>
      <c r="M214" s="18">
        <f>ROUND(K214*L214,2)</f>
        <v>0</v>
      </c>
    </row>
    <row r="215" spans="1:13" ht="27" customHeight="1" thickBot="1" x14ac:dyDescent="0.35">
      <c r="A215" s="19"/>
      <c r="B215" s="19"/>
      <c r="C215" s="19"/>
      <c r="D215" s="67" t="s">
        <v>273</v>
      </c>
      <c r="E215" s="67"/>
      <c r="F215" s="67"/>
      <c r="G215" s="67"/>
      <c r="H215" s="67"/>
      <c r="I215" s="67"/>
      <c r="J215" s="67"/>
      <c r="K215" s="67"/>
      <c r="L215" s="67"/>
      <c r="M215" s="67"/>
    </row>
    <row r="216" spans="1:13" ht="15.45" customHeight="1" thickBot="1" x14ac:dyDescent="0.35">
      <c r="A216" s="10" t="s">
        <v>274</v>
      </c>
      <c r="B216" s="5" t="s">
        <v>15</v>
      </c>
      <c r="C216" s="5" t="s">
        <v>134</v>
      </c>
      <c r="D216" s="67" t="s">
        <v>275</v>
      </c>
      <c r="E216" s="67"/>
      <c r="F216" s="67"/>
      <c r="G216" s="67"/>
      <c r="H216" s="67"/>
      <c r="I216" s="67"/>
      <c r="J216" s="67"/>
      <c r="K216" s="17">
        <v>20</v>
      </c>
      <c r="L216" s="18">
        <f>ROUND(0*(1+M2/100),2)</f>
        <v>0</v>
      </c>
      <c r="M216" s="18">
        <f>ROUND(K216*L216,2)</f>
        <v>0</v>
      </c>
    </row>
    <row r="217" spans="1:13" ht="95.25" customHeight="1" thickBot="1" x14ac:dyDescent="0.35">
      <c r="A217" s="19"/>
      <c r="B217" s="19"/>
      <c r="C217" s="19"/>
      <c r="D217" s="67" t="s">
        <v>276</v>
      </c>
      <c r="E217" s="67"/>
      <c r="F217" s="67"/>
      <c r="G217" s="67"/>
      <c r="H217" s="67"/>
      <c r="I217" s="67"/>
      <c r="J217" s="67"/>
      <c r="K217" s="67"/>
      <c r="L217" s="67"/>
      <c r="M217" s="67"/>
    </row>
    <row r="218" spans="1:13" ht="15.45" customHeight="1" thickBot="1" x14ac:dyDescent="0.35">
      <c r="A218" s="10" t="s">
        <v>277</v>
      </c>
      <c r="B218" s="5" t="s">
        <v>15</v>
      </c>
      <c r="C218" s="5" t="s">
        <v>16</v>
      </c>
      <c r="D218" s="67" t="s">
        <v>278</v>
      </c>
      <c r="E218" s="67"/>
      <c r="F218" s="67"/>
      <c r="G218" s="67"/>
      <c r="H218" s="67"/>
      <c r="I218" s="67"/>
      <c r="J218" s="67"/>
      <c r="K218" s="17">
        <v>1</v>
      </c>
      <c r="L218" s="18">
        <f>ROUND(0*(1+M2/100),2)</f>
        <v>0</v>
      </c>
      <c r="M218" s="18">
        <f>ROUND(K218*L218,2)</f>
        <v>0</v>
      </c>
    </row>
    <row r="219" spans="1:13" ht="58.35" customHeight="1" thickBot="1" x14ac:dyDescent="0.35">
      <c r="A219" s="19"/>
      <c r="B219" s="19"/>
      <c r="C219" s="19"/>
      <c r="D219" s="67" t="s">
        <v>279</v>
      </c>
      <c r="E219" s="67"/>
      <c r="F219" s="67"/>
      <c r="G219" s="67"/>
      <c r="H219" s="67"/>
      <c r="I219" s="67"/>
      <c r="J219" s="67"/>
      <c r="K219" s="67"/>
      <c r="L219" s="67"/>
      <c r="M219" s="67"/>
    </row>
    <row r="220" spans="1:13" ht="17.25" customHeight="1" thickBot="1" x14ac:dyDescent="0.35">
      <c r="A220" s="10" t="s">
        <v>280</v>
      </c>
      <c r="B220" s="5" t="s">
        <v>15</v>
      </c>
      <c r="C220" s="5" t="s">
        <v>16</v>
      </c>
      <c r="D220" s="67" t="s">
        <v>281</v>
      </c>
      <c r="E220" s="67"/>
      <c r="F220" s="67"/>
      <c r="G220" s="67"/>
      <c r="H220" s="67"/>
      <c r="I220" s="67"/>
      <c r="J220" s="67"/>
      <c r="K220" s="17">
        <v>2</v>
      </c>
      <c r="L220" s="18">
        <f>ROUND(0*(1+M2/100),2)</f>
        <v>0</v>
      </c>
      <c r="M220" s="18">
        <f>ROUND(K220*L220,2)</f>
        <v>0</v>
      </c>
    </row>
    <row r="221" spans="1:13" ht="71.25" customHeight="1" thickBot="1" x14ac:dyDescent="0.35">
      <c r="A221" s="19"/>
      <c r="B221" s="19"/>
      <c r="C221" s="19"/>
      <c r="D221" s="67" t="s">
        <v>282</v>
      </c>
      <c r="E221" s="67"/>
      <c r="F221" s="67"/>
      <c r="G221" s="67"/>
      <c r="H221" s="67"/>
      <c r="I221" s="67"/>
      <c r="J221" s="67"/>
      <c r="K221" s="67"/>
      <c r="L221" s="67"/>
      <c r="M221" s="67"/>
    </row>
    <row r="222" spans="1:13" ht="21.75" customHeight="1" thickBot="1" x14ac:dyDescent="0.35">
      <c r="A222" s="10" t="s">
        <v>283</v>
      </c>
      <c r="B222" s="5" t="s">
        <v>15</v>
      </c>
      <c r="C222" s="5" t="s">
        <v>16</v>
      </c>
      <c r="D222" s="67" t="s">
        <v>284</v>
      </c>
      <c r="E222" s="67"/>
      <c r="F222" s="67"/>
      <c r="G222" s="67"/>
      <c r="H222" s="67"/>
      <c r="I222" s="67"/>
      <c r="J222" s="67"/>
      <c r="K222" s="17">
        <v>1</v>
      </c>
      <c r="L222" s="18">
        <f>ROUND(0*(1+M2/100),2)</f>
        <v>0</v>
      </c>
      <c r="M222" s="18">
        <f>ROUND(K222*L222,2)</f>
        <v>0</v>
      </c>
    </row>
    <row r="223" spans="1:13" ht="42" customHeight="1" thickBot="1" x14ac:dyDescent="0.35">
      <c r="A223" s="19"/>
      <c r="B223" s="19"/>
      <c r="C223" s="19"/>
      <c r="D223" s="67" t="s">
        <v>285</v>
      </c>
      <c r="E223" s="67"/>
      <c r="F223" s="67"/>
      <c r="G223" s="67"/>
      <c r="H223" s="67"/>
      <c r="I223" s="67"/>
      <c r="J223" s="67"/>
      <c r="K223" s="67"/>
      <c r="L223" s="67"/>
      <c r="M223" s="67"/>
    </row>
    <row r="224" spans="1:13" ht="15.45" customHeight="1" thickBot="1" x14ac:dyDescent="0.35">
      <c r="A224" s="10" t="s">
        <v>286</v>
      </c>
      <c r="B224" s="5" t="s">
        <v>15</v>
      </c>
      <c r="C224" s="5" t="s">
        <v>134</v>
      </c>
      <c r="D224" s="67" t="s">
        <v>287</v>
      </c>
      <c r="E224" s="67"/>
      <c r="F224" s="67"/>
      <c r="G224" s="67"/>
      <c r="H224" s="67"/>
      <c r="I224" s="67"/>
      <c r="J224" s="67"/>
      <c r="K224" s="17">
        <v>6</v>
      </c>
      <c r="L224" s="18">
        <f>ROUND(0*(1+M2/100),2)</f>
        <v>0</v>
      </c>
      <c r="M224" s="18">
        <f>ROUND(K224*L224,2)</f>
        <v>0</v>
      </c>
    </row>
    <row r="225" spans="1:13" ht="36.75" customHeight="1" thickBot="1" x14ac:dyDescent="0.35">
      <c r="A225" s="19"/>
      <c r="B225" s="19"/>
      <c r="C225" s="19"/>
      <c r="D225" s="67" t="s">
        <v>288</v>
      </c>
      <c r="E225" s="67"/>
      <c r="F225" s="67"/>
      <c r="G225" s="67"/>
      <c r="H225" s="67"/>
      <c r="I225" s="67"/>
      <c r="J225" s="67"/>
      <c r="K225" s="67"/>
      <c r="L225" s="67"/>
      <c r="M225" s="67"/>
    </row>
    <row r="226" spans="1:13" ht="21.45" customHeight="1" thickBot="1" x14ac:dyDescent="0.35">
      <c r="A226" s="10" t="s">
        <v>289</v>
      </c>
      <c r="B226" s="5" t="s">
        <v>15</v>
      </c>
      <c r="C226" s="5" t="s">
        <v>16</v>
      </c>
      <c r="D226" s="67" t="s">
        <v>290</v>
      </c>
      <c r="E226" s="67"/>
      <c r="F226" s="67"/>
      <c r="G226" s="67"/>
      <c r="H226" s="67"/>
      <c r="I226" s="67"/>
      <c r="J226" s="67"/>
      <c r="K226" s="17">
        <v>1</v>
      </c>
      <c r="L226" s="18">
        <f>ROUND(0*(1+M2/100),2)</f>
        <v>0</v>
      </c>
      <c r="M226" s="18">
        <f>ROUND(K226*L226,2)</f>
        <v>0</v>
      </c>
    </row>
    <row r="227" spans="1:13" ht="58.35" customHeight="1" thickBot="1" x14ac:dyDescent="0.35">
      <c r="A227" s="19"/>
      <c r="B227" s="19"/>
      <c r="C227" s="19"/>
      <c r="D227" s="67" t="s">
        <v>291</v>
      </c>
      <c r="E227" s="67"/>
      <c r="F227" s="67"/>
      <c r="G227" s="67"/>
      <c r="H227" s="67"/>
      <c r="I227" s="67"/>
      <c r="J227" s="67"/>
      <c r="K227" s="67"/>
      <c r="L227" s="67"/>
      <c r="M227" s="67"/>
    </row>
    <row r="228" spans="1:13" ht="21.45" customHeight="1" thickBot="1" x14ac:dyDescent="0.35">
      <c r="A228" s="10" t="s">
        <v>292</v>
      </c>
      <c r="B228" s="5" t="s">
        <v>15</v>
      </c>
      <c r="C228" s="5" t="s">
        <v>16</v>
      </c>
      <c r="D228" s="67" t="s">
        <v>293</v>
      </c>
      <c r="E228" s="67"/>
      <c r="F228" s="67"/>
      <c r="G228" s="67"/>
      <c r="H228" s="67"/>
      <c r="I228" s="67"/>
      <c r="J228" s="67"/>
      <c r="K228" s="17">
        <v>1</v>
      </c>
      <c r="L228" s="18">
        <f>ROUND(0*(1+M2/100),2)</f>
        <v>0</v>
      </c>
      <c r="M228" s="18">
        <f>ROUND(K228*L228,2)</f>
        <v>0</v>
      </c>
    </row>
    <row r="229" spans="1:13" ht="26.25" customHeight="1" thickBot="1" x14ac:dyDescent="0.35">
      <c r="A229" s="19"/>
      <c r="B229" s="19"/>
      <c r="C229" s="19"/>
      <c r="D229" s="67" t="s">
        <v>294</v>
      </c>
      <c r="E229" s="67"/>
      <c r="F229" s="67"/>
      <c r="G229" s="67"/>
      <c r="H229" s="67"/>
      <c r="I229" s="67"/>
      <c r="J229" s="67"/>
      <c r="K229" s="67"/>
      <c r="L229" s="67"/>
      <c r="M229" s="67"/>
    </row>
    <row r="230" spans="1:13" ht="15.45" customHeight="1" thickBot="1" x14ac:dyDescent="0.35">
      <c r="A230" s="10" t="s">
        <v>295</v>
      </c>
      <c r="B230" s="5" t="s">
        <v>15</v>
      </c>
      <c r="C230" s="5" t="s">
        <v>134</v>
      </c>
      <c r="D230" s="67" t="s">
        <v>296</v>
      </c>
      <c r="E230" s="67"/>
      <c r="F230" s="67"/>
      <c r="G230" s="67"/>
      <c r="H230" s="67"/>
      <c r="I230" s="67"/>
      <c r="J230" s="67"/>
      <c r="K230" s="17">
        <v>100</v>
      </c>
      <c r="L230" s="18">
        <f>ROUND(0*(1+M2/100),2)</f>
        <v>0</v>
      </c>
      <c r="M230" s="18">
        <f>ROUND(K230*L230,2)</f>
        <v>0</v>
      </c>
    </row>
    <row r="231" spans="1:13" ht="25.5" customHeight="1" thickBot="1" x14ac:dyDescent="0.35">
      <c r="A231" s="19"/>
      <c r="B231" s="19"/>
      <c r="C231" s="19"/>
      <c r="D231" s="67" t="s">
        <v>297</v>
      </c>
      <c r="E231" s="67"/>
      <c r="F231" s="67"/>
      <c r="G231" s="67"/>
      <c r="H231" s="67"/>
      <c r="I231" s="67"/>
      <c r="J231" s="67"/>
      <c r="K231" s="67"/>
      <c r="L231" s="67"/>
      <c r="M231" s="67"/>
    </row>
    <row r="232" spans="1:13" ht="15.45" customHeight="1" thickBot="1" x14ac:dyDescent="0.35">
      <c r="A232" s="42"/>
      <c r="B232" s="42"/>
      <c r="C232" s="42"/>
      <c r="D232" s="43" t="s">
        <v>253</v>
      </c>
      <c r="E232" s="42"/>
      <c r="F232" s="42"/>
      <c r="G232" s="42"/>
      <c r="H232" s="42"/>
      <c r="I232" s="42"/>
      <c r="J232" s="42"/>
      <c r="K232" s="42"/>
      <c r="L232" s="44">
        <f>M200+M204+M210+M212+M214+M216+M218+M220+M222+M224+M226+M228+M230</f>
        <v>0</v>
      </c>
      <c r="M232" s="44">
        <f>ROUND(L232,2)</f>
        <v>0</v>
      </c>
    </row>
    <row r="233" spans="1:13" ht="15.45" customHeight="1" thickBot="1" x14ac:dyDescent="0.35">
      <c r="A233" s="45" t="s">
        <v>298</v>
      </c>
      <c r="B233" s="45" t="s">
        <v>11</v>
      </c>
      <c r="C233" s="46"/>
      <c r="D233" s="68" t="s">
        <v>299</v>
      </c>
      <c r="E233" s="68"/>
      <c r="F233" s="68"/>
      <c r="G233" s="68"/>
      <c r="H233" s="68"/>
      <c r="I233" s="68"/>
      <c r="J233" s="68"/>
      <c r="K233" s="46"/>
      <c r="L233" s="47">
        <f>L254</f>
        <v>0</v>
      </c>
      <c r="M233" s="47">
        <f>ROUND(L233,2)</f>
        <v>0</v>
      </c>
    </row>
    <row r="234" spans="1:13" ht="15.45" customHeight="1" thickBot="1" x14ac:dyDescent="0.35">
      <c r="A234" s="10" t="s">
        <v>300</v>
      </c>
      <c r="B234" s="5" t="s">
        <v>15</v>
      </c>
      <c r="C234" s="5" t="s">
        <v>33</v>
      </c>
      <c r="D234" s="67" t="s">
        <v>301</v>
      </c>
      <c r="E234" s="67"/>
      <c r="F234" s="67"/>
      <c r="G234" s="67"/>
      <c r="H234" s="67"/>
      <c r="I234" s="67"/>
      <c r="J234" s="67"/>
      <c r="K234" s="17">
        <f>ROUND(1,2)</f>
        <v>1</v>
      </c>
      <c r="L234" s="18">
        <f>ROUND(0*(1+M2/100),2)</f>
        <v>0</v>
      </c>
      <c r="M234" s="18">
        <f>ROUND(K234*L234,2)</f>
        <v>0</v>
      </c>
    </row>
    <row r="235" spans="1:13" ht="83.25" customHeight="1" thickBot="1" x14ac:dyDescent="0.35">
      <c r="A235" s="19"/>
      <c r="B235" s="19"/>
      <c r="C235" s="19"/>
      <c r="D235" s="67" t="s">
        <v>302</v>
      </c>
      <c r="E235" s="67"/>
      <c r="F235" s="67"/>
      <c r="G235" s="67"/>
      <c r="H235" s="67"/>
      <c r="I235" s="67"/>
      <c r="J235" s="67"/>
      <c r="K235" s="67"/>
      <c r="L235" s="67"/>
      <c r="M235" s="67"/>
    </row>
    <row r="236" spans="1:13" ht="15.45" customHeight="1" thickBot="1" x14ac:dyDescent="0.35">
      <c r="A236" s="10" t="s">
        <v>303</v>
      </c>
      <c r="B236" s="5" t="s">
        <v>15</v>
      </c>
      <c r="C236" s="5" t="s">
        <v>33</v>
      </c>
      <c r="D236" s="67" t="s">
        <v>304</v>
      </c>
      <c r="E236" s="67"/>
      <c r="F236" s="67"/>
      <c r="G236" s="67"/>
      <c r="H236" s="67"/>
      <c r="I236" s="67"/>
      <c r="J236" s="67"/>
      <c r="K236" s="17">
        <f>ROUND(1,2)</f>
        <v>1</v>
      </c>
      <c r="L236" s="18">
        <f>ROUND(0*(1+M2/100),2)</f>
        <v>0</v>
      </c>
      <c r="M236" s="18">
        <f>ROUND(K236*L236,2)</f>
        <v>0</v>
      </c>
    </row>
    <row r="237" spans="1:13" ht="60" customHeight="1" thickBot="1" x14ac:dyDescent="0.35">
      <c r="A237" s="19"/>
      <c r="B237" s="19"/>
      <c r="C237" s="19"/>
      <c r="D237" s="67" t="s">
        <v>305</v>
      </c>
      <c r="E237" s="67"/>
      <c r="F237" s="67"/>
      <c r="G237" s="67"/>
      <c r="H237" s="67"/>
      <c r="I237" s="67"/>
      <c r="J237" s="67"/>
      <c r="K237" s="67"/>
      <c r="L237" s="67"/>
      <c r="M237" s="67"/>
    </row>
    <row r="238" spans="1:13" ht="15.45" customHeight="1" thickBot="1" x14ac:dyDescent="0.35">
      <c r="A238" s="10" t="s">
        <v>306</v>
      </c>
      <c r="B238" s="5" t="s">
        <v>15</v>
      </c>
      <c r="C238" s="5" t="s">
        <v>16</v>
      </c>
      <c r="D238" s="67" t="s">
        <v>307</v>
      </c>
      <c r="E238" s="67"/>
      <c r="F238" s="67"/>
      <c r="G238" s="67"/>
      <c r="H238" s="67"/>
      <c r="I238" s="67"/>
      <c r="J238" s="67"/>
      <c r="K238" s="17">
        <f>ROUND(1,2)</f>
        <v>1</v>
      </c>
      <c r="L238" s="18">
        <f>ROUND(0*(1+M2/100),2)</f>
        <v>0</v>
      </c>
      <c r="M238" s="18">
        <f>ROUND(K238*L238,2)</f>
        <v>0</v>
      </c>
    </row>
    <row r="239" spans="1:13" ht="33" customHeight="1" thickBot="1" x14ac:dyDescent="0.35">
      <c r="A239" s="19"/>
      <c r="B239" s="19"/>
      <c r="C239" s="19"/>
      <c r="D239" s="67" t="s">
        <v>308</v>
      </c>
      <c r="E239" s="67"/>
      <c r="F239" s="67"/>
      <c r="G239" s="67"/>
      <c r="H239" s="67"/>
      <c r="I239" s="67"/>
      <c r="J239" s="67"/>
      <c r="K239" s="67"/>
      <c r="L239" s="67"/>
      <c r="M239" s="67"/>
    </row>
    <row r="240" spans="1:13" ht="15.45" customHeight="1" thickBot="1" x14ac:dyDescent="0.35">
      <c r="A240" s="10" t="s">
        <v>309</v>
      </c>
      <c r="B240" s="5" t="s">
        <v>15</v>
      </c>
      <c r="C240" s="5" t="s">
        <v>16</v>
      </c>
      <c r="D240" s="67" t="s">
        <v>310</v>
      </c>
      <c r="E240" s="67"/>
      <c r="F240" s="67"/>
      <c r="G240" s="67"/>
      <c r="H240" s="67"/>
      <c r="I240" s="67"/>
      <c r="J240" s="67"/>
      <c r="K240" s="17">
        <f>ROUND(8,2)</f>
        <v>8</v>
      </c>
      <c r="L240" s="18">
        <f>ROUND(0*(1+M2/100),2)</f>
        <v>0</v>
      </c>
      <c r="M240" s="18">
        <f>ROUND(K240*L240,2)</f>
        <v>0</v>
      </c>
    </row>
    <row r="241" spans="1:13" ht="36" customHeight="1" thickBot="1" x14ac:dyDescent="0.35">
      <c r="A241" s="19"/>
      <c r="B241" s="19"/>
      <c r="C241" s="19"/>
      <c r="D241" s="67" t="s">
        <v>311</v>
      </c>
      <c r="E241" s="67"/>
      <c r="F241" s="67"/>
      <c r="G241" s="67"/>
      <c r="H241" s="67"/>
      <c r="I241" s="67"/>
      <c r="J241" s="67"/>
      <c r="K241" s="67"/>
      <c r="L241" s="67"/>
      <c r="M241" s="67"/>
    </row>
    <row r="242" spans="1:13" ht="15.45" customHeight="1" thickBot="1" x14ac:dyDescent="0.35">
      <c r="A242" s="10" t="s">
        <v>312</v>
      </c>
      <c r="B242" s="5" t="s">
        <v>15</v>
      </c>
      <c r="C242" s="5" t="s">
        <v>16</v>
      </c>
      <c r="D242" s="67" t="s">
        <v>313</v>
      </c>
      <c r="E242" s="67"/>
      <c r="F242" s="67"/>
      <c r="G242" s="67"/>
      <c r="H242" s="67"/>
      <c r="I242" s="67"/>
      <c r="J242" s="67"/>
      <c r="K242" s="17">
        <f>ROUND(8,2)</f>
        <v>8</v>
      </c>
      <c r="L242" s="18">
        <f>ROUND(0*(1+M2/100),2)</f>
        <v>0</v>
      </c>
      <c r="M242" s="18">
        <f>ROUND(K242*L242,2)</f>
        <v>0</v>
      </c>
    </row>
    <row r="243" spans="1:13" ht="28.5" customHeight="1" thickBot="1" x14ac:dyDescent="0.35">
      <c r="A243" s="19"/>
      <c r="B243" s="19"/>
      <c r="C243" s="19"/>
      <c r="D243" s="67" t="s">
        <v>314</v>
      </c>
      <c r="E243" s="67"/>
      <c r="F243" s="67"/>
      <c r="G243" s="67"/>
      <c r="H243" s="67"/>
      <c r="I243" s="67"/>
      <c r="J243" s="67"/>
      <c r="K243" s="67"/>
      <c r="L243" s="67"/>
      <c r="M243" s="67"/>
    </row>
    <row r="244" spans="1:13" ht="15.45" customHeight="1" thickBot="1" x14ac:dyDescent="0.35">
      <c r="A244" s="10" t="s">
        <v>315</v>
      </c>
      <c r="B244" s="5" t="s">
        <v>15</v>
      </c>
      <c r="C244" s="5" t="s">
        <v>134</v>
      </c>
      <c r="D244" s="67" t="s">
        <v>316</v>
      </c>
      <c r="E244" s="67"/>
      <c r="F244" s="67"/>
      <c r="G244" s="67"/>
      <c r="H244" s="67"/>
      <c r="I244" s="67"/>
      <c r="J244" s="67"/>
      <c r="K244" s="17">
        <f>ROUND(8,2)</f>
        <v>8</v>
      </c>
      <c r="L244" s="18">
        <f>ROUND(0*(1+M2/100),2)</f>
        <v>0</v>
      </c>
      <c r="M244" s="18">
        <f>ROUND(K244*L244,2)</f>
        <v>0</v>
      </c>
    </row>
    <row r="245" spans="1:13" ht="29.25" customHeight="1" thickBot="1" x14ac:dyDescent="0.35">
      <c r="A245" s="19"/>
      <c r="B245" s="19"/>
      <c r="C245" s="19"/>
      <c r="D245" s="67" t="s">
        <v>317</v>
      </c>
      <c r="E245" s="67"/>
      <c r="F245" s="67"/>
      <c r="G245" s="67"/>
      <c r="H245" s="67"/>
      <c r="I245" s="67"/>
      <c r="J245" s="67"/>
      <c r="K245" s="67"/>
      <c r="L245" s="67"/>
      <c r="M245" s="67"/>
    </row>
    <row r="246" spans="1:13" ht="15.45" customHeight="1" thickBot="1" x14ac:dyDescent="0.35">
      <c r="A246" s="10" t="s">
        <v>318</v>
      </c>
      <c r="B246" s="5" t="s">
        <v>15</v>
      </c>
      <c r="C246" s="5" t="s">
        <v>134</v>
      </c>
      <c r="D246" s="67" t="s">
        <v>316</v>
      </c>
      <c r="E246" s="67"/>
      <c r="F246" s="67"/>
      <c r="G246" s="67"/>
      <c r="H246" s="67"/>
      <c r="I246" s="67"/>
      <c r="J246" s="67"/>
      <c r="K246" s="17">
        <f>ROUND(8,2)</f>
        <v>8</v>
      </c>
      <c r="L246" s="18">
        <f>ROUND(0*(1+M2/100),2)</f>
        <v>0</v>
      </c>
      <c r="M246" s="18">
        <f>ROUND(K246*L246,2)</f>
        <v>0</v>
      </c>
    </row>
    <row r="247" spans="1:13" ht="29.25" customHeight="1" thickBot="1" x14ac:dyDescent="0.35">
      <c r="A247" s="19"/>
      <c r="B247" s="19"/>
      <c r="C247" s="19"/>
      <c r="D247" s="67" t="s">
        <v>317</v>
      </c>
      <c r="E247" s="67"/>
      <c r="F247" s="67"/>
      <c r="G247" s="67"/>
      <c r="H247" s="67"/>
      <c r="I247" s="67"/>
      <c r="J247" s="67"/>
      <c r="K247" s="67"/>
      <c r="L247" s="67"/>
      <c r="M247" s="67"/>
    </row>
    <row r="248" spans="1:13" ht="24" customHeight="1" thickBot="1" x14ac:dyDescent="0.35">
      <c r="A248" s="10" t="s">
        <v>319</v>
      </c>
      <c r="B248" s="5" t="s">
        <v>15</v>
      </c>
      <c r="C248" s="5" t="s">
        <v>134</v>
      </c>
      <c r="D248" s="67" t="s">
        <v>320</v>
      </c>
      <c r="E248" s="67"/>
      <c r="F248" s="67"/>
      <c r="G248" s="67"/>
      <c r="H248" s="67"/>
      <c r="I248" s="67"/>
      <c r="J248" s="67"/>
      <c r="K248" s="17">
        <f>ROUND(3,2)</f>
        <v>3</v>
      </c>
      <c r="L248" s="18">
        <f>ROUND(0*(1+M2/100),2)</f>
        <v>0</v>
      </c>
      <c r="M248" s="18">
        <f>ROUND(K248*L248,2)</f>
        <v>0</v>
      </c>
    </row>
    <row r="249" spans="1:13" ht="38.25" customHeight="1" thickBot="1" x14ac:dyDescent="0.35">
      <c r="A249" s="19"/>
      <c r="B249" s="19"/>
      <c r="C249" s="19"/>
      <c r="D249" s="67" t="s">
        <v>321</v>
      </c>
      <c r="E249" s="67"/>
      <c r="F249" s="67"/>
      <c r="G249" s="67"/>
      <c r="H249" s="67"/>
      <c r="I249" s="67"/>
      <c r="J249" s="67"/>
      <c r="K249" s="67"/>
      <c r="L249" s="67"/>
      <c r="M249" s="67"/>
    </row>
    <row r="250" spans="1:13" ht="15.45" customHeight="1" thickBot="1" x14ac:dyDescent="0.35">
      <c r="A250" s="10" t="s">
        <v>322</v>
      </c>
      <c r="B250" s="5" t="s">
        <v>15</v>
      </c>
      <c r="C250" s="5" t="s">
        <v>134</v>
      </c>
      <c r="D250" s="67" t="s">
        <v>323</v>
      </c>
      <c r="E250" s="67"/>
      <c r="F250" s="67"/>
      <c r="G250" s="67"/>
      <c r="H250" s="67"/>
      <c r="I250" s="67"/>
      <c r="J250" s="67"/>
      <c r="K250" s="17">
        <f>ROUND(3,2)</f>
        <v>3</v>
      </c>
      <c r="L250" s="18">
        <f>ROUND(0*(1+M2/100),2)</f>
        <v>0</v>
      </c>
      <c r="M250" s="18">
        <f>ROUND(K250*L250,2)</f>
        <v>0</v>
      </c>
    </row>
    <row r="251" spans="1:13" ht="30.6" customHeight="1" thickBot="1" x14ac:dyDescent="0.35">
      <c r="A251" s="19"/>
      <c r="B251" s="19"/>
      <c r="C251" s="19"/>
      <c r="D251" s="67" t="s">
        <v>324</v>
      </c>
      <c r="E251" s="67"/>
      <c r="F251" s="67"/>
      <c r="G251" s="67"/>
      <c r="H251" s="67"/>
      <c r="I251" s="67"/>
      <c r="J251" s="67"/>
      <c r="K251" s="67"/>
      <c r="L251" s="67"/>
      <c r="M251" s="67"/>
    </row>
    <row r="252" spans="1:13" ht="15.45" customHeight="1" thickBot="1" x14ac:dyDescent="0.35">
      <c r="A252" s="10" t="s">
        <v>325</v>
      </c>
      <c r="B252" s="5" t="s">
        <v>15</v>
      </c>
      <c r="C252" s="5" t="s">
        <v>134</v>
      </c>
      <c r="D252" s="67" t="s">
        <v>316</v>
      </c>
      <c r="E252" s="67"/>
      <c r="F252" s="67"/>
      <c r="G252" s="67"/>
      <c r="H252" s="67"/>
      <c r="I252" s="67"/>
      <c r="J252" s="67"/>
      <c r="K252" s="17">
        <f>ROUND(8,2)</f>
        <v>8</v>
      </c>
      <c r="L252" s="18">
        <f>ROUND(0*(1+M2/100),2)</f>
        <v>0</v>
      </c>
      <c r="M252" s="18">
        <f>ROUND(K252*L252,2)</f>
        <v>0</v>
      </c>
    </row>
    <row r="253" spans="1:13" ht="30" customHeight="1" thickBot="1" x14ac:dyDescent="0.35">
      <c r="A253" s="19"/>
      <c r="B253" s="19"/>
      <c r="C253" s="19"/>
      <c r="D253" s="67" t="s">
        <v>317</v>
      </c>
      <c r="E253" s="67"/>
      <c r="F253" s="67"/>
      <c r="G253" s="67"/>
      <c r="H253" s="67"/>
      <c r="I253" s="67"/>
      <c r="J253" s="67"/>
      <c r="K253" s="67"/>
      <c r="L253" s="67"/>
      <c r="M253" s="67"/>
    </row>
    <row r="254" spans="1:13" ht="15.45" customHeight="1" thickBot="1" x14ac:dyDescent="0.35">
      <c r="A254" s="42"/>
      <c r="B254" s="42"/>
      <c r="C254" s="42"/>
      <c r="D254" s="43" t="s">
        <v>298</v>
      </c>
      <c r="E254" s="42"/>
      <c r="F254" s="42"/>
      <c r="G254" s="42"/>
      <c r="H254" s="42"/>
      <c r="I254" s="42"/>
      <c r="J254" s="42"/>
      <c r="K254" s="42"/>
      <c r="L254" s="44">
        <f>M234+M236+M238+M240+M242+M244+M246+M248+M250+M252</f>
        <v>0</v>
      </c>
      <c r="M254" s="44">
        <f>ROUND(L254,2)</f>
        <v>0</v>
      </c>
    </row>
    <row r="255" spans="1:13" ht="25.2" customHeight="1" thickBot="1" x14ac:dyDescent="0.35">
      <c r="A255" s="45" t="s">
        <v>326</v>
      </c>
      <c r="B255" s="45" t="s">
        <v>11</v>
      </c>
      <c r="C255" s="46"/>
      <c r="D255" s="68" t="s">
        <v>327</v>
      </c>
      <c r="E255" s="68"/>
      <c r="F255" s="68"/>
      <c r="G255" s="68"/>
      <c r="H255" s="68"/>
      <c r="I255" s="68"/>
      <c r="J255" s="68"/>
      <c r="K255" s="46"/>
      <c r="L255" s="47">
        <f>L275</f>
        <v>0</v>
      </c>
      <c r="M255" s="47">
        <f>ROUND(L255,2)</f>
        <v>0</v>
      </c>
    </row>
    <row r="256" spans="1:13" ht="15.45" customHeight="1" thickBot="1" x14ac:dyDescent="0.35">
      <c r="A256" s="10" t="s">
        <v>328</v>
      </c>
      <c r="B256" s="5" t="s">
        <v>15</v>
      </c>
      <c r="C256" s="5" t="s">
        <v>134</v>
      </c>
      <c r="D256" s="67" t="s">
        <v>329</v>
      </c>
      <c r="E256" s="67"/>
      <c r="F256" s="67"/>
      <c r="G256" s="67"/>
      <c r="H256" s="67"/>
      <c r="I256" s="67"/>
      <c r="J256" s="67"/>
      <c r="K256" s="17">
        <f>SUM(K259:K259)</f>
        <v>50</v>
      </c>
      <c r="L256" s="18">
        <f>ROUND(0*(1+M2/100),2)</f>
        <v>0</v>
      </c>
      <c r="M256" s="18">
        <f>ROUND(K256*L256,2)</f>
        <v>0</v>
      </c>
    </row>
    <row r="257" spans="1:13" ht="72.75" customHeight="1" thickBot="1" x14ac:dyDescent="0.35">
      <c r="A257" s="19"/>
      <c r="B257" s="19"/>
      <c r="C257" s="19"/>
      <c r="D257" s="67" t="s">
        <v>330</v>
      </c>
      <c r="E257" s="67"/>
      <c r="F257" s="67"/>
      <c r="G257" s="67"/>
      <c r="H257" s="67"/>
      <c r="I257" s="67"/>
      <c r="J257" s="67"/>
      <c r="K257" s="67"/>
      <c r="L257" s="67"/>
      <c r="M257" s="67"/>
    </row>
    <row r="258" spans="1:13" ht="15.15" customHeight="1" thickBot="1" x14ac:dyDescent="0.35">
      <c r="A258" s="19"/>
      <c r="B258" s="19"/>
      <c r="C258" s="19"/>
      <c r="D258" s="19"/>
      <c r="E258" s="20"/>
      <c r="F258" s="22" t="s">
        <v>19</v>
      </c>
      <c r="G258" s="22" t="s">
        <v>20</v>
      </c>
      <c r="H258" s="22" t="s">
        <v>21</v>
      </c>
      <c r="I258" s="22" t="s">
        <v>22</v>
      </c>
      <c r="J258" s="22" t="s">
        <v>23</v>
      </c>
      <c r="K258" s="22" t="s">
        <v>24</v>
      </c>
      <c r="L258" s="19"/>
      <c r="M258" s="19"/>
    </row>
    <row r="259" spans="1:13" ht="39" customHeight="1" thickBot="1" x14ac:dyDescent="0.35">
      <c r="A259" s="19"/>
      <c r="B259" s="19"/>
      <c r="C259" s="19"/>
      <c r="D259" s="23"/>
      <c r="E259" s="24" t="s">
        <v>331</v>
      </c>
      <c r="F259" s="25"/>
      <c r="G259" s="26">
        <v>50</v>
      </c>
      <c r="H259" s="26"/>
      <c r="I259" s="26"/>
      <c r="J259" s="28">
        <f>ROUND(G259,3)</f>
        <v>50</v>
      </c>
      <c r="K259" s="30">
        <f>SUM(J259:J259)</f>
        <v>50</v>
      </c>
      <c r="L259" s="19"/>
      <c r="M259" s="19"/>
    </row>
    <row r="260" spans="1:13" ht="15.45" customHeight="1" thickBot="1" x14ac:dyDescent="0.35">
      <c r="A260" s="10" t="s">
        <v>332</v>
      </c>
      <c r="B260" s="5" t="s">
        <v>15</v>
      </c>
      <c r="C260" s="5" t="s">
        <v>134</v>
      </c>
      <c r="D260" s="67" t="s">
        <v>333</v>
      </c>
      <c r="E260" s="67"/>
      <c r="F260" s="67"/>
      <c r="G260" s="67"/>
      <c r="H260" s="67"/>
      <c r="I260" s="67"/>
      <c r="J260" s="67"/>
      <c r="K260" s="17">
        <f>SUM(K263:K263)</f>
        <v>25</v>
      </c>
      <c r="L260" s="18">
        <f>ROUND(0*(1+M2/100),2)</f>
        <v>0</v>
      </c>
      <c r="M260" s="18">
        <f>ROUND(K260*L260,2)</f>
        <v>0</v>
      </c>
    </row>
    <row r="261" spans="1:13" ht="72.75" customHeight="1" thickBot="1" x14ac:dyDescent="0.35">
      <c r="A261" s="19"/>
      <c r="B261" s="19"/>
      <c r="C261" s="19"/>
      <c r="D261" s="67" t="s">
        <v>334</v>
      </c>
      <c r="E261" s="67"/>
      <c r="F261" s="67"/>
      <c r="G261" s="67"/>
      <c r="H261" s="67"/>
      <c r="I261" s="67"/>
      <c r="J261" s="67"/>
      <c r="K261" s="67"/>
      <c r="L261" s="67"/>
      <c r="M261" s="67"/>
    </row>
    <row r="262" spans="1:13" ht="15.15" customHeight="1" thickBot="1" x14ac:dyDescent="0.35">
      <c r="A262" s="19"/>
      <c r="B262" s="19"/>
      <c r="C262" s="19"/>
      <c r="D262" s="19"/>
      <c r="E262" s="20"/>
      <c r="F262" s="22" t="s">
        <v>19</v>
      </c>
      <c r="G262" s="22" t="s">
        <v>20</v>
      </c>
      <c r="H262" s="22" t="s">
        <v>21</v>
      </c>
      <c r="I262" s="22" t="s">
        <v>22</v>
      </c>
      <c r="J262" s="22" t="s">
        <v>23</v>
      </c>
      <c r="K262" s="22" t="s">
        <v>24</v>
      </c>
      <c r="L262" s="19"/>
      <c r="M262" s="19"/>
    </row>
    <row r="263" spans="1:13" ht="36.75" customHeight="1" thickBot="1" x14ac:dyDescent="0.35">
      <c r="A263" s="19"/>
      <c r="B263" s="19"/>
      <c r="C263" s="19"/>
      <c r="D263" s="23"/>
      <c r="E263" s="24" t="s">
        <v>335</v>
      </c>
      <c r="F263" s="25"/>
      <c r="G263" s="26">
        <v>25</v>
      </c>
      <c r="H263" s="26"/>
      <c r="I263" s="26"/>
      <c r="J263" s="28">
        <f>ROUND(G263,3)</f>
        <v>25</v>
      </c>
      <c r="K263" s="30">
        <f>SUM(J263:J263)</f>
        <v>25</v>
      </c>
      <c r="L263" s="19"/>
      <c r="M263" s="19"/>
    </row>
    <row r="264" spans="1:13" ht="25.5" customHeight="1" thickBot="1" x14ac:dyDescent="0.35">
      <c r="A264" s="10" t="s">
        <v>336</v>
      </c>
      <c r="B264" s="5" t="s">
        <v>15</v>
      </c>
      <c r="C264" s="5" t="s">
        <v>134</v>
      </c>
      <c r="D264" s="67" t="s">
        <v>337</v>
      </c>
      <c r="E264" s="67"/>
      <c r="F264" s="67"/>
      <c r="G264" s="67"/>
      <c r="H264" s="67"/>
      <c r="I264" s="67"/>
      <c r="J264" s="67"/>
      <c r="K264" s="17">
        <f>SUM(K267:K267)</f>
        <v>25</v>
      </c>
      <c r="L264" s="18">
        <f>ROUND(0*(1+M2/100),2)</f>
        <v>0</v>
      </c>
      <c r="M264" s="18">
        <f>ROUND(K264*L264,2)</f>
        <v>0</v>
      </c>
    </row>
    <row r="265" spans="1:13" ht="63" customHeight="1" thickBot="1" x14ac:dyDescent="0.35">
      <c r="A265" s="19"/>
      <c r="B265" s="19"/>
      <c r="C265" s="19"/>
      <c r="D265" s="67" t="s">
        <v>338</v>
      </c>
      <c r="E265" s="67"/>
      <c r="F265" s="67"/>
      <c r="G265" s="67"/>
      <c r="H265" s="67"/>
      <c r="I265" s="67"/>
      <c r="J265" s="67"/>
      <c r="K265" s="67"/>
      <c r="L265" s="67"/>
      <c r="M265" s="67"/>
    </row>
    <row r="266" spans="1:13" ht="15.15" customHeight="1" thickBot="1" x14ac:dyDescent="0.35">
      <c r="A266" s="19"/>
      <c r="B266" s="19"/>
      <c r="C266" s="19"/>
      <c r="D266" s="19"/>
      <c r="E266" s="20"/>
      <c r="F266" s="22" t="s">
        <v>19</v>
      </c>
      <c r="G266" s="22" t="s">
        <v>20</v>
      </c>
      <c r="H266" s="22" t="s">
        <v>21</v>
      </c>
      <c r="I266" s="22" t="s">
        <v>22</v>
      </c>
      <c r="J266" s="22" t="s">
        <v>23</v>
      </c>
      <c r="K266" s="22" t="s">
        <v>24</v>
      </c>
      <c r="L266" s="19"/>
      <c r="M266" s="19"/>
    </row>
    <row r="267" spans="1:13" ht="45.75" customHeight="1" thickBot="1" x14ac:dyDescent="0.35">
      <c r="A267" s="19"/>
      <c r="B267" s="19"/>
      <c r="C267" s="19"/>
      <c r="D267" s="23"/>
      <c r="E267" s="24" t="s">
        <v>339</v>
      </c>
      <c r="F267" s="25"/>
      <c r="G267" s="26">
        <v>25</v>
      </c>
      <c r="H267" s="26"/>
      <c r="I267" s="26"/>
      <c r="J267" s="28">
        <f>ROUND(G267,3)</f>
        <v>25</v>
      </c>
      <c r="K267" s="30">
        <f>SUM(J267:J267)</f>
        <v>25</v>
      </c>
      <c r="L267" s="19"/>
      <c r="M267" s="19"/>
    </row>
    <row r="268" spans="1:13" ht="15.45" customHeight="1" thickBot="1" x14ac:dyDescent="0.35">
      <c r="A268" s="10" t="s">
        <v>340</v>
      </c>
      <c r="B268" s="5" t="s">
        <v>15</v>
      </c>
      <c r="C268" s="5" t="s">
        <v>134</v>
      </c>
      <c r="D268" s="67" t="s">
        <v>262</v>
      </c>
      <c r="E268" s="67"/>
      <c r="F268" s="67"/>
      <c r="G268" s="67"/>
      <c r="H268" s="67"/>
      <c r="I268" s="67"/>
      <c r="J268" s="67"/>
      <c r="K268" s="17">
        <f>SUM(K271:K274)</f>
        <v>75</v>
      </c>
      <c r="L268" s="18">
        <f>ROUND(0*(1+M2/100),2)</f>
        <v>0</v>
      </c>
      <c r="M268" s="18">
        <f>ROUND(K268*L268,2)</f>
        <v>0</v>
      </c>
    </row>
    <row r="269" spans="1:13" ht="51" customHeight="1" thickBot="1" x14ac:dyDescent="0.35">
      <c r="A269" s="19"/>
      <c r="B269" s="19"/>
      <c r="C269" s="19"/>
      <c r="D269" s="67" t="s">
        <v>263</v>
      </c>
      <c r="E269" s="67"/>
      <c r="F269" s="67"/>
      <c r="G269" s="67"/>
      <c r="H269" s="67"/>
      <c r="I269" s="67"/>
      <c r="J269" s="67"/>
      <c r="K269" s="67"/>
      <c r="L269" s="67"/>
      <c r="M269" s="67"/>
    </row>
    <row r="270" spans="1:13" ht="15.15" customHeight="1" thickBot="1" x14ac:dyDescent="0.35">
      <c r="A270" s="19"/>
      <c r="B270" s="19"/>
      <c r="C270" s="19"/>
      <c r="D270" s="19"/>
      <c r="E270" s="20"/>
      <c r="F270" s="22" t="s">
        <v>19</v>
      </c>
      <c r="G270" s="22" t="s">
        <v>20</v>
      </c>
      <c r="H270" s="22" t="s">
        <v>21</v>
      </c>
      <c r="I270" s="22" t="s">
        <v>22</v>
      </c>
      <c r="J270" s="22" t="s">
        <v>23</v>
      </c>
      <c r="K270" s="22" t="s">
        <v>24</v>
      </c>
      <c r="L270" s="19"/>
      <c r="M270" s="19"/>
    </row>
    <row r="271" spans="1:13" ht="21.45" customHeight="1" thickBot="1" x14ac:dyDescent="0.35">
      <c r="A271" s="19"/>
      <c r="B271" s="19"/>
      <c r="C271" s="19"/>
      <c r="D271" s="23"/>
      <c r="E271" s="24" t="s">
        <v>341</v>
      </c>
      <c r="F271" s="25"/>
      <c r="G271" s="26"/>
      <c r="H271" s="26"/>
      <c r="I271" s="26"/>
      <c r="J271" s="38" t="s">
        <v>36</v>
      </c>
      <c r="K271" s="31"/>
      <c r="L271" s="19"/>
      <c r="M271" s="19"/>
    </row>
    <row r="272" spans="1:13" ht="15.15" customHeight="1" thickBot="1" x14ac:dyDescent="0.35">
      <c r="A272" s="19"/>
      <c r="B272" s="19"/>
      <c r="C272" s="19"/>
      <c r="D272" s="23"/>
      <c r="E272" s="5" t="s">
        <v>342</v>
      </c>
      <c r="F272" s="3"/>
      <c r="G272" s="17">
        <v>25</v>
      </c>
      <c r="H272" s="17"/>
      <c r="I272" s="17"/>
      <c r="J272" s="27">
        <f>ROUND(G272,3)</f>
        <v>25</v>
      </c>
      <c r="K272" s="19"/>
      <c r="L272" s="19"/>
      <c r="M272" s="19"/>
    </row>
    <row r="273" spans="1:13" ht="15.15" customHeight="1" thickBot="1" x14ac:dyDescent="0.35">
      <c r="A273" s="19"/>
      <c r="B273" s="19"/>
      <c r="C273" s="19"/>
      <c r="D273" s="23"/>
      <c r="E273" s="5" t="s">
        <v>343</v>
      </c>
      <c r="F273" s="3"/>
      <c r="G273" s="17">
        <v>25</v>
      </c>
      <c r="H273" s="17"/>
      <c r="I273" s="17"/>
      <c r="J273" s="27">
        <f>ROUND(G273,3)</f>
        <v>25</v>
      </c>
      <c r="K273" s="19"/>
      <c r="L273" s="19"/>
      <c r="M273" s="19"/>
    </row>
    <row r="274" spans="1:13" ht="15.15" customHeight="1" thickBot="1" x14ac:dyDescent="0.35">
      <c r="A274" s="19"/>
      <c r="B274" s="19"/>
      <c r="C274" s="19"/>
      <c r="D274" s="23"/>
      <c r="E274" s="5" t="s">
        <v>344</v>
      </c>
      <c r="F274" s="3"/>
      <c r="G274" s="17">
        <v>25</v>
      </c>
      <c r="H274" s="17"/>
      <c r="I274" s="17"/>
      <c r="J274" s="27">
        <f>ROUND(G274,3)</f>
        <v>25</v>
      </c>
      <c r="K274" s="29">
        <f>SUM(J271:J274)</f>
        <v>75</v>
      </c>
      <c r="L274" s="19"/>
      <c r="M274" s="19"/>
    </row>
    <row r="275" spans="1:13" ht="15.45" customHeight="1" thickBot="1" x14ac:dyDescent="0.35">
      <c r="A275" s="42"/>
      <c r="B275" s="42"/>
      <c r="C275" s="42"/>
      <c r="D275" s="43" t="s">
        <v>326</v>
      </c>
      <c r="E275" s="42"/>
      <c r="F275" s="42"/>
      <c r="G275" s="42"/>
      <c r="H275" s="42"/>
      <c r="I275" s="42"/>
      <c r="J275" s="42"/>
      <c r="K275" s="42"/>
      <c r="L275" s="44">
        <f>M256+M260+M264+M268</f>
        <v>0</v>
      </c>
      <c r="M275" s="44">
        <f>ROUND(L275,2)</f>
        <v>0</v>
      </c>
    </row>
    <row r="276" spans="1:13" ht="15.45" customHeight="1" thickBot="1" x14ac:dyDescent="0.35">
      <c r="A276" s="45" t="s">
        <v>345</v>
      </c>
      <c r="B276" s="45" t="s">
        <v>11</v>
      </c>
      <c r="C276" s="46"/>
      <c r="D276" s="68" t="s">
        <v>346</v>
      </c>
      <c r="E276" s="68"/>
      <c r="F276" s="68"/>
      <c r="G276" s="68"/>
      <c r="H276" s="68"/>
      <c r="I276" s="68"/>
      <c r="J276" s="68"/>
      <c r="K276" s="46"/>
      <c r="L276" s="47">
        <f>L287</f>
        <v>0</v>
      </c>
      <c r="M276" s="47">
        <f>ROUND(L276,2)</f>
        <v>0</v>
      </c>
    </row>
    <row r="277" spans="1:13" ht="15.45" customHeight="1" thickBot="1" x14ac:dyDescent="0.35">
      <c r="A277" s="10" t="s">
        <v>347</v>
      </c>
      <c r="B277" s="5" t="s">
        <v>15</v>
      </c>
      <c r="C277" s="5" t="s">
        <v>134</v>
      </c>
      <c r="D277" s="67" t="s">
        <v>348</v>
      </c>
      <c r="E277" s="67"/>
      <c r="F277" s="67"/>
      <c r="G277" s="67"/>
      <c r="H277" s="67"/>
      <c r="I277" s="67"/>
      <c r="J277" s="67"/>
      <c r="K277" s="17">
        <f>ROUND(2,2)</f>
        <v>2</v>
      </c>
      <c r="L277" s="18">
        <f>ROUND(0*(1+M2/100),2)</f>
        <v>0</v>
      </c>
      <c r="M277" s="18">
        <f>ROUND(K277*L277,2)</f>
        <v>0</v>
      </c>
    </row>
    <row r="278" spans="1:13" ht="157.5" customHeight="1" thickBot="1" x14ac:dyDescent="0.35">
      <c r="A278" s="19"/>
      <c r="B278" s="19"/>
      <c r="C278" s="19"/>
      <c r="D278" s="67" t="s">
        <v>349</v>
      </c>
      <c r="E278" s="67"/>
      <c r="F278" s="67"/>
      <c r="G278" s="67"/>
      <c r="H278" s="67"/>
      <c r="I278" s="67"/>
      <c r="J278" s="67"/>
      <c r="K278" s="67"/>
      <c r="L278" s="67"/>
      <c r="M278" s="67"/>
    </row>
    <row r="279" spans="1:13" ht="15.45" customHeight="1" thickBot="1" x14ac:dyDescent="0.35">
      <c r="A279" s="10" t="s">
        <v>350</v>
      </c>
      <c r="B279" s="5" t="s">
        <v>15</v>
      </c>
      <c r="C279" s="5" t="s">
        <v>134</v>
      </c>
      <c r="D279" s="67" t="s">
        <v>351</v>
      </c>
      <c r="E279" s="67"/>
      <c r="F279" s="67"/>
      <c r="G279" s="67"/>
      <c r="H279" s="67"/>
      <c r="I279" s="67"/>
      <c r="J279" s="67"/>
      <c r="K279" s="17">
        <f>ROUND(6,2)</f>
        <v>6</v>
      </c>
      <c r="L279" s="18">
        <f>ROUND(0*(1+M2/100),2)</f>
        <v>0</v>
      </c>
      <c r="M279" s="18">
        <f>ROUND(K279*L279,2)</f>
        <v>0</v>
      </c>
    </row>
    <row r="280" spans="1:13" ht="132.75" customHeight="1" thickBot="1" x14ac:dyDescent="0.35">
      <c r="A280" s="19"/>
      <c r="B280" s="19"/>
      <c r="C280" s="19"/>
      <c r="D280" s="67" t="s">
        <v>352</v>
      </c>
      <c r="E280" s="67"/>
      <c r="F280" s="67"/>
      <c r="G280" s="67"/>
      <c r="H280" s="67"/>
      <c r="I280" s="67"/>
      <c r="J280" s="67"/>
      <c r="K280" s="67"/>
      <c r="L280" s="67"/>
      <c r="M280" s="67"/>
    </row>
    <row r="281" spans="1:13" ht="15.45" customHeight="1" thickBot="1" x14ac:dyDescent="0.35">
      <c r="A281" s="10" t="s">
        <v>353</v>
      </c>
      <c r="B281" s="5" t="s">
        <v>15</v>
      </c>
      <c r="C281" s="5" t="s">
        <v>134</v>
      </c>
      <c r="D281" s="67" t="s">
        <v>354</v>
      </c>
      <c r="E281" s="67"/>
      <c r="F281" s="67"/>
      <c r="G281" s="67"/>
      <c r="H281" s="67"/>
      <c r="I281" s="67"/>
      <c r="J281" s="67"/>
      <c r="K281" s="17">
        <f>ROUND(160,2)</f>
        <v>160</v>
      </c>
      <c r="L281" s="18">
        <f>ROUND(0*(1+M2/100),2)</f>
        <v>0</v>
      </c>
      <c r="M281" s="18">
        <f>ROUND(K281*L281,2)</f>
        <v>0</v>
      </c>
    </row>
    <row r="282" spans="1:13" ht="52.5" customHeight="1" thickBot="1" x14ac:dyDescent="0.35">
      <c r="A282" s="19"/>
      <c r="B282" s="19"/>
      <c r="C282" s="19"/>
      <c r="D282" s="67" t="s">
        <v>355</v>
      </c>
      <c r="E282" s="67"/>
      <c r="F282" s="67"/>
      <c r="G282" s="67"/>
      <c r="H282" s="67"/>
      <c r="I282" s="67"/>
      <c r="J282" s="67"/>
      <c r="K282" s="67"/>
      <c r="L282" s="67"/>
      <c r="M282" s="67"/>
    </row>
    <row r="283" spans="1:13" ht="15.45" customHeight="1" thickBot="1" x14ac:dyDescent="0.35">
      <c r="A283" s="10" t="s">
        <v>356</v>
      </c>
      <c r="B283" s="5" t="s">
        <v>15</v>
      </c>
      <c r="C283" s="5" t="s">
        <v>134</v>
      </c>
      <c r="D283" s="67" t="s">
        <v>357</v>
      </c>
      <c r="E283" s="67"/>
      <c r="F283" s="67"/>
      <c r="G283" s="67"/>
      <c r="H283" s="67"/>
      <c r="I283" s="67"/>
      <c r="J283" s="67"/>
      <c r="K283" s="17">
        <f>ROUND(210,2)</f>
        <v>210</v>
      </c>
      <c r="L283" s="18">
        <f>ROUND(0*(1+M2/100),2)</f>
        <v>0</v>
      </c>
      <c r="M283" s="18">
        <f>ROUND(K283*L283,2)</f>
        <v>0</v>
      </c>
    </row>
    <row r="284" spans="1:13" ht="51.75" customHeight="1" thickBot="1" x14ac:dyDescent="0.35">
      <c r="A284" s="19"/>
      <c r="B284" s="19"/>
      <c r="C284" s="19"/>
      <c r="D284" s="67" t="s">
        <v>358</v>
      </c>
      <c r="E284" s="67"/>
      <c r="F284" s="67"/>
      <c r="G284" s="67"/>
      <c r="H284" s="67"/>
      <c r="I284" s="67"/>
      <c r="J284" s="67"/>
      <c r="K284" s="67"/>
      <c r="L284" s="67"/>
      <c r="M284" s="67"/>
    </row>
    <row r="285" spans="1:13" ht="15.45" customHeight="1" thickBot="1" x14ac:dyDescent="0.35">
      <c r="A285" s="10" t="s">
        <v>359</v>
      </c>
      <c r="B285" s="5" t="s">
        <v>15</v>
      </c>
      <c r="C285" s="5" t="s">
        <v>134</v>
      </c>
      <c r="D285" s="67" t="s">
        <v>262</v>
      </c>
      <c r="E285" s="67"/>
      <c r="F285" s="67"/>
      <c r="G285" s="67"/>
      <c r="H285" s="67"/>
      <c r="I285" s="67"/>
      <c r="J285" s="67"/>
      <c r="K285" s="17">
        <f>ROUND(60,2)</f>
        <v>60</v>
      </c>
      <c r="L285" s="18">
        <f>ROUND(0*(1+M2/100),2)</f>
        <v>0</v>
      </c>
      <c r="M285" s="18">
        <f>ROUND(K285*L285,2)</f>
        <v>0</v>
      </c>
    </row>
    <row r="286" spans="1:13" ht="51" customHeight="1" thickBot="1" x14ac:dyDescent="0.35">
      <c r="A286" s="19"/>
      <c r="B286" s="19"/>
      <c r="C286" s="19"/>
      <c r="D286" s="67" t="s">
        <v>263</v>
      </c>
      <c r="E286" s="67"/>
      <c r="F286" s="67"/>
      <c r="G286" s="67"/>
      <c r="H286" s="67"/>
      <c r="I286" s="67"/>
      <c r="J286" s="67"/>
      <c r="K286" s="67"/>
      <c r="L286" s="67"/>
      <c r="M286" s="67"/>
    </row>
    <row r="287" spans="1:13" ht="15.45" customHeight="1" thickBot="1" x14ac:dyDescent="0.35">
      <c r="A287" s="42"/>
      <c r="B287" s="42"/>
      <c r="C287" s="42"/>
      <c r="D287" s="43" t="s">
        <v>345</v>
      </c>
      <c r="E287" s="42"/>
      <c r="F287" s="42"/>
      <c r="G287" s="42"/>
      <c r="H287" s="42"/>
      <c r="I287" s="42"/>
      <c r="J287" s="42"/>
      <c r="K287" s="42"/>
      <c r="L287" s="44">
        <f>M277+M279+M281+M283+M285</f>
        <v>0</v>
      </c>
      <c r="M287" s="44">
        <f>ROUND(L287,2)</f>
        <v>0</v>
      </c>
    </row>
    <row r="288" spans="1:13" ht="15.45" customHeight="1" thickBot="1" x14ac:dyDescent="0.35">
      <c r="A288" s="45" t="s">
        <v>360</v>
      </c>
      <c r="B288" s="45" t="s">
        <v>11</v>
      </c>
      <c r="C288" s="46"/>
      <c r="D288" s="68" t="s">
        <v>361</v>
      </c>
      <c r="E288" s="68"/>
      <c r="F288" s="68"/>
      <c r="G288" s="68"/>
      <c r="H288" s="68"/>
      <c r="I288" s="68"/>
      <c r="J288" s="68"/>
      <c r="K288" s="46"/>
      <c r="L288" s="47">
        <f>L295</f>
        <v>0</v>
      </c>
      <c r="M288" s="47">
        <f>ROUND(L288,2)</f>
        <v>0</v>
      </c>
    </row>
    <row r="289" spans="1:13" ht="15.45" customHeight="1" thickBot="1" x14ac:dyDescent="0.35">
      <c r="A289" s="10" t="s">
        <v>362</v>
      </c>
      <c r="B289" s="5" t="s">
        <v>15</v>
      </c>
      <c r="C289" s="5" t="s">
        <v>16</v>
      </c>
      <c r="D289" s="67" t="s">
        <v>363</v>
      </c>
      <c r="E289" s="67"/>
      <c r="F289" s="67"/>
      <c r="G289" s="67"/>
      <c r="H289" s="67"/>
      <c r="I289" s="67"/>
      <c r="J289" s="67"/>
      <c r="K289" s="17">
        <f>SUM(K292:K294)</f>
        <v>12</v>
      </c>
      <c r="L289" s="18">
        <f>ROUND(0*(1+M2/100),2)</f>
        <v>0</v>
      </c>
      <c r="M289" s="18">
        <f>ROUND(K289*L289,2)</f>
        <v>0</v>
      </c>
    </row>
    <row r="290" spans="1:13" ht="33" customHeight="1" thickBot="1" x14ac:dyDescent="0.35">
      <c r="A290" s="19"/>
      <c r="B290" s="19"/>
      <c r="C290" s="19"/>
      <c r="D290" s="67" t="s">
        <v>364</v>
      </c>
      <c r="E290" s="67"/>
      <c r="F290" s="67"/>
      <c r="G290" s="67"/>
      <c r="H290" s="67"/>
      <c r="I290" s="67"/>
      <c r="J290" s="67"/>
      <c r="K290" s="67"/>
      <c r="L290" s="67"/>
      <c r="M290" s="67"/>
    </row>
    <row r="291" spans="1:13" ht="15.15" customHeight="1" thickBot="1" x14ac:dyDescent="0.35">
      <c r="A291" s="19"/>
      <c r="B291" s="19"/>
      <c r="C291" s="19"/>
      <c r="D291" s="19"/>
      <c r="E291" s="20"/>
      <c r="F291" s="22" t="s">
        <v>19</v>
      </c>
      <c r="G291" s="22" t="s">
        <v>20</v>
      </c>
      <c r="H291" s="22" t="s">
        <v>21</v>
      </c>
      <c r="I291" s="22" t="s">
        <v>22</v>
      </c>
      <c r="J291" s="22" t="s">
        <v>23</v>
      </c>
      <c r="K291" s="22" t="s">
        <v>24</v>
      </c>
      <c r="L291" s="19"/>
      <c r="M291" s="19"/>
    </row>
    <row r="292" spans="1:13" ht="58.35" customHeight="1" thickBot="1" x14ac:dyDescent="0.35">
      <c r="A292" s="19"/>
      <c r="B292" s="19"/>
      <c r="C292" s="19"/>
      <c r="D292" s="23"/>
      <c r="E292" s="24" t="s">
        <v>365</v>
      </c>
      <c r="F292" s="25"/>
      <c r="G292" s="26"/>
      <c r="H292" s="26"/>
      <c r="I292" s="26"/>
      <c r="J292" s="38" t="s">
        <v>36</v>
      </c>
      <c r="K292" s="31"/>
      <c r="L292" s="19"/>
      <c r="M292" s="19"/>
    </row>
    <row r="293" spans="1:13" ht="15.15" customHeight="1" thickBot="1" x14ac:dyDescent="0.35">
      <c r="A293" s="19"/>
      <c r="B293" s="19"/>
      <c r="C293" s="19"/>
      <c r="D293" s="23"/>
      <c r="E293" s="5" t="s">
        <v>366</v>
      </c>
      <c r="F293" s="3">
        <v>6</v>
      </c>
      <c r="G293" s="17"/>
      <c r="H293" s="17"/>
      <c r="I293" s="17"/>
      <c r="J293" s="27">
        <f>ROUND(F293,3)</f>
        <v>6</v>
      </c>
      <c r="K293" s="19"/>
      <c r="L293" s="19"/>
      <c r="M293" s="19"/>
    </row>
    <row r="294" spans="1:13" ht="15.15" customHeight="1" thickBot="1" x14ac:dyDescent="0.35">
      <c r="A294" s="19"/>
      <c r="B294" s="19"/>
      <c r="C294" s="19"/>
      <c r="D294" s="23"/>
      <c r="E294" s="5" t="s">
        <v>367</v>
      </c>
      <c r="F294" s="3">
        <v>6</v>
      </c>
      <c r="G294" s="17"/>
      <c r="H294" s="17"/>
      <c r="I294" s="17"/>
      <c r="J294" s="27">
        <f>ROUND(F294,3)</f>
        <v>6</v>
      </c>
      <c r="K294" s="29">
        <f>SUM(J292:J294)</f>
        <v>12</v>
      </c>
      <c r="L294" s="19"/>
      <c r="M294" s="19"/>
    </row>
    <row r="295" spans="1:13" ht="15.45" customHeight="1" thickBot="1" x14ac:dyDescent="0.35">
      <c r="A295" s="42"/>
      <c r="B295" s="42"/>
      <c r="C295" s="42"/>
      <c r="D295" s="43" t="s">
        <v>360</v>
      </c>
      <c r="E295" s="42"/>
      <c r="F295" s="42"/>
      <c r="G295" s="42"/>
      <c r="H295" s="42"/>
      <c r="I295" s="42"/>
      <c r="J295" s="42"/>
      <c r="K295" s="42"/>
      <c r="L295" s="44">
        <f>M289</f>
        <v>0</v>
      </c>
      <c r="M295" s="44">
        <f>ROUND(L295,2)</f>
        <v>0</v>
      </c>
    </row>
    <row r="296" spans="1:13" ht="15.45" customHeight="1" thickBot="1" x14ac:dyDescent="0.35">
      <c r="A296" s="48"/>
      <c r="B296" s="48"/>
      <c r="C296" s="48"/>
      <c r="D296" s="49" t="s">
        <v>251</v>
      </c>
      <c r="E296" s="48"/>
      <c r="F296" s="48"/>
      <c r="G296" s="48"/>
      <c r="H296" s="48"/>
      <c r="I296" s="48"/>
      <c r="J296" s="48"/>
      <c r="K296" s="48"/>
      <c r="L296" s="50">
        <f>M232+M254+M275+M287+M295</f>
        <v>0</v>
      </c>
      <c r="M296" s="50">
        <f>ROUND(L296,2)</f>
        <v>0</v>
      </c>
    </row>
    <row r="297" spans="1:13" ht="15.45" customHeight="1" thickBot="1" x14ac:dyDescent="0.35">
      <c r="A297" s="35" t="s">
        <v>368</v>
      </c>
      <c r="B297" s="35" t="s">
        <v>11</v>
      </c>
      <c r="C297" s="36"/>
      <c r="D297" s="69" t="s">
        <v>369</v>
      </c>
      <c r="E297" s="69"/>
      <c r="F297" s="69"/>
      <c r="G297" s="69"/>
      <c r="H297" s="69"/>
      <c r="I297" s="69"/>
      <c r="J297" s="69"/>
      <c r="K297" s="36"/>
      <c r="L297" s="37">
        <f>L300</f>
        <v>0</v>
      </c>
      <c r="M297" s="37">
        <f>ROUND(L297,2)</f>
        <v>0</v>
      </c>
    </row>
    <row r="298" spans="1:13" ht="15.45" customHeight="1" thickBot="1" x14ac:dyDescent="0.35">
      <c r="A298" s="10" t="s">
        <v>370</v>
      </c>
      <c r="B298" s="5" t="s">
        <v>15</v>
      </c>
      <c r="C298" s="5" t="s">
        <v>33</v>
      </c>
      <c r="D298" s="67" t="s">
        <v>371</v>
      </c>
      <c r="E298" s="67"/>
      <c r="F298" s="67"/>
      <c r="G298" s="67"/>
      <c r="H298" s="67"/>
      <c r="I298" s="67"/>
      <c r="J298" s="67"/>
      <c r="K298" s="17">
        <f>ROUND(1,2)</f>
        <v>1</v>
      </c>
      <c r="L298" s="18">
        <f>ROUND(0*(1+M2/100),2)</f>
        <v>0</v>
      </c>
      <c r="M298" s="18">
        <f>ROUND(K298*L298,2)</f>
        <v>0</v>
      </c>
    </row>
    <row r="299" spans="1:13" ht="12.15" customHeight="1" thickBot="1" x14ac:dyDescent="0.35">
      <c r="A299" s="19"/>
      <c r="B299" s="19"/>
      <c r="C299" s="19"/>
      <c r="D299" s="67" t="s">
        <v>372</v>
      </c>
      <c r="E299" s="67"/>
      <c r="F299" s="67"/>
      <c r="G299" s="67"/>
      <c r="H299" s="67"/>
      <c r="I299" s="67"/>
      <c r="J299" s="67"/>
      <c r="K299" s="67"/>
      <c r="L299" s="67"/>
      <c r="M299" s="67"/>
    </row>
    <row r="300" spans="1:13" ht="15.45" customHeight="1" thickBot="1" x14ac:dyDescent="0.35">
      <c r="A300" s="32"/>
      <c r="B300" s="32"/>
      <c r="C300" s="32"/>
      <c r="D300" s="33" t="s">
        <v>368</v>
      </c>
      <c r="E300" s="32"/>
      <c r="F300" s="32"/>
      <c r="G300" s="32"/>
      <c r="H300" s="32"/>
      <c r="I300" s="32"/>
      <c r="J300" s="32"/>
      <c r="K300" s="32"/>
      <c r="L300" s="34">
        <f>M298</f>
        <v>0</v>
      </c>
      <c r="M300" s="34">
        <f>ROUND(L300,2)</f>
        <v>0</v>
      </c>
    </row>
    <row r="301" spans="1:13" ht="15.45" customHeight="1" thickBot="1" x14ac:dyDescent="0.35">
      <c r="A301" s="35" t="s">
        <v>373</v>
      </c>
      <c r="B301" s="35" t="s">
        <v>11</v>
      </c>
      <c r="C301" s="36"/>
      <c r="D301" s="69" t="s">
        <v>374</v>
      </c>
      <c r="E301" s="69"/>
      <c r="F301" s="69"/>
      <c r="G301" s="69"/>
      <c r="H301" s="69"/>
      <c r="I301" s="69"/>
      <c r="J301" s="69"/>
      <c r="K301" s="36"/>
      <c r="L301" s="37">
        <f>L306</f>
        <v>0</v>
      </c>
      <c r="M301" s="37">
        <f>ROUND(L301,2)</f>
        <v>0</v>
      </c>
    </row>
    <row r="302" spans="1:13" ht="28.5" customHeight="1" thickBot="1" x14ac:dyDescent="0.35">
      <c r="A302" s="10" t="s">
        <v>375</v>
      </c>
      <c r="B302" s="5" t="s">
        <v>15</v>
      </c>
      <c r="C302" s="5" t="s">
        <v>16</v>
      </c>
      <c r="D302" s="67" t="s">
        <v>376</v>
      </c>
      <c r="E302" s="67"/>
      <c r="F302" s="67"/>
      <c r="G302" s="67"/>
      <c r="H302" s="67"/>
      <c r="I302" s="67"/>
      <c r="J302" s="67"/>
      <c r="K302" s="17">
        <f>SUM(K305:K305)</f>
        <v>3</v>
      </c>
      <c r="L302" s="18">
        <f>ROUND(0*(1+M2/100),2)</f>
        <v>0</v>
      </c>
      <c r="M302" s="18">
        <f>ROUND(K302*L302,2)</f>
        <v>0</v>
      </c>
    </row>
    <row r="303" spans="1:13" ht="42" customHeight="1" thickBot="1" x14ac:dyDescent="0.35">
      <c r="A303" s="19"/>
      <c r="B303" s="19"/>
      <c r="C303" s="19"/>
      <c r="D303" s="67" t="s">
        <v>377</v>
      </c>
      <c r="E303" s="67"/>
      <c r="F303" s="67"/>
      <c r="G303" s="67"/>
      <c r="H303" s="67"/>
      <c r="I303" s="67"/>
      <c r="J303" s="67"/>
      <c r="K303" s="67"/>
      <c r="L303" s="67"/>
      <c r="M303" s="67"/>
    </row>
    <row r="304" spans="1:13" ht="15.15" customHeight="1" thickBot="1" x14ac:dyDescent="0.35">
      <c r="A304" s="19"/>
      <c r="B304" s="19"/>
      <c r="C304" s="19"/>
      <c r="D304" s="19"/>
      <c r="E304" s="20"/>
      <c r="F304" s="22" t="s">
        <v>19</v>
      </c>
      <c r="G304" s="22" t="s">
        <v>20</v>
      </c>
      <c r="H304" s="22" t="s">
        <v>21</v>
      </c>
      <c r="I304" s="22" t="s">
        <v>22</v>
      </c>
      <c r="J304" s="22" t="s">
        <v>23</v>
      </c>
      <c r="K304" s="22" t="s">
        <v>24</v>
      </c>
      <c r="L304" s="19"/>
      <c r="M304" s="19"/>
    </row>
    <row r="305" spans="1:13" ht="21.45" customHeight="1" thickBot="1" x14ac:dyDescent="0.35">
      <c r="A305" s="19"/>
      <c r="B305" s="19"/>
      <c r="C305" s="19"/>
      <c r="D305" s="23"/>
      <c r="E305" s="24" t="s">
        <v>378</v>
      </c>
      <c r="F305" s="25">
        <v>3</v>
      </c>
      <c r="G305" s="26"/>
      <c r="H305" s="26"/>
      <c r="I305" s="26"/>
      <c r="J305" s="28">
        <f>ROUND(F305,3)</f>
        <v>3</v>
      </c>
      <c r="K305" s="30">
        <f>SUM(J305:J305)</f>
        <v>3</v>
      </c>
      <c r="L305" s="19"/>
      <c r="M305" s="19"/>
    </row>
    <row r="306" spans="1:13" ht="15.45" customHeight="1" thickBot="1" x14ac:dyDescent="0.35">
      <c r="A306" s="32"/>
      <c r="B306" s="32"/>
      <c r="C306" s="32"/>
      <c r="D306" s="33" t="s">
        <v>373</v>
      </c>
      <c r="E306" s="32"/>
      <c r="F306" s="32"/>
      <c r="G306" s="32"/>
      <c r="H306" s="32"/>
      <c r="I306" s="32"/>
      <c r="J306" s="32"/>
      <c r="K306" s="32"/>
      <c r="L306" s="34">
        <f>M302</f>
        <v>0</v>
      </c>
      <c r="M306" s="34">
        <f>ROUND(L306,2)</f>
        <v>0</v>
      </c>
    </row>
    <row r="307" spans="1:13" ht="15.45" customHeight="1" thickBot="1" x14ac:dyDescent="0.35">
      <c r="A307" s="35" t="s">
        <v>379</v>
      </c>
      <c r="B307" s="35" t="s">
        <v>11</v>
      </c>
      <c r="C307" s="36"/>
      <c r="D307" s="69" t="s">
        <v>380</v>
      </c>
      <c r="E307" s="69"/>
      <c r="F307" s="69"/>
      <c r="G307" s="69"/>
      <c r="H307" s="69"/>
      <c r="I307" s="69"/>
      <c r="J307" s="69"/>
      <c r="K307" s="36"/>
      <c r="L307" s="37">
        <f>L310</f>
        <v>0</v>
      </c>
      <c r="M307" s="37">
        <f>ROUND(L307,2)</f>
        <v>0</v>
      </c>
    </row>
    <row r="308" spans="1:13" ht="15.45" customHeight="1" thickBot="1" x14ac:dyDescent="0.35">
      <c r="A308" s="10" t="s">
        <v>381</v>
      </c>
      <c r="B308" s="5" t="s">
        <v>15</v>
      </c>
      <c r="C308" s="5" t="s">
        <v>16</v>
      </c>
      <c r="D308" s="67" t="s">
        <v>382</v>
      </c>
      <c r="E308" s="67"/>
      <c r="F308" s="67"/>
      <c r="G308" s="67"/>
      <c r="H308" s="67"/>
      <c r="I308" s="67"/>
      <c r="J308" s="67"/>
      <c r="K308" s="17">
        <f>ROUND(0,2)</f>
        <v>0</v>
      </c>
      <c r="L308" s="18">
        <f>ROUND(0*(1+M2/100),2)</f>
        <v>0</v>
      </c>
      <c r="M308" s="18">
        <f>ROUND(K308*L308,2)</f>
        <v>0</v>
      </c>
    </row>
    <row r="309" spans="1:13" ht="12.15" customHeight="1" thickBot="1" x14ac:dyDescent="0.35">
      <c r="A309" s="19"/>
      <c r="B309" s="19"/>
      <c r="C309" s="19"/>
      <c r="D309" s="67" t="s">
        <v>383</v>
      </c>
      <c r="E309" s="67"/>
      <c r="F309" s="67"/>
      <c r="G309" s="67"/>
      <c r="H309" s="67"/>
      <c r="I309" s="67"/>
      <c r="J309" s="67"/>
      <c r="K309" s="67"/>
      <c r="L309" s="67"/>
      <c r="M309" s="67"/>
    </row>
    <row r="310" spans="1:13" ht="15.45" customHeight="1" thickBot="1" x14ac:dyDescent="0.35">
      <c r="A310" s="32"/>
      <c r="B310" s="32"/>
      <c r="C310" s="32"/>
      <c r="D310" s="33" t="s">
        <v>379</v>
      </c>
      <c r="E310" s="32"/>
      <c r="F310" s="32"/>
      <c r="G310" s="32"/>
      <c r="H310" s="32"/>
      <c r="I310" s="32"/>
      <c r="J310" s="32"/>
      <c r="K310" s="32"/>
      <c r="L310" s="34">
        <f>M308</f>
        <v>0</v>
      </c>
      <c r="M310" s="34">
        <f>ROUND(L310,2)</f>
        <v>0</v>
      </c>
    </row>
    <row r="311" spans="1:13" ht="15.45" customHeight="1" thickBot="1" x14ac:dyDescent="0.35">
      <c r="A311" s="35" t="s">
        <v>384</v>
      </c>
      <c r="B311" s="35" t="s">
        <v>11</v>
      </c>
      <c r="C311" s="36"/>
      <c r="D311" s="69" t="s">
        <v>385</v>
      </c>
      <c r="E311" s="69"/>
      <c r="F311" s="69"/>
      <c r="G311" s="69"/>
      <c r="H311" s="69"/>
      <c r="I311" s="69"/>
      <c r="J311" s="69"/>
      <c r="K311" s="36"/>
      <c r="L311" s="37">
        <f>L353</f>
        <v>0</v>
      </c>
      <c r="M311" s="37">
        <f>ROUND(L311,2)</f>
        <v>0</v>
      </c>
    </row>
    <row r="312" spans="1:13" ht="15.45" customHeight="1" thickBot="1" x14ac:dyDescent="0.35">
      <c r="A312" s="10" t="s">
        <v>386</v>
      </c>
      <c r="B312" s="5" t="s">
        <v>15</v>
      </c>
      <c r="C312" s="5" t="s">
        <v>134</v>
      </c>
      <c r="D312" s="67" t="s">
        <v>387</v>
      </c>
      <c r="E312" s="67"/>
      <c r="F312" s="67"/>
      <c r="G312" s="67"/>
      <c r="H312" s="67"/>
      <c r="I312" s="67"/>
      <c r="J312" s="67"/>
      <c r="K312" s="17">
        <f>SUM(K315:K320)</f>
        <v>39.49</v>
      </c>
      <c r="L312" s="18">
        <f>ROUND(0*(1+M2/100),2)</f>
        <v>0</v>
      </c>
      <c r="M312" s="18">
        <f>ROUND(K312*L312,2)</f>
        <v>0</v>
      </c>
    </row>
    <row r="313" spans="1:13" ht="81.75" customHeight="1" thickBot="1" x14ac:dyDescent="0.35">
      <c r="A313" s="19"/>
      <c r="B313" s="19"/>
      <c r="C313" s="19"/>
      <c r="D313" s="67" t="s">
        <v>388</v>
      </c>
      <c r="E313" s="67"/>
      <c r="F313" s="67"/>
      <c r="G313" s="67"/>
      <c r="H313" s="67"/>
      <c r="I313" s="67"/>
      <c r="J313" s="67"/>
      <c r="K313" s="67"/>
      <c r="L313" s="67"/>
      <c r="M313" s="67"/>
    </row>
    <row r="314" spans="1:13" ht="15.15" customHeight="1" thickBot="1" x14ac:dyDescent="0.35">
      <c r="A314" s="19"/>
      <c r="B314" s="19"/>
      <c r="C314" s="19"/>
      <c r="D314" s="19"/>
      <c r="E314" s="20"/>
      <c r="F314" s="22" t="s">
        <v>19</v>
      </c>
      <c r="G314" s="22" t="s">
        <v>20</v>
      </c>
      <c r="H314" s="22" t="s">
        <v>21</v>
      </c>
      <c r="I314" s="22" t="s">
        <v>22</v>
      </c>
      <c r="J314" s="22" t="s">
        <v>23</v>
      </c>
      <c r="K314" s="22" t="s">
        <v>24</v>
      </c>
      <c r="L314" s="19"/>
      <c r="M314" s="19"/>
    </row>
    <row r="315" spans="1:13" ht="21.45" customHeight="1" thickBot="1" x14ac:dyDescent="0.35">
      <c r="A315" s="19"/>
      <c r="B315" s="19"/>
      <c r="C315" s="19"/>
      <c r="D315" s="23"/>
      <c r="E315" s="24" t="s">
        <v>389</v>
      </c>
      <c r="F315" s="25"/>
      <c r="G315" s="26"/>
      <c r="H315" s="26"/>
      <c r="I315" s="26"/>
      <c r="J315" s="38" t="s">
        <v>36</v>
      </c>
      <c r="K315" s="31"/>
      <c r="L315" s="19"/>
      <c r="M315" s="19"/>
    </row>
    <row r="316" spans="1:13" ht="15.15" customHeight="1" thickBot="1" x14ac:dyDescent="0.35">
      <c r="A316" s="19"/>
      <c r="B316" s="19"/>
      <c r="C316" s="19"/>
      <c r="D316" s="23"/>
      <c r="E316" s="5" t="s">
        <v>366</v>
      </c>
      <c r="F316" s="3"/>
      <c r="G316" s="17">
        <v>14</v>
      </c>
      <c r="H316" s="17"/>
      <c r="I316" s="17"/>
      <c r="J316" s="27">
        <f>ROUND(G316,3)</f>
        <v>14</v>
      </c>
      <c r="K316" s="19"/>
      <c r="L316" s="19"/>
      <c r="M316" s="19"/>
    </row>
    <row r="317" spans="1:13" ht="15.15" customHeight="1" thickBot="1" x14ac:dyDescent="0.35">
      <c r="A317" s="19"/>
      <c r="B317" s="19"/>
      <c r="C317" s="19"/>
      <c r="D317" s="23"/>
      <c r="E317" s="5" t="s">
        <v>367</v>
      </c>
      <c r="F317" s="3"/>
      <c r="G317" s="17">
        <v>4.49</v>
      </c>
      <c r="H317" s="17"/>
      <c r="I317" s="17"/>
      <c r="J317" s="27">
        <f>ROUND(G317,3)</f>
        <v>4.49</v>
      </c>
      <c r="K317" s="19"/>
      <c r="L317" s="19"/>
      <c r="M317" s="19"/>
    </row>
    <row r="318" spans="1:13" ht="21.45" customHeight="1" thickBot="1" x14ac:dyDescent="0.35">
      <c r="A318" s="19"/>
      <c r="B318" s="19"/>
      <c r="C318" s="19"/>
      <c r="D318" s="23"/>
      <c r="E318" s="5" t="s">
        <v>390</v>
      </c>
      <c r="F318" s="3"/>
      <c r="G318" s="17"/>
      <c r="H318" s="17"/>
      <c r="I318" s="17"/>
      <c r="J318" s="21" t="s">
        <v>36</v>
      </c>
      <c r="K318" s="19"/>
      <c r="L318" s="19"/>
      <c r="M318" s="19"/>
    </row>
    <row r="319" spans="1:13" ht="15.15" customHeight="1" thickBot="1" x14ac:dyDescent="0.35">
      <c r="A319" s="19"/>
      <c r="B319" s="19"/>
      <c r="C319" s="19"/>
      <c r="D319" s="23"/>
      <c r="E319" s="5" t="s">
        <v>391</v>
      </c>
      <c r="F319" s="3"/>
      <c r="G319" s="17">
        <v>13</v>
      </c>
      <c r="H319" s="17"/>
      <c r="I319" s="17"/>
      <c r="J319" s="27">
        <f>ROUND(G319,3)</f>
        <v>13</v>
      </c>
      <c r="K319" s="19"/>
      <c r="L319" s="19"/>
      <c r="M319" s="19"/>
    </row>
    <row r="320" spans="1:13" ht="15.15" customHeight="1" thickBot="1" x14ac:dyDescent="0.35">
      <c r="A320" s="19"/>
      <c r="B320" s="19"/>
      <c r="C320" s="19"/>
      <c r="D320" s="23"/>
      <c r="E320" s="5" t="s">
        <v>392</v>
      </c>
      <c r="F320" s="3"/>
      <c r="G320" s="17">
        <v>8</v>
      </c>
      <c r="H320" s="17"/>
      <c r="I320" s="17"/>
      <c r="J320" s="27">
        <f>ROUND(G320,3)</f>
        <v>8</v>
      </c>
      <c r="K320" s="29">
        <f>SUM(J315:J320)</f>
        <v>39.49</v>
      </c>
      <c r="L320" s="19"/>
      <c r="M320" s="19"/>
    </row>
    <row r="321" spans="1:13" ht="53.25" customHeight="1" thickBot="1" x14ac:dyDescent="0.35">
      <c r="A321" s="10" t="s">
        <v>393</v>
      </c>
      <c r="B321" s="5" t="s">
        <v>15</v>
      </c>
      <c r="C321" s="5" t="s">
        <v>16</v>
      </c>
      <c r="D321" s="67" t="s">
        <v>394</v>
      </c>
      <c r="E321" s="67"/>
      <c r="F321" s="67"/>
      <c r="G321" s="67"/>
      <c r="H321" s="67"/>
      <c r="I321" s="67"/>
      <c r="J321" s="67"/>
      <c r="K321" s="17">
        <f>SUM(K324:K324)</f>
        <v>10</v>
      </c>
      <c r="L321" s="18">
        <f>ROUND(0*(1+M2/100),2)</f>
        <v>0</v>
      </c>
      <c r="M321" s="18">
        <f>ROUND(K321*L321,2)</f>
        <v>0</v>
      </c>
    </row>
    <row r="322" spans="1:13" ht="81" customHeight="1" thickBot="1" x14ac:dyDescent="0.35">
      <c r="A322" s="19"/>
      <c r="B322" s="19"/>
      <c r="C322" s="19"/>
      <c r="D322" s="67" t="s">
        <v>395</v>
      </c>
      <c r="E322" s="67"/>
      <c r="F322" s="67"/>
      <c r="G322" s="67"/>
      <c r="H322" s="67"/>
      <c r="I322" s="67"/>
      <c r="J322" s="67"/>
      <c r="K322" s="67"/>
      <c r="L322" s="67"/>
      <c r="M322" s="67"/>
    </row>
    <row r="323" spans="1:13" ht="15.15" customHeight="1" thickBot="1" x14ac:dyDescent="0.35">
      <c r="A323" s="19"/>
      <c r="B323" s="19"/>
      <c r="C323" s="19"/>
      <c r="D323" s="19"/>
      <c r="E323" s="20"/>
      <c r="F323" s="22" t="s">
        <v>19</v>
      </c>
      <c r="G323" s="22" t="s">
        <v>20</v>
      </c>
      <c r="H323" s="22" t="s">
        <v>21</v>
      </c>
      <c r="I323" s="22" t="s">
        <v>22</v>
      </c>
      <c r="J323" s="22" t="s">
        <v>23</v>
      </c>
      <c r="K323" s="22" t="s">
        <v>24</v>
      </c>
      <c r="L323" s="19"/>
      <c r="M323" s="19"/>
    </row>
    <row r="324" spans="1:13" ht="15.15" customHeight="1" thickBot="1" x14ac:dyDescent="0.35">
      <c r="A324" s="19"/>
      <c r="B324" s="19"/>
      <c r="C324" s="19"/>
      <c r="D324" s="23"/>
      <c r="E324" s="24"/>
      <c r="F324" s="25">
        <v>10</v>
      </c>
      <c r="G324" s="26"/>
      <c r="H324" s="26"/>
      <c r="I324" s="26"/>
      <c r="J324" s="28">
        <f>ROUND(F324,3)</f>
        <v>10</v>
      </c>
      <c r="K324" s="30">
        <f>SUM(J324:J324)</f>
        <v>10</v>
      </c>
      <c r="L324" s="19"/>
      <c r="M324" s="19"/>
    </row>
    <row r="325" spans="1:13" ht="45" customHeight="1" thickBot="1" x14ac:dyDescent="0.35">
      <c r="A325" s="10" t="s">
        <v>396</v>
      </c>
      <c r="B325" s="5" t="s">
        <v>15</v>
      </c>
      <c r="C325" s="5" t="s">
        <v>16</v>
      </c>
      <c r="D325" s="67" t="s">
        <v>397</v>
      </c>
      <c r="E325" s="67"/>
      <c r="F325" s="67"/>
      <c r="G325" s="67"/>
      <c r="H325" s="67"/>
      <c r="I325" s="67"/>
      <c r="J325" s="67"/>
      <c r="K325" s="17">
        <f>SUM(K328:K328)</f>
        <v>8</v>
      </c>
      <c r="L325" s="18">
        <f>ROUND(0*(1+M2/100),2)</f>
        <v>0</v>
      </c>
      <c r="M325" s="18">
        <f>ROUND(K325*L325,2)</f>
        <v>0</v>
      </c>
    </row>
    <row r="326" spans="1:13" ht="39.75" customHeight="1" thickBot="1" x14ac:dyDescent="0.35">
      <c r="A326" s="19"/>
      <c r="B326" s="19"/>
      <c r="C326" s="19"/>
      <c r="D326" s="67" t="s">
        <v>398</v>
      </c>
      <c r="E326" s="67"/>
      <c r="F326" s="67"/>
      <c r="G326" s="67"/>
      <c r="H326" s="67"/>
      <c r="I326" s="67"/>
      <c r="J326" s="67"/>
      <c r="K326" s="67"/>
      <c r="L326" s="67"/>
      <c r="M326" s="67"/>
    </row>
    <row r="327" spans="1:13" ht="15.15" customHeight="1" thickBot="1" x14ac:dyDescent="0.35">
      <c r="A327" s="19"/>
      <c r="B327" s="19"/>
      <c r="C327" s="19"/>
      <c r="D327" s="19"/>
      <c r="E327" s="20"/>
      <c r="F327" s="22" t="s">
        <v>19</v>
      </c>
      <c r="G327" s="22" t="s">
        <v>20</v>
      </c>
      <c r="H327" s="22" t="s">
        <v>21</v>
      </c>
      <c r="I327" s="22" t="s">
        <v>22</v>
      </c>
      <c r="J327" s="22" t="s">
        <v>23</v>
      </c>
      <c r="K327" s="22" t="s">
        <v>24</v>
      </c>
      <c r="L327" s="19"/>
      <c r="M327" s="19"/>
    </row>
    <row r="328" spans="1:13" ht="15.15" customHeight="1" thickBot="1" x14ac:dyDescent="0.35">
      <c r="A328" s="19"/>
      <c r="B328" s="19"/>
      <c r="C328" s="19"/>
      <c r="D328" s="23"/>
      <c r="E328" s="24"/>
      <c r="F328" s="25">
        <v>8</v>
      </c>
      <c r="G328" s="26"/>
      <c r="H328" s="26"/>
      <c r="I328" s="26"/>
      <c r="J328" s="28">
        <f>ROUND(F328,3)</f>
        <v>8</v>
      </c>
      <c r="K328" s="30">
        <f>SUM(J328:J328)</f>
        <v>8</v>
      </c>
      <c r="L328" s="19"/>
      <c r="M328" s="19"/>
    </row>
    <row r="329" spans="1:13" ht="15.45" customHeight="1" thickBot="1" x14ac:dyDescent="0.35">
      <c r="A329" s="10" t="s">
        <v>399</v>
      </c>
      <c r="B329" s="5" t="s">
        <v>15</v>
      </c>
      <c r="C329" s="5" t="s">
        <v>26</v>
      </c>
      <c r="D329" s="67" t="s">
        <v>400</v>
      </c>
      <c r="E329" s="67"/>
      <c r="F329" s="67"/>
      <c r="G329" s="67"/>
      <c r="H329" s="67"/>
      <c r="I329" s="67"/>
      <c r="J329" s="67"/>
      <c r="K329" s="17">
        <f>SUM(K332:K332)</f>
        <v>7</v>
      </c>
      <c r="L329" s="18">
        <f>ROUND(0*(1+M2/100),2)</f>
        <v>0</v>
      </c>
      <c r="M329" s="18">
        <f>ROUND(K329*L329,2)</f>
        <v>0</v>
      </c>
    </row>
    <row r="330" spans="1:13" ht="61.5" customHeight="1" thickBot="1" x14ac:dyDescent="0.35">
      <c r="A330" s="19"/>
      <c r="B330" s="19"/>
      <c r="C330" s="19"/>
      <c r="D330" s="67" t="s">
        <v>401</v>
      </c>
      <c r="E330" s="67"/>
      <c r="F330" s="67"/>
      <c r="G330" s="67"/>
      <c r="H330" s="67"/>
      <c r="I330" s="67"/>
      <c r="J330" s="67"/>
      <c r="K330" s="67"/>
      <c r="L330" s="67"/>
      <c r="M330" s="67"/>
    </row>
    <row r="331" spans="1:13" ht="15.15" customHeight="1" thickBot="1" x14ac:dyDescent="0.35">
      <c r="A331" s="19"/>
      <c r="B331" s="19"/>
      <c r="C331" s="19"/>
      <c r="D331" s="19"/>
      <c r="E331" s="20"/>
      <c r="F331" s="22" t="s">
        <v>19</v>
      </c>
      <c r="G331" s="22" t="s">
        <v>20</v>
      </c>
      <c r="H331" s="22" t="s">
        <v>21</v>
      </c>
      <c r="I331" s="22" t="s">
        <v>22</v>
      </c>
      <c r="J331" s="22" t="s">
        <v>23</v>
      </c>
      <c r="K331" s="22" t="s">
        <v>24</v>
      </c>
      <c r="L331" s="19"/>
      <c r="M331" s="19"/>
    </row>
    <row r="332" spans="1:13" ht="15.15" customHeight="1" thickBot="1" x14ac:dyDescent="0.35">
      <c r="A332" s="19"/>
      <c r="B332" s="19"/>
      <c r="C332" s="19"/>
      <c r="D332" s="23"/>
      <c r="E332" s="24" t="s">
        <v>402</v>
      </c>
      <c r="F332" s="25">
        <v>7</v>
      </c>
      <c r="G332" s="26"/>
      <c r="H332" s="26"/>
      <c r="I332" s="26"/>
      <c r="J332" s="28">
        <f>ROUND(F332,3)</f>
        <v>7</v>
      </c>
      <c r="K332" s="30">
        <f>SUM(J332:J332)</f>
        <v>7</v>
      </c>
      <c r="L332" s="19"/>
      <c r="M332" s="19"/>
    </row>
    <row r="333" spans="1:13" ht="15.45" customHeight="1" thickBot="1" x14ac:dyDescent="0.35">
      <c r="A333" s="10" t="s">
        <v>403</v>
      </c>
      <c r="B333" s="5" t="s">
        <v>15</v>
      </c>
      <c r="C333" s="5" t="s">
        <v>26</v>
      </c>
      <c r="D333" s="67" t="s">
        <v>404</v>
      </c>
      <c r="E333" s="67"/>
      <c r="F333" s="67"/>
      <c r="G333" s="67"/>
      <c r="H333" s="67"/>
      <c r="I333" s="67"/>
      <c r="J333" s="67"/>
      <c r="K333" s="17">
        <f>SUM(K336:K336)</f>
        <v>7</v>
      </c>
      <c r="L333" s="18">
        <f>ROUND(0*(1+M2/100),2)</f>
        <v>0</v>
      </c>
      <c r="M333" s="18">
        <f>ROUND(K333*L333,2)</f>
        <v>0</v>
      </c>
    </row>
    <row r="334" spans="1:13" ht="60" customHeight="1" thickBot="1" x14ac:dyDescent="0.35">
      <c r="A334" s="19"/>
      <c r="B334" s="19"/>
      <c r="C334" s="19"/>
      <c r="D334" s="67" t="s">
        <v>405</v>
      </c>
      <c r="E334" s="67"/>
      <c r="F334" s="67"/>
      <c r="G334" s="67"/>
      <c r="H334" s="67"/>
      <c r="I334" s="67"/>
      <c r="J334" s="67"/>
      <c r="K334" s="67"/>
      <c r="L334" s="67"/>
      <c r="M334" s="67"/>
    </row>
    <row r="335" spans="1:13" ht="15.15" customHeight="1" thickBot="1" x14ac:dyDescent="0.35">
      <c r="A335" s="19"/>
      <c r="B335" s="19"/>
      <c r="C335" s="19"/>
      <c r="D335" s="19"/>
      <c r="E335" s="20"/>
      <c r="F335" s="22" t="s">
        <v>19</v>
      </c>
      <c r="G335" s="22" t="s">
        <v>20</v>
      </c>
      <c r="H335" s="22" t="s">
        <v>21</v>
      </c>
      <c r="I335" s="22" t="s">
        <v>22</v>
      </c>
      <c r="J335" s="22" t="s">
        <v>23</v>
      </c>
      <c r="K335" s="22" t="s">
        <v>24</v>
      </c>
      <c r="L335" s="19"/>
      <c r="M335" s="19"/>
    </row>
    <row r="336" spans="1:13" ht="15.15" customHeight="1" thickBot="1" x14ac:dyDescent="0.35">
      <c r="A336" s="19"/>
      <c r="B336" s="19"/>
      <c r="C336" s="19"/>
      <c r="D336" s="23"/>
      <c r="E336" s="24" t="s">
        <v>402</v>
      </c>
      <c r="F336" s="25"/>
      <c r="G336" s="26">
        <v>7</v>
      </c>
      <c r="H336" s="26"/>
      <c r="I336" s="26"/>
      <c r="J336" s="28">
        <f>ROUND(G336,3)</f>
        <v>7</v>
      </c>
      <c r="K336" s="30">
        <f>SUM(J336:J336)</f>
        <v>7</v>
      </c>
      <c r="L336" s="19"/>
      <c r="M336" s="19"/>
    </row>
    <row r="337" spans="1:13" ht="15.45" customHeight="1" thickBot="1" x14ac:dyDescent="0.35">
      <c r="A337" s="10" t="s">
        <v>406</v>
      </c>
      <c r="B337" s="5" t="s">
        <v>15</v>
      </c>
      <c r="C337" s="5" t="s">
        <v>33</v>
      </c>
      <c r="D337" s="67" t="s">
        <v>407</v>
      </c>
      <c r="E337" s="67"/>
      <c r="F337" s="67"/>
      <c r="G337" s="67"/>
      <c r="H337" s="67"/>
      <c r="I337" s="67"/>
      <c r="J337" s="67"/>
      <c r="K337" s="17">
        <f>ROUND(1,2)</f>
        <v>1</v>
      </c>
      <c r="L337" s="18">
        <f>ROUND(0*(1+M2/100),2)</f>
        <v>0</v>
      </c>
      <c r="M337" s="18">
        <f>ROUND(K337*L337,2)</f>
        <v>0</v>
      </c>
    </row>
    <row r="338" spans="1:13" ht="78.75" customHeight="1" thickBot="1" x14ac:dyDescent="0.35">
      <c r="A338" s="19"/>
      <c r="B338" s="19"/>
      <c r="C338" s="19"/>
      <c r="D338" s="67" t="s">
        <v>408</v>
      </c>
      <c r="E338" s="67"/>
      <c r="F338" s="67"/>
      <c r="G338" s="67"/>
      <c r="H338" s="67"/>
      <c r="I338" s="67"/>
      <c r="J338" s="67"/>
      <c r="K338" s="67"/>
      <c r="L338" s="67"/>
      <c r="M338" s="67"/>
    </row>
    <row r="339" spans="1:13" ht="15.45" customHeight="1" thickBot="1" x14ac:dyDescent="0.35">
      <c r="A339" s="39" t="s">
        <v>409</v>
      </c>
      <c r="B339" s="39" t="s">
        <v>11</v>
      </c>
      <c r="C339" s="40"/>
      <c r="D339" s="70" t="s">
        <v>410</v>
      </c>
      <c r="E339" s="70"/>
      <c r="F339" s="70"/>
      <c r="G339" s="70"/>
      <c r="H339" s="70"/>
      <c r="I339" s="70"/>
      <c r="J339" s="70"/>
      <c r="K339" s="40"/>
      <c r="L339" s="41">
        <f>L352</f>
        <v>0</v>
      </c>
      <c r="M339" s="41">
        <f>ROUND(L339,2)</f>
        <v>0</v>
      </c>
    </row>
    <row r="340" spans="1:13" ht="18.75" customHeight="1" thickBot="1" x14ac:dyDescent="0.35">
      <c r="A340" s="10" t="s">
        <v>411</v>
      </c>
      <c r="B340" s="5" t="s">
        <v>15</v>
      </c>
      <c r="C340" s="5" t="s">
        <v>16</v>
      </c>
      <c r="D340" s="67" t="s">
        <v>412</v>
      </c>
      <c r="E340" s="67"/>
      <c r="F340" s="67"/>
      <c r="G340" s="67"/>
      <c r="H340" s="67"/>
      <c r="I340" s="67"/>
      <c r="J340" s="67"/>
      <c r="K340" s="17">
        <f>ROUND(2,2)</f>
        <v>2</v>
      </c>
      <c r="L340" s="18">
        <f>ROUND(0*(1+M2/100),2)</f>
        <v>0</v>
      </c>
      <c r="M340" s="18">
        <f>ROUND(K340*L340,2)</f>
        <v>0</v>
      </c>
    </row>
    <row r="341" spans="1:13" ht="16.5" customHeight="1" thickBot="1" x14ac:dyDescent="0.35">
      <c r="A341" s="19"/>
      <c r="B341" s="19"/>
      <c r="C341" s="19"/>
      <c r="D341" s="67" t="s">
        <v>412</v>
      </c>
      <c r="E341" s="67"/>
      <c r="F341" s="67"/>
      <c r="G341" s="67"/>
      <c r="H341" s="67"/>
      <c r="I341" s="67"/>
      <c r="J341" s="67"/>
      <c r="K341" s="67"/>
      <c r="L341" s="67"/>
      <c r="M341" s="67"/>
    </row>
    <row r="342" spans="1:13" ht="30" customHeight="1" thickBot="1" x14ac:dyDescent="0.35">
      <c r="A342" s="10" t="s">
        <v>413</v>
      </c>
      <c r="B342" s="5" t="s">
        <v>15</v>
      </c>
      <c r="C342" s="5" t="s">
        <v>16</v>
      </c>
      <c r="D342" s="67" t="s">
        <v>414</v>
      </c>
      <c r="E342" s="67"/>
      <c r="F342" s="67"/>
      <c r="G342" s="67"/>
      <c r="H342" s="67"/>
      <c r="I342" s="67"/>
      <c r="J342" s="67"/>
      <c r="K342" s="17">
        <f>ROUND(2,2)</f>
        <v>2</v>
      </c>
      <c r="L342" s="18">
        <f>ROUND(0*(1+M2/100),2)</f>
        <v>0</v>
      </c>
      <c r="M342" s="18">
        <f>ROUND(K342*L342,2)</f>
        <v>0</v>
      </c>
    </row>
    <row r="343" spans="1:13" ht="12.15" customHeight="1" thickBot="1" x14ac:dyDescent="0.35">
      <c r="A343" s="19"/>
      <c r="B343" s="19"/>
      <c r="C343" s="19"/>
      <c r="D343" s="67" t="s">
        <v>414</v>
      </c>
      <c r="E343" s="67"/>
      <c r="F343" s="67"/>
      <c r="G343" s="67"/>
      <c r="H343" s="67"/>
      <c r="I343" s="67"/>
      <c r="J343" s="67"/>
      <c r="K343" s="67"/>
      <c r="L343" s="67"/>
      <c r="M343" s="67"/>
    </row>
    <row r="344" spans="1:13" ht="27.75" customHeight="1" thickBot="1" x14ac:dyDescent="0.35">
      <c r="A344" s="10" t="s">
        <v>415</v>
      </c>
      <c r="B344" s="5" t="s">
        <v>15</v>
      </c>
      <c r="C344" s="5" t="s">
        <v>16</v>
      </c>
      <c r="D344" s="67" t="s">
        <v>416</v>
      </c>
      <c r="E344" s="67"/>
      <c r="F344" s="67"/>
      <c r="G344" s="67"/>
      <c r="H344" s="67"/>
      <c r="I344" s="67"/>
      <c r="J344" s="67"/>
      <c r="K344" s="17">
        <f>ROUND(2,2)</f>
        <v>2</v>
      </c>
      <c r="L344" s="18">
        <f>ROUND(0*(1+M2/100),2)</f>
        <v>0</v>
      </c>
      <c r="M344" s="18">
        <f>ROUND(K344*L344,2)</f>
        <v>0</v>
      </c>
    </row>
    <row r="345" spans="1:13" ht="12.15" customHeight="1" thickBot="1" x14ac:dyDescent="0.35">
      <c r="A345" s="19"/>
      <c r="B345" s="19"/>
      <c r="C345" s="19"/>
      <c r="D345" s="67" t="s">
        <v>416</v>
      </c>
      <c r="E345" s="67"/>
      <c r="F345" s="67"/>
      <c r="G345" s="67"/>
      <c r="H345" s="67"/>
      <c r="I345" s="67"/>
      <c r="J345" s="67"/>
      <c r="K345" s="67"/>
      <c r="L345" s="67"/>
      <c r="M345" s="67"/>
    </row>
    <row r="346" spans="1:13" ht="30" customHeight="1" thickBot="1" x14ac:dyDescent="0.35">
      <c r="A346" s="10" t="s">
        <v>417</v>
      </c>
      <c r="B346" s="5" t="s">
        <v>15</v>
      </c>
      <c r="C346" s="5" t="s">
        <v>16</v>
      </c>
      <c r="D346" s="67" t="s">
        <v>418</v>
      </c>
      <c r="E346" s="67"/>
      <c r="F346" s="67"/>
      <c r="G346" s="67"/>
      <c r="H346" s="67"/>
      <c r="I346" s="67"/>
      <c r="J346" s="67"/>
      <c r="K346" s="17">
        <f>ROUND(2,2)</f>
        <v>2</v>
      </c>
      <c r="L346" s="18">
        <f>ROUND(0*(1+M2/100),2)</f>
        <v>0</v>
      </c>
      <c r="M346" s="18">
        <f>ROUND(K346*L346,2)</f>
        <v>0</v>
      </c>
    </row>
    <row r="347" spans="1:13" ht="17.25" customHeight="1" thickBot="1" x14ac:dyDescent="0.35">
      <c r="A347" s="19"/>
      <c r="B347" s="19"/>
      <c r="C347" s="19"/>
      <c r="D347" s="67" t="s">
        <v>418</v>
      </c>
      <c r="E347" s="67"/>
      <c r="F347" s="67"/>
      <c r="G347" s="67"/>
      <c r="H347" s="67"/>
      <c r="I347" s="67"/>
      <c r="J347" s="67"/>
      <c r="K347" s="67"/>
      <c r="L347" s="67"/>
      <c r="M347" s="67"/>
    </row>
    <row r="348" spans="1:13" ht="27" customHeight="1" thickBot="1" x14ac:dyDescent="0.35">
      <c r="A348" s="10" t="s">
        <v>419</v>
      </c>
      <c r="B348" s="5" t="s">
        <v>15</v>
      </c>
      <c r="C348" s="5" t="s">
        <v>16</v>
      </c>
      <c r="D348" s="67" t="s">
        <v>420</v>
      </c>
      <c r="E348" s="67"/>
      <c r="F348" s="67"/>
      <c r="G348" s="67"/>
      <c r="H348" s="67"/>
      <c r="I348" s="67"/>
      <c r="J348" s="67"/>
      <c r="K348" s="17">
        <f>ROUND(2,2)</f>
        <v>2</v>
      </c>
      <c r="L348" s="18">
        <f>ROUND(0*(1+M2/100),2)</f>
        <v>0</v>
      </c>
      <c r="M348" s="18">
        <f>ROUND(K348*L348,2)</f>
        <v>0</v>
      </c>
    </row>
    <row r="349" spans="1:13" ht="18" customHeight="1" thickBot="1" x14ac:dyDescent="0.35">
      <c r="A349" s="19"/>
      <c r="B349" s="19"/>
      <c r="C349" s="19"/>
      <c r="D349" s="67" t="s">
        <v>420</v>
      </c>
      <c r="E349" s="67"/>
      <c r="F349" s="67"/>
      <c r="G349" s="67"/>
      <c r="H349" s="67"/>
      <c r="I349" s="67"/>
      <c r="J349" s="67"/>
      <c r="K349" s="67"/>
      <c r="L349" s="67"/>
      <c r="M349" s="67"/>
    </row>
    <row r="350" spans="1:13" ht="25.5" customHeight="1" thickBot="1" x14ac:dyDescent="0.35">
      <c r="A350" s="10" t="s">
        <v>421</v>
      </c>
      <c r="B350" s="5" t="s">
        <v>15</v>
      </c>
      <c r="C350" s="5" t="s">
        <v>16</v>
      </c>
      <c r="D350" s="67" t="s">
        <v>422</v>
      </c>
      <c r="E350" s="67"/>
      <c r="F350" s="67"/>
      <c r="G350" s="67"/>
      <c r="H350" s="67"/>
      <c r="I350" s="67"/>
      <c r="J350" s="67"/>
      <c r="K350" s="17">
        <f>ROUND(2,2)</f>
        <v>2</v>
      </c>
      <c r="L350" s="18">
        <f>ROUND(0*(1+M2/100),2)</f>
        <v>0</v>
      </c>
      <c r="M350" s="18">
        <f>ROUND(K350*L350,2)</f>
        <v>0</v>
      </c>
    </row>
    <row r="351" spans="1:13" ht="24" customHeight="1" thickBot="1" x14ac:dyDescent="0.35">
      <c r="A351" s="19"/>
      <c r="B351" s="19"/>
      <c r="C351" s="19"/>
      <c r="D351" s="67" t="s">
        <v>422</v>
      </c>
      <c r="E351" s="67"/>
      <c r="F351" s="67"/>
      <c r="G351" s="67"/>
      <c r="H351" s="67"/>
      <c r="I351" s="67"/>
      <c r="J351" s="67"/>
      <c r="K351" s="67"/>
      <c r="L351" s="67"/>
      <c r="M351" s="67"/>
    </row>
    <row r="352" spans="1:13" ht="15.45" customHeight="1" thickBot="1" x14ac:dyDescent="0.35">
      <c r="A352" s="42"/>
      <c r="B352" s="42"/>
      <c r="C352" s="42"/>
      <c r="D352" s="43" t="s">
        <v>409</v>
      </c>
      <c r="E352" s="42"/>
      <c r="F352" s="42"/>
      <c r="G352" s="42"/>
      <c r="H352" s="42"/>
      <c r="I352" s="42"/>
      <c r="J352" s="42"/>
      <c r="K352" s="42"/>
      <c r="L352" s="44">
        <f>M340+M342+M344+M346+M348+M350</f>
        <v>0</v>
      </c>
      <c r="M352" s="44">
        <f>ROUND(L352,2)</f>
        <v>0</v>
      </c>
    </row>
    <row r="353" spans="1:13" ht="15.45" customHeight="1" thickBot="1" x14ac:dyDescent="0.35">
      <c r="A353" s="48"/>
      <c r="B353" s="48"/>
      <c r="C353" s="48"/>
      <c r="D353" s="49" t="s">
        <v>384</v>
      </c>
      <c r="E353" s="48"/>
      <c r="F353" s="48"/>
      <c r="G353" s="48"/>
      <c r="H353" s="48"/>
      <c r="I353" s="48"/>
      <c r="J353" s="48"/>
      <c r="K353" s="48"/>
      <c r="L353" s="50">
        <f>M312+M321+M325+M329+M333+M337+M352</f>
        <v>0</v>
      </c>
      <c r="M353" s="50">
        <f>ROUND(L353,2)</f>
        <v>0</v>
      </c>
    </row>
    <row r="354" spans="1:13" ht="15.45" customHeight="1" thickBot="1" x14ac:dyDescent="0.35">
      <c r="A354" s="35" t="s">
        <v>423</v>
      </c>
      <c r="B354" s="35" t="s">
        <v>11</v>
      </c>
      <c r="C354" s="36"/>
      <c r="D354" s="69" t="s">
        <v>424</v>
      </c>
      <c r="E354" s="69"/>
      <c r="F354" s="69"/>
      <c r="G354" s="69"/>
      <c r="H354" s="69"/>
      <c r="I354" s="69"/>
      <c r="J354" s="69"/>
      <c r="K354" s="36"/>
      <c r="L354" s="37">
        <f>L359</f>
        <v>0</v>
      </c>
      <c r="M354" s="37">
        <f>ROUND(L354,2)</f>
        <v>0</v>
      </c>
    </row>
    <row r="355" spans="1:13" ht="30" customHeight="1" thickBot="1" x14ac:dyDescent="0.35">
      <c r="A355" s="10" t="s">
        <v>425</v>
      </c>
      <c r="B355" s="5" t="s">
        <v>15</v>
      </c>
      <c r="C355" s="5" t="s">
        <v>16</v>
      </c>
      <c r="D355" s="67" t="s">
        <v>426</v>
      </c>
      <c r="E355" s="67"/>
      <c r="F355" s="67"/>
      <c r="G355" s="67"/>
      <c r="H355" s="67"/>
      <c r="I355" s="67"/>
      <c r="J355" s="67"/>
      <c r="K355" s="17">
        <f>SUM(K358:K358)</f>
        <v>1</v>
      </c>
      <c r="L355" s="18">
        <f>ROUND(0*(1+M2/100),2)</f>
        <v>0</v>
      </c>
      <c r="M355" s="18">
        <f>ROUND(K355*L355,2)</f>
        <v>0</v>
      </c>
    </row>
    <row r="356" spans="1:13" ht="48.75" customHeight="1" thickBot="1" x14ac:dyDescent="0.35">
      <c r="A356" s="19"/>
      <c r="B356" s="19"/>
      <c r="C356" s="19"/>
      <c r="D356" s="67" t="s">
        <v>427</v>
      </c>
      <c r="E356" s="67"/>
      <c r="F356" s="67"/>
      <c r="G356" s="67"/>
      <c r="H356" s="67"/>
      <c r="I356" s="67"/>
      <c r="J356" s="67"/>
      <c r="K356" s="67"/>
      <c r="L356" s="67"/>
      <c r="M356" s="67"/>
    </row>
    <row r="357" spans="1:13" ht="15.15" customHeight="1" thickBot="1" x14ac:dyDescent="0.35">
      <c r="A357" s="19"/>
      <c r="B357" s="19"/>
      <c r="C357" s="19"/>
      <c r="D357" s="19"/>
      <c r="E357" s="20"/>
      <c r="F357" s="22" t="s">
        <v>19</v>
      </c>
      <c r="G357" s="22" t="s">
        <v>20</v>
      </c>
      <c r="H357" s="22" t="s">
        <v>21</v>
      </c>
      <c r="I357" s="22" t="s">
        <v>22</v>
      </c>
      <c r="J357" s="22" t="s">
        <v>23</v>
      </c>
      <c r="K357" s="22" t="s">
        <v>24</v>
      </c>
      <c r="L357" s="19"/>
      <c r="M357" s="19"/>
    </row>
    <row r="358" spans="1:13" ht="15.15" customHeight="1" thickBot="1" x14ac:dyDescent="0.35">
      <c r="A358" s="19"/>
      <c r="B358" s="19"/>
      <c r="C358" s="19"/>
      <c r="D358" s="23"/>
      <c r="E358" s="24"/>
      <c r="F358" s="25">
        <v>1</v>
      </c>
      <c r="G358" s="26"/>
      <c r="H358" s="26"/>
      <c r="I358" s="26"/>
      <c r="J358" s="28">
        <f>ROUND(F358,3)</f>
        <v>1</v>
      </c>
      <c r="K358" s="30">
        <f>SUM(J358:J358)</f>
        <v>1</v>
      </c>
      <c r="L358" s="19"/>
      <c r="M358" s="19"/>
    </row>
    <row r="359" spans="1:13" ht="15.45" customHeight="1" thickBot="1" x14ac:dyDescent="0.35">
      <c r="A359" s="32"/>
      <c r="B359" s="32"/>
      <c r="C359" s="32"/>
      <c r="D359" s="33" t="s">
        <v>423</v>
      </c>
      <c r="E359" s="32"/>
      <c r="F359" s="32"/>
      <c r="G359" s="32"/>
      <c r="H359" s="32"/>
      <c r="I359" s="32"/>
      <c r="J359" s="32"/>
      <c r="K359" s="32"/>
      <c r="L359" s="34">
        <f>M355</f>
        <v>0</v>
      </c>
      <c r="M359" s="34">
        <f>ROUND(L359,2)</f>
        <v>0</v>
      </c>
    </row>
    <row r="360" spans="1:13" ht="15.45" customHeight="1" thickBot="1" x14ac:dyDescent="0.35">
      <c r="A360" s="35" t="s">
        <v>428</v>
      </c>
      <c r="B360" s="35" t="s">
        <v>11</v>
      </c>
      <c r="C360" s="36"/>
      <c r="D360" s="69" t="s">
        <v>429</v>
      </c>
      <c r="E360" s="69"/>
      <c r="F360" s="69"/>
      <c r="G360" s="69"/>
      <c r="H360" s="69"/>
      <c r="I360" s="69"/>
      <c r="J360" s="69"/>
      <c r="K360" s="36"/>
      <c r="L360" s="37">
        <f>L421</f>
        <v>0</v>
      </c>
      <c r="M360" s="37">
        <f>ROUND(L360,2)</f>
        <v>0</v>
      </c>
    </row>
    <row r="361" spans="1:13" ht="25.2" customHeight="1" thickBot="1" x14ac:dyDescent="0.35">
      <c r="A361" s="39" t="s">
        <v>430</v>
      </c>
      <c r="B361" s="39" t="s">
        <v>11</v>
      </c>
      <c r="C361" s="40"/>
      <c r="D361" s="70" t="s">
        <v>431</v>
      </c>
      <c r="E361" s="70"/>
      <c r="F361" s="70"/>
      <c r="G361" s="70"/>
      <c r="H361" s="70"/>
      <c r="I361" s="70"/>
      <c r="J361" s="70"/>
      <c r="K361" s="40"/>
      <c r="L361" s="41">
        <f>L387</f>
        <v>0</v>
      </c>
      <c r="M361" s="41">
        <f>ROUND(L361,2)</f>
        <v>0</v>
      </c>
    </row>
    <row r="362" spans="1:13" ht="15.45" customHeight="1" thickBot="1" x14ac:dyDescent="0.35">
      <c r="A362" s="10" t="s">
        <v>432</v>
      </c>
      <c r="B362" s="5" t="s">
        <v>15</v>
      </c>
      <c r="C362" s="5" t="s">
        <v>43</v>
      </c>
      <c r="D362" s="67" t="s">
        <v>433</v>
      </c>
      <c r="E362" s="67"/>
      <c r="F362" s="67"/>
      <c r="G362" s="67"/>
      <c r="H362" s="67"/>
      <c r="I362" s="67"/>
      <c r="J362" s="67"/>
      <c r="K362" s="17">
        <f>SUM(K365:K365)</f>
        <v>6.75</v>
      </c>
      <c r="L362" s="18">
        <f>ROUND(0*(1+M2/100),2)</f>
        <v>0</v>
      </c>
      <c r="M362" s="18">
        <f>ROUND(K362*L362,2)</f>
        <v>0</v>
      </c>
    </row>
    <row r="363" spans="1:13" ht="52.5" customHeight="1" thickBot="1" x14ac:dyDescent="0.35">
      <c r="A363" s="19"/>
      <c r="B363" s="19"/>
      <c r="C363" s="19"/>
      <c r="D363" s="67" t="s">
        <v>434</v>
      </c>
      <c r="E363" s="67"/>
      <c r="F363" s="67"/>
      <c r="G363" s="67"/>
      <c r="H363" s="67"/>
      <c r="I363" s="67"/>
      <c r="J363" s="67"/>
      <c r="K363" s="67"/>
      <c r="L363" s="67"/>
      <c r="M363" s="67"/>
    </row>
    <row r="364" spans="1:13" ht="15.15" customHeight="1" thickBot="1" x14ac:dyDescent="0.35">
      <c r="A364" s="19"/>
      <c r="B364" s="19"/>
      <c r="C364" s="19"/>
      <c r="D364" s="19"/>
      <c r="E364" s="20"/>
      <c r="F364" s="22" t="s">
        <v>19</v>
      </c>
      <c r="G364" s="22" t="s">
        <v>20</v>
      </c>
      <c r="H364" s="22" t="s">
        <v>21</v>
      </c>
      <c r="I364" s="22" t="s">
        <v>22</v>
      </c>
      <c r="J364" s="22" t="s">
        <v>23</v>
      </c>
      <c r="K364" s="22" t="s">
        <v>24</v>
      </c>
      <c r="L364" s="19"/>
      <c r="M364" s="19"/>
    </row>
    <row r="365" spans="1:13" ht="27" customHeight="1" thickBot="1" x14ac:dyDescent="0.35">
      <c r="A365" s="19"/>
      <c r="B365" s="19"/>
      <c r="C365" s="19"/>
      <c r="D365" s="23"/>
      <c r="E365" s="24" t="s">
        <v>435</v>
      </c>
      <c r="F365" s="25">
        <v>2</v>
      </c>
      <c r="G365" s="26">
        <v>4.5</v>
      </c>
      <c r="H365" s="26">
        <v>0.75</v>
      </c>
      <c r="I365" s="26"/>
      <c r="J365" s="28">
        <f>ROUND(F365*G365*H365,3)</f>
        <v>6.75</v>
      </c>
      <c r="K365" s="30">
        <f>SUM(J365:J365)</f>
        <v>6.75</v>
      </c>
      <c r="L365" s="19"/>
      <c r="M365" s="19"/>
    </row>
    <row r="366" spans="1:13" ht="20.25" customHeight="1" thickBot="1" x14ac:dyDescent="0.35">
      <c r="A366" s="10" t="s">
        <v>436</v>
      </c>
      <c r="B366" s="5" t="s">
        <v>15</v>
      </c>
      <c r="C366" s="5" t="s">
        <v>437</v>
      </c>
      <c r="D366" s="67" t="s">
        <v>438</v>
      </c>
      <c r="E366" s="67"/>
      <c r="F366" s="67"/>
      <c r="G366" s="67"/>
      <c r="H366" s="67"/>
      <c r="I366" s="67"/>
      <c r="J366" s="67"/>
      <c r="K366" s="17">
        <f>SUM(K369:K370)</f>
        <v>11.475</v>
      </c>
      <c r="L366" s="18">
        <f>ROUND(0*(1+M2/100),2)</f>
        <v>0</v>
      </c>
      <c r="M366" s="18">
        <f>ROUND(K366*L366,2)</f>
        <v>0</v>
      </c>
    </row>
    <row r="367" spans="1:13" ht="101.25" customHeight="1" thickBot="1" x14ac:dyDescent="0.35">
      <c r="A367" s="19"/>
      <c r="B367" s="19"/>
      <c r="C367" s="19"/>
      <c r="D367" s="67" t="s">
        <v>439</v>
      </c>
      <c r="E367" s="67"/>
      <c r="F367" s="67"/>
      <c r="G367" s="67"/>
      <c r="H367" s="67"/>
      <c r="I367" s="67"/>
      <c r="J367" s="67"/>
      <c r="K367" s="67"/>
      <c r="L367" s="67"/>
      <c r="M367" s="67"/>
    </row>
    <row r="368" spans="1:13" ht="15.15" customHeight="1" thickBot="1" x14ac:dyDescent="0.35">
      <c r="A368" s="19"/>
      <c r="B368" s="19"/>
      <c r="C368" s="19"/>
      <c r="D368" s="19"/>
      <c r="E368" s="20"/>
      <c r="F368" s="22" t="s">
        <v>19</v>
      </c>
      <c r="G368" s="22" t="s">
        <v>20</v>
      </c>
      <c r="H368" s="22" t="s">
        <v>21</v>
      </c>
      <c r="I368" s="22" t="s">
        <v>22</v>
      </c>
      <c r="J368" s="22" t="s">
        <v>23</v>
      </c>
      <c r="K368" s="22" t="s">
        <v>24</v>
      </c>
      <c r="L368" s="19"/>
      <c r="M368" s="19"/>
    </row>
    <row r="369" spans="1:13" ht="21.45" customHeight="1" thickBot="1" x14ac:dyDescent="0.35">
      <c r="A369" s="19"/>
      <c r="B369" s="19"/>
      <c r="C369" s="19"/>
      <c r="D369" s="23"/>
      <c r="E369" s="24" t="s">
        <v>435</v>
      </c>
      <c r="F369" s="25"/>
      <c r="G369" s="26"/>
      <c r="H369" s="26"/>
      <c r="I369" s="26"/>
      <c r="J369" s="38" t="s">
        <v>36</v>
      </c>
      <c r="K369" s="31"/>
      <c r="L369" s="19"/>
      <c r="M369" s="19"/>
    </row>
    <row r="370" spans="1:13" ht="48.75" customHeight="1" thickBot="1" x14ac:dyDescent="0.35">
      <c r="A370" s="19"/>
      <c r="B370" s="19"/>
      <c r="C370" s="19"/>
      <c r="D370" s="23"/>
      <c r="E370" s="5" t="s">
        <v>440</v>
      </c>
      <c r="F370" s="3">
        <v>2</v>
      </c>
      <c r="G370" s="17">
        <v>4.5</v>
      </c>
      <c r="H370" s="17">
        <v>0.75</v>
      </c>
      <c r="I370" s="17">
        <v>1.7</v>
      </c>
      <c r="J370" s="27">
        <f>ROUND(F370*G370*H370*I370,3)</f>
        <v>11.475</v>
      </c>
      <c r="K370" s="29">
        <f>SUM(J369:J370)</f>
        <v>11.475</v>
      </c>
      <c r="L370" s="19"/>
      <c r="M370" s="19"/>
    </row>
    <row r="371" spans="1:13" ht="15.45" customHeight="1" thickBot="1" x14ac:dyDescent="0.35">
      <c r="A371" s="10" t="s">
        <v>441</v>
      </c>
      <c r="B371" s="5" t="s">
        <v>15</v>
      </c>
      <c r="C371" s="5" t="s">
        <v>437</v>
      </c>
      <c r="D371" s="67" t="s">
        <v>442</v>
      </c>
      <c r="E371" s="67"/>
      <c r="F371" s="67"/>
      <c r="G371" s="67"/>
      <c r="H371" s="67"/>
      <c r="I371" s="67"/>
      <c r="J371" s="67"/>
      <c r="K371" s="17">
        <f>SUM(K374:K374)</f>
        <v>11.475</v>
      </c>
      <c r="L371" s="18">
        <f>ROUND(0*(1+M2/100),2)</f>
        <v>0</v>
      </c>
      <c r="M371" s="18">
        <f>ROUND(K371*L371,2)</f>
        <v>0</v>
      </c>
    </row>
    <row r="372" spans="1:13" ht="64.5" customHeight="1" thickBot="1" x14ac:dyDescent="0.35">
      <c r="A372" s="19"/>
      <c r="B372" s="19"/>
      <c r="C372" s="19"/>
      <c r="D372" s="67" t="s">
        <v>443</v>
      </c>
      <c r="E372" s="67"/>
      <c r="F372" s="67"/>
      <c r="G372" s="67"/>
      <c r="H372" s="67"/>
      <c r="I372" s="67"/>
      <c r="J372" s="67"/>
      <c r="K372" s="67"/>
      <c r="L372" s="67"/>
      <c r="M372" s="67"/>
    </row>
    <row r="373" spans="1:13" ht="15.15" customHeight="1" thickBot="1" x14ac:dyDescent="0.35">
      <c r="A373" s="19"/>
      <c r="B373" s="19"/>
      <c r="C373" s="19"/>
      <c r="D373" s="19"/>
      <c r="E373" s="20"/>
      <c r="F373" s="22" t="s">
        <v>19</v>
      </c>
      <c r="G373" s="22" t="s">
        <v>20</v>
      </c>
      <c r="H373" s="22" t="s">
        <v>21</v>
      </c>
      <c r="I373" s="22" t="s">
        <v>22</v>
      </c>
      <c r="J373" s="22" t="s">
        <v>23</v>
      </c>
      <c r="K373" s="22" t="s">
        <v>24</v>
      </c>
      <c r="L373" s="19"/>
      <c r="M373" s="19"/>
    </row>
    <row r="374" spans="1:13" ht="27" customHeight="1" thickBot="1" x14ac:dyDescent="0.35">
      <c r="A374" s="19"/>
      <c r="B374" s="19"/>
      <c r="C374" s="19"/>
      <c r="D374" s="23"/>
      <c r="E374" s="24" t="s">
        <v>435</v>
      </c>
      <c r="F374" s="25">
        <v>2</v>
      </c>
      <c r="G374" s="26">
        <v>4.5</v>
      </c>
      <c r="H374" s="26">
        <v>0.75</v>
      </c>
      <c r="I374" s="26">
        <v>1.7</v>
      </c>
      <c r="J374" s="28">
        <f>ROUND(F374*G374*H374*I374,3)</f>
        <v>11.475</v>
      </c>
      <c r="K374" s="30">
        <f>SUM(J374:J374)</f>
        <v>11.475</v>
      </c>
      <c r="L374" s="19"/>
      <c r="M374" s="19"/>
    </row>
    <row r="375" spans="1:13" ht="15.45" customHeight="1" thickBot="1" x14ac:dyDescent="0.35">
      <c r="A375" s="10" t="s">
        <v>444</v>
      </c>
      <c r="B375" s="5" t="s">
        <v>15</v>
      </c>
      <c r="C375" s="5" t="s">
        <v>437</v>
      </c>
      <c r="D375" s="67" t="s">
        <v>445</v>
      </c>
      <c r="E375" s="67"/>
      <c r="F375" s="67"/>
      <c r="G375" s="67"/>
      <c r="H375" s="67"/>
      <c r="I375" s="67"/>
      <c r="J375" s="67"/>
      <c r="K375" s="17">
        <f>SUM(K378:K378)</f>
        <v>4.3879999999999999</v>
      </c>
      <c r="L375" s="18">
        <f>ROUND(0*(1+M2/100),2)</f>
        <v>0</v>
      </c>
      <c r="M375" s="18">
        <f>ROUND(K375*L375,2)</f>
        <v>0</v>
      </c>
    </row>
    <row r="376" spans="1:13" ht="46.5" customHeight="1" thickBot="1" x14ac:dyDescent="0.35">
      <c r="A376" s="19"/>
      <c r="B376" s="19"/>
      <c r="C376" s="19"/>
      <c r="D376" s="67" t="s">
        <v>446</v>
      </c>
      <c r="E376" s="67"/>
      <c r="F376" s="67"/>
      <c r="G376" s="67"/>
      <c r="H376" s="67"/>
      <c r="I376" s="67"/>
      <c r="J376" s="67"/>
      <c r="K376" s="67"/>
      <c r="L376" s="67"/>
      <c r="M376" s="67"/>
    </row>
    <row r="377" spans="1:13" ht="15.15" customHeight="1" thickBot="1" x14ac:dyDescent="0.35">
      <c r="A377" s="19"/>
      <c r="B377" s="19"/>
      <c r="C377" s="19"/>
      <c r="D377" s="19"/>
      <c r="E377" s="20"/>
      <c r="F377" s="22" t="s">
        <v>19</v>
      </c>
      <c r="G377" s="22" t="s">
        <v>20</v>
      </c>
      <c r="H377" s="22" t="s">
        <v>21</v>
      </c>
      <c r="I377" s="22" t="s">
        <v>22</v>
      </c>
      <c r="J377" s="22" t="s">
        <v>23</v>
      </c>
      <c r="K377" s="22" t="s">
        <v>24</v>
      </c>
      <c r="L377" s="19"/>
      <c r="M377" s="19"/>
    </row>
    <row r="378" spans="1:13" ht="25.5" customHeight="1" thickBot="1" x14ac:dyDescent="0.35">
      <c r="A378" s="19"/>
      <c r="B378" s="19"/>
      <c r="C378" s="19"/>
      <c r="D378" s="23"/>
      <c r="E378" s="24" t="s">
        <v>435</v>
      </c>
      <c r="F378" s="25">
        <v>2</v>
      </c>
      <c r="G378" s="26">
        <v>4.5</v>
      </c>
      <c r="H378" s="26">
        <v>0.75</v>
      </c>
      <c r="I378" s="26">
        <v>0.65</v>
      </c>
      <c r="J378" s="28">
        <f>ROUND(F378*G378*H378*I378,3)</f>
        <v>4.3879999999999999</v>
      </c>
      <c r="K378" s="30">
        <f>SUM(J378:J378)</f>
        <v>4.3879999999999999</v>
      </c>
      <c r="L378" s="19"/>
      <c r="M378" s="19"/>
    </row>
    <row r="379" spans="1:13" ht="15.45" customHeight="1" thickBot="1" x14ac:dyDescent="0.35">
      <c r="A379" s="10" t="s">
        <v>447</v>
      </c>
      <c r="B379" s="5" t="s">
        <v>15</v>
      </c>
      <c r="C379" s="5" t="s">
        <v>437</v>
      </c>
      <c r="D379" s="67" t="s">
        <v>448</v>
      </c>
      <c r="E379" s="67"/>
      <c r="F379" s="67"/>
      <c r="G379" s="67"/>
      <c r="H379" s="67"/>
      <c r="I379" s="67"/>
      <c r="J379" s="67"/>
      <c r="K379" s="17">
        <f>SUM(K382:K382)</f>
        <v>5.4</v>
      </c>
      <c r="L379" s="18">
        <f>ROUND(0*(1+M2/100),2)</f>
        <v>0</v>
      </c>
      <c r="M379" s="18">
        <f>ROUND(K379*L379,2)</f>
        <v>0</v>
      </c>
    </row>
    <row r="380" spans="1:13" ht="75" customHeight="1" thickBot="1" x14ac:dyDescent="0.35">
      <c r="A380" s="19"/>
      <c r="B380" s="19"/>
      <c r="C380" s="19"/>
      <c r="D380" s="67" t="s">
        <v>449</v>
      </c>
      <c r="E380" s="67"/>
      <c r="F380" s="67"/>
      <c r="G380" s="67"/>
      <c r="H380" s="67"/>
      <c r="I380" s="67"/>
      <c r="J380" s="67"/>
      <c r="K380" s="67"/>
      <c r="L380" s="67"/>
      <c r="M380" s="67"/>
    </row>
    <row r="381" spans="1:13" ht="15.15" customHeight="1" thickBot="1" x14ac:dyDescent="0.35">
      <c r="A381" s="19"/>
      <c r="B381" s="19"/>
      <c r="C381" s="19"/>
      <c r="D381" s="19"/>
      <c r="E381" s="20"/>
      <c r="F381" s="22" t="s">
        <v>19</v>
      </c>
      <c r="G381" s="22" t="s">
        <v>20</v>
      </c>
      <c r="H381" s="22" t="s">
        <v>21</v>
      </c>
      <c r="I381" s="22" t="s">
        <v>22</v>
      </c>
      <c r="J381" s="22" t="s">
        <v>23</v>
      </c>
      <c r="K381" s="22" t="s">
        <v>24</v>
      </c>
      <c r="L381" s="19"/>
      <c r="M381" s="19"/>
    </row>
    <row r="382" spans="1:13" ht="29.25" customHeight="1" thickBot="1" x14ac:dyDescent="0.35">
      <c r="A382" s="19"/>
      <c r="B382" s="19"/>
      <c r="C382" s="19"/>
      <c r="D382" s="23"/>
      <c r="E382" s="24" t="s">
        <v>435</v>
      </c>
      <c r="F382" s="25">
        <v>2</v>
      </c>
      <c r="G382" s="26">
        <v>4.5</v>
      </c>
      <c r="H382" s="26">
        <v>0.75</v>
      </c>
      <c r="I382" s="26">
        <v>0.8</v>
      </c>
      <c r="J382" s="28">
        <f>ROUND(F382*G382*H382*I382,3)</f>
        <v>5.4</v>
      </c>
      <c r="K382" s="30">
        <f>SUM(J382:J382)</f>
        <v>5.4</v>
      </c>
      <c r="L382" s="19"/>
      <c r="M382" s="19"/>
    </row>
    <row r="383" spans="1:13" ht="70.5" customHeight="1" thickBot="1" x14ac:dyDescent="0.35">
      <c r="A383" s="10" t="s">
        <v>450</v>
      </c>
      <c r="B383" s="5" t="s">
        <v>15</v>
      </c>
      <c r="C383" s="5" t="s">
        <v>43</v>
      </c>
      <c r="D383" s="67" t="s">
        <v>451</v>
      </c>
      <c r="E383" s="67"/>
      <c r="F383" s="67"/>
      <c r="G383" s="67"/>
      <c r="H383" s="67"/>
      <c r="I383" s="67"/>
      <c r="J383" s="67"/>
      <c r="K383" s="17">
        <f>SUM(K386:K386)</f>
        <v>6.75</v>
      </c>
      <c r="L383" s="18">
        <f>ROUND(0*(1+M2/100),2)</f>
        <v>0</v>
      </c>
      <c r="M383" s="18">
        <f>ROUND(K383*L383,2)</f>
        <v>0</v>
      </c>
    </row>
    <row r="384" spans="1:13" ht="127.5" customHeight="1" thickBot="1" x14ac:dyDescent="0.35">
      <c r="A384" s="19"/>
      <c r="B384" s="19"/>
      <c r="C384" s="19"/>
      <c r="D384" s="67" t="s">
        <v>452</v>
      </c>
      <c r="E384" s="67"/>
      <c r="F384" s="67"/>
      <c r="G384" s="67"/>
      <c r="H384" s="67"/>
      <c r="I384" s="67"/>
      <c r="J384" s="67"/>
      <c r="K384" s="67"/>
      <c r="L384" s="67"/>
      <c r="M384" s="67"/>
    </row>
    <row r="385" spans="1:13" ht="15.15" customHeight="1" thickBot="1" x14ac:dyDescent="0.35">
      <c r="A385" s="19"/>
      <c r="B385" s="19"/>
      <c r="C385" s="19"/>
      <c r="D385" s="19"/>
      <c r="E385" s="20"/>
      <c r="F385" s="22" t="s">
        <v>19</v>
      </c>
      <c r="G385" s="22" t="s">
        <v>20</v>
      </c>
      <c r="H385" s="22" t="s">
        <v>21</v>
      </c>
      <c r="I385" s="22" t="s">
        <v>22</v>
      </c>
      <c r="J385" s="22" t="s">
        <v>23</v>
      </c>
      <c r="K385" s="22" t="s">
        <v>24</v>
      </c>
      <c r="L385" s="19"/>
      <c r="M385" s="19"/>
    </row>
    <row r="386" spans="1:13" ht="30" customHeight="1" thickBot="1" x14ac:dyDescent="0.35">
      <c r="A386" s="19"/>
      <c r="B386" s="19"/>
      <c r="C386" s="19"/>
      <c r="D386" s="23"/>
      <c r="E386" s="24" t="s">
        <v>435</v>
      </c>
      <c r="F386" s="25">
        <v>2</v>
      </c>
      <c r="G386" s="26">
        <v>4.5</v>
      </c>
      <c r="H386" s="26">
        <v>0.75</v>
      </c>
      <c r="I386" s="26"/>
      <c r="J386" s="28">
        <f>ROUND(F386*G386*H386,3)</f>
        <v>6.75</v>
      </c>
      <c r="K386" s="30">
        <f>SUM(J386:J386)</f>
        <v>6.75</v>
      </c>
      <c r="L386" s="19"/>
      <c r="M386" s="19"/>
    </row>
    <row r="387" spans="1:13" ht="15.45" customHeight="1" thickBot="1" x14ac:dyDescent="0.35">
      <c r="A387" s="42"/>
      <c r="B387" s="42"/>
      <c r="C387" s="42"/>
      <c r="D387" s="43" t="s">
        <v>430</v>
      </c>
      <c r="E387" s="42"/>
      <c r="F387" s="42"/>
      <c r="G387" s="42"/>
      <c r="H387" s="42"/>
      <c r="I387" s="42"/>
      <c r="J387" s="42"/>
      <c r="K387" s="42"/>
      <c r="L387" s="44">
        <f>M362+M366+M371+M375+M379+M383</f>
        <v>0</v>
      </c>
      <c r="M387" s="44">
        <f>ROUND(L387,2)</f>
        <v>0</v>
      </c>
    </row>
    <row r="388" spans="1:13" ht="15.45" customHeight="1" thickBot="1" x14ac:dyDescent="0.35">
      <c r="A388" s="45" t="s">
        <v>453</v>
      </c>
      <c r="B388" s="45" t="s">
        <v>11</v>
      </c>
      <c r="C388" s="46"/>
      <c r="D388" s="68" t="s">
        <v>454</v>
      </c>
      <c r="E388" s="68"/>
      <c r="F388" s="68"/>
      <c r="G388" s="68"/>
      <c r="H388" s="68"/>
      <c r="I388" s="68"/>
      <c r="J388" s="68"/>
      <c r="K388" s="46"/>
      <c r="L388" s="47">
        <f>L420</f>
        <v>0</v>
      </c>
      <c r="M388" s="47">
        <f>ROUND(L388,2)</f>
        <v>0</v>
      </c>
    </row>
    <row r="389" spans="1:13" ht="33" customHeight="1" thickBot="1" x14ac:dyDescent="0.35">
      <c r="A389" s="10" t="s">
        <v>455</v>
      </c>
      <c r="B389" s="5" t="s">
        <v>15</v>
      </c>
      <c r="C389" s="5" t="s">
        <v>234</v>
      </c>
      <c r="D389" s="67" t="s">
        <v>456</v>
      </c>
      <c r="E389" s="67"/>
      <c r="F389" s="67"/>
      <c r="G389" s="67"/>
      <c r="H389" s="67"/>
      <c r="I389" s="67"/>
      <c r="J389" s="67"/>
      <c r="K389" s="17">
        <f>SUM(K392:K395)</f>
        <v>1318.41</v>
      </c>
      <c r="L389" s="18">
        <f>ROUND(0*(1+M2/100),2)</f>
        <v>0</v>
      </c>
      <c r="M389" s="18">
        <f>ROUND(K389*L389,2)</f>
        <v>0</v>
      </c>
    </row>
    <row r="390" spans="1:13" ht="57.75" customHeight="1" thickBot="1" x14ac:dyDescent="0.35">
      <c r="A390" s="19"/>
      <c r="B390" s="19"/>
      <c r="C390" s="19"/>
      <c r="D390" s="67" t="s">
        <v>457</v>
      </c>
      <c r="E390" s="67"/>
      <c r="F390" s="67"/>
      <c r="G390" s="67"/>
      <c r="H390" s="67"/>
      <c r="I390" s="67"/>
      <c r="J390" s="67"/>
      <c r="K390" s="67"/>
      <c r="L390" s="67"/>
      <c r="M390" s="67"/>
    </row>
    <row r="391" spans="1:13" ht="15.15" customHeight="1" thickBot="1" x14ac:dyDescent="0.35">
      <c r="A391" s="19"/>
      <c r="B391" s="19"/>
      <c r="C391" s="19"/>
      <c r="D391" s="19"/>
      <c r="E391" s="20"/>
      <c r="F391" s="22" t="s">
        <v>19</v>
      </c>
      <c r="G391" s="22" t="s">
        <v>20</v>
      </c>
      <c r="H391" s="22" t="s">
        <v>21</v>
      </c>
      <c r="I391" s="22" t="s">
        <v>22</v>
      </c>
      <c r="J391" s="22" t="s">
        <v>23</v>
      </c>
      <c r="K391" s="22" t="s">
        <v>24</v>
      </c>
      <c r="L391" s="19"/>
      <c r="M391" s="19"/>
    </row>
    <row r="392" spans="1:13" ht="15.15" customHeight="1" thickBot="1" x14ac:dyDescent="0.35">
      <c r="A392" s="19"/>
      <c r="B392" s="19"/>
      <c r="C392" s="19"/>
      <c r="D392" s="23"/>
      <c r="E392" s="24" t="s">
        <v>458</v>
      </c>
      <c r="F392" s="25"/>
      <c r="G392" s="26"/>
      <c r="H392" s="26"/>
      <c r="I392" s="26"/>
      <c r="J392" s="38" t="s">
        <v>36</v>
      </c>
      <c r="K392" s="31"/>
      <c r="L392" s="19"/>
      <c r="M392" s="19"/>
    </row>
    <row r="393" spans="1:13" ht="15.15" customHeight="1" thickBot="1" x14ac:dyDescent="0.35">
      <c r="A393" s="19"/>
      <c r="B393" s="19"/>
      <c r="C393" s="19"/>
      <c r="D393" s="23"/>
      <c r="E393" s="5" t="s">
        <v>459</v>
      </c>
      <c r="F393" s="3">
        <v>682.01</v>
      </c>
      <c r="G393" s="17"/>
      <c r="H393" s="17"/>
      <c r="I393" s="17"/>
      <c r="J393" s="27">
        <f>ROUND(F393,3)</f>
        <v>682.01</v>
      </c>
      <c r="K393" s="19"/>
      <c r="L393" s="19"/>
      <c r="M393" s="19"/>
    </row>
    <row r="394" spans="1:13" ht="15.15" customHeight="1" thickBot="1" x14ac:dyDescent="0.35">
      <c r="A394" s="19"/>
      <c r="B394" s="19"/>
      <c r="C394" s="19"/>
      <c r="D394" s="23"/>
      <c r="E394" s="5" t="s">
        <v>460</v>
      </c>
      <c r="F394" s="3">
        <v>545.94000000000005</v>
      </c>
      <c r="G394" s="17"/>
      <c r="H394" s="17"/>
      <c r="I394" s="17"/>
      <c r="J394" s="27">
        <f>ROUND(F394,3)</f>
        <v>545.94000000000005</v>
      </c>
      <c r="K394" s="19"/>
      <c r="L394" s="19"/>
      <c r="M394" s="19"/>
    </row>
    <row r="395" spans="1:13" ht="15.15" customHeight="1" thickBot="1" x14ac:dyDescent="0.35">
      <c r="A395" s="19"/>
      <c r="B395" s="19"/>
      <c r="C395" s="19"/>
      <c r="D395" s="23"/>
      <c r="E395" s="5" t="s">
        <v>461</v>
      </c>
      <c r="F395" s="3">
        <v>90.46</v>
      </c>
      <c r="G395" s="17"/>
      <c r="H395" s="17"/>
      <c r="I395" s="17"/>
      <c r="J395" s="27">
        <f>ROUND(F395,3)</f>
        <v>90.46</v>
      </c>
      <c r="K395" s="29">
        <f>SUM(J392:J395)</f>
        <v>1318.41</v>
      </c>
      <c r="L395" s="19"/>
      <c r="M395" s="19"/>
    </row>
    <row r="396" spans="1:13" ht="34.5" customHeight="1" thickBot="1" x14ac:dyDescent="0.35">
      <c r="A396" s="10" t="s">
        <v>462</v>
      </c>
      <c r="B396" s="5" t="s">
        <v>15</v>
      </c>
      <c r="C396" s="5" t="s">
        <v>16</v>
      </c>
      <c r="D396" s="67" t="s">
        <v>463</v>
      </c>
      <c r="E396" s="67"/>
      <c r="F396" s="67"/>
      <c r="G396" s="67"/>
      <c r="H396" s="67"/>
      <c r="I396" s="67"/>
      <c r="J396" s="67"/>
      <c r="K396" s="17">
        <f>SUM(K399:K399)</f>
        <v>4</v>
      </c>
      <c r="L396" s="18">
        <f>ROUND(0*(1+M2/100),2)</f>
        <v>0</v>
      </c>
      <c r="M396" s="18">
        <f>ROUND(K396*L396,2)</f>
        <v>0</v>
      </c>
    </row>
    <row r="397" spans="1:13" ht="79.5" customHeight="1" thickBot="1" x14ac:dyDescent="0.35">
      <c r="A397" s="19"/>
      <c r="B397" s="19"/>
      <c r="C397" s="19"/>
      <c r="D397" s="67" t="s">
        <v>464</v>
      </c>
      <c r="E397" s="67"/>
      <c r="F397" s="67"/>
      <c r="G397" s="67"/>
      <c r="H397" s="67"/>
      <c r="I397" s="67"/>
      <c r="J397" s="67"/>
      <c r="K397" s="67"/>
      <c r="L397" s="67"/>
      <c r="M397" s="67"/>
    </row>
    <row r="398" spans="1:13" ht="15.15" customHeight="1" thickBot="1" x14ac:dyDescent="0.35">
      <c r="A398" s="19"/>
      <c r="B398" s="19"/>
      <c r="C398" s="19"/>
      <c r="D398" s="19"/>
      <c r="E398" s="20"/>
      <c r="F398" s="22" t="s">
        <v>19</v>
      </c>
      <c r="G398" s="22" t="s">
        <v>20</v>
      </c>
      <c r="H398" s="22" t="s">
        <v>21</v>
      </c>
      <c r="I398" s="22" t="s">
        <v>22</v>
      </c>
      <c r="J398" s="22" t="s">
        <v>23</v>
      </c>
      <c r="K398" s="22" t="s">
        <v>24</v>
      </c>
      <c r="L398" s="19"/>
      <c r="M398" s="19"/>
    </row>
    <row r="399" spans="1:13" ht="21.45" customHeight="1" thickBot="1" x14ac:dyDescent="0.35">
      <c r="A399" s="19"/>
      <c r="B399" s="19"/>
      <c r="C399" s="19"/>
      <c r="D399" s="23"/>
      <c r="E399" s="24" t="s">
        <v>465</v>
      </c>
      <c r="F399" s="25">
        <v>4</v>
      </c>
      <c r="G399" s="26"/>
      <c r="H399" s="26"/>
      <c r="I399" s="26"/>
      <c r="J399" s="28">
        <f>ROUND(F399,3)</f>
        <v>4</v>
      </c>
      <c r="K399" s="30">
        <f>SUM(J399:J399)</f>
        <v>4</v>
      </c>
      <c r="L399" s="19"/>
      <c r="M399" s="19"/>
    </row>
    <row r="400" spans="1:13" ht="15.45" customHeight="1" thickBot="1" x14ac:dyDescent="0.35">
      <c r="A400" s="10" t="s">
        <v>466</v>
      </c>
      <c r="B400" s="5" t="s">
        <v>15</v>
      </c>
      <c r="C400" s="5" t="s">
        <v>16</v>
      </c>
      <c r="D400" s="67" t="s">
        <v>467</v>
      </c>
      <c r="E400" s="67"/>
      <c r="F400" s="67"/>
      <c r="G400" s="67"/>
      <c r="H400" s="67"/>
      <c r="I400" s="67"/>
      <c r="J400" s="67"/>
      <c r="K400" s="17">
        <f>SUM(K403:K407)</f>
        <v>4</v>
      </c>
      <c r="L400" s="18">
        <f>ROUND(0*(1+M2/100),2)</f>
        <v>0</v>
      </c>
      <c r="M400" s="18">
        <f>ROUND(K400*L400,2)</f>
        <v>0</v>
      </c>
    </row>
    <row r="401" spans="1:13" ht="101.25" customHeight="1" thickBot="1" x14ac:dyDescent="0.35">
      <c r="A401" s="19"/>
      <c r="B401" s="19"/>
      <c r="C401" s="19"/>
      <c r="D401" s="67" t="s">
        <v>468</v>
      </c>
      <c r="E401" s="67"/>
      <c r="F401" s="67"/>
      <c r="G401" s="67"/>
      <c r="H401" s="67"/>
      <c r="I401" s="67"/>
      <c r="J401" s="67"/>
      <c r="K401" s="67"/>
      <c r="L401" s="67"/>
      <c r="M401" s="67"/>
    </row>
    <row r="402" spans="1:13" ht="15.15" customHeight="1" thickBot="1" x14ac:dyDescent="0.35">
      <c r="A402" s="19"/>
      <c r="B402" s="19"/>
      <c r="C402" s="19"/>
      <c r="D402" s="19"/>
      <c r="E402" s="20"/>
      <c r="F402" s="22" t="s">
        <v>19</v>
      </c>
      <c r="G402" s="22" t="s">
        <v>20</v>
      </c>
      <c r="H402" s="22" t="s">
        <v>21</v>
      </c>
      <c r="I402" s="22" t="s">
        <v>22</v>
      </c>
      <c r="J402" s="22" t="s">
        <v>23</v>
      </c>
      <c r="K402" s="22" t="s">
        <v>24</v>
      </c>
      <c r="L402" s="19"/>
      <c r="M402" s="19"/>
    </row>
    <row r="403" spans="1:13" ht="15.15" customHeight="1" thickBot="1" x14ac:dyDescent="0.35">
      <c r="A403" s="19"/>
      <c r="B403" s="19"/>
      <c r="C403" s="19"/>
      <c r="D403" s="23"/>
      <c r="E403" s="24" t="s">
        <v>469</v>
      </c>
      <c r="F403" s="25"/>
      <c r="G403" s="26"/>
      <c r="H403" s="26"/>
      <c r="I403" s="26"/>
      <c r="J403" s="38" t="s">
        <v>36</v>
      </c>
      <c r="K403" s="31"/>
      <c r="L403" s="19"/>
      <c r="M403" s="19"/>
    </row>
    <row r="404" spans="1:13" ht="15.15" customHeight="1" thickBot="1" x14ac:dyDescent="0.35">
      <c r="A404" s="19"/>
      <c r="B404" s="19"/>
      <c r="C404" s="19"/>
      <c r="D404" s="23"/>
      <c r="E404" s="5" t="s">
        <v>470</v>
      </c>
      <c r="F404" s="3">
        <v>1</v>
      </c>
      <c r="G404" s="17"/>
      <c r="H404" s="17"/>
      <c r="I404" s="17"/>
      <c r="J404" s="27">
        <f>ROUND(F404,3)</f>
        <v>1</v>
      </c>
      <c r="K404" s="19"/>
      <c r="L404" s="19"/>
      <c r="M404" s="19"/>
    </row>
    <row r="405" spans="1:13" ht="15.15" customHeight="1" thickBot="1" x14ac:dyDescent="0.35">
      <c r="A405" s="19"/>
      <c r="B405" s="19"/>
      <c r="C405" s="19"/>
      <c r="D405" s="23"/>
      <c r="E405" s="5" t="s">
        <v>471</v>
      </c>
      <c r="F405" s="3">
        <v>1</v>
      </c>
      <c r="G405" s="17"/>
      <c r="H405" s="17"/>
      <c r="I405" s="17"/>
      <c r="J405" s="27">
        <f>ROUND(F405,3)</f>
        <v>1</v>
      </c>
      <c r="K405" s="19"/>
      <c r="L405" s="19"/>
      <c r="M405" s="19"/>
    </row>
    <row r="406" spans="1:13" ht="15.15" customHeight="1" thickBot="1" x14ac:dyDescent="0.35">
      <c r="A406" s="19"/>
      <c r="B406" s="19"/>
      <c r="C406" s="19"/>
      <c r="D406" s="23"/>
      <c r="E406" s="5" t="s">
        <v>472</v>
      </c>
      <c r="F406" s="3">
        <v>1</v>
      </c>
      <c r="G406" s="17"/>
      <c r="H406" s="17"/>
      <c r="I406" s="17"/>
      <c r="J406" s="27">
        <f>ROUND(F406,3)</f>
        <v>1</v>
      </c>
      <c r="K406" s="19"/>
      <c r="L406" s="19"/>
      <c r="M406" s="19"/>
    </row>
    <row r="407" spans="1:13" ht="15.15" customHeight="1" thickBot="1" x14ac:dyDescent="0.35">
      <c r="A407" s="19"/>
      <c r="B407" s="19"/>
      <c r="C407" s="19"/>
      <c r="D407" s="23"/>
      <c r="E407" s="5" t="s">
        <v>473</v>
      </c>
      <c r="F407" s="3">
        <v>1</v>
      </c>
      <c r="G407" s="17"/>
      <c r="H407" s="17"/>
      <c r="I407" s="17"/>
      <c r="J407" s="27">
        <f>ROUND(F407,3)</f>
        <v>1</v>
      </c>
      <c r="K407" s="29">
        <f>SUM(J403:J407)</f>
        <v>4</v>
      </c>
      <c r="L407" s="19"/>
      <c r="M407" s="19"/>
    </row>
    <row r="408" spans="1:13" ht="39.75" customHeight="1" thickBot="1" x14ac:dyDescent="0.35">
      <c r="A408" s="10" t="s">
        <v>474</v>
      </c>
      <c r="B408" s="5" t="s">
        <v>15</v>
      </c>
      <c r="C408" s="5" t="s">
        <v>43</v>
      </c>
      <c r="D408" s="67" t="s">
        <v>475</v>
      </c>
      <c r="E408" s="67"/>
      <c r="F408" s="67"/>
      <c r="G408" s="67"/>
      <c r="H408" s="67"/>
      <c r="I408" s="67"/>
      <c r="J408" s="67"/>
      <c r="K408" s="17">
        <f>SUM(K411:K411)</f>
        <v>15.9</v>
      </c>
      <c r="L408" s="18">
        <f>ROUND(0*(1+M2/100),2)</f>
        <v>0</v>
      </c>
      <c r="M408" s="18">
        <f>ROUND(K408*L408,2)</f>
        <v>0</v>
      </c>
    </row>
    <row r="409" spans="1:13" ht="74.25" customHeight="1" thickBot="1" x14ac:dyDescent="0.35">
      <c r="A409" s="19"/>
      <c r="B409" s="19"/>
      <c r="C409" s="19"/>
      <c r="D409" s="67" t="s">
        <v>476</v>
      </c>
      <c r="E409" s="67"/>
      <c r="F409" s="67"/>
      <c r="G409" s="67"/>
      <c r="H409" s="67"/>
      <c r="I409" s="67"/>
      <c r="J409" s="67"/>
      <c r="K409" s="67"/>
      <c r="L409" s="67"/>
      <c r="M409" s="67"/>
    </row>
    <row r="410" spans="1:13" ht="15.15" customHeight="1" thickBot="1" x14ac:dyDescent="0.35">
      <c r="A410" s="19"/>
      <c r="B410" s="19"/>
      <c r="C410" s="19"/>
      <c r="D410" s="19"/>
      <c r="E410" s="20"/>
      <c r="F410" s="22" t="s">
        <v>19</v>
      </c>
      <c r="G410" s="22" t="s">
        <v>20</v>
      </c>
      <c r="H410" s="22" t="s">
        <v>21</v>
      </c>
      <c r="I410" s="22" t="s">
        <v>22</v>
      </c>
      <c r="J410" s="22" t="s">
        <v>23</v>
      </c>
      <c r="K410" s="22" t="s">
        <v>24</v>
      </c>
      <c r="L410" s="19"/>
      <c r="M410" s="19"/>
    </row>
    <row r="411" spans="1:13" ht="21.45" customHeight="1" thickBot="1" x14ac:dyDescent="0.35">
      <c r="A411" s="19"/>
      <c r="B411" s="19"/>
      <c r="C411" s="19"/>
      <c r="D411" s="23"/>
      <c r="E411" s="24" t="s">
        <v>477</v>
      </c>
      <c r="F411" s="25"/>
      <c r="G411" s="26">
        <v>5.3</v>
      </c>
      <c r="H411" s="26">
        <v>3</v>
      </c>
      <c r="I411" s="26"/>
      <c r="J411" s="28">
        <f>ROUND(G411*H411,3)</f>
        <v>15.9</v>
      </c>
      <c r="K411" s="30">
        <f>SUM(J411:J411)</f>
        <v>15.9</v>
      </c>
      <c r="L411" s="19"/>
      <c r="M411" s="19"/>
    </row>
    <row r="412" spans="1:13" ht="84.75" customHeight="1" thickBot="1" x14ac:dyDescent="0.35">
      <c r="A412" s="10" t="s">
        <v>478</v>
      </c>
      <c r="B412" s="5" t="s">
        <v>15</v>
      </c>
      <c r="C412" s="5" t="s">
        <v>134</v>
      </c>
      <c r="D412" s="67" t="s">
        <v>479</v>
      </c>
      <c r="E412" s="67"/>
      <c r="F412" s="67"/>
      <c r="G412" s="67"/>
      <c r="H412" s="67"/>
      <c r="I412" s="67"/>
      <c r="J412" s="67"/>
      <c r="K412" s="17">
        <f>SUM(K415:K417)</f>
        <v>11.3</v>
      </c>
      <c r="L412" s="18">
        <f>ROUND(0*(1+M2/100),2)</f>
        <v>0</v>
      </c>
      <c r="M412" s="18">
        <f>ROUND(K412*L412,2)</f>
        <v>0</v>
      </c>
    </row>
    <row r="413" spans="1:13" ht="99.75" customHeight="1" thickBot="1" x14ac:dyDescent="0.35">
      <c r="A413" s="19"/>
      <c r="B413" s="19"/>
      <c r="C413" s="19"/>
      <c r="D413" s="67" t="s">
        <v>480</v>
      </c>
      <c r="E413" s="67"/>
      <c r="F413" s="67"/>
      <c r="G413" s="67"/>
      <c r="H413" s="67"/>
      <c r="I413" s="67"/>
      <c r="J413" s="67"/>
      <c r="K413" s="67"/>
      <c r="L413" s="67"/>
      <c r="M413" s="67"/>
    </row>
    <row r="414" spans="1:13" ht="15.15" customHeight="1" thickBot="1" x14ac:dyDescent="0.35">
      <c r="A414" s="19"/>
      <c r="B414" s="19"/>
      <c r="C414" s="19"/>
      <c r="D414" s="19"/>
      <c r="E414" s="20"/>
      <c r="F414" s="22" t="s">
        <v>19</v>
      </c>
      <c r="G414" s="22" t="s">
        <v>20</v>
      </c>
      <c r="H414" s="22" t="s">
        <v>21</v>
      </c>
      <c r="I414" s="22" t="s">
        <v>22</v>
      </c>
      <c r="J414" s="22" t="s">
        <v>23</v>
      </c>
      <c r="K414" s="22" t="s">
        <v>24</v>
      </c>
      <c r="L414" s="19"/>
      <c r="M414" s="19"/>
    </row>
    <row r="415" spans="1:13" ht="21.45" customHeight="1" thickBot="1" x14ac:dyDescent="0.35">
      <c r="A415" s="19"/>
      <c r="B415" s="19"/>
      <c r="C415" s="19"/>
      <c r="D415" s="23"/>
      <c r="E415" s="24" t="s">
        <v>481</v>
      </c>
      <c r="F415" s="25"/>
      <c r="G415" s="26"/>
      <c r="H415" s="26"/>
      <c r="I415" s="26"/>
      <c r="J415" s="38" t="s">
        <v>36</v>
      </c>
      <c r="K415" s="31"/>
      <c r="L415" s="19"/>
      <c r="M415" s="19"/>
    </row>
    <row r="416" spans="1:13" ht="15.15" customHeight="1" thickBot="1" x14ac:dyDescent="0.35">
      <c r="A416" s="19"/>
      <c r="B416" s="19"/>
      <c r="C416" s="19"/>
      <c r="D416" s="23"/>
      <c r="E416" s="5" t="s">
        <v>366</v>
      </c>
      <c r="F416" s="3"/>
      <c r="G416" s="17">
        <v>5.3</v>
      </c>
      <c r="H416" s="17"/>
      <c r="I416" s="17"/>
      <c r="J416" s="27">
        <f>ROUND(G416,3)</f>
        <v>5.3</v>
      </c>
      <c r="K416" s="19"/>
      <c r="L416" s="19"/>
      <c r="M416" s="19"/>
    </row>
    <row r="417" spans="1:13" ht="15.15" customHeight="1" thickBot="1" x14ac:dyDescent="0.35">
      <c r="A417" s="19"/>
      <c r="B417" s="19"/>
      <c r="C417" s="19"/>
      <c r="D417" s="23"/>
      <c r="E417" s="5" t="s">
        <v>367</v>
      </c>
      <c r="F417" s="3">
        <v>2</v>
      </c>
      <c r="G417" s="17">
        <v>3</v>
      </c>
      <c r="H417" s="17"/>
      <c r="I417" s="17"/>
      <c r="J417" s="27">
        <f>ROUND(F417*G417,3)</f>
        <v>6</v>
      </c>
      <c r="K417" s="29">
        <f>SUM(J415:J417)</f>
        <v>11.3</v>
      </c>
      <c r="L417" s="19"/>
      <c r="M417" s="19"/>
    </row>
    <row r="418" spans="1:13" ht="15.45" customHeight="1" thickBot="1" x14ac:dyDescent="0.35">
      <c r="A418" s="10" t="s">
        <v>482</v>
      </c>
      <c r="B418" s="5" t="s">
        <v>15</v>
      </c>
      <c r="C418" s="5" t="s">
        <v>33</v>
      </c>
      <c r="D418" s="67" t="s">
        <v>483</v>
      </c>
      <c r="E418" s="67"/>
      <c r="F418" s="67"/>
      <c r="G418" s="67"/>
      <c r="H418" s="67"/>
      <c r="I418" s="67"/>
      <c r="J418" s="67"/>
      <c r="K418" s="17">
        <f>ROUND(1,2)</f>
        <v>1</v>
      </c>
      <c r="L418" s="18">
        <f>ROUND(0*(1+M2/100),2)</f>
        <v>0</v>
      </c>
      <c r="M418" s="18">
        <f>ROUND(K418*L418,2)</f>
        <v>0</v>
      </c>
    </row>
    <row r="419" spans="1:13" ht="188.25" customHeight="1" thickBot="1" x14ac:dyDescent="0.35">
      <c r="A419" s="19"/>
      <c r="B419" s="19"/>
      <c r="C419" s="19"/>
      <c r="D419" s="67" t="s">
        <v>484</v>
      </c>
      <c r="E419" s="67"/>
      <c r="F419" s="67"/>
      <c r="G419" s="67"/>
      <c r="H419" s="67"/>
      <c r="I419" s="67"/>
      <c r="J419" s="67"/>
      <c r="K419" s="67"/>
      <c r="L419" s="67"/>
      <c r="M419" s="67"/>
    </row>
    <row r="420" spans="1:13" ht="15.45" customHeight="1" thickBot="1" x14ac:dyDescent="0.35">
      <c r="A420" s="42"/>
      <c r="B420" s="42"/>
      <c r="C420" s="42"/>
      <c r="D420" s="43" t="s">
        <v>453</v>
      </c>
      <c r="E420" s="42"/>
      <c r="F420" s="42"/>
      <c r="G420" s="42"/>
      <c r="H420" s="42"/>
      <c r="I420" s="42"/>
      <c r="J420" s="42"/>
      <c r="K420" s="42"/>
      <c r="L420" s="44">
        <f>M389+M396+M400+M408+M412+M418</f>
        <v>0</v>
      </c>
      <c r="M420" s="44">
        <f>ROUND(L420,2)</f>
        <v>0</v>
      </c>
    </row>
    <row r="421" spans="1:13" ht="15.45" customHeight="1" thickBot="1" x14ac:dyDescent="0.35">
      <c r="A421" s="48"/>
      <c r="B421" s="48"/>
      <c r="C421" s="48"/>
      <c r="D421" s="49" t="s">
        <v>428</v>
      </c>
      <c r="E421" s="48"/>
      <c r="F421" s="48"/>
      <c r="G421" s="48"/>
      <c r="H421" s="48"/>
      <c r="I421" s="48"/>
      <c r="J421" s="48"/>
      <c r="K421" s="48"/>
      <c r="L421" s="50">
        <f>M387+M420</f>
        <v>0</v>
      </c>
      <c r="M421" s="50">
        <f>ROUND(L421,2)</f>
        <v>0</v>
      </c>
    </row>
    <row r="422" spans="1:13" ht="15.45" customHeight="1" thickBot="1" x14ac:dyDescent="0.35">
      <c r="A422" s="63"/>
      <c r="B422" s="63"/>
      <c r="C422" s="63"/>
      <c r="D422" s="64" t="s">
        <v>1</v>
      </c>
      <c r="E422" s="63"/>
      <c r="F422" s="63"/>
      <c r="G422" s="63"/>
      <c r="H422" s="63"/>
      <c r="I422" s="63"/>
      <c r="J422" s="63"/>
      <c r="K422" s="63"/>
      <c r="L422" s="65">
        <f>M17+M29+M49+M132+M197+M296+M300+M306+M310+M353+M359+M421</f>
        <v>0</v>
      </c>
      <c r="M422" s="65">
        <f>ROUND(L422,2)</f>
        <v>0</v>
      </c>
    </row>
  </sheetData>
  <mergeCells count="266">
    <mergeCell ref="B1:M1"/>
    <mergeCell ref="A2:C2"/>
    <mergeCell ref="D4:J4"/>
    <mergeCell ref="D5:J5"/>
    <mergeCell ref="D6:J6"/>
    <mergeCell ref="D7:M7"/>
    <mergeCell ref="D9:J9"/>
    <mergeCell ref="D10:M10"/>
    <mergeCell ref="D13:J13"/>
    <mergeCell ref="D14:M14"/>
    <mergeCell ref="D15:J15"/>
    <mergeCell ref="D16:M16"/>
    <mergeCell ref="D18:J18"/>
    <mergeCell ref="D19:J19"/>
    <mergeCell ref="D20:M20"/>
    <mergeCell ref="D23:J23"/>
    <mergeCell ref="D24:M24"/>
    <mergeCell ref="D30:J30"/>
    <mergeCell ref="D31:J31"/>
    <mergeCell ref="D32:M32"/>
    <mergeCell ref="D37:J37"/>
    <mergeCell ref="D38:M38"/>
    <mergeCell ref="D39:J39"/>
    <mergeCell ref="D40:M40"/>
    <mergeCell ref="D43:J43"/>
    <mergeCell ref="D44:M44"/>
    <mergeCell ref="D45:J45"/>
    <mergeCell ref="D46:M46"/>
    <mergeCell ref="D50:J50"/>
    <mergeCell ref="D51:J51"/>
    <mergeCell ref="D52:J52"/>
    <mergeCell ref="D53:M53"/>
    <mergeCell ref="D54:J54"/>
    <mergeCell ref="D55:M55"/>
    <mergeCell ref="D56:J56"/>
    <mergeCell ref="D57:M57"/>
    <mergeCell ref="D58:J58"/>
    <mergeCell ref="D59:M59"/>
    <mergeCell ref="D60:J60"/>
    <mergeCell ref="D61:M61"/>
    <mergeCell ref="D63:J63"/>
    <mergeCell ref="D64:J64"/>
    <mergeCell ref="D65:M65"/>
    <mergeCell ref="D68:J68"/>
    <mergeCell ref="D69:M69"/>
    <mergeCell ref="D72:J72"/>
    <mergeCell ref="D73:M73"/>
    <mergeCell ref="D76:J76"/>
    <mergeCell ref="D77:M77"/>
    <mergeCell ref="D80:J80"/>
    <mergeCell ref="D81:M81"/>
    <mergeCell ref="D84:J84"/>
    <mergeCell ref="D85:M85"/>
    <mergeCell ref="D89:J89"/>
    <mergeCell ref="D90:M90"/>
    <mergeCell ref="D93:J93"/>
    <mergeCell ref="D94:M94"/>
    <mergeCell ref="D95:J95"/>
    <mergeCell ref="D96:M96"/>
    <mergeCell ref="D98:J98"/>
    <mergeCell ref="D99:J99"/>
    <mergeCell ref="D100:M100"/>
    <mergeCell ref="D103:J103"/>
    <mergeCell ref="D104:M104"/>
    <mergeCell ref="D107:J107"/>
    <mergeCell ref="D108:M108"/>
    <mergeCell ref="D111:J111"/>
    <mergeCell ref="D112:M112"/>
    <mergeCell ref="D115:J115"/>
    <mergeCell ref="D116:M116"/>
    <mergeCell ref="D119:J119"/>
    <mergeCell ref="D120:M120"/>
    <mergeCell ref="D123:J123"/>
    <mergeCell ref="D124:M124"/>
    <mergeCell ref="D127:J127"/>
    <mergeCell ref="D128:M128"/>
    <mergeCell ref="D133:J133"/>
    <mergeCell ref="D134:J134"/>
    <mergeCell ref="D135:J135"/>
    <mergeCell ref="D136:M136"/>
    <mergeCell ref="D137:J137"/>
    <mergeCell ref="D138:M138"/>
    <mergeCell ref="D139:J139"/>
    <mergeCell ref="D140:M140"/>
    <mergeCell ref="D141:J141"/>
    <mergeCell ref="D142:M142"/>
    <mergeCell ref="D144:J144"/>
    <mergeCell ref="D145:J145"/>
    <mergeCell ref="D146:M146"/>
    <mergeCell ref="D147:J147"/>
    <mergeCell ref="D148:M148"/>
    <mergeCell ref="D149:J149"/>
    <mergeCell ref="D150:M150"/>
    <mergeCell ref="D151:J151"/>
    <mergeCell ref="D152:M152"/>
    <mergeCell ref="D156:J156"/>
    <mergeCell ref="D157:M157"/>
    <mergeCell ref="D160:J160"/>
    <mergeCell ref="D161:M161"/>
    <mergeCell ref="D162:J162"/>
    <mergeCell ref="D163:M163"/>
    <mergeCell ref="D164:J164"/>
    <mergeCell ref="D165:M165"/>
    <mergeCell ref="D166:J166"/>
    <mergeCell ref="D167:M167"/>
    <mergeCell ref="D169:J169"/>
    <mergeCell ref="D170:J170"/>
    <mergeCell ref="D171:M171"/>
    <mergeCell ref="D172:J172"/>
    <mergeCell ref="D173:M173"/>
    <mergeCell ref="D175:J175"/>
    <mergeCell ref="D176:J176"/>
    <mergeCell ref="D177:M177"/>
    <mergeCell ref="D178:J178"/>
    <mergeCell ref="D179:J179"/>
    <mergeCell ref="D180:M180"/>
    <mergeCell ref="D181:J181"/>
    <mergeCell ref="D182:M182"/>
    <mergeCell ref="D183:J183"/>
    <mergeCell ref="D184:M184"/>
    <mergeCell ref="D185:J185"/>
    <mergeCell ref="D186:M186"/>
    <mergeCell ref="D188:J188"/>
    <mergeCell ref="D189:J189"/>
    <mergeCell ref="D190:M190"/>
    <mergeCell ref="D191:J191"/>
    <mergeCell ref="D192:M192"/>
    <mergeCell ref="D193:J193"/>
    <mergeCell ref="D194:M194"/>
    <mergeCell ref="D198:J198"/>
    <mergeCell ref="D199:J199"/>
    <mergeCell ref="D200:J200"/>
    <mergeCell ref="D201:M201"/>
    <mergeCell ref="D204:J204"/>
    <mergeCell ref="D205:M205"/>
    <mergeCell ref="D210:J210"/>
    <mergeCell ref="D211:M211"/>
    <mergeCell ref="D212:J212"/>
    <mergeCell ref="D213:M213"/>
    <mergeCell ref="D214:J214"/>
    <mergeCell ref="D215:M215"/>
    <mergeCell ref="D216:J216"/>
    <mergeCell ref="D217:M217"/>
    <mergeCell ref="D218:J218"/>
    <mergeCell ref="D219:M219"/>
    <mergeCell ref="D220:J220"/>
    <mergeCell ref="D221:M221"/>
    <mergeCell ref="D222:J222"/>
    <mergeCell ref="D223:M223"/>
    <mergeCell ref="D224:J224"/>
    <mergeCell ref="D225:M225"/>
    <mergeCell ref="D226:J226"/>
    <mergeCell ref="D227:M227"/>
    <mergeCell ref="D228:J228"/>
    <mergeCell ref="D229:M229"/>
    <mergeCell ref="D230:J230"/>
    <mergeCell ref="D231:M231"/>
    <mergeCell ref="D233:J233"/>
    <mergeCell ref="D234:J234"/>
    <mergeCell ref="D235:M235"/>
    <mergeCell ref="D236:J236"/>
    <mergeCell ref="D237:M237"/>
    <mergeCell ref="D238:J238"/>
    <mergeCell ref="D239:M239"/>
    <mergeCell ref="D240:J240"/>
    <mergeCell ref="D241:M241"/>
    <mergeCell ref="D242:J242"/>
    <mergeCell ref="D243:M243"/>
    <mergeCell ref="D244:J244"/>
    <mergeCell ref="D245:M245"/>
    <mergeCell ref="D246:J246"/>
    <mergeCell ref="D247:M247"/>
    <mergeCell ref="D248:J248"/>
    <mergeCell ref="D249:M249"/>
    <mergeCell ref="D250:J250"/>
    <mergeCell ref="D251:M251"/>
    <mergeCell ref="D252:J252"/>
    <mergeCell ref="D253:M253"/>
    <mergeCell ref="D255:J255"/>
    <mergeCell ref="D256:J256"/>
    <mergeCell ref="D257:M257"/>
    <mergeCell ref="D260:J260"/>
    <mergeCell ref="D261:M261"/>
    <mergeCell ref="D264:J264"/>
    <mergeCell ref="D265:M265"/>
    <mergeCell ref="D268:J268"/>
    <mergeCell ref="D269:M269"/>
    <mergeCell ref="D276:J276"/>
    <mergeCell ref="D277:J277"/>
    <mergeCell ref="D278:M278"/>
    <mergeCell ref="D279:J279"/>
    <mergeCell ref="D280:M280"/>
    <mergeCell ref="D281:J281"/>
    <mergeCell ref="D282:M282"/>
    <mergeCell ref="D283:J283"/>
    <mergeCell ref="D284:M284"/>
    <mergeCell ref="D285:J285"/>
    <mergeCell ref="D286:M286"/>
    <mergeCell ref="D288:J288"/>
    <mergeCell ref="D289:J289"/>
    <mergeCell ref="D290:M290"/>
    <mergeCell ref="D297:J297"/>
    <mergeCell ref="D298:J298"/>
    <mergeCell ref="D299:M299"/>
    <mergeCell ref="D301:J301"/>
    <mergeCell ref="D302:J302"/>
    <mergeCell ref="D303:M303"/>
    <mergeCell ref="D307:J307"/>
    <mergeCell ref="D308:J308"/>
    <mergeCell ref="D309:M309"/>
    <mergeCell ref="D311:J311"/>
    <mergeCell ref="D312:J312"/>
    <mergeCell ref="D313:M313"/>
    <mergeCell ref="D321:J321"/>
    <mergeCell ref="D322:M322"/>
    <mergeCell ref="D325:J325"/>
    <mergeCell ref="D326:M326"/>
    <mergeCell ref="D329:J329"/>
    <mergeCell ref="D330:M330"/>
    <mergeCell ref="D333:J333"/>
    <mergeCell ref="D334:M334"/>
    <mergeCell ref="D337:J337"/>
    <mergeCell ref="D338:M338"/>
    <mergeCell ref="D339:J339"/>
    <mergeCell ref="D340:J340"/>
    <mergeCell ref="D341:M341"/>
    <mergeCell ref="D342:J342"/>
    <mergeCell ref="D343:M343"/>
    <mergeCell ref="D344:J344"/>
    <mergeCell ref="D345:M345"/>
    <mergeCell ref="D346:J346"/>
    <mergeCell ref="D347:M347"/>
    <mergeCell ref="D348:J348"/>
    <mergeCell ref="D349:M349"/>
    <mergeCell ref="D350:J350"/>
    <mergeCell ref="D351:M351"/>
    <mergeCell ref="D354:J354"/>
    <mergeCell ref="D355:J355"/>
    <mergeCell ref="D356:M356"/>
    <mergeCell ref="D360:J360"/>
    <mergeCell ref="D361:J361"/>
    <mergeCell ref="D362:J362"/>
    <mergeCell ref="D363:M363"/>
    <mergeCell ref="D366:J366"/>
    <mergeCell ref="D367:M367"/>
    <mergeCell ref="D371:J371"/>
    <mergeCell ref="D372:M372"/>
    <mergeCell ref="D375:J375"/>
    <mergeCell ref="D376:M376"/>
    <mergeCell ref="D379:J379"/>
    <mergeCell ref="D380:M380"/>
    <mergeCell ref="D383:J383"/>
    <mergeCell ref="D409:M409"/>
    <mergeCell ref="D412:J412"/>
    <mergeCell ref="D413:M413"/>
    <mergeCell ref="D418:J418"/>
    <mergeCell ref="D419:M419"/>
    <mergeCell ref="D384:M384"/>
    <mergeCell ref="D388:J388"/>
    <mergeCell ref="D389:J389"/>
    <mergeCell ref="D390:M390"/>
    <mergeCell ref="D396:J396"/>
    <mergeCell ref="D397:M397"/>
    <mergeCell ref="D400:J400"/>
    <mergeCell ref="D401:M401"/>
    <mergeCell ref="D408:J408"/>
  </mergeCells>
  <pageMargins left="0.62007900000000005" right="0.472441" top="0.472441" bottom="0.472441" header="0" footer="0"/>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d4651a-011c-404e-b916-8fa85c5050e1" xsi:nil="true"/>
    <Responsable xmlns="9fd4651a-011c-404e-b916-8fa85c5050e1">
      <UserInfo>
        <DisplayName/>
        <AccountId xsi:nil="true"/>
        <AccountType/>
      </UserInfo>
    </Responsable>
    <Estats xmlns="9fd4651a-011c-404e-b916-8fa85c5050e1" xsi:nil="true"/>
    <TaxKeywordTaxHTField xmlns="9fd4651a-011c-404e-b916-8fa85c5050e1">
      <Terms xmlns="http://schemas.microsoft.com/office/infopath/2007/PartnerControls"/>
    </TaxKeywordTaxHTField>
    <Tipus_x0020_Document xmlns="9fd4651a-011c-404e-b916-8fa85c5050e1" xsi:nil="true"/>
    <lcf76f155ced4ddcb4097134ff3c332f xmlns="72e6de16-ecd1-4d8a-b7ab-1741deb355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25223C4B4D734999E059DA3180EE59" ma:contentTypeVersion="" ma:contentTypeDescription="Crea un document nou" ma:contentTypeScope="" ma:versionID="223604fa4ada41e4c5a40fca1e208451">
  <xsd:schema xmlns:xsd="http://www.w3.org/2001/XMLSchema" xmlns:xs="http://www.w3.org/2001/XMLSchema" xmlns:p="http://schemas.microsoft.com/office/2006/metadata/properties" xmlns:ns2="9fd4651a-011c-404e-b916-8fa85c5050e1" xmlns:ns3="72E6DE16-ECD1-4D8A-B7AB-1741DEB35554" xmlns:ns4="72e6de16-ecd1-4d8a-b7ab-1741deb35554" targetNamespace="http://schemas.microsoft.com/office/2006/metadata/properties" ma:root="true" ma:fieldsID="5367c2babff35fa75c9eeb50d3b50caa" ns2:_="" ns3:_="" ns4:_="">
    <xsd:import namespace="9fd4651a-011c-404e-b916-8fa85c5050e1"/>
    <xsd:import namespace="72E6DE16-ECD1-4D8A-B7AB-1741DEB35554"/>
    <xsd:import namespace="72e6de16-ecd1-4d8a-b7ab-1741deb35554"/>
    <xsd:element name="properties">
      <xsd:complexType>
        <xsd:sequence>
          <xsd:element name="documentManagement">
            <xsd:complexType>
              <xsd:all>
                <xsd:element ref="ns2:Tipus_x0020_Document" minOccurs="0"/>
                <xsd:element ref="ns2:Responsable" minOccurs="0"/>
                <xsd:element ref="ns2:Estats" minOccurs="0"/>
                <xsd:element ref="ns2:TaxKeywordTaxHTField" minOccurs="0"/>
                <xsd:element ref="ns2:TaxCatchAll"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MediaServiceSearchProperties" minOccurs="0"/>
                <xsd:element ref="ns4:MediaServiceObjectDetectorVersion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4651a-011c-404e-b916-8fa85c5050e1" elementFormDefault="qualified">
    <xsd:import namespace="http://schemas.microsoft.com/office/2006/documentManagement/types"/>
    <xsd:import namespace="http://schemas.microsoft.com/office/infopath/2007/PartnerControls"/>
    <xsd:element name="Tipus_x0020_Document" ma:index="1" nillable="true" ma:displayName="Tipus Document" ma:description="Tipus Document" ma:internalName="Tipus_x0020_Document">
      <xsd:complexType>
        <xsd:complexContent>
          <xsd:extension base="dms:MultiChoice">
            <xsd:sequence>
              <xsd:element name="Value" maxOccurs="unbounded" minOccurs="0" nillable="true">
                <xsd:simpleType>
                  <xsd:restriction base="dms:Choice">
                    <xsd:enumeration value="Càlcul"/>
                    <xsd:enumeration value="Comanda"/>
                    <xsd:enumeration value="Escandall"/>
                    <xsd:enumeration value="Esquema Elèctric"/>
                    <xsd:enumeration value="Esquema Frigorífic"/>
                    <xsd:enumeration value="Fitxa Tècnica"/>
                    <xsd:enumeration value="Manual"/>
                    <xsd:enumeration value="Oferta"/>
                    <xsd:enumeration value="Oferta Proveïdor"/>
                    <xsd:enumeration value="Plànol"/>
                    <xsd:enumeration value="Plànol - CAD"/>
                    <xsd:enumeration value="Plànol - 3D"/>
                    <xsd:enumeration value="Plànol - PDF"/>
                    <xsd:enumeration value="PLC"/>
                    <xsd:enumeration value="Pressupost"/>
                  </xsd:restriction>
                </xsd:simpleType>
              </xsd:element>
            </xsd:sequence>
          </xsd:extension>
        </xsd:complexContent>
      </xsd:complexType>
    </xsd:element>
    <xsd:element name="Responsable" ma:index="3" nillable="true" ma:displayName="Responsable" ma:description="Responsable" ma:list="UserInfo" ma:SearchPeopleOnly="false" ma:SharePointGroup="5" ma:internalName="Responsab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stats" ma:index="4" nillable="true" ma:displayName="Estats" ma:description="Estat" ma:internalName="Estats">
      <xsd:complexType>
        <xsd:complexContent>
          <xsd:extension base="dms:MultiChoice">
            <xsd:sequence>
              <xsd:element name="Value" maxOccurs="unbounded" minOccurs="0" nillable="true">
                <xsd:simpleType>
                  <xsd:restriction base="dms:Choice">
                    <xsd:enumeration value="Entregat a Client"/>
                    <xsd:enumeration value="Disponible a SAT"/>
                  </xsd:restriction>
                </xsd:simpleType>
              </xsd:element>
            </xsd:sequence>
          </xsd:extension>
        </xsd:complexContent>
      </xsd:complexType>
    </xsd:element>
    <xsd:element name="TaxKeywordTaxHTField" ma:index="12" nillable="true" ma:taxonomy="true" ma:internalName="TaxKeywordTaxHTField" ma:taxonomyFieldName="TaxKeyword" ma:displayName="Paraules clau de l'empresa" ma:fieldId="{23f27201-bee3-471e-b2e7-b64fd8b7ca38}" ma:taxonomyMulti="true" ma:sspId="3aa7e41b-ca0b-458f-8de9-2a57d4ff7151"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1cadcb7b-5bc0-4644-af22-2223814168ef}" ma:internalName="TaxCatchAll" ma:showField="CatchAllData" ma:web="9fd4651a-011c-404e-b916-8fa85c5050e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E6DE16-ECD1-4D8A-B7AB-1741DEB35554"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e6de16-ecd1-4d8a-b7ab-1741deb35554" elementFormDefault="qualified">
    <xsd:import namespace="http://schemas.microsoft.com/office/2006/documentManagement/types"/>
    <xsd:import namespace="http://schemas.microsoft.com/office/infopath/2007/PartnerControls"/>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Etiquetes de la imatge" ma:readOnly="false" ma:fieldId="{5cf76f15-5ced-4ddc-b409-7134ff3c332f}" ma:taxonomyMulti="true" ma:sspId="3aa7e41b-ca0b-458f-8de9-2a57d4ff715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us de contingut"/>
        <xsd:element ref="dc:title" minOccurs="0" maxOccurs="1" ma:index="2"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E5CDB9-3A41-4EF8-9779-87597F4B7AAA}">
  <ds:schemaRefs>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5623c85-2fad-4b34-9409-ed37f300720a"/>
    <ds:schemaRef ds:uri="ac2a3561-cdc6-48fc-96df-f1decd8aca9a"/>
    <ds:schemaRef ds:uri="http://www.w3.org/XML/1998/namespace"/>
    <ds:schemaRef ds:uri="9fd4651a-011c-404e-b916-8fa85c5050e1"/>
    <ds:schemaRef ds:uri="72e6de16-ecd1-4d8a-b7ab-1741deb35554"/>
  </ds:schemaRefs>
</ds:datastoreItem>
</file>

<file path=customXml/itemProps2.xml><?xml version="1.0" encoding="utf-8"?>
<ds:datastoreItem xmlns:ds="http://schemas.openxmlformats.org/officeDocument/2006/customXml" ds:itemID="{0DE585FC-C2F7-4810-92A6-1108A7A6B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4651a-011c-404e-b916-8fa85c5050e1"/>
    <ds:schemaRef ds:uri="72E6DE16-ECD1-4D8A-B7AB-1741DEB35554"/>
    <ds:schemaRef ds:uri="72e6de16-ecd1-4d8a-b7ab-1741deb35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8D24-E4C3-4C49-A030-3554735914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Navarro Rey</dc:creator>
  <cp:keywords/>
  <dc:description/>
  <cp:lastModifiedBy>Sonia Navarro Rey</cp:lastModifiedBy>
  <cp:revision/>
  <cp:lastPrinted>2026-06-16T09:48:46Z</cp:lastPrinted>
  <dcterms:created xsi:type="dcterms:W3CDTF">2026-05-12T14:39:31Z</dcterms:created>
  <dcterms:modified xsi:type="dcterms:W3CDTF">2026-06-18T07:27:29Z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0x0101006325223C4B4D734999E059DA3180EE59</vt:lpwstr>
  </property>
  <property fmtid="{D5CDD505-2E9C-101B-9397-08002B2CF9AE}" pid="3" name="TaxKeyword">
    <vt:lpwstr/>
  </property>
  <property fmtid="{D5CDD505-2E9C-101B-9397-08002B2CF9AE}" pid="4" name="MediaServiceImageTags">
    <vt:lpwstr/>
  </property>
</Properties>
</file>