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99_2026 MATERIAL SANITARI/"/>
    </mc:Choice>
  </mc:AlternateContent>
  <xr:revisionPtr revIDLastSave="231" documentId="13_ncr:1_{83563566-991F-4EE6-A548-FFFEFA14151F}" xr6:coauthVersionLast="47" xr6:coauthVersionMax="47" xr10:uidLastSave="{330756B4-AFBA-491C-9604-7E1F34374883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H20" i="1" s="1"/>
  <c r="I20" i="1" s="1"/>
  <c r="F21" i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H21" i="1"/>
  <c r="I21" i="1" s="1"/>
  <c r="A16" i="1"/>
  <c r="A17" i="1"/>
  <c r="K20" i="1"/>
  <c r="K21" i="1"/>
  <c r="K22" i="1"/>
  <c r="K23" i="1"/>
  <c r="K24" i="1"/>
  <c r="K25" i="1"/>
  <c r="K26" i="1"/>
  <c r="K27" i="1"/>
  <c r="K28" i="1"/>
  <c r="K29" i="1"/>
  <c r="K19" i="1"/>
  <c r="L20" i="1"/>
  <c r="L21" i="1"/>
  <c r="L22" i="1"/>
  <c r="L23" i="1"/>
  <c r="L24" i="1"/>
  <c r="L25" i="1"/>
  <c r="L26" i="1"/>
  <c r="L27" i="1"/>
  <c r="L28" i="1"/>
  <c r="L29" i="1"/>
  <c r="A32" i="1"/>
  <c r="L31" i="1"/>
  <c r="F31" i="1" l="1"/>
  <c r="M22" i="1"/>
  <c r="N22" i="1" s="1"/>
  <c r="M20" i="1"/>
  <c r="N20" i="1" s="1"/>
  <c r="M26" i="1"/>
  <c r="N26" i="1" s="1"/>
  <c r="M24" i="1"/>
  <c r="N24" i="1" s="1"/>
  <c r="M27" i="1"/>
  <c r="N27" i="1" s="1"/>
  <c r="M25" i="1"/>
  <c r="N25" i="1" s="1"/>
  <c r="M23" i="1"/>
  <c r="N23" i="1" s="1"/>
  <c r="M29" i="1"/>
  <c r="N29" i="1" s="1"/>
  <c r="M21" i="1"/>
  <c r="N21" i="1" s="1"/>
  <c r="M28" i="1"/>
  <c r="N28" i="1" s="1"/>
  <c r="J4" i="1" l="1"/>
  <c r="L19" i="1"/>
  <c r="J17" i="1" l="1"/>
  <c r="J5" i="1"/>
  <c r="H19" i="1" l="1"/>
  <c r="M19" i="1"/>
  <c r="I19" i="1" l="1"/>
  <c r="N19" i="1"/>
  <c r="H31" i="1" l="1"/>
  <c r="I31" i="1" s="1"/>
  <c r="I32" i="1" s="1"/>
  <c r="I33" i="1" s="1"/>
  <c r="D6" i="1" s="1"/>
  <c r="F32" i="1"/>
  <c r="F33" i="1" s="1"/>
  <c r="B6" i="1" s="1"/>
  <c r="E31" i="1"/>
  <c r="J31" i="1"/>
  <c r="H32" i="1" l="1"/>
  <c r="H33" i="1" s="1"/>
  <c r="C6" i="1" s="1"/>
  <c r="K31" i="1"/>
  <c r="K32" i="1" s="1"/>
  <c r="K33" i="1" s="1"/>
  <c r="J7" i="1" s="1"/>
  <c r="M31" i="1" l="1"/>
  <c r="N31" i="1" s="1"/>
  <c r="N32" i="1" s="1"/>
  <c r="N33" i="1" s="1"/>
  <c r="L7" i="1" s="1"/>
  <c r="M32" i="1" l="1"/>
  <c r="M33" i="1" s="1"/>
  <c r="K7" i="1" s="1"/>
</calcChain>
</file>

<file path=xl/sharedStrings.xml><?xml version="1.0" encoding="utf-8"?>
<sst xmlns="http://schemas.openxmlformats.org/spreadsheetml/2006/main" count="53" uniqueCount="35">
  <si>
    <t>Preu</t>
  </si>
  <si>
    <t>IVA</t>
  </si>
  <si>
    <t>Import total</t>
  </si>
  <si>
    <t xml:space="preserve">Preu </t>
  </si>
  <si>
    <t>OFERTA ECONÒMICA PRESENTADA PEL LICITADOR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</si>
  <si>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</si>
  <si>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</si>
  <si>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</si>
  <si>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</si>
  <si>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</si>
  <si>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</si>
  <si>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TOTAL </t>
  </si>
  <si>
    <t>UDS</t>
  </si>
  <si>
    <t>Codi article</t>
  </si>
  <si>
    <t>Descripció</t>
  </si>
  <si>
    <t>Unitat de mesura</t>
  </si>
  <si>
    <t>Consum</t>
  </si>
  <si>
    <t>Preus</t>
  </si>
  <si>
    <t>Productes sanitaris per tots els centres de SUMAR</t>
  </si>
  <si>
    <t>ALTRES</t>
  </si>
  <si>
    <t>LOT 2 MATERIAL ESTÈRIL I INSTRUMENTAL D'UN SOL ÚS</t>
  </si>
  <si>
    <t>GUANTS ESTÈRILS TM SENSE POLS (1X50)</t>
  </si>
  <si>
    <t>TALLES ESTÈRILS 50X50 (1 SOL ÚS)</t>
  </si>
  <si>
    <t>EQUIP PER TREURE PUNTS AMB TISORES TALLAFILS</t>
  </si>
  <si>
    <t>SET DE SONDATGE URINARI BÀSIC 1U (1 SOL ÚS)</t>
  </si>
  <si>
    <t>PINÇA PER RETIRAR GRAPES 10CM (1 SOL ÚS)</t>
  </si>
  <si>
    <t>TISORES METZENBAUM CORVA 14,5CM (1 SOL ÚS)</t>
  </si>
  <si>
    <t>PINÇA DISSECCIÓ 14CM (1 SOL ÚS)</t>
  </si>
  <si>
    <t>PINÇA ADSON AMB DENTS (1 SOL ÚS)</t>
  </si>
  <si>
    <t>PINÇA ADSON 12CM (1 SOL ÚS)</t>
  </si>
  <si>
    <t>PORTA-AGULLES MAYO-HEGAR 14CM (1 SOL ÚS)</t>
  </si>
  <si>
    <t>CULLERETES / CURETES 14CM (UN SOL ÚS )</t>
  </si>
  <si>
    <t>ALTRES PRODUCTES ESTÈRILS I INSTRUMENTALS UN SOL ÚS</t>
  </si>
  <si>
    <t>La bossa econòmica de "Altres productes estèrils i instrumentals d'un sol ús" es un topall màxim. No es pot realitzar oferta per aquest import.</t>
  </si>
  <si>
    <t>Preu Ofert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</si>
</sst>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164" fontId="0" fillId="12" borderId="3" xfId="0" applyNumberFormat="1" applyFill="1" applyBorder="1" applyProtection="1">
      <protection locked="0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6" fillId="0" borderId="0" xfId="0" applyFont="1"/>
    <xf numFmtId="44" fontId="8" fillId="6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9" fontId="0" fillId="0" borderId="2" xfId="2" applyFont="1" applyBorder="1" applyAlignment="1" applyProtection="1">
      <alignment horizontal="center"/>
    </xf>
    <xf numFmtId="164" fontId="0" fillId="3" borderId="1" xfId="0" applyNumberFormat="1" applyFill="1" applyBorder="1"/>
    <xf numFmtId="44" fontId="6" fillId="11" borderId="1" xfId="0" applyNumberFormat="1" applyFont="1" applyFill="1" applyBorder="1"/>
    <xf numFmtId="44" fontId="6" fillId="0" borderId="0" xfId="0" applyNumberFormat="1" applyFont="1"/>
    <xf numFmtId="164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6" borderId="2" xfId="2" applyFont="1" applyFill="1" applyBorder="1" applyAlignment="1">
      <alignment horizontal="center"/>
    </xf>
    <xf numFmtId="44" fontId="6" fillId="5" borderId="1" xfId="0" applyNumberFormat="1" applyFont="1" applyFill="1" applyBorder="1"/>
    <xf numFmtId="164" fontId="6" fillId="5" borderId="1" xfId="0" applyNumberFormat="1" applyFont="1" applyFill="1" applyBorder="1"/>
    <xf numFmtId="164" fontId="6" fillId="3" borderId="1" xfId="0" applyNumberFormat="1" applyFont="1" applyFill="1" applyBorder="1"/>
    <xf numFmtId="0" fontId="6" fillId="3" borderId="1" xfId="0" applyFont="1" applyFill="1" applyBorder="1"/>
    <xf numFmtId="0" fontId="4" fillId="9" borderId="8" xfId="3" applyFont="1" applyFill="1" applyBorder="1" applyAlignment="1">
      <alignment horizontal="center" vertical="center" wrapText="1"/>
    </xf>
    <xf numFmtId="9" fontId="4" fillId="9" borderId="8" xfId="2" applyFont="1" applyFill="1" applyBorder="1" applyAlignment="1" applyProtection="1">
      <alignment horizontal="center" vertical="center" wrapText="1"/>
    </xf>
    <xf numFmtId="0" fontId="6" fillId="10" borderId="9" xfId="3" applyFont="1" applyFill="1" applyBorder="1" applyAlignment="1">
      <alignment horizontal="center" vertical="center" wrapText="1"/>
    </xf>
    <xf numFmtId="0" fontId="6" fillId="10" borderId="2" xfId="3" applyFont="1" applyFill="1" applyBorder="1" applyAlignment="1">
      <alignment horizontal="center" vertical="center" wrapText="1"/>
    </xf>
    <xf numFmtId="9" fontId="6" fillId="10" borderId="2" xfId="2" applyFont="1" applyFill="1" applyBorder="1" applyAlignment="1" applyProtection="1">
      <alignment horizontal="center" vertical="center" wrapText="1"/>
    </xf>
    <xf numFmtId="9" fontId="6" fillId="10" borderId="10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3" xfId="0" applyNumberFormat="1" applyBorder="1"/>
    <xf numFmtId="0" fontId="0" fillId="0" borderId="0" xfId="0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9" fontId="6" fillId="0" borderId="2" xfId="2" applyFont="1" applyFill="1" applyBorder="1" applyAlignment="1" applyProtection="1">
      <alignment horizontal="center" vertical="center" wrapText="1"/>
    </xf>
    <xf numFmtId="9" fontId="6" fillId="0" borderId="10" xfId="2" applyFont="1" applyFill="1" applyBorder="1" applyAlignment="1" applyProtection="1">
      <alignment horizontal="center" vertical="center" wrapText="1"/>
    </xf>
    <xf numFmtId="44" fontId="0" fillId="0" borderId="2" xfId="0" applyNumberFormat="1" applyBorder="1" applyAlignment="1">
      <alignment horizontal="center"/>
    </xf>
    <xf numFmtId="0" fontId="4" fillId="0" borderId="2" xfId="3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6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center"/>
    </xf>
    <xf numFmtId="0" fontId="6" fillId="8" borderId="10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3" fillId="7" borderId="0" xfId="3" applyFont="1" applyFill="1" applyAlignment="1">
      <alignment horizontal="center"/>
    </xf>
    <xf numFmtId="0" fontId="3" fillId="7" borderId="17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8" xfId="3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Normal="100" workbookViewId="0">
      <selection activeCell="J19" sqref="J19"/>
    </sheetView>
  </sheetViews>
  <sheetFormatPr baseColWidth="10" defaultColWidth="11.44140625" defaultRowHeight="14.4" x14ac:dyDescent="0.3"/>
  <cols>
    <col min="1" max="1" width="11.44140625" style="29"/>
    <col min="2" max="2" width="54.44140625" bestFit="1" customWidth="1"/>
    <col min="3" max="3" width="13.44140625" style="4" customWidth="1"/>
    <col min="4" max="4" width="14" style="5" customWidth="1"/>
    <col min="5" max="5" width="14.5546875" style="4" customWidth="1"/>
    <col min="6" max="6" width="16.5546875" bestFit="1" customWidth="1"/>
    <col min="8" max="8" width="15.109375" bestFit="1" customWidth="1"/>
    <col min="9" max="9" width="17.5546875" bestFit="1" customWidth="1"/>
    <col min="10" max="10" width="22.6640625" customWidth="1"/>
    <col min="11" max="11" width="17.3320312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6" t="s">
        <v>18</v>
      </c>
      <c r="C2" s="7"/>
    </row>
    <row r="4" spans="1:16" x14ac:dyDescent="0.3">
      <c r="B4" s="77" t="s">
        <v>20</v>
      </c>
      <c r="C4" s="78"/>
      <c r="D4" s="79"/>
      <c r="E4"/>
      <c r="J4" s="66" t="str">
        <f>B2</f>
        <v>Productes sanitaris per tots els centres de SUMAR</v>
      </c>
      <c r="K4" s="66"/>
      <c r="L4" s="66"/>
    </row>
    <row r="5" spans="1:16" x14ac:dyDescent="0.3">
      <c r="B5" s="8" t="s">
        <v>0</v>
      </c>
      <c r="C5" s="8" t="s">
        <v>1</v>
      </c>
      <c r="D5" s="8" t="s">
        <v>2</v>
      </c>
      <c r="J5" s="67" t="str">
        <f>B4</f>
        <v>LOT 2 MATERIAL ESTÈRIL I INSTRUMENTAL D'UN SOL ÚS</v>
      </c>
      <c r="K5" s="67"/>
      <c r="L5" s="67"/>
      <c r="N5" s="9"/>
      <c r="O5" s="9"/>
    </row>
    <row r="6" spans="1:16" ht="15.75" customHeight="1" x14ac:dyDescent="0.3">
      <c r="B6" s="10">
        <f>F33</f>
        <v>5812.13</v>
      </c>
      <c r="C6" s="10">
        <f>H33</f>
        <v>1220.5473</v>
      </c>
      <c r="D6" s="10">
        <f>I33</f>
        <v>7032.6772999999994</v>
      </c>
      <c r="J6" s="11" t="s">
        <v>3</v>
      </c>
      <c r="K6" s="11" t="s">
        <v>1</v>
      </c>
      <c r="L6" s="11" t="s">
        <v>2</v>
      </c>
    </row>
    <row r="7" spans="1:16" x14ac:dyDescent="0.3">
      <c r="J7" s="28">
        <f>K33</f>
        <v>528.38</v>
      </c>
      <c r="K7" s="12">
        <f>+M33</f>
        <v>110.9598</v>
      </c>
      <c r="L7" s="12">
        <f>N33</f>
        <v>639.33979999999997</v>
      </c>
    </row>
    <row r="8" spans="1:16" ht="15" customHeight="1" x14ac:dyDescent="0.3">
      <c r="B8" s="68"/>
      <c r="C8" s="68"/>
      <c r="D8" s="68"/>
      <c r="E8" s="68"/>
      <c r="G8" s="14"/>
      <c r="J8" s="15"/>
      <c r="K8" s="15"/>
      <c r="L8" s="15"/>
    </row>
    <row r="9" spans="1:16" x14ac:dyDescent="0.3">
      <c r="B9" s="13"/>
      <c r="C9" s="13"/>
      <c r="D9" s="13"/>
      <c r="E9" s="13"/>
    </row>
    <row r="10" spans="1:16" x14ac:dyDescent="0.3">
      <c r="B10" s="15"/>
      <c r="C10" s="15"/>
      <c r="D10" s="15"/>
      <c r="E10" s="15"/>
      <c r="J10" s="70" t="s">
        <v>9</v>
      </c>
      <c r="K10" s="70"/>
      <c r="L10" s="70"/>
      <c r="M10" s="70"/>
      <c r="N10" s="70"/>
      <c r="O10" s="70"/>
      <c r="P10" s="70"/>
    </row>
    <row r="11" spans="1:16" ht="15.6" x14ac:dyDescent="0.3">
      <c r="B11" s="16"/>
      <c r="C11" s="17"/>
      <c r="D11" s="16"/>
      <c r="E11" s="16"/>
      <c r="J11" s="18" t="s">
        <v>8</v>
      </c>
      <c r="K11" s="19"/>
      <c r="L11" s="19"/>
      <c r="M11" s="19"/>
      <c r="N11" s="19"/>
      <c r="O11" s="19"/>
      <c r="P11" s="19"/>
    </row>
    <row r="12" spans="1:16" x14ac:dyDescent="0.3">
      <c r="B12" s="16"/>
      <c r="C12" s="17"/>
      <c r="D12" s="16"/>
      <c r="E12" s="16"/>
      <c r="J12" s="69" t="s">
        <v>10</v>
      </c>
      <c r="K12" s="69"/>
      <c r="L12" s="69"/>
      <c r="M12" s="69"/>
      <c r="N12" s="69"/>
    </row>
    <row r="13" spans="1:16" x14ac:dyDescent="0.3">
      <c r="D13"/>
      <c r="E13"/>
      <c r="J13" s="69"/>
      <c r="K13" s="69"/>
      <c r="L13" s="69"/>
      <c r="M13" s="69"/>
      <c r="N13" s="69"/>
    </row>
    <row r="14" spans="1:16" x14ac:dyDescent="0.3">
      <c r="D14"/>
      <c r="E14"/>
    </row>
    <row r="15" spans="1:16" ht="15" thickBot="1" x14ac:dyDescent="0.35"/>
    <row r="16" spans="1:16" ht="15.75" customHeight="1" x14ac:dyDescent="0.3">
      <c r="A16" s="80" t="str">
        <f>B2</f>
        <v>Productes sanitaris per tots els centres de SUMAR</v>
      </c>
      <c r="B16" s="80"/>
      <c r="C16" s="80"/>
      <c r="D16" s="80"/>
      <c r="E16" s="80"/>
      <c r="F16" s="80"/>
      <c r="G16" s="80"/>
      <c r="H16" s="80"/>
      <c r="I16" s="81"/>
      <c r="J16" s="71" t="s">
        <v>4</v>
      </c>
      <c r="K16" s="72"/>
      <c r="L16" s="72"/>
      <c r="M16" s="72"/>
      <c r="N16" s="73"/>
    </row>
    <row r="17" spans="1:15" x14ac:dyDescent="0.3">
      <c r="A17" s="82" t="str">
        <f>B4</f>
        <v>LOT 2 MATERIAL ESTÈRIL I INSTRUMENTAL D'UN SOL ÚS</v>
      </c>
      <c r="B17" s="82"/>
      <c r="C17" s="82"/>
      <c r="D17" s="82"/>
      <c r="E17" s="82"/>
      <c r="F17" s="82"/>
      <c r="G17" s="82"/>
      <c r="H17" s="82"/>
      <c r="I17" s="83"/>
      <c r="J17" s="74" t="str">
        <f>B4</f>
        <v>LOT 2 MATERIAL ESTÈRIL I INSTRUMENTAL D'UN SOL ÚS</v>
      </c>
      <c r="K17" s="75"/>
      <c r="L17" s="75"/>
      <c r="M17" s="75"/>
      <c r="N17" s="76"/>
    </row>
    <row r="18" spans="1:15" s="41" customFormat="1" ht="33" customHeight="1" x14ac:dyDescent="0.3">
      <c r="A18" s="35" t="s">
        <v>13</v>
      </c>
      <c r="B18" s="35" t="s">
        <v>14</v>
      </c>
      <c r="C18" s="35" t="s">
        <v>15</v>
      </c>
      <c r="D18" s="35" t="s">
        <v>16</v>
      </c>
      <c r="E18" s="35" t="s">
        <v>17</v>
      </c>
      <c r="F18" s="35" t="s">
        <v>5</v>
      </c>
      <c r="G18" s="36" t="s">
        <v>1</v>
      </c>
      <c r="H18" s="36" t="s">
        <v>6</v>
      </c>
      <c r="I18" s="36" t="s">
        <v>7</v>
      </c>
      <c r="J18" s="37" t="s">
        <v>34</v>
      </c>
      <c r="K18" s="38" t="s">
        <v>5</v>
      </c>
      <c r="L18" s="39" t="s">
        <v>1</v>
      </c>
      <c r="M18" s="39" t="s">
        <v>6</v>
      </c>
      <c r="N18" s="40" t="s">
        <v>7</v>
      </c>
    </row>
    <row r="19" spans="1:15" x14ac:dyDescent="0.3">
      <c r="A19" s="52">
        <v>103263</v>
      </c>
      <c r="B19" s="53" t="s">
        <v>21</v>
      </c>
      <c r="C19" s="54" t="s">
        <v>12</v>
      </c>
      <c r="D19" s="54">
        <v>5</v>
      </c>
      <c r="E19" s="55">
        <v>40.25</v>
      </c>
      <c r="F19" s="20">
        <f>+D19*E19</f>
        <v>201.25</v>
      </c>
      <c r="G19" s="30">
        <v>0.21</v>
      </c>
      <c r="H19" s="20">
        <f>F19*G19</f>
        <v>42.262499999999996</v>
      </c>
      <c r="I19" s="20">
        <f>H19+F19</f>
        <v>243.51249999999999</v>
      </c>
      <c r="J19" s="1"/>
      <c r="K19" s="50" t="str">
        <f>IF(J19&gt;E19,"PREU SUPERIOR AL DEMANAT",IF(J19=0,"FALTA PREU",IF(J19="","FALTA PREU",(J19*D19))))</f>
        <v>FALTA PREU</v>
      </c>
      <c r="L19" s="24">
        <f>G19</f>
        <v>0.21</v>
      </c>
      <c r="M19" s="22" t="str">
        <f>IFERROR(K19*L19,"REVISAR PREU")</f>
        <v>REVISAR PREU</v>
      </c>
      <c r="N19" s="23" t="str">
        <f>IFERROR(M19+K19,"REVISAR PREU")</f>
        <v>REVISAR PREU</v>
      </c>
      <c r="O19" s="16"/>
    </row>
    <row r="20" spans="1:15" x14ac:dyDescent="0.3">
      <c r="A20" s="52">
        <v>103218</v>
      </c>
      <c r="B20" s="53" t="s">
        <v>22</v>
      </c>
      <c r="C20" s="54" t="s">
        <v>12</v>
      </c>
      <c r="D20" s="54">
        <v>250</v>
      </c>
      <c r="E20" s="56">
        <v>0.66</v>
      </c>
      <c r="F20" s="20">
        <f t="shared" ref="F20:F29" si="0">+D20*E20</f>
        <v>165</v>
      </c>
      <c r="G20" s="30">
        <v>0.21</v>
      </c>
      <c r="H20" s="20">
        <f t="shared" ref="H20:H29" si="1">F20*G20</f>
        <v>34.65</v>
      </c>
      <c r="I20" s="20">
        <f t="shared" ref="I20:I29" si="2">H20+F20</f>
        <v>199.65</v>
      </c>
      <c r="J20" s="1"/>
      <c r="K20" s="50" t="str">
        <f t="shared" ref="K20:K29" si="3">IF(J20&gt;E20,"PREU SUPERIOR AL DEMANAT",IF(J20=0,"FALTA PREU",IF(J20="","FALTA PREU",(J20*D20))))</f>
        <v>FALTA PREU</v>
      </c>
      <c r="L20" s="24">
        <f t="shared" ref="L20:L29" si="4">G20</f>
        <v>0.21</v>
      </c>
      <c r="M20" s="22" t="str">
        <f t="shared" ref="M20:M29" si="5">IFERROR(K20*L20,"REVISAR PREU")</f>
        <v>REVISAR PREU</v>
      </c>
      <c r="N20" s="23" t="str">
        <f t="shared" ref="N20:N29" si="6">IFERROR(M20+K20,"REVISAR PREU")</f>
        <v>REVISAR PREU</v>
      </c>
      <c r="O20" s="16"/>
    </row>
    <row r="21" spans="1:15" x14ac:dyDescent="0.3">
      <c r="A21" s="52">
        <v>103305</v>
      </c>
      <c r="B21" s="53" t="s">
        <v>23</v>
      </c>
      <c r="C21" s="54" t="s">
        <v>12</v>
      </c>
      <c r="D21" s="54">
        <v>40</v>
      </c>
      <c r="E21" s="55">
        <v>22</v>
      </c>
      <c r="F21" s="20">
        <f t="shared" si="0"/>
        <v>880</v>
      </c>
      <c r="G21" s="30">
        <v>0.21</v>
      </c>
      <c r="H21" s="20">
        <f t="shared" si="1"/>
        <v>184.79999999999998</v>
      </c>
      <c r="I21" s="20">
        <f t="shared" si="2"/>
        <v>1064.8</v>
      </c>
      <c r="J21" s="1"/>
      <c r="K21" s="50" t="str">
        <f t="shared" si="3"/>
        <v>FALTA PREU</v>
      </c>
      <c r="L21" s="24">
        <f t="shared" si="4"/>
        <v>0.21</v>
      </c>
      <c r="M21" s="22" t="str">
        <f t="shared" si="5"/>
        <v>REVISAR PREU</v>
      </c>
      <c r="N21" s="23" t="str">
        <f t="shared" si="6"/>
        <v>REVISAR PREU</v>
      </c>
      <c r="O21" s="16"/>
    </row>
    <row r="22" spans="1:15" x14ac:dyDescent="0.3">
      <c r="A22" s="52">
        <v>103219</v>
      </c>
      <c r="B22" s="53" t="s">
        <v>24</v>
      </c>
      <c r="C22" s="54" t="s">
        <v>12</v>
      </c>
      <c r="D22" s="54">
        <v>250</v>
      </c>
      <c r="E22" s="55">
        <v>2.75</v>
      </c>
      <c r="F22" s="20">
        <f t="shared" si="0"/>
        <v>687.5</v>
      </c>
      <c r="G22" s="30">
        <v>0.21</v>
      </c>
      <c r="H22" s="20">
        <f t="shared" si="1"/>
        <v>144.375</v>
      </c>
      <c r="I22" s="20">
        <f t="shared" si="2"/>
        <v>831.875</v>
      </c>
      <c r="J22" s="1"/>
      <c r="K22" s="50" t="str">
        <f t="shared" si="3"/>
        <v>FALTA PREU</v>
      </c>
      <c r="L22" s="24">
        <f t="shared" si="4"/>
        <v>0.21</v>
      </c>
      <c r="M22" s="22" t="str">
        <f t="shared" si="5"/>
        <v>REVISAR PREU</v>
      </c>
      <c r="N22" s="23" t="str">
        <f t="shared" si="6"/>
        <v>REVISAR PREU</v>
      </c>
      <c r="O22" s="16"/>
    </row>
    <row r="23" spans="1:15" x14ac:dyDescent="0.3">
      <c r="A23" s="52">
        <v>103220</v>
      </c>
      <c r="B23" s="53" t="s">
        <v>25</v>
      </c>
      <c r="C23" s="54" t="s">
        <v>12</v>
      </c>
      <c r="D23" s="54">
        <v>500</v>
      </c>
      <c r="E23" s="55">
        <v>1.21</v>
      </c>
      <c r="F23" s="20">
        <f t="shared" si="0"/>
        <v>605</v>
      </c>
      <c r="G23" s="30">
        <v>0.21</v>
      </c>
      <c r="H23" s="20">
        <f t="shared" si="1"/>
        <v>127.05</v>
      </c>
      <c r="I23" s="20">
        <f t="shared" si="2"/>
        <v>732.05</v>
      </c>
      <c r="J23" s="1"/>
      <c r="K23" s="50" t="str">
        <f t="shared" si="3"/>
        <v>FALTA PREU</v>
      </c>
      <c r="L23" s="24">
        <f t="shared" si="4"/>
        <v>0.21</v>
      </c>
      <c r="M23" s="22" t="str">
        <f t="shared" si="5"/>
        <v>REVISAR PREU</v>
      </c>
      <c r="N23" s="23" t="str">
        <f t="shared" si="6"/>
        <v>REVISAR PREU</v>
      </c>
      <c r="O23" s="16"/>
    </row>
    <row r="24" spans="1:15" x14ac:dyDescent="0.3">
      <c r="A24" s="52">
        <v>103223</v>
      </c>
      <c r="B24" s="53" t="s">
        <v>26</v>
      </c>
      <c r="C24" s="54" t="s">
        <v>12</v>
      </c>
      <c r="D24" s="54">
        <v>250</v>
      </c>
      <c r="E24" s="56">
        <v>1.73</v>
      </c>
      <c r="F24" s="20">
        <f t="shared" si="0"/>
        <v>432.5</v>
      </c>
      <c r="G24" s="30">
        <v>0.21</v>
      </c>
      <c r="H24" s="20">
        <f t="shared" si="1"/>
        <v>90.825000000000003</v>
      </c>
      <c r="I24" s="20">
        <f t="shared" si="2"/>
        <v>523.32500000000005</v>
      </c>
      <c r="J24" s="1"/>
      <c r="K24" s="50" t="str">
        <f t="shared" si="3"/>
        <v>FALTA PREU</v>
      </c>
      <c r="L24" s="24">
        <f t="shared" si="4"/>
        <v>0.21</v>
      </c>
      <c r="M24" s="22" t="str">
        <f t="shared" si="5"/>
        <v>REVISAR PREU</v>
      </c>
      <c r="N24" s="23" t="str">
        <f t="shared" si="6"/>
        <v>REVISAR PREU</v>
      </c>
      <c r="O24" s="16"/>
    </row>
    <row r="25" spans="1:15" x14ac:dyDescent="0.3">
      <c r="A25" s="52">
        <v>103224</v>
      </c>
      <c r="B25" s="53" t="s">
        <v>27</v>
      </c>
      <c r="C25" s="54" t="s">
        <v>12</v>
      </c>
      <c r="D25" s="54">
        <v>250</v>
      </c>
      <c r="E25" s="56">
        <v>1.85</v>
      </c>
      <c r="F25" s="20">
        <f t="shared" si="0"/>
        <v>462.5</v>
      </c>
      <c r="G25" s="30">
        <v>0.21</v>
      </c>
      <c r="H25" s="20">
        <f t="shared" si="1"/>
        <v>97.125</v>
      </c>
      <c r="I25" s="20">
        <f t="shared" si="2"/>
        <v>559.625</v>
      </c>
      <c r="J25" s="1"/>
      <c r="K25" s="50" t="str">
        <f t="shared" si="3"/>
        <v>FALTA PREU</v>
      </c>
      <c r="L25" s="24">
        <f t="shared" si="4"/>
        <v>0.21</v>
      </c>
      <c r="M25" s="22" t="str">
        <f t="shared" si="5"/>
        <v>REVISAR PREU</v>
      </c>
      <c r="N25" s="23" t="str">
        <f t="shared" si="6"/>
        <v>REVISAR PREU</v>
      </c>
      <c r="O25" s="16"/>
    </row>
    <row r="26" spans="1:15" x14ac:dyDescent="0.3">
      <c r="A26" s="52">
        <v>103225</v>
      </c>
      <c r="B26" s="53" t="s">
        <v>28</v>
      </c>
      <c r="C26" s="54" t="s">
        <v>12</v>
      </c>
      <c r="D26" s="54">
        <v>250</v>
      </c>
      <c r="E26" s="55">
        <v>1.8</v>
      </c>
      <c r="F26" s="20">
        <f t="shared" si="0"/>
        <v>450</v>
      </c>
      <c r="G26" s="30">
        <v>0.21</v>
      </c>
      <c r="H26" s="20">
        <f t="shared" si="1"/>
        <v>94.5</v>
      </c>
      <c r="I26" s="20">
        <f t="shared" si="2"/>
        <v>544.5</v>
      </c>
      <c r="J26" s="1"/>
      <c r="K26" s="50" t="str">
        <f t="shared" si="3"/>
        <v>FALTA PREU</v>
      </c>
      <c r="L26" s="24">
        <f t="shared" si="4"/>
        <v>0.21</v>
      </c>
      <c r="M26" s="22" t="str">
        <f t="shared" si="5"/>
        <v>REVISAR PREU</v>
      </c>
      <c r="N26" s="23" t="str">
        <f t="shared" si="6"/>
        <v>REVISAR PREU</v>
      </c>
      <c r="O26" s="16"/>
    </row>
    <row r="27" spans="1:15" x14ac:dyDescent="0.3">
      <c r="A27" s="52">
        <v>103226</v>
      </c>
      <c r="B27" s="53" t="s">
        <v>29</v>
      </c>
      <c r="C27" s="54" t="s">
        <v>12</v>
      </c>
      <c r="D27" s="54">
        <v>250</v>
      </c>
      <c r="E27" s="55">
        <v>1.22</v>
      </c>
      <c r="F27" s="20">
        <f t="shared" si="0"/>
        <v>305</v>
      </c>
      <c r="G27" s="30">
        <v>0.21</v>
      </c>
      <c r="H27" s="20">
        <f t="shared" si="1"/>
        <v>64.05</v>
      </c>
      <c r="I27" s="20">
        <f t="shared" si="2"/>
        <v>369.05</v>
      </c>
      <c r="J27" s="1"/>
      <c r="K27" s="50" t="str">
        <f t="shared" si="3"/>
        <v>FALTA PREU</v>
      </c>
      <c r="L27" s="24">
        <f t="shared" si="4"/>
        <v>0.21</v>
      </c>
      <c r="M27" s="22" t="str">
        <f t="shared" si="5"/>
        <v>REVISAR PREU</v>
      </c>
      <c r="N27" s="23" t="str">
        <f t="shared" si="6"/>
        <v>REVISAR PREU</v>
      </c>
      <c r="O27" s="16"/>
    </row>
    <row r="28" spans="1:15" x14ac:dyDescent="0.3">
      <c r="A28" s="52">
        <v>103261</v>
      </c>
      <c r="B28" s="53" t="s">
        <v>31</v>
      </c>
      <c r="C28" s="54" t="s">
        <v>12</v>
      </c>
      <c r="D28" s="54">
        <v>300</v>
      </c>
      <c r="E28" s="55">
        <v>2.75</v>
      </c>
      <c r="F28" s="20">
        <f t="shared" si="0"/>
        <v>825</v>
      </c>
      <c r="G28" s="30">
        <v>0.21</v>
      </c>
      <c r="H28" s="20">
        <f t="shared" si="1"/>
        <v>173.25</v>
      </c>
      <c r="I28" s="20">
        <f t="shared" si="2"/>
        <v>998.25</v>
      </c>
      <c r="J28" s="1"/>
      <c r="K28" s="50" t="str">
        <f t="shared" si="3"/>
        <v>FALTA PREU</v>
      </c>
      <c r="L28" s="24">
        <f t="shared" si="4"/>
        <v>0.21</v>
      </c>
      <c r="M28" s="22" t="str">
        <f t="shared" si="5"/>
        <v>REVISAR PREU</v>
      </c>
      <c r="N28" s="23" t="str">
        <f t="shared" si="6"/>
        <v>REVISAR PREU</v>
      </c>
      <c r="O28" s="16"/>
    </row>
    <row r="29" spans="1:15" x14ac:dyDescent="0.3">
      <c r="A29" s="52">
        <v>103229</v>
      </c>
      <c r="B29" s="53" t="s">
        <v>30</v>
      </c>
      <c r="C29" s="54" t="s">
        <v>12</v>
      </c>
      <c r="D29" s="54">
        <v>150</v>
      </c>
      <c r="E29" s="55">
        <v>1.8</v>
      </c>
      <c r="F29" s="20">
        <f t="shared" si="0"/>
        <v>270</v>
      </c>
      <c r="G29" s="30">
        <v>0.21</v>
      </c>
      <c r="H29" s="20">
        <f t="shared" si="1"/>
        <v>56.699999999999996</v>
      </c>
      <c r="I29" s="20">
        <f t="shared" si="2"/>
        <v>326.7</v>
      </c>
      <c r="J29" s="1"/>
      <c r="K29" s="50" t="str">
        <f t="shared" si="3"/>
        <v>FALTA PREU</v>
      </c>
      <c r="L29" s="24">
        <f t="shared" si="4"/>
        <v>0.21</v>
      </c>
      <c r="M29" s="22" t="str">
        <f t="shared" si="5"/>
        <v>REVISAR PREU</v>
      </c>
      <c r="N29" s="23" t="str">
        <f t="shared" si="6"/>
        <v>REVISAR PREU</v>
      </c>
      <c r="O29" s="16"/>
    </row>
    <row r="30" spans="1:15" s="41" customFormat="1" x14ac:dyDescent="0.3">
      <c r="A30" s="51"/>
      <c r="B30" s="51" t="s">
        <v>19</v>
      </c>
      <c r="C30" s="51"/>
      <c r="D30" s="51"/>
      <c r="E30" s="51"/>
      <c r="F30" s="44"/>
      <c r="G30" s="45"/>
      <c r="H30" s="45"/>
      <c r="I30" s="45"/>
      <c r="J30" s="46"/>
      <c r="K30" s="47"/>
      <c r="L30" s="48"/>
      <c r="M30" s="48"/>
      <c r="N30" s="49"/>
    </row>
    <row r="31" spans="1:15" ht="15" thickBot="1" x14ac:dyDescent="0.35">
      <c r="A31" s="52">
        <v>103503</v>
      </c>
      <c r="B31" s="53" t="s">
        <v>32</v>
      </c>
      <c r="C31" s="54" t="s">
        <v>12</v>
      </c>
      <c r="D31" s="54">
        <v>1</v>
      </c>
      <c r="E31" s="55">
        <f>F31</f>
        <v>528.38</v>
      </c>
      <c r="F31" s="20">
        <f>ROUND((SUM(F19:F29)*0.1),2)</f>
        <v>528.38</v>
      </c>
      <c r="G31" s="30">
        <v>0.21</v>
      </c>
      <c r="H31" s="20">
        <f t="shared" ref="H31" si="7">F31*G31</f>
        <v>110.9598</v>
      </c>
      <c r="I31" s="21">
        <f t="shared" ref="I31" si="8">H31+F31</f>
        <v>639.33979999999997</v>
      </c>
      <c r="J31" s="42">
        <f>F31</f>
        <v>528.38</v>
      </c>
      <c r="K31" s="50">
        <f>IF(J31&gt;E31,"PREU SUPERIOR AL DEMANAT",IF(J31=0,"FALTA PREU",IF(J31="","FALTA PREU",ROUND(J31*D31,2))))</f>
        <v>528.38</v>
      </c>
      <c r="L31" s="24">
        <f t="shared" ref="L31" si="9">G31</f>
        <v>0.21</v>
      </c>
      <c r="M31" s="22">
        <f t="shared" ref="M31" si="10">IFERROR(K31*L31,"REVISAR PREU")</f>
        <v>110.9598</v>
      </c>
      <c r="N31" s="23">
        <f t="shared" ref="N31" si="11">IFERROR(M31+K31,"REVISAR PREU")</f>
        <v>639.33979999999997</v>
      </c>
      <c r="O31" s="16"/>
    </row>
    <row r="32" spans="1:15" ht="15" thickBot="1" x14ac:dyDescent="0.35">
      <c r="A32" s="60" t="str">
        <f>B4</f>
        <v>LOT 2 MATERIAL ESTÈRIL I INSTRUMENTAL D'UN SOL ÚS</v>
      </c>
      <c r="B32" s="61"/>
      <c r="C32" s="61"/>
      <c r="D32" s="61"/>
      <c r="E32" s="62"/>
      <c r="F32" s="26">
        <f>SUM(F19:F31)</f>
        <v>5812.13</v>
      </c>
      <c r="G32" s="26"/>
      <c r="H32" s="26">
        <f>SUM(H19:H31)</f>
        <v>1220.5473</v>
      </c>
      <c r="I32" s="26">
        <f>SUM(I19:I31)</f>
        <v>7032.6772999999994</v>
      </c>
      <c r="J32" s="25"/>
      <c r="K32" s="33">
        <f>SUM(K19:K31)</f>
        <v>528.38</v>
      </c>
      <c r="L32" s="34"/>
      <c r="M32" s="33">
        <f>SUM(M19:M31)</f>
        <v>110.9598</v>
      </c>
      <c r="N32" s="33">
        <f>SUM(N19:N31)</f>
        <v>639.33979999999997</v>
      </c>
    </row>
    <row r="33" spans="1:14" ht="15" customHeight="1" thickBot="1" x14ac:dyDescent="0.35">
      <c r="A33" s="63" t="s">
        <v>11</v>
      </c>
      <c r="B33" s="64"/>
      <c r="C33" s="64"/>
      <c r="D33" s="64"/>
      <c r="E33" s="65"/>
      <c r="F33" s="31">
        <f>F32</f>
        <v>5812.13</v>
      </c>
      <c r="G33" s="31"/>
      <c r="H33" s="31">
        <f>H32</f>
        <v>1220.5473</v>
      </c>
      <c r="I33" s="31">
        <f>I32</f>
        <v>7032.6772999999994</v>
      </c>
      <c r="J33" s="32"/>
      <c r="K33" s="32">
        <f>K32</f>
        <v>528.38</v>
      </c>
      <c r="L33" s="31"/>
      <c r="M33" s="32">
        <f>M32</f>
        <v>110.9598</v>
      </c>
      <c r="N33" s="32">
        <f>N32</f>
        <v>639.33979999999997</v>
      </c>
    </row>
    <row r="34" spans="1:14" x14ac:dyDescent="0.3">
      <c r="E34" s="2"/>
      <c r="F34" s="16"/>
      <c r="G34" s="3"/>
      <c r="H34" s="16"/>
      <c r="I34" s="16"/>
    </row>
    <row r="35" spans="1:14" ht="15" thickBot="1" x14ac:dyDescent="0.35">
      <c r="E35" s="2"/>
      <c r="F35" s="16"/>
      <c r="G35" s="3"/>
      <c r="H35" s="16"/>
      <c r="I35" s="16"/>
    </row>
    <row r="36" spans="1:14" ht="86.4" customHeight="1" thickBot="1" x14ac:dyDescent="0.35">
      <c r="E36" s="2"/>
      <c r="F36" s="16"/>
      <c r="G36" s="3"/>
      <c r="H36" s="16"/>
      <c r="I36" s="57" t="s">
        <v>33</v>
      </c>
      <c r="J36" s="58"/>
      <c r="K36" s="59"/>
    </row>
    <row r="37" spans="1:14" x14ac:dyDescent="0.3">
      <c r="E37" s="2"/>
      <c r="F37" s="16"/>
      <c r="G37" s="3"/>
      <c r="H37" s="16"/>
      <c r="I37" s="43"/>
      <c r="J37" s="43"/>
      <c r="K37" s="43"/>
    </row>
    <row r="38" spans="1:14" x14ac:dyDescent="0.3">
      <c r="E38" s="2"/>
      <c r="F38" s="16"/>
      <c r="G38" s="3"/>
      <c r="H38" s="16"/>
      <c r="I38" s="43"/>
      <c r="J38" s="43"/>
      <c r="K38" s="43"/>
    </row>
    <row r="39" spans="1:14" x14ac:dyDescent="0.3">
      <c r="E39" s="2"/>
      <c r="F39" s="16"/>
      <c r="G39" s="3"/>
      <c r="H39" s="16"/>
      <c r="I39" s="43"/>
      <c r="J39" s="43"/>
      <c r="K39" s="43"/>
    </row>
    <row r="40" spans="1:14" x14ac:dyDescent="0.3">
      <c r="E40" s="2"/>
      <c r="F40" s="16"/>
      <c r="G40" s="3"/>
      <c r="H40" s="16"/>
      <c r="I40" s="43"/>
      <c r="J40" s="43"/>
      <c r="K40" s="43"/>
    </row>
    <row r="41" spans="1:14" x14ac:dyDescent="0.3">
      <c r="E41" s="2"/>
      <c r="F41" s="16"/>
      <c r="G41" s="3"/>
      <c r="H41" s="16"/>
      <c r="I41" s="16"/>
    </row>
    <row r="42" spans="1:14" x14ac:dyDescent="0.3">
      <c r="E42" s="2"/>
      <c r="F42" s="16"/>
      <c r="G42" s="3"/>
      <c r="H42" s="16"/>
      <c r="I42" s="16"/>
    </row>
    <row r="43" spans="1:14" x14ac:dyDescent="0.3">
      <c r="E43" s="2"/>
      <c r="F43" s="16"/>
      <c r="G43" s="3"/>
      <c r="H43" s="16"/>
      <c r="I43" s="16"/>
    </row>
    <row r="44" spans="1:14" x14ac:dyDescent="0.3">
      <c r="E44" s="2"/>
      <c r="F44" s="16"/>
      <c r="G44" s="3"/>
      <c r="H44" s="16"/>
      <c r="I44" s="16"/>
    </row>
    <row r="45" spans="1:14" x14ac:dyDescent="0.3">
      <c r="E45" s="2"/>
      <c r="F45" s="16"/>
      <c r="G45" s="3"/>
      <c r="H45" s="16"/>
      <c r="I45" s="16"/>
    </row>
    <row r="46" spans="1:14" x14ac:dyDescent="0.3">
      <c r="E46" s="2"/>
      <c r="F46" s="16"/>
      <c r="G46" s="3"/>
      <c r="H46" s="16"/>
      <c r="I46" s="16"/>
    </row>
    <row r="47" spans="1:14" x14ac:dyDescent="0.3">
      <c r="E47" s="2"/>
      <c r="F47" s="16"/>
      <c r="G47" s="3"/>
      <c r="H47" s="16"/>
      <c r="I47" s="16"/>
    </row>
    <row r="48" spans="1:14" x14ac:dyDescent="0.3">
      <c r="E48" s="2"/>
      <c r="F48" s="16"/>
      <c r="G48" s="3"/>
      <c r="H48" s="16"/>
      <c r="I48" s="16"/>
    </row>
    <row r="49" spans="5:9" x14ac:dyDescent="0.3">
      <c r="E49" s="2"/>
      <c r="F49" s="16"/>
      <c r="G49" s="3"/>
      <c r="H49" s="16"/>
      <c r="I49" s="16"/>
    </row>
    <row r="50" spans="5:9" x14ac:dyDescent="0.3">
      <c r="E50" s="2"/>
      <c r="F50" s="16"/>
      <c r="G50" s="3"/>
      <c r="H50" s="16"/>
      <c r="I50" s="16"/>
    </row>
    <row r="51" spans="5:9" x14ac:dyDescent="0.3">
      <c r="E51" s="2"/>
      <c r="F51" s="16"/>
      <c r="G51" s="3"/>
      <c r="H51" s="16"/>
      <c r="I51" s="16"/>
    </row>
    <row r="52" spans="5:9" x14ac:dyDescent="0.3">
      <c r="E52" s="2"/>
      <c r="F52" s="16"/>
      <c r="G52" s="3"/>
      <c r="H52" s="16"/>
      <c r="I52" s="16"/>
    </row>
    <row r="53" spans="5:9" x14ac:dyDescent="0.3">
      <c r="E53" s="2"/>
      <c r="F53" s="16"/>
      <c r="G53" s="3"/>
      <c r="H53" s="16"/>
      <c r="I53" s="16"/>
    </row>
    <row r="54" spans="5:9" x14ac:dyDescent="0.3">
      <c r="E54" s="2"/>
      <c r="F54" s="16"/>
      <c r="G54" s="3"/>
      <c r="H54" s="16"/>
      <c r="I54" s="16"/>
    </row>
    <row r="55" spans="5:9" x14ac:dyDescent="0.3">
      <c r="E55" s="2"/>
      <c r="F55" s="16"/>
      <c r="G55" s="3"/>
      <c r="H55" s="16"/>
      <c r="I55" s="16"/>
    </row>
    <row r="56" spans="5:9" x14ac:dyDescent="0.3">
      <c r="E56" s="2"/>
      <c r="F56" s="16"/>
      <c r="G56" s="3"/>
      <c r="H56" s="16"/>
      <c r="I56" s="16"/>
    </row>
    <row r="57" spans="5:9" x14ac:dyDescent="0.3">
      <c r="E57" s="2"/>
      <c r="F57" s="16"/>
      <c r="G57" s="3"/>
      <c r="H57" s="16"/>
      <c r="I57" s="16"/>
    </row>
    <row r="58" spans="5:9" x14ac:dyDescent="0.3">
      <c r="E58" s="2"/>
      <c r="F58" s="16"/>
      <c r="G58" s="3"/>
      <c r="H58" s="16"/>
      <c r="I58" s="16"/>
    </row>
    <row r="59" spans="5:9" x14ac:dyDescent="0.3">
      <c r="E59" s="2"/>
      <c r="F59" s="16"/>
      <c r="G59" s="3"/>
      <c r="H59" s="16"/>
      <c r="I59" s="16"/>
    </row>
    <row r="60" spans="5:9" x14ac:dyDescent="0.3">
      <c r="E60" s="2"/>
      <c r="F60" s="16"/>
      <c r="G60" s="3"/>
      <c r="H60" s="16"/>
      <c r="I60" s="16"/>
    </row>
    <row r="61" spans="5:9" x14ac:dyDescent="0.3">
      <c r="E61" s="2"/>
      <c r="F61" s="16"/>
      <c r="G61" s="3"/>
      <c r="H61" s="16"/>
      <c r="I61" s="16"/>
    </row>
    <row r="62" spans="5:9" x14ac:dyDescent="0.3">
      <c r="E62" s="2"/>
      <c r="F62" s="16"/>
      <c r="G62" s="3"/>
      <c r="H62" s="16"/>
      <c r="I62" s="16"/>
    </row>
    <row r="63" spans="5:9" x14ac:dyDescent="0.3">
      <c r="E63" s="2"/>
      <c r="F63" s="16"/>
      <c r="G63" s="3"/>
      <c r="H63" s="16"/>
      <c r="I63" s="16"/>
    </row>
    <row r="64" spans="5:9" x14ac:dyDescent="0.3">
      <c r="E64" s="2"/>
      <c r="F64" s="16"/>
      <c r="G64" s="3"/>
      <c r="H64" s="16"/>
      <c r="I64" s="16"/>
    </row>
    <row r="65" spans="5:9" x14ac:dyDescent="0.3">
      <c r="E65" s="2"/>
      <c r="F65" s="16"/>
      <c r="G65" s="3"/>
      <c r="H65" s="16"/>
      <c r="I65" s="16"/>
    </row>
    <row r="66" spans="5:9" x14ac:dyDescent="0.3">
      <c r="E66" s="2"/>
      <c r="F66" s="16"/>
      <c r="G66" s="3"/>
      <c r="H66" s="16"/>
      <c r="I66" s="16"/>
    </row>
    <row r="67" spans="5:9" x14ac:dyDescent="0.3">
      <c r="E67" s="2"/>
      <c r="F67" s="16"/>
      <c r="G67" s="3"/>
      <c r="H67" s="16"/>
      <c r="I67" s="16"/>
    </row>
    <row r="68" spans="5:9" x14ac:dyDescent="0.3">
      <c r="E68" s="2"/>
      <c r="F68" s="16"/>
      <c r="G68" s="3"/>
      <c r="H68" s="16"/>
      <c r="I68" s="16"/>
    </row>
    <row r="69" spans="5:9" x14ac:dyDescent="0.3">
      <c r="E69" s="2"/>
      <c r="F69" s="16"/>
      <c r="G69" s="3"/>
      <c r="H69" s="16"/>
      <c r="I69" s="16"/>
    </row>
    <row r="70" spans="5:9" x14ac:dyDescent="0.3">
      <c r="E70" s="2"/>
      <c r="F70" s="16"/>
      <c r="G70" s="3"/>
      <c r="H70" s="16"/>
      <c r="I70" s="16"/>
    </row>
    <row r="71" spans="5:9" x14ac:dyDescent="0.3">
      <c r="E71" s="2"/>
      <c r="F71" s="16"/>
      <c r="G71" s="3"/>
      <c r="H71" s="16"/>
      <c r="I71" s="16"/>
    </row>
    <row r="72" spans="5:9" x14ac:dyDescent="0.3">
      <c r="E72" s="2"/>
      <c r="F72" s="16"/>
      <c r="G72" s="3"/>
      <c r="H72" s="16"/>
      <c r="I72" s="16"/>
    </row>
    <row r="73" spans="5:9" x14ac:dyDescent="0.3">
      <c r="E73" s="2"/>
      <c r="F73" s="27"/>
      <c r="G73" s="27"/>
      <c r="H73" s="27"/>
      <c r="I73" s="27"/>
    </row>
  </sheetData>
  <sheetProtection algorithmName="SHA-512" hashValue="EQYmO40g8ZB2eHhoA4SDb6ZfcO9k/ym4iKrGoBr+CFgYi4TZrRvTVBNTri+Sh9r7PKkwzXHT+p+f/FN1rsRI9A==" saltValue="IztFY2LkOFrualpj96wXKQ==" spinCount="100000" sheet="1" objects="1" scenarios="1" selectLockedCells="1"/>
  <mergeCells count="13">
    <mergeCell ref="I36:K36"/>
    <mergeCell ref="A32:E32"/>
    <mergeCell ref="A33:E33"/>
    <mergeCell ref="J4:L4"/>
    <mergeCell ref="J5:L5"/>
    <mergeCell ref="B8:E8"/>
    <mergeCell ref="J12:N13"/>
    <mergeCell ref="J10:P10"/>
    <mergeCell ref="J16:N16"/>
    <mergeCell ref="J17:N17"/>
    <mergeCell ref="B4:D4"/>
    <mergeCell ref="A16:I16"/>
    <mergeCell ref="A17:I17"/>
  </mergeCells>
  <conditionalFormatting sqref="A31 A19:A29">
    <cfRule type="duplicateValues" dxfId="0" priority="4"/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31" xr:uid="{00000000-0002-0000-0000-000001000000}">
      <formula1>J19&lt;=E19</formula1>
    </dataValidation>
  </dataValidations>
  <pageMargins left="0.7" right="0.7" top="0.75" bottom="0.75" header="0.3" footer="0.3"/>
  <pageSetup paperSize="9"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B16538-DCAC-4C4D-AF78-2FE2D8215592}"/>
</file>

<file path=customXml/itemProps2.xml><?xml version="1.0" encoding="utf-8"?>
<ds:datastoreItem xmlns:ds="http://schemas.openxmlformats.org/officeDocument/2006/customXml" ds:itemID="{B78BEA0C-C477-4AE8-9ECF-A62C7E1F6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0B527-876B-436C-BDD8-9722C5979F34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2026-06-11T10:04:38Z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6942200</vt:r8>
  </property>
  <property fmtid="{D5CDD505-2E9C-101B-9397-08002B2CF9AE}" pid="4" name="MediaServiceImageTags">
    <vt:lpwstr/>
  </property>
</Properties>
</file>