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sumaracciosocialcat0.sharepoint.com/sites/DocumentsSUMAR/JURDIC/CONTRACTACIÓ/Contractació 2026/1. PROCEDIMENTS OBERTS/NO PUBLICATS/199_2026 MATERIAL SANITARI/"/>
    </mc:Choice>
  </mc:AlternateContent>
  <xr:revisionPtr revIDLastSave="237" documentId="13_ncr:1_{83563566-991F-4EE6-A548-FFFEFA14151F}" xr6:coauthVersionLast="47" xr6:coauthVersionMax="47" xr10:uidLastSave="{D9B24665-25A8-4CE7-8682-605A8E696B67}"/>
  <bookViews>
    <workbookView xWindow="57480" yWindow="-75" windowWidth="29040" windowHeight="15720" xr2:uid="{00000000-000D-0000-FFFF-FFFF00000000}"/>
  </bookViews>
  <sheets>
    <sheet name="ANNEX 2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21" i="1"/>
  <c r="H21" i="1" s="1"/>
  <c r="I21" i="1" s="1"/>
  <c r="F22" i="1"/>
  <c r="H22" i="1" s="1"/>
  <c r="I22" i="1" s="1"/>
  <c r="F23" i="1"/>
  <c r="H23" i="1" s="1"/>
  <c r="I23" i="1" s="1"/>
  <c r="F24" i="1"/>
  <c r="H24" i="1" s="1"/>
  <c r="I24" i="1" s="1"/>
  <c r="F25" i="1"/>
  <c r="H25" i="1" s="1"/>
  <c r="I25" i="1" s="1"/>
  <c r="F26" i="1"/>
  <c r="H26" i="1" s="1"/>
  <c r="I26" i="1" s="1"/>
  <c r="F27" i="1"/>
  <c r="H27" i="1" s="1"/>
  <c r="I27" i="1" s="1"/>
  <c r="F28" i="1"/>
  <c r="F29" i="1"/>
  <c r="H29" i="1" s="1"/>
  <c r="I29" i="1" s="1"/>
  <c r="F30" i="1"/>
  <c r="H30" i="1" s="1"/>
  <c r="I30" i="1" s="1"/>
  <c r="F31" i="1"/>
  <c r="H31" i="1" s="1"/>
  <c r="I31" i="1" s="1"/>
  <c r="F33" i="1"/>
  <c r="H33" i="1" s="1"/>
  <c r="I33" i="1" s="1"/>
  <c r="F34" i="1"/>
  <c r="H34" i="1" s="1"/>
  <c r="I34" i="1" s="1"/>
  <c r="F35" i="1"/>
  <c r="H35" i="1" s="1"/>
  <c r="I35" i="1" s="1"/>
  <c r="F36" i="1"/>
  <c r="H36" i="1" s="1"/>
  <c r="I36" i="1" s="1"/>
  <c r="F38" i="1"/>
  <c r="H38" i="1" s="1"/>
  <c r="I38" i="1" s="1"/>
  <c r="F39" i="1"/>
  <c r="H39" i="1" s="1"/>
  <c r="I39" i="1" s="1"/>
  <c r="F40" i="1"/>
  <c r="H40" i="1" s="1"/>
  <c r="I40" i="1" s="1"/>
  <c r="F41" i="1"/>
  <c r="H41" i="1" s="1"/>
  <c r="I41" i="1" s="1"/>
  <c r="F42" i="1"/>
  <c r="H42" i="1" s="1"/>
  <c r="I42" i="1" s="1"/>
  <c r="F44" i="1"/>
  <c r="H44" i="1" s="1"/>
  <c r="I44" i="1" s="1"/>
  <c r="F45" i="1"/>
  <c r="H45" i="1" s="1"/>
  <c r="I45" i="1" s="1"/>
  <c r="F46" i="1"/>
  <c r="H46" i="1" s="1"/>
  <c r="I46" i="1" s="1"/>
  <c r="F48" i="1"/>
  <c r="F49" i="1"/>
  <c r="H28" i="1"/>
  <c r="I28" i="1" s="1"/>
  <c r="A16" i="1"/>
  <c r="A17" i="1"/>
  <c r="K21" i="1"/>
  <c r="K22" i="1"/>
  <c r="K23" i="1"/>
  <c r="K24" i="1"/>
  <c r="K25" i="1"/>
  <c r="K26" i="1"/>
  <c r="K27" i="1"/>
  <c r="K28" i="1"/>
  <c r="K29" i="1"/>
  <c r="K30" i="1"/>
  <c r="K31" i="1"/>
  <c r="K33" i="1"/>
  <c r="K34" i="1"/>
  <c r="K35" i="1"/>
  <c r="K36" i="1"/>
  <c r="K38" i="1"/>
  <c r="K39" i="1"/>
  <c r="K40" i="1"/>
  <c r="K41" i="1"/>
  <c r="K42" i="1"/>
  <c r="K44" i="1"/>
  <c r="K45" i="1"/>
  <c r="K46" i="1"/>
  <c r="K48" i="1"/>
  <c r="K49" i="1"/>
  <c r="K20" i="1"/>
  <c r="L21" i="1"/>
  <c r="L22" i="1"/>
  <c r="L23" i="1"/>
  <c r="L24" i="1"/>
  <c r="L25" i="1"/>
  <c r="L26" i="1"/>
  <c r="L27" i="1"/>
  <c r="L28" i="1"/>
  <c r="L29" i="1"/>
  <c r="L30" i="1"/>
  <c r="L31" i="1"/>
  <c r="L33" i="1"/>
  <c r="L34" i="1"/>
  <c r="L35" i="1"/>
  <c r="L36" i="1"/>
  <c r="L38" i="1"/>
  <c r="L39" i="1"/>
  <c r="L40" i="1"/>
  <c r="L41" i="1"/>
  <c r="L42" i="1"/>
  <c r="L44" i="1"/>
  <c r="L45" i="1"/>
  <c r="L46" i="1"/>
  <c r="L48" i="1"/>
  <c r="L49" i="1"/>
  <c r="A52" i="1"/>
  <c r="L51" i="1"/>
  <c r="M31" i="1" l="1"/>
  <c r="N31" i="1" s="1"/>
  <c r="F51" i="1"/>
  <c r="M23" i="1"/>
  <c r="N23" i="1" s="1"/>
  <c r="M46" i="1"/>
  <c r="N46" i="1" s="1"/>
  <c r="M21" i="1"/>
  <c r="N21" i="1" s="1"/>
  <c r="M48" i="1"/>
  <c r="N48" i="1" s="1"/>
  <c r="M36" i="1"/>
  <c r="N36" i="1" s="1"/>
  <c r="M35" i="1"/>
  <c r="N35" i="1" s="1"/>
  <c r="M27" i="1"/>
  <c r="N27" i="1" s="1"/>
  <c r="M33" i="1"/>
  <c r="N33" i="1" s="1"/>
  <c r="M25" i="1"/>
  <c r="N25" i="1" s="1"/>
  <c r="M34" i="1"/>
  <c r="N34" i="1" s="1"/>
  <c r="M45" i="1"/>
  <c r="N45" i="1" s="1"/>
  <c r="M28" i="1"/>
  <c r="N28" i="1" s="1"/>
  <c r="M42" i="1"/>
  <c r="N42" i="1" s="1"/>
  <c r="M26" i="1"/>
  <c r="N26" i="1" s="1"/>
  <c r="M41" i="1"/>
  <c r="N41" i="1" s="1"/>
  <c r="M24" i="1"/>
  <c r="N24" i="1" s="1"/>
  <c r="M44" i="1"/>
  <c r="N44" i="1" s="1"/>
  <c r="M30" i="1"/>
  <c r="N30" i="1" s="1"/>
  <c r="M22" i="1"/>
  <c r="N22" i="1" s="1"/>
  <c r="M29" i="1"/>
  <c r="N29" i="1" s="1"/>
  <c r="M38" i="1"/>
  <c r="N38" i="1" s="1"/>
  <c r="M49" i="1"/>
  <c r="N49" i="1" s="1"/>
  <c r="M40" i="1"/>
  <c r="N40" i="1" s="1"/>
  <c r="M39" i="1"/>
  <c r="N39" i="1" s="1"/>
  <c r="J4" i="1" l="1"/>
  <c r="L20" i="1"/>
  <c r="J17" i="1" l="1"/>
  <c r="J5" i="1"/>
  <c r="H20" i="1" l="1"/>
  <c r="M20" i="1"/>
  <c r="I20" i="1" l="1"/>
  <c r="N20" i="1"/>
  <c r="H48" i="1" l="1"/>
  <c r="I48" i="1" s="1"/>
  <c r="H49" i="1"/>
  <c r="I49" i="1" s="1"/>
  <c r="H51" i="1" l="1"/>
  <c r="I51" i="1" s="1"/>
  <c r="I52" i="1" s="1"/>
  <c r="I53" i="1" s="1"/>
  <c r="D6" i="1" s="1"/>
  <c r="F52" i="1"/>
  <c r="F53" i="1" s="1"/>
  <c r="B6" i="1" s="1"/>
  <c r="E51" i="1"/>
  <c r="J51" i="1"/>
  <c r="H52" i="1" l="1"/>
  <c r="H53" i="1" s="1"/>
  <c r="C6" i="1" s="1"/>
  <c r="K51" i="1"/>
  <c r="K52" i="1" s="1"/>
  <c r="K53" i="1" s="1"/>
  <c r="J7" i="1" s="1"/>
  <c r="M51" i="1" l="1"/>
  <c r="N51" i="1" s="1"/>
  <c r="N52" i="1" s="1"/>
  <c r="N53" i="1" s="1"/>
  <c r="L7" i="1" s="1"/>
  <c r="M52" i="1" l="1"/>
  <c r="M53" i="1" s="1"/>
  <c r="K7" i="1" s="1"/>
</calcChain>
</file>

<file path=xl/sharedStrings.xml><?xml version="1.0" encoding="utf-8"?>
<sst xmlns="http://schemas.openxmlformats.org/spreadsheetml/2006/main" count="88" uniqueCount="55">
  <si>
    <t>Preu</t>
  </si>
  <si>
    <t>IVA</t>
  </si>
  <si>
    <t>Import total</t>
  </si>
  <si>
    <t xml:space="preserve">Preu </t>
  </si>
  <si>
    <t>OFERTA ECONÒMICA PRESENTADA PEL LICITADOR</t>
  </si>
  <si>
    <t>TOTAL</t>
  </si>
  <si>
    <t>IVA €</t>
  </si>
  <si>
    <t>TOTAL + IVA</t>
  </si>
  <si>
    <r>
      <t>Quedarà exclosa de la licitació l’oferta econòmica que inclogui un preu ofert superior al preu màxim de licitació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</si>
  <si>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>L'empresa licitadora únicament haurà d'omplir la columna (marcada en groc)</t>
  </si>
  <si>
    <r>
      <t>Es indispensable indicar un import a TOTS els productes, quedara exclosa de la licitació l'oferta economica que no inclogui un import superior a 0,01€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</si>
  <si>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 xml:space="preserve">TOTAL </t>
  </si>
  <si>
    <t>UDS</t>
  </si>
  <si>
    <t>Codi article</t>
  </si>
  <si>
    <t>Descripció</t>
  </si>
  <si>
    <t>Unitat de mesura</t>
  </si>
  <si>
    <t>Consum</t>
  </si>
  <si>
    <t>Preus</t>
  </si>
  <si>
    <t>LOT 1 MATERIAL FUNGIBLE SANITARI</t>
  </si>
  <si>
    <t>Productes sanitaris per tots els centres de SUMAR</t>
  </si>
  <si>
    <t>FAMÍLIA PUNCIÓ I INJECCIÓ</t>
  </si>
  <si>
    <t>XERINGA 5CC (100UDS)</t>
  </si>
  <si>
    <t>XERINGA 10CC (100UDS)</t>
  </si>
  <si>
    <t>XERINGA TRES COSSOS 1CC (100UDS)</t>
  </si>
  <si>
    <t>XERINGA TRES COSSOS 2CC (100UDS)</t>
  </si>
  <si>
    <t>XERINGA TRES COSSOS 5CC (100UDS)</t>
  </si>
  <si>
    <t>XERINGA TRES COSSOS 10CC (100UDS)</t>
  </si>
  <si>
    <t>XERINGA TRES COSSOS 20CC (100UDS)</t>
  </si>
  <si>
    <t>AGULLA ICO 16X0,5 TARONJA (100UDS)</t>
  </si>
  <si>
    <t>AGULLA ICO 25X0,8 VERD (100UDS)</t>
  </si>
  <si>
    <t>AGULLA ICO 30X0,7 NEGRE (100UDS)</t>
  </si>
  <si>
    <t>AGULLA ICO 40X0,8 VERD (100UDS)</t>
  </si>
  <si>
    <t>LLANCETES PLÀSTIC MOSTRA SANG 23G (200UDS)</t>
  </si>
  <si>
    <t>FAMILIA SONDATGE I DRENATGE</t>
  </si>
  <si>
    <t>SONDES NELATON ASPIRACIÓ</t>
  </si>
  <si>
    <t>SONDES NELATON FEMENINES (200ut)</t>
  </si>
  <si>
    <t>SONDES NELATON MASCULINES (100ut)</t>
  </si>
  <si>
    <t>SONDA RECTAL (100ut)</t>
  </si>
  <si>
    <t>FAMILIA VIA AÈREA I OXIGENOTERÀPIA</t>
  </si>
  <si>
    <t>TUB GUEDEL Nº3</t>
  </si>
  <si>
    <t>TUB GUEDEL Nº4</t>
  </si>
  <si>
    <t>MASCARETES OXIGEN (30 ut)</t>
  </si>
  <si>
    <t>MASCARETES OXIGEN PER NEBULITZACIONS</t>
  </si>
  <si>
    <t>ULLERES NASSALS OXIGEN 1,6M</t>
  </si>
  <si>
    <t>FAMÍLIA ALIMENTACIÓ I ADMINISTRACIÓ</t>
  </si>
  <si>
    <t>XERINGUES ALIMENTACIÓ (50ut)</t>
  </si>
  <si>
    <t>TAPES VASETS MEDICACIÓ 30ML</t>
  </si>
  <si>
    <t>FAMÍLIA CONSUMIBLES ASSISTENCIALS</t>
  </si>
  <si>
    <t>ESPONJA ORAL HIDRATANT IMPREGNADA D'UN SOL ÚS (250 UDS)</t>
  </si>
  <si>
    <t>DEPRESSOR LINGUAL FUSTA (1X100)</t>
  </si>
  <si>
    <t>ALTRES PRODUCTES FUNGIBLES SANITARIS</t>
  </si>
  <si>
    <t>ALTRES</t>
  </si>
  <si>
    <t>La bossa econòmica de "Altres productes fungibles sanitaris" es un topall màxim. No es pot realitzar oferta per aquest import.</t>
  </si>
  <si>
    <t>VASET MEDICACIÓ TRANSLÚCID 30ML</t>
  </si>
  <si>
    <t>Preu Ofert licitador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</si>
</sst>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2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84">
    <xf numFmtId="0" fontId="0" fillId="0" borderId="0" xfId="0"/>
    <xf numFmtId="164" fontId="0" fillId="12" borderId="3" xfId="0" applyNumberFormat="1" applyFill="1" applyBorder="1" applyProtection="1">
      <protection locked="0"/>
    </xf>
    <xf numFmtId="44" fontId="0" fillId="0" borderId="0" xfId="1" applyFont="1" applyProtection="1"/>
    <xf numFmtId="9" fontId="0" fillId="0" borderId="0" xfId="2" applyFont="1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" fillId="0" borderId="1" xfId="0" applyFont="1" applyBorder="1"/>
    <xf numFmtId="0" fontId="6" fillId="0" borderId="0" xfId="0" applyFont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0" fontId="6" fillId="0" borderId="0" xfId="0" applyFont="1"/>
    <xf numFmtId="44" fontId="8" fillId="6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44" fontId="8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44" fontId="8" fillId="0" borderId="0" xfId="0" applyNumberFormat="1" applyFont="1" applyAlignment="1">
      <alignment horizontal="center" vertical="center" wrapText="1"/>
    </xf>
    <xf numFmtId="44" fontId="0" fillId="0" borderId="0" xfId="0" applyNumberFormat="1"/>
    <xf numFmtId="44" fontId="0" fillId="0" borderId="0" xfId="0" applyNumberFormat="1" applyAlignment="1">
      <alignment horizont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44" fontId="0" fillId="6" borderId="2" xfId="0" applyNumberFormat="1" applyFill="1" applyBorder="1"/>
    <xf numFmtId="44" fontId="0" fillId="6" borderId="8" xfId="0" applyNumberFormat="1" applyFill="1" applyBorder="1"/>
    <xf numFmtId="44" fontId="0" fillId="0" borderId="2" xfId="0" applyNumberFormat="1" applyBorder="1"/>
    <xf numFmtId="44" fontId="0" fillId="0" borderId="10" xfId="0" applyNumberFormat="1" applyBorder="1"/>
    <xf numFmtId="9" fontId="0" fillId="0" borderId="2" xfId="2" applyFont="1" applyBorder="1" applyAlignment="1" applyProtection="1">
      <alignment horizontal="center"/>
    </xf>
    <xf numFmtId="164" fontId="0" fillId="3" borderId="1" xfId="0" applyNumberFormat="1" applyFill="1" applyBorder="1"/>
    <xf numFmtId="44" fontId="6" fillId="11" borderId="1" xfId="0" applyNumberFormat="1" applyFont="1" applyFill="1" applyBorder="1"/>
    <xf numFmtId="44" fontId="6" fillId="0" borderId="0" xfId="0" applyNumberFormat="1" applyFont="1"/>
    <xf numFmtId="164" fontId="8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9" fontId="0" fillId="6" borderId="2" xfId="2" applyFont="1" applyFill="1" applyBorder="1" applyAlignment="1">
      <alignment horizontal="center"/>
    </xf>
    <xf numFmtId="44" fontId="6" fillId="5" borderId="1" xfId="0" applyNumberFormat="1" applyFont="1" applyFill="1" applyBorder="1"/>
    <xf numFmtId="164" fontId="6" fillId="5" borderId="1" xfId="0" applyNumberFormat="1" applyFont="1" applyFill="1" applyBorder="1"/>
    <xf numFmtId="164" fontId="6" fillId="3" borderId="1" xfId="0" applyNumberFormat="1" applyFont="1" applyFill="1" applyBorder="1"/>
    <xf numFmtId="0" fontId="6" fillId="3" borderId="1" xfId="0" applyFont="1" applyFill="1" applyBorder="1"/>
    <xf numFmtId="0" fontId="4" fillId="9" borderId="8" xfId="3" applyFont="1" applyFill="1" applyBorder="1" applyAlignment="1">
      <alignment horizontal="center" vertical="center" wrapText="1"/>
    </xf>
    <xf numFmtId="9" fontId="4" fillId="9" borderId="8" xfId="2" applyFont="1" applyFill="1" applyBorder="1" applyAlignment="1" applyProtection="1">
      <alignment horizontal="center" vertical="center" wrapText="1"/>
    </xf>
    <xf numFmtId="0" fontId="6" fillId="10" borderId="9" xfId="3" applyFont="1" applyFill="1" applyBorder="1" applyAlignment="1">
      <alignment horizontal="center" vertical="center" wrapText="1"/>
    </xf>
    <xf numFmtId="0" fontId="6" fillId="10" borderId="2" xfId="3" applyFont="1" applyFill="1" applyBorder="1" applyAlignment="1">
      <alignment horizontal="center" vertical="center" wrapText="1"/>
    </xf>
    <xf numFmtId="9" fontId="6" fillId="10" borderId="2" xfId="2" applyFont="1" applyFill="1" applyBorder="1" applyAlignment="1" applyProtection="1">
      <alignment horizontal="center" vertical="center" wrapText="1"/>
    </xf>
    <xf numFmtId="9" fontId="6" fillId="10" borderId="10" xfId="2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3" xfId="0" applyNumberFormat="1" applyBorder="1"/>
    <xf numFmtId="0" fontId="0" fillId="0" borderId="0" xfId="0" applyAlignment="1">
      <alignment vertical="center" wrapText="1"/>
    </xf>
    <xf numFmtId="0" fontId="4" fillId="0" borderId="8" xfId="3" applyFont="1" applyBorder="1" applyAlignment="1">
      <alignment horizontal="center" vertical="center" wrapText="1"/>
    </xf>
    <xf numFmtId="9" fontId="4" fillId="0" borderId="8" xfId="2" applyFont="1" applyFill="1" applyBorder="1" applyAlignment="1" applyProtection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9" fontId="6" fillId="0" borderId="2" xfId="2" applyFont="1" applyFill="1" applyBorder="1" applyAlignment="1" applyProtection="1">
      <alignment horizontal="center" vertical="center" wrapText="1"/>
    </xf>
    <xf numFmtId="9" fontId="6" fillId="0" borderId="10" xfId="2" applyFont="1" applyFill="1" applyBorder="1" applyAlignment="1" applyProtection="1">
      <alignment horizontal="center" vertical="center" wrapText="1"/>
    </xf>
    <xf numFmtId="44" fontId="0" fillId="0" borderId="2" xfId="0" applyNumberFormat="1" applyBorder="1" applyAlignment="1">
      <alignment horizontal="center"/>
    </xf>
    <xf numFmtId="0" fontId="4" fillId="0" borderId="2" xfId="3" applyFont="1" applyBorder="1" applyAlignment="1">
      <alignment horizontal="center" vertical="center" wrapText="1"/>
    </xf>
    <xf numFmtId="0" fontId="0" fillId="0" borderId="2" xfId="0" applyBorder="1" applyAlignment="1">
      <alignment horizontal="right"/>
    </xf>
    <xf numFmtId="0" fontId="0" fillId="0" borderId="2" xfId="0" applyBorder="1"/>
    <xf numFmtId="0" fontId="0" fillId="0" borderId="2" xfId="0" applyBorder="1" applyAlignment="1">
      <alignment horizontal="center"/>
    </xf>
    <xf numFmtId="44" fontId="1" fillId="0" borderId="2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6" fillId="11" borderId="8" xfId="0" applyFont="1" applyFill="1" applyBorder="1" applyAlignment="1">
      <alignment horizontal="center"/>
    </xf>
    <xf numFmtId="0" fontId="6" fillId="11" borderId="11" xfId="0" applyFont="1" applyFill="1" applyBorder="1" applyAlignment="1">
      <alignment horizontal="center"/>
    </xf>
    <xf numFmtId="0" fontId="6" fillId="11" borderId="16" xfId="0" applyFont="1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6" fillId="3" borderId="2" xfId="3" applyFont="1" applyFill="1" applyBorder="1" applyAlignment="1">
      <alignment horizontal="center"/>
    </xf>
    <xf numFmtId="0" fontId="6" fillId="3" borderId="2" xfId="3" applyFont="1" applyFill="1" applyBorder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6" fillId="8" borderId="5" xfId="0" applyFont="1" applyFill="1" applyBorder="1" applyAlignment="1">
      <alignment horizontal="center"/>
    </xf>
    <xf numFmtId="0" fontId="6" fillId="8" borderId="6" xfId="0" applyFont="1" applyFill="1" applyBorder="1" applyAlignment="1">
      <alignment horizontal="center"/>
    </xf>
    <xf numFmtId="0" fontId="6" fillId="8" borderId="7" xfId="0" applyFont="1" applyFill="1" applyBorder="1" applyAlignment="1">
      <alignment horizontal="center"/>
    </xf>
    <xf numFmtId="0" fontId="6" fillId="8" borderId="9" xfId="3" applyFont="1" applyFill="1" applyBorder="1" applyAlignment="1">
      <alignment horizontal="center"/>
    </xf>
    <xf numFmtId="0" fontId="6" fillId="8" borderId="2" xfId="3" applyFont="1" applyFill="1" applyBorder="1" applyAlignment="1">
      <alignment horizontal="center"/>
    </xf>
    <xf numFmtId="0" fontId="6" fillId="8" borderId="10" xfId="3" applyFont="1" applyFill="1" applyBorder="1" applyAlignment="1">
      <alignment horizontal="center"/>
    </xf>
    <xf numFmtId="0" fontId="3" fillId="2" borderId="8" xfId="3" applyFont="1" applyFill="1" applyBorder="1" applyAlignment="1">
      <alignment horizontal="center"/>
    </xf>
    <xf numFmtId="0" fontId="3" fillId="2" borderId="11" xfId="3" applyFont="1" applyFill="1" applyBorder="1" applyAlignment="1">
      <alignment horizontal="center"/>
    </xf>
    <xf numFmtId="0" fontId="3" fillId="2" borderId="12" xfId="3" applyFont="1" applyFill="1" applyBorder="1" applyAlignment="1">
      <alignment horizontal="center"/>
    </xf>
    <xf numFmtId="0" fontId="3" fillId="7" borderId="0" xfId="3" applyFont="1" applyFill="1" applyAlignment="1">
      <alignment horizontal="center"/>
    </xf>
    <xf numFmtId="0" fontId="3" fillId="7" borderId="17" xfId="3" applyFont="1" applyFill="1" applyBorder="1" applyAlignment="1">
      <alignment horizontal="center"/>
    </xf>
    <xf numFmtId="0" fontId="3" fillId="2" borderId="4" xfId="3" applyFont="1" applyFill="1" applyBorder="1" applyAlignment="1">
      <alignment horizontal="center"/>
    </xf>
    <xf numFmtId="0" fontId="3" fillId="2" borderId="18" xfId="3" applyFont="1" applyFill="1" applyBorder="1" applyAlignment="1">
      <alignment horizontal="center"/>
    </xf>
  </cellXfs>
  <cellStyles count="4">
    <cellStyle name="Moneda" xfId="1" builtinId="4"/>
    <cellStyle name="Normal" xfId="0" builtinId="0"/>
    <cellStyle name="Normal 2" xfId="3" xr:uid="{00000000-0005-0000-0000-000002000000}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514350</xdr:colOff>
      <xdr:row>9</xdr:row>
      <xdr:rowOff>178823</xdr:rowOff>
    </xdr:from>
    <xdr:to>
      <xdr:col>8</xdr:col>
      <xdr:colOff>1047750</xdr:colOff>
      <xdr:row>12</xdr:row>
      <xdr:rowOff>95249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3025" y="1921898"/>
          <a:ext cx="523875" cy="506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3"/>
  <sheetViews>
    <sheetView tabSelected="1" zoomScaleNormal="100" workbookViewId="0">
      <selection activeCell="J20" sqref="J20"/>
    </sheetView>
  </sheetViews>
  <sheetFormatPr baseColWidth="10" defaultColWidth="11.44140625" defaultRowHeight="14.4" x14ac:dyDescent="0.3"/>
  <cols>
    <col min="1" max="1" width="11.44140625" style="29"/>
    <col min="2" max="2" width="57.21875" bestFit="1" customWidth="1"/>
    <col min="3" max="3" width="13.44140625" style="4" customWidth="1"/>
    <col min="4" max="4" width="14" style="5" customWidth="1"/>
    <col min="5" max="5" width="14.5546875" style="4" customWidth="1"/>
    <col min="6" max="6" width="16.5546875" bestFit="1" customWidth="1"/>
    <col min="8" max="8" width="15.109375" bestFit="1" customWidth="1"/>
    <col min="9" max="9" width="17.5546875" bestFit="1" customWidth="1"/>
    <col min="10" max="10" width="22.6640625" customWidth="1"/>
    <col min="11" max="11" width="17.33203125" customWidth="1"/>
    <col min="12" max="12" width="22.6640625" customWidth="1"/>
    <col min="13" max="14" width="14.88671875" bestFit="1" customWidth="1"/>
    <col min="15" max="15" width="22.88671875" customWidth="1"/>
  </cols>
  <sheetData>
    <row r="1" spans="1:16" ht="15" thickBot="1" x14ac:dyDescent="0.35"/>
    <row r="2" spans="1:16" ht="15" thickBot="1" x14ac:dyDescent="0.35">
      <c r="B2" s="6" t="s">
        <v>19</v>
      </c>
      <c r="C2" s="7"/>
    </row>
    <row r="4" spans="1:16" x14ac:dyDescent="0.3">
      <c r="B4" s="77" t="s">
        <v>18</v>
      </c>
      <c r="C4" s="78"/>
      <c r="D4" s="79"/>
      <c r="E4"/>
      <c r="J4" s="66" t="str">
        <f>B2</f>
        <v>Productes sanitaris per tots els centres de SUMAR</v>
      </c>
      <c r="K4" s="66"/>
      <c r="L4" s="66"/>
    </row>
    <row r="5" spans="1:16" x14ac:dyDescent="0.3">
      <c r="B5" s="8" t="s">
        <v>0</v>
      </c>
      <c r="C5" s="8" t="s">
        <v>1</v>
      </c>
      <c r="D5" s="8" t="s">
        <v>2</v>
      </c>
      <c r="J5" s="67" t="str">
        <f>B4</f>
        <v>LOT 1 MATERIAL FUNGIBLE SANITARI</v>
      </c>
      <c r="K5" s="67"/>
      <c r="L5" s="67"/>
      <c r="N5" s="9"/>
      <c r="O5" s="9"/>
    </row>
    <row r="6" spans="1:16" ht="15.75" customHeight="1" x14ac:dyDescent="0.3">
      <c r="B6" s="10">
        <f>F53</f>
        <v>8014.01</v>
      </c>
      <c r="C6" s="10">
        <f>H53</f>
        <v>1682.9421</v>
      </c>
      <c r="D6" s="10">
        <f>I53</f>
        <v>9696.9520999999986</v>
      </c>
      <c r="J6" s="11" t="s">
        <v>3</v>
      </c>
      <c r="K6" s="11" t="s">
        <v>1</v>
      </c>
      <c r="L6" s="11" t="s">
        <v>2</v>
      </c>
    </row>
    <row r="7" spans="1:16" x14ac:dyDescent="0.3">
      <c r="J7" s="28">
        <f>K53</f>
        <v>728.55</v>
      </c>
      <c r="K7" s="12">
        <f>+M53</f>
        <v>152.99549999999999</v>
      </c>
      <c r="L7" s="12">
        <f>N53</f>
        <v>881.54549999999995</v>
      </c>
    </row>
    <row r="8" spans="1:16" ht="15" customHeight="1" x14ac:dyDescent="0.3">
      <c r="B8" s="68"/>
      <c r="C8" s="68"/>
      <c r="D8" s="68"/>
      <c r="E8" s="68"/>
      <c r="G8" s="14"/>
      <c r="J8" s="15"/>
      <c r="K8" s="15"/>
      <c r="L8" s="15"/>
    </row>
    <row r="9" spans="1:16" x14ac:dyDescent="0.3">
      <c r="B9" s="13"/>
      <c r="C9" s="13"/>
      <c r="D9" s="13"/>
      <c r="E9" s="13"/>
    </row>
    <row r="10" spans="1:16" x14ac:dyDescent="0.3">
      <c r="B10" s="15"/>
      <c r="C10" s="15"/>
      <c r="D10" s="15"/>
      <c r="E10" s="15"/>
      <c r="J10" s="70" t="s">
        <v>9</v>
      </c>
      <c r="K10" s="70"/>
      <c r="L10" s="70"/>
      <c r="M10" s="70"/>
      <c r="N10" s="70"/>
      <c r="O10" s="70"/>
      <c r="P10" s="70"/>
    </row>
    <row r="11" spans="1:16" ht="15.6" x14ac:dyDescent="0.3">
      <c r="B11" s="16"/>
      <c r="C11" s="17"/>
      <c r="D11" s="16"/>
      <c r="E11" s="16"/>
      <c r="J11" s="18" t="s">
        <v>8</v>
      </c>
      <c r="K11" s="19"/>
      <c r="L11" s="19"/>
      <c r="M11" s="19"/>
      <c r="N11" s="19"/>
      <c r="O11" s="19"/>
      <c r="P11" s="19"/>
    </row>
    <row r="12" spans="1:16" x14ac:dyDescent="0.3">
      <c r="B12" s="16"/>
      <c r="C12" s="17"/>
      <c r="D12" s="16"/>
      <c r="E12" s="16"/>
      <c r="J12" s="69" t="s">
        <v>10</v>
      </c>
      <c r="K12" s="69"/>
      <c r="L12" s="69"/>
      <c r="M12" s="69"/>
      <c r="N12" s="69"/>
    </row>
    <row r="13" spans="1:16" x14ac:dyDescent="0.3">
      <c r="D13"/>
      <c r="E13"/>
      <c r="J13" s="69"/>
      <c r="K13" s="69"/>
      <c r="L13" s="69"/>
      <c r="M13" s="69"/>
      <c r="N13" s="69"/>
    </row>
    <row r="14" spans="1:16" x14ac:dyDescent="0.3">
      <c r="D14"/>
      <c r="E14"/>
    </row>
    <row r="15" spans="1:16" ht="15" thickBot="1" x14ac:dyDescent="0.35"/>
    <row r="16" spans="1:16" ht="15.75" customHeight="1" x14ac:dyDescent="0.3">
      <c r="A16" s="80" t="str">
        <f>B2</f>
        <v>Productes sanitaris per tots els centres de SUMAR</v>
      </c>
      <c r="B16" s="80"/>
      <c r="C16" s="80"/>
      <c r="D16" s="80"/>
      <c r="E16" s="80"/>
      <c r="F16" s="80"/>
      <c r="G16" s="80"/>
      <c r="H16" s="80"/>
      <c r="I16" s="81"/>
      <c r="J16" s="71" t="s">
        <v>4</v>
      </c>
      <c r="K16" s="72"/>
      <c r="L16" s="72"/>
      <c r="M16" s="72"/>
      <c r="N16" s="73"/>
    </row>
    <row r="17" spans="1:15" x14ac:dyDescent="0.3">
      <c r="A17" s="82" t="str">
        <f>B4</f>
        <v>LOT 1 MATERIAL FUNGIBLE SANITARI</v>
      </c>
      <c r="B17" s="82"/>
      <c r="C17" s="82"/>
      <c r="D17" s="82"/>
      <c r="E17" s="82"/>
      <c r="F17" s="82"/>
      <c r="G17" s="82"/>
      <c r="H17" s="82"/>
      <c r="I17" s="83"/>
      <c r="J17" s="74" t="str">
        <f>B4</f>
        <v>LOT 1 MATERIAL FUNGIBLE SANITARI</v>
      </c>
      <c r="K17" s="75"/>
      <c r="L17" s="75"/>
      <c r="M17" s="75"/>
      <c r="N17" s="76"/>
    </row>
    <row r="18" spans="1:15" s="41" customFormat="1" ht="33" customHeight="1" x14ac:dyDescent="0.3">
      <c r="A18" s="35" t="s">
        <v>13</v>
      </c>
      <c r="B18" s="35" t="s">
        <v>14</v>
      </c>
      <c r="C18" s="35" t="s">
        <v>15</v>
      </c>
      <c r="D18" s="35" t="s">
        <v>16</v>
      </c>
      <c r="E18" s="35" t="s">
        <v>17</v>
      </c>
      <c r="F18" s="35" t="s">
        <v>5</v>
      </c>
      <c r="G18" s="36" t="s">
        <v>1</v>
      </c>
      <c r="H18" s="36" t="s">
        <v>6</v>
      </c>
      <c r="I18" s="36" t="s">
        <v>7</v>
      </c>
      <c r="J18" s="37" t="s">
        <v>54</v>
      </c>
      <c r="K18" s="38" t="s">
        <v>5</v>
      </c>
      <c r="L18" s="39" t="s">
        <v>1</v>
      </c>
      <c r="M18" s="39" t="s">
        <v>6</v>
      </c>
      <c r="N18" s="40" t="s">
        <v>7</v>
      </c>
    </row>
    <row r="19" spans="1:15" s="41" customFormat="1" x14ac:dyDescent="0.3">
      <c r="A19" s="51"/>
      <c r="B19" s="51" t="s">
        <v>20</v>
      </c>
      <c r="C19" s="51"/>
      <c r="D19" s="51"/>
      <c r="E19" s="51"/>
      <c r="F19" s="44"/>
      <c r="G19" s="45"/>
      <c r="H19" s="45"/>
      <c r="I19" s="45"/>
      <c r="J19" s="46"/>
      <c r="K19" s="47"/>
      <c r="L19" s="48"/>
      <c r="M19" s="48"/>
      <c r="N19" s="49"/>
    </row>
    <row r="20" spans="1:15" x14ac:dyDescent="0.3">
      <c r="A20" s="52">
        <v>100965</v>
      </c>
      <c r="B20" s="53" t="s">
        <v>21</v>
      </c>
      <c r="C20" s="54" t="s">
        <v>12</v>
      </c>
      <c r="D20" s="54">
        <v>5</v>
      </c>
      <c r="E20" s="55">
        <v>7.14</v>
      </c>
      <c r="F20" s="20">
        <f>+D20*E20</f>
        <v>35.699999999999996</v>
      </c>
      <c r="G20" s="30">
        <v>0.21</v>
      </c>
      <c r="H20" s="20">
        <f>F20*G20</f>
        <v>7.496999999999999</v>
      </c>
      <c r="I20" s="20">
        <f>H20+F20</f>
        <v>43.196999999999996</v>
      </c>
      <c r="J20" s="1"/>
      <c r="K20" s="50" t="str">
        <f>IF(J20&gt;E20,"PREU SUPERIOR AL DEMANAT",IF(J20=0,"FALTA PREU",IF(J20="","FALTA PREU",(J20*D20))))</f>
        <v>FALTA PREU</v>
      </c>
      <c r="L20" s="24">
        <f>G20</f>
        <v>0.21</v>
      </c>
      <c r="M20" s="22" t="str">
        <f>IFERROR(K20*L20,"REVISAR PREU")</f>
        <v>REVISAR PREU</v>
      </c>
      <c r="N20" s="23" t="str">
        <f>IFERROR(M20+K20,"REVISAR PREU")</f>
        <v>REVISAR PREU</v>
      </c>
      <c r="O20" s="16"/>
    </row>
    <row r="21" spans="1:15" x14ac:dyDescent="0.3">
      <c r="A21" s="52">
        <v>100966</v>
      </c>
      <c r="B21" s="53" t="s">
        <v>22</v>
      </c>
      <c r="C21" s="54" t="s">
        <v>12</v>
      </c>
      <c r="D21" s="54">
        <v>5</v>
      </c>
      <c r="E21" s="56">
        <v>12.24</v>
      </c>
      <c r="F21" s="20">
        <f t="shared" ref="F21:F49" si="0">+D21*E21</f>
        <v>61.2</v>
      </c>
      <c r="G21" s="30">
        <v>0.21</v>
      </c>
      <c r="H21" s="20">
        <f t="shared" ref="H21:H49" si="1">F21*G21</f>
        <v>12.852</v>
      </c>
      <c r="I21" s="20">
        <f t="shared" ref="I21:I49" si="2">H21+F21</f>
        <v>74.052000000000007</v>
      </c>
      <c r="J21" s="1"/>
      <c r="K21" s="50" t="str">
        <f t="shared" ref="K21:K49" si="3">IF(J21&gt;E21,"PREU SUPERIOR AL DEMANAT",IF(J21=0,"FALTA PREU",IF(J21="","FALTA PREU",(J21*D21))))</f>
        <v>FALTA PREU</v>
      </c>
      <c r="L21" s="24">
        <f t="shared" ref="L21:L49" si="4">G21</f>
        <v>0.21</v>
      </c>
      <c r="M21" s="22" t="str">
        <f t="shared" ref="M21:M49" si="5">IFERROR(K21*L21,"REVISAR PREU")</f>
        <v>REVISAR PREU</v>
      </c>
      <c r="N21" s="23" t="str">
        <f t="shared" ref="N21:N49" si="6">IFERROR(M21+K21,"REVISAR PREU")</f>
        <v>REVISAR PREU</v>
      </c>
      <c r="O21" s="16"/>
    </row>
    <row r="22" spans="1:15" x14ac:dyDescent="0.3">
      <c r="A22" s="52">
        <v>100967</v>
      </c>
      <c r="B22" s="53" t="s">
        <v>23</v>
      </c>
      <c r="C22" s="54" t="s">
        <v>12</v>
      </c>
      <c r="D22" s="54">
        <v>5</v>
      </c>
      <c r="E22" s="55">
        <v>10.07</v>
      </c>
      <c r="F22" s="20">
        <f t="shared" si="0"/>
        <v>50.35</v>
      </c>
      <c r="G22" s="30">
        <v>0.21</v>
      </c>
      <c r="H22" s="20">
        <f t="shared" si="1"/>
        <v>10.573499999999999</v>
      </c>
      <c r="I22" s="20">
        <f t="shared" si="2"/>
        <v>60.923500000000004</v>
      </c>
      <c r="J22" s="1"/>
      <c r="K22" s="50" t="str">
        <f t="shared" si="3"/>
        <v>FALTA PREU</v>
      </c>
      <c r="L22" s="24">
        <f t="shared" si="4"/>
        <v>0.21</v>
      </c>
      <c r="M22" s="22" t="str">
        <f t="shared" si="5"/>
        <v>REVISAR PREU</v>
      </c>
      <c r="N22" s="23" t="str">
        <f t="shared" si="6"/>
        <v>REVISAR PREU</v>
      </c>
      <c r="O22" s="16"/>
    </row>
    <row r="23" spans="1:15" x14ac:dyDescent="0.3">
      <c r="A23" s="52">
        <v>100968</v>
      </c>
      <c r="B23" s="53" t="s">
        <v>24</v>
      </c>
      <c r="C23" s="54" t="s">
        <v>12</v>
      </c>
      <c r="D23" s="54">
        <v>5</v>
      </c>
      <c r="E23" s="55">
        <v>6.12</v>
      </c>
      <c r="F23" s="20">
        <f t="shared" si="0"/>
        <v>30.6</v>
      </c>
      <c r="G23" s="30">
        <v>0.21</v>
      </c>
      <c r="H23" s="20">
        <f t="shared" si="1"/>
        <v>6.4260000000000002</v>
      </c>
      <c r="I23" s="20">
        <f t="shared" si="2"/>
        <v>37.026000000000003</v>
      </c>
      <c r="J23" s="1"/>
      <c r="K23" s="50" t="str">
        <f t="shared" si="3"/>
        <v>FALTA PREU</v>
      </c>
      <c r="L23" s="24">
        <f t="shared" si="4"/>
        <v>0.21</v>
      </c>
      <c r="M23" s="22" t="str">
        <f t="shared" si="5"/>
        <v>REVISAR PREU</v>
      </c>
      <c r="N23" s="23" t="str">
        <f t="shared" si="6"/>
        <v>REVISAR PREU</v>
      </c>
      <c r="O23" s="16"/>
    </row>
    <row r="24" spans="1:15" x14ac:dyDescent="0.3">
      <c r="A24" s="52">
        <v>100969</v>
      </c>
      <c r="B24" s="53" t="s">
        <v>25</v>
      </c>
      <c r="C24" s="54" t="s">
        <v>12</v>
      </c>
      <c r="D24" s="54">
        <v>5</v>
      </c>
      <c r="E24" s="55">
        <v>7.14</v>
      </c>
      <c r="F24" s="20">
        <f t="shared" si="0"/>
        <v>35.699999999999996</v>
      </c>
      <c r="G24" s="30">
        <v>0.21</v>
      </c>
      <c r="H24" s="20">
        <f t="shared" si="1"/>
        <v>7.496999999999999</v>
      </c>
      <c r="I24" s="20">
        <f t="shared" si="2"/>
        <v>43.196999999999996</v>
      </c>
      <c r="J24" s="1"/>
      <c r="K24" s="50" t="str">
        <f t="shared" si="3"/>
        <v>FALTA PREU</v>
      </c>
      <c r="L24" s="24">
        <f t="shared" si="4"/>
        <v>0.21</v>
      </c>
      <c r="M24" s="22" t="str">
        <f t="shared" si="5"/>
        <v>REVISAR PREU</v>
      </c>
      <c r="N24" s="23" t="str">
        <f t="shared" si="6"/>
        <v>REVISAR PREU</v>
      </c>
      <c r="O24" s="16"/>
    </row>
    <row r="25" spans="1:15" x14ac:dyDescent="0.3">
      <c r="A25" s="52">
        <v>100970</v>
      </c>
      <c r="B25" s="53" t="s">
        <v>26</v>
      </c>
      <c r="C25" s="54" t="s">
        <v>12</v>
      </c>
      <c r="D25" s="54">
        <v>5</v>
      </c>
      <c r="E25" s="56">
        <v>12.24</v>
      </c>
      <c r="F25" s="20">
        <f t="shared" si="0"/>
        <v>61.2</v>
      </c>
      <c r="G25" s="30">
        <v>0.21</v>
      </c>
      <c r="H25" s="20">
        <f t="shared" si="1"/>
        <v>12.852</v>
      </c>
      <c r="I25" s="20">
        <f t="shared" si="2"/>
        <v>74.052000000000007</v>
      </c>
      <c r="J25" s="1"/>
      <c r="K25" s="50" t="str">
        <f t="shared" si="3"/>
        <v>FALTA PREU</v>
      </c>
      <c r="L25" s="24">
        <f t="shared" si="4"/>
        <v>0.21</v>
      </c>
      <c r="M25" s="22" t="str">
        <f t="shared" si="5"/>
        <v>REVISAR PREU</v>
      </c>
      <c r="N25" s="23" t="str">
        <f t="shared" si="6"/>
        <v>REVISAR PREU</v>
      </c>
      <c r="O25" s="16"/>
    </row>
    <row r="26" spans="1:15" x14ac:dyDescent="0.3">
      <c r="A26" s="52">
        <v>100971</v>
      </c>
      <c r="B26" s="53" t="s">
        <v>27</v>
      </c>
      <c r="C26" s="54" t="s">
        <v>12</v>
      </c>
      <c r="D26" s="54">
        <v>5</v>
      </c>
      <c r="E26" s="56">
        <v>9.4</v>
      </c>
      <c r="F26" s="20">
        <f t="shared" si="0"/>
        <v>47</v>
      </c>
      <c r="G26" s="30">
        <v>0.21</v>
      </c>
      <c r="H26" s="20">
        <f t="shared" si="1"/>
        <v>9.8699999999999992</v>
      </c>
      <c r="I26" s="20">
        <f t="shared" si="2"/>
        <v>56.87</v>
      </c>
      <c r="J26" s="1"/>
      <c r="K26" s="50" t="str">
        <f t="shared" si="3"/>
        <v>FALTA PREU</v>
      </c>
      <c r="L26" s="24">
        <f t="shared" si="4"/>
        <v>0.21</v>
      </c>
      <c r="M26" s="22" t="str">
        <f t="shared" si="5"/>
        <v>REVISAR PREU</v>
      </c>
      <c r="N26" s="23" t="str">
        <f t="shared" si="6"/>
        <v>REVISAR PREU</v>
      </c>
      <c r="O26" s="16"/>
    </row>
    <row r="27" spans="1:15" x14ac:dyDescent="0.3">
      <c r="A27" s="52">
        <v>100973</v>
      </c>
      <c r="B27" s="53" t="s">
        <v>28</v>
      </c>
      <c r="C27" s="54" t="s">
        <v>12</v>
      </c>
      <c r="D27" s="54">
        <v>5</v>
      </c>
      <c r="E27" s="55">
        <v>4.08</v>
      </c>
      <c r="F27" s="20">
        <f t="shared" si="0"/>
        <v>20.399999999999999</v>
      </c>
      <c r="G27" s="30">
        <v>0.21</v>
      </c>
      <c r="H27" s="20">
        <f t="shared" si="1"/>
        <v>4.2839999999999998</v>
      </c>
      <c r="I27" s="20">
        <f t="shared" si="2"/>
        <v>24.683999999999997</v>
      </c>
      <c r="J27" s="1"/>
      <c r="K27" s="50" t="str">
        <f t="shared" si="3"/>
        <v>FALTA PREU</v>
      </c>
      <c r="L27" s="24">
        <f t="shared" si="4"/>
        <v>0.21</v>
      </c>
      <c r="M27" s="22" t="str">
        <f t="shared" si="5"/>
        <v>REVISAR PREU</v>
      </c>
      <c r="N27" s="23" t="str">
        <f t="shared" si="6"/>
        <v>REVISAR PREU</v>
      </c>
      <c r="O27" s="16"/>
    </row>
    <row r="28" spans="1:15" x14ac:dyDescent="0.3">
      <c r="A28" s="52">
        <v>100974</v>
      </c>
      <c r="B28" s="53" t="s">
        <v>29</v>
      </c>
      <c r="C28" s="54" t="s">
        <v>12</v>
      </c>
      <c r="D28" s="54">
        <v>5</v>
      </c>
      <c r="E28" s="55">
        <v>5.0999999999999996</v>
      </c>
      <c r="F28" s="20">
        <f t="shared" si="0"/>
        <v>25.5</v>
      </c>
      <c r="G28" s="30">
        <v>0.21</v>
      </c>
      <c r="H28" s="20">
        <f t="shared" si="1"/>
        <v>5.3549999999999995</v>
      </c>
      <c r="I28" s="20">
        <f t="shared" si="2"/>
        <v>30.855</v>
      </c>
      <c r="J28" s="1"/>
      <c r="K28" s="50" t="str">
        <f t="shared" si="3"/>
        <v>FALTA PREU</v>
      </c>
      <c r="L28" s="24">
        <f t="shared" si="4"/>
        <v>0.21</v>
      </c>
      <c r="M28" s="22" t="str">
        <f t="shared" si="5"/>
        <v>REVISAR PREU</v>
      </c>
      <c r="N28" s="23" t="str">
        <f t="shared" si="6"/>
        <v>REVISAR PREU</v>
      </c>
      <c r="O28" s="16"/>
    </row>
    <row r="29" spans="1:15" x14ac:dyDescent="0.3">
      <c r="A29" s="52">
        <v>100975</v>
      </c>
      <c r="B29" s="53" t="s">
        <v>30</v>
      </c>
      <c r="C29" s="54" t="s">
        <v>12</v>
      </c>
      <c r="D29" s="54">
        <v>5</v>
      </c>
      <c r="E29" s="55">
        <v>5.0999999999999996</v>
      </c>
      <c r="F29" s="20">
        <f t="shared" si="0"/>
        <v>25.5</v>
      </c>
      <c r="G29" s="30">
        <v>0.21</v>
      </c>
      <c r="H29" s="20">
        <f t="shared" si="1"/>
        <v>5.3549999999999995</v>
      </c>
      <c r="I29" s="20">
        <f t="shared" si="2"/>
        <v>30.855</v>
      </c>
      <c r="J29" s="1"/>
      <c r="K29" s="50" t="str">
        <f t="shared" si="3"/>
        <v>FALTA PREU</v>
      </c>
      <c r="L29" s="24">
        <f t="shared" si="4"/>
        <v>0.21</v>
      </c>
      <c r="M29" s="22" t="str">
        <f t="shared" si="5"/>
        <v>REVISAR PREU</v>
      </c>
      <c r="N29" s="23" t="str">
        <f t="shared" si="6"/>
        <v>REVISAR PREU</v>
      </c>
      <c r="O29" s="16"/>
    </row>
    <row r="30" spans="1:15" x14ac:dyDescent="0.3">
      <c r="A30" s="52">
        <v>100976</v>
      </c>
      <c r="B30" s="53" t="s">
        <v>31</v>
      </c>
      <c r="C30" s="54" t="s">
        <v>12</v>
      </c>
      <c r="D30" s="54">
        <v>12</v>
      </c>
      <c r="E30" s="55">
        <v>4.08</v>
      </c>
      <c r="F30" s="20">
        <f t="shared" si="0"/>
        <v>48.96</v>
      </c>
      <c r="G30" s="30">
        <v>0.21</v>
      </c>
      <c r="H30" s="20">
        <f t="shared" si="1"/>
        <v>10.281599999999999</v>
      </c>
      <c r="I30" s="20">
        <f t="shared" si="2"/>
        <v>59.241599999999998</v>
      </c>
      <c r="J30" s="1"/>
      <c r="K30" s="50" t="str">
        <f t="shared" si="3"/>
        <v>FALTA PREU</v>
      </c>
      <c r="L30" s="24">
        <f t="shared" si="4"/>
        <v>0.21</v>
      </c>
      <c r="M30" s="22" t="str">
        <f t="shared" si="5"/>
        <v>REVISAR PREU</v>
      </c>
      <c r="N30" s="23" t="str">
        <f t="shared" si="6"/>
        <v>REVISAR PREU</v>
      </c>
      <c r="O30" s="16"/>
    </row>
    <row r="31" spans="1:15" x14ac:dyDescent="0.3">
      <c r="A31" s="52">
        <v>100963</v>
      </c>
      <c r="B31" s="53" t="s">
        <v>32</v>
      </c>
      <c r="C31" s="54" t="s">
        <v>12</v>
      </c>
      <c r="D31" s="54">
        <v>60</v>
      </c>
      <c r="E31" s="55">
        <v>25.580000000000002</v>
      </c>
      <c r="F31" s="20">
        <f t="shared" si="0"/>
        <v>1534.8000000000002</v>
      </c>
      <c r="G31" s="30">
        <v>0.21</v>
      </c>
      <c r="H31" s="20">
        <f t="shared" si="1"/>
        <v>322.30800000000005</v>
      </c>
      <c r="I31" s="20">
        <f t="shared" si="2"/>
        <v>1857.1080000000002</v>
      </c>
      <c r="J31" s="1"/>
      <c r="K31" s="50" t="str">
        <f t="shared" si="3"/>
        <v>FALTA PREU</v>
      </c>
      <c r="L31" s="24">
        <f t="shared" si="4"/>
        <v>0.21</v>
      </c>
      <c r="M31" s="22" t="str">
        <f t="shared" si="5"/>
        <v>REVISAR PREU</v>
      </c>
      <c r="N31" s="23" t="str">
        <f t="shared" si="6"/>
        <v>REVISAR PREU</v>
      </c>
      <c r="O31" s="16"/>
    </row>
    <row r="32" spans="1:15" s="41" customFormat="1" x14ac:dyDescent="0.3">
      <c r="A32" s="51"/>
      <c r="B32" s="51" t="s">
        <v>33</v>
      </c>
      <c r="C32" s="51"/>
      <c r="D32" s="51"/>
      <c r="E32" s="51"/>
      <c r="F32" s="44"/>
      <c r="G32" s="45"/>
      <c r="H32" s="45"/>
      <c r="I32" s="45"/>
      <c r="J32" s="46"/>
      <c r="K32" s="47"/>
      <c r="L32" s="48"/>
      <c r="M32" s="48"/>
      <c r="N32" s="49"/>
    </row>
    <row r="33" spans="1:15" x14ac:dyDescent="0.3">
      <c r="A33" s="52">
        <v>103272</v>
      </c>
      <c r="B33" s="53" t="s">
        <v>34</v>
      </c>
      <c r="C33" s="54" t="s">
        <v>12</v>
      </c>
      <c r="D33" s="54">
        <v>50</v>
      </c>
      <c r="E33" s="55">
        <v>0.22</v>
      </c>
      <c r="F33" s="20">
        <f t="shared" si="0"/>
        <v>11</v>
      </c>
      <c r="G33" s="30">
        <v>0.21</v>
      </c>
      <c r="H33" s="20">
        <f t="shared" si="1"/>
        <v>2.31</v>
      </c>
      <c r="I33" s="20">
        <f t="shared" si="2"/>
        <v>13.31</v>
      </c>
      <c r="J33" s="1"/>
      <c r="K33" s="50" t="str">
        <f t="shared" si="3"/>
        <v>FALTA PREU</v>
      </c>
      <c r="L33" s="24">
        <f t="shared" si="4"/>
        <v>0.21</v>
      </c>
      <c r="M33" s="22" t="str">
        <f t="shared" si="5"/>
        <v>REVISAR PREU</v>
      </c>
      <c r="N33" s="23" t="str">
        <f t="shared" si="6"/>
        <v>REVISAR PREU</v>
      </c>
      <c r="O33" s="16"/>
    </row>
    <row r="34" spans="1:15" x14ac:dyDescent="0.3">
      <c r="A34" s="52">
        <v>103273</v>
      </c>
      <c r="B34" s="53" t="s">
        <v>35</v>
      </c>
      <c r="C34" s="54" t="s">
        <v>12</v>
      </c>
      <c r="D34" s="54">
        <v>5</v>
      </c>
      <c r="E34" s="55">
        <v>20.399999999999999</v>
      </c>
      <c r="F34" s="20">
        <f t="shared" si="0"/>
        <v>102</v>
      </c>
      <c r="G34" s="30">
        <v>0.21</v>
      </c>
      <c r="H34" s="20">
        <f t="shared" si="1"/>
        <v>21.419999999999998</v>
      </c>
      <c r="I34" s="20">
        <f t="shared" si="2"/>
        <v>123.42</v>
      </c>
      <c r="J34" s="1"/>
      <c r="K34" s="50" t="str">
        <f t="shared" si="3"/>
        <v>FALTA PREU</v>
      </c>
      <c r="L34" s="24">
        <f t="shared" si="4"/>
        <v>0.21</v>
      </c>
      <c r="M34" s="22" t="str">
        <f t="shared" si="5"/>
        <v>REVISAR PREU</v>
      </c>
      <c r="N34" s="23" t="str">
        <f t="shared" si="6"/>
        <v>REVISAR PREU</v>
      </c>
      <c r="O34" s="16"/>
    </row>
    <row r="35" spans="1:15" x14ac:dyDescent="0.3">
      <c r="A35" s="52">
        <v>103274</v>
      </c>
      <c r="B35" s="53" t="s">
        <v>36</v>
      </c>
      <c r="C35" s="54" t="s">
        <v>12</v>
      </c>
      <c r="D35" s="54">
        <v>5</v>
      </c>
      <c r="E35" s="55">
        <v>19.38</v>
      </c>
      <c r="F35" s="20">
        <f>+D35*E35</f>
        <v>96.899999999999991</v>
      </c>
      <c r="G35" s="30">
        <v>0.21</v>
      </c>
      <c r="H35" s="20">
        <f t="shared" si="1"/>
        <v>20.348999999999997</v>
      </c>
      <c r="I35" s="20">
        <f t="shared" si="2"/>
        <v>117.249</v>
      </c>
      <c r="J35" s="1"/>
      <c r="K35" s="50" t="str">
        <f t="shared" si="3"/>
        <v>FALTA PREU</v>
      </c>
      <c r="L35" s="24">
        <f t="shared" si="4"/>
        <v>0.21</v>
      </c>
      <c r="M35" s="22" t="str">
        <f t="shared" si="5"/>
        <v>REVISAR PREU</v>
      </c>
      <c r="N35" s="23" t="str">
        <f t="shared" si="6"/>
        <v>REVISAR PREU</v>
      </c>
      <c r="O35" s="16"/>
    </row>
    <row r="36" spans="1:15" x14ac:dyDescent="0.3">
      <c r="A36" s="52">
        <v>100964</v>
      </c>
      <c r="B36" s="53" t="s">
        <v>37</v>
      </c>
      <c r="C36" s="54" t="s">
        <v>12</v>
      </c>
      <c r="D36" s="54">
        <v>5</v>
      </c>
      <c r="E36" s="55">
        <v>28.85</v>
      </c>
      <c r="F36" s="20">
        <f t="shared" si="0"/>
        <v>144.25</v>
      </c>
      <c r="G36" s="30">
        <v>0.21</v>
      </c>
      <c r="H36" s="20">
        <f t="shared" si="1"/>
        <v>30.2925</v>
      </c>
      <c r="I36" s="20">
        <f t="shared" si="2"/>
        <v>174.54249999999999</v>
      </c>
      <c r="J36" s="1"/>
      <c r="K36" s="50" t="str">
        <f t="shared" si="3"/>
        <v>FALTA PREU</v>
      </c>
      <c r="L36" s="24">
        <f t="shared" si="4"/>
        <v>0.21</v>
      </c>
      <c r="M36" s="22" t="str">
        <f t="shared" si="5"/>
        <v>REVISAR PREU</v>
      </c>
      <c r="N36" s="23" t="str">
        <f t="shared" si="6"/>
        <v>REVISAR PREU</v>
      </c>
      <c r="O36" s="16"/>
    </row>
    <row r="37" spans="1:15" s="41" customFormat="1" x14ac:dyDescent="0.3">
      <c r="A37" s="51"/>
      <c r="B37" s="51" t="s">
        <v>38</v>
      </c>
      <c r="C37" s="51"/>
      <c r="D37" s="51"/>
      <c r="E37" s="51"/>
      <c r="F37" s="44"/>
      <c r="G37" s="45"/>
      <c r="H37" s="45"/>
      <c r="I37" s="45"/>
      <c r="J37" s="46"/>
      <c r="K37" s="47"/>
      <c r="L37" s="48"/>
      <c r="M37" s="48"/>
      <c r="N37" s="49"/>
    </row>
    <row r="38" spans="1:15" x14ac:dyDescent="0.3">
      <c r="A38" s="52">
        <v>101146</v>
      </c>
      <c r="B38" s="53" t="s">
        <v>39</v>
      </c>
      <c r="C38" s="54" t="s">
        <v>12</v>
      </c>
      <c r="D38" s="54">
        <v>10</v>
      </c>
      <c r="E38" s="55">
        <v>0.81</v>
      </c>
      <c r="F38" s="20">
        <f t="shared" si="0"/>
        <v>8.1000000000000014</v>
      </c>
      <c r="G38" s="30">
        <v>0.21</v>
      </c>
      <c r="H38" s="20">
        <f t="shared" si="1"/>
        <v>1.7010000000000003</v>
      </c>
      <c r="I38" s="20">
        <f t="shared" si="2"/>
        <v>9.8010000000000019</v>
      </c>
      <c r="J38" s="1"/>
      <c r="K38" s="50" t="str">
        <f t="shared" si="3"/>
        <v>FALTA PREU</v>
      </c>
      <c r="L38" s="24">
        <f t="shared" si="4"/>
        <v>0.21</v>
      </c>
      <c r="M38" s="22" t="str">
        <f t="shared" si="5"/>
        <v>REVISAR PREU</v>
      </c>
      <c r="N38" s="23" t="str">
        <f t="shared" si="6"/>
        <v>REVISAR PREU</v>
      </c>
      <c r="O38" s="16"/>
    </row>
    <row r="39" spans="1:15" x14ac:dyDescent="0.3">
      <c r="A39" s="52">
        <v>101147</v>
      </c>
      <c r="B39" s="53" t="s">
        <v>40</v>
      </c>
      <c r="C39" s="54" t="s">
        <v>12</v>
      </c>
      <c r="D39" s="54">
        <v>10</v>
      </c>
      <c r="E39" s="55">
        <v>0.81</v>
      </c>
      <c r="F39" s="20">
        <f t="shared" si="0"/>
        <v>8.1000000000000014</v>
      </c>
      <c r="G39" s="30">
        <v>0.21</v>
      </c>
      <c r="H39" s="20">
        <f t="shared" si="1"/>
        <v>1.7010000000000003</v>
      </c>
      <c r="I39" s="20">
        <f t="shared" si="2"/>
        <v>9.8010000000000019</v>
      </c>
      <c r="J39" s="1"/>
      <c r="K39" s="50" t="str">
        <f t="shared" si="3"/>
        <v>FALTA PREU</v>
      </c>
      <c r="L39" s="24">
        <f t="shared" si="4"/>
        <v>0.21</v>
      </c>
      <c r="M39" s="22" t="str">
        <f t="shared" si="5"/>
        <v>REVISAR PREU</v>
      </c>
      <c r="N39" s="23" t="str">
        <f t="shared" si="6"/>
        <v>REVISAR PREU</v>
      </c>
      <c r="O39" s="16"/>
    </row>
    <row r="40" spans="1:15" x14ac:dyDescent="0.3">
      <c r="A40" s="52">
        <v>103266</v>
      </c>
      <c r="B40" s="53" t="s">
        <v>41</v>
      </c>
      <c r="C40" s="54" t="s">
        <v>12</v>
      </c>
      <c r="D40" s="54">
        <v>10</v>
      </c>
      <c r="E40" s="55">
        <v>114.61</v>
      </c>
      <c r="F40" s="20">
        <f t="shared" si="0"/>
        <v>1146.0999999999999</v>
      </c>
      <c r="G40" s="30">
        <v>0.21</v>
      </c>
      <c r="H40" s="20">
        <f t="shared" si="1"/>
        <v>240.68099999999998</v>
      </c>
      <c r="I40" s="20">
        <f t="shared" si="2"/>
        <v>1386.7809999999999</v>
      </c>
      <c r="J40" s="1"/>
      <c r="K40" s="50" t="str">
        <f t="shared" si="3"/>
        <v>FALTA PREU</v>
      </c>
      <c r="L40" s="24">
        <f t="shared" si="4"/>
        <v>0.21</v>
      </c>
      <c r="M40" s="22" t="str">
        <f t="shared" si="5"/>
        <v>REVISAR PREU</v>
      </c>
      <c r="N40" s="23" t="str">
        <f t="shared" si="6"/>
        <v>REVISAR PREU</v>
      </c>
      <c r="O40" s="16"/>
    </row>
    <row r="41" spans="1:15" x14ac:dyDescent="0.3">
      <c r="A41" s="52">
        <v>103267</v>
      </c>
      <c r="B41" s="53" t="s">
        <v>42</v>
      </c>
      <c r="C41" s="54" t="s">
        <v>12</v>
      </c>
      <c r="D41" s="54">
        <v>350</v>
      </c>
      <c r="E41" s="55">
        <v>3.15</v>
      </c>
      <c r="F41" s="20">
        <f t="shared" si="0"/>
        <v>1102.5</v>
      </c>
      <c r="G41" s="30">
        <v>0.21</v>
      </c>
      <c r="H41" s="20">
        <f t="shared" si="1"/>
        <v>231.52499999999998</v>
      </c>
      <c r="I41" s="20">
        <f t="shared" si="2"/>
        <v>1334.0250000000001</v>
      </c>
      <c r="J41" s="1"/>
      <c r="K41" s="50" t="str">
        <f t="shared" si="3"/>
        <v>FALTA PREU</v>
      </c>
      <c r="L41" s="24">
        <f t="shared" si="4"/>
        <v>0.21</v>
      </c>
      <c r="M41" s="22" t="str">
        <f t="shared" si="5"/>
        <v>REVISAR PREU</v>
      </c>
      <c r="N41" s="23" t="str">
        <f t="shared" si="6"/>
        <v>REVISAR PREU</v>
      </c>
      <c r="O41" s="16"/>
    </row>
    <row r="42" spans="1:15" x14ac:dyDescent="0.3">
      <c r="A42" s="52">
        <v>103275</v>
      </c>
      <c r="B42" s="53" t="s">
        <v>43</v>
      </c>
      <c r="C42" s="54" t="s">
        <v>12</v>
      </c>
      <c r="D42" s="54">
        <v>200</v>
      </c>
      <c r="E42" s="55">
        <v>0.62</v>
      </c>
      <c r="F42" s="20">
        <f t="shared" si="0"/>
        <v>124</v>
      </c>
      <c r="G42" s="30">
        <v>0.21</v>
      </c>
      <c r="H42" s="20">
        <f t="shared" si="1"/>
        <v>26.04</v>
      </c>
      <c r="I42" s="20">
        <f t="shared" si="2"/>
        <v>150.04</v>
      </c>
      <c r="J42" s="1"/>
      <c r="K42" s="50" t="str">
        <f t="shared" si="3"/>
        <v>FALTA PREU</v>
      </c>
      <c r="L42" s="24">
        <f t="shared" si="4"/>
        <v>0.21</v>
      </c>
      <c r="M42" s="22" t="str">
        <f t="shared" si="5"/>
        <v>REVISAR PREU</v>
      </c>
      <c r="N42" s="23" t="str">
        <f t="shared" si="6"/>
        <v>REVISAR PREU</v>
      </c>
      <c r="O42" s="16"/>
    </row>
    <row r="43" spans="1:15" s="41" customFormat="1" x14ac:dyDescent="0.3">
      <c r="A43" s="51"/>
      <c r="B43" s="51" t="s">
        <v>44</v>
      </c>
      <c r="C43" s="51"/>
      <c r="D43" s="51"/>
      <c r="E43" s="51"/>
      <c r="F43" s="44"/>
      <c r="G43" s="45"/>
      <c r="H43" s="45"/>
      <c r="I43" s="45"/>
      <c r="J43" s="46"/>
      <c r="K43" s="47"/>
      <c r="L43" s="48"/>
      <c r="M43" s="48"/>
      <c r="N43" s="49"/>
    </row>
    <row r="44" spans="1:15" x14ac:dyDescent="0.3">
      <c r="A44" s="52">
        <v>103276</v>
      </c>
      <c r="B44" s="53" t="s">
        <v>45</v>
      </c>
      <c r="C44" s="54" t="s">
        <v>12</v>
      </c>
      <c r="D44" s="54">
        <v>10</v>
      </c>
      <c r="E44" s="55">
        <v>27.98</v>
      </c>
      <c r="F44" s="20">
        <f t="shared" si="0"/>
        <v>279.8</v>
      </c>
      <c r="G44" s="30">
        <v>0.21</v>
      </c>
      <c r="H44" s="20">
        <f t="shared" si="1"/>
        <v>58.758000000000003</v>
      </c>
      <c r="I44" s="20">
        <f t="shared" si="2"/>
        <v>338.55799999999999</v>
      </c>
      <c r="J44" s="1"/>
      <c r="K44" s="50" t="str">
        <f t="shared" si="3"/>
        <v>FALTA PREU</v>
      </c>
      <c r="L44" s="24">
        <f t="shared" si="4"/>
        <v>0.21</v>
      </c>
      <c r="M44" s="22" t="str">
        <f t="shared" si="5"/>
        <v>REVISAR PREU</v>
      </c>
      <c r="N44" s="23" t="str">
        <f t="shared" si="6"/>
        <v>REVISAR PREU</v>
      </c>
      <c r="O44" s="16"/>
    </row>
    <row r="45" spans="1:15" x14ac:dyDescent="0.3">
      <c r="A45" s="52">
        <v>102641</v>
      </c>
      <c r="B45" s="53" t="s">
        <v>53</v>
      </c>
      <c r="C45" s="54" t="s">
        <v>12</v>
      </c>
      <c r="D45" s="54">
        <v>15000</v>
      </c>
      <c r="E45" s="55">
        <v>0.03</v>
      </c>
      <c r="F45" s="20">
        <f t="shared" si="0"/>
        <v>450</v>
      </c>
      <c r="G45" s="30">
        <v>0.21</v>
      </c>
      <c r="H45" s="20">
        <f t="shared" si="1"/>
        <v>94.5</v>
      </c>
      <c r="I45" s="20">
        <f t="shared" si="2"/>
        <v>544.5</v>
      </c>
      <c r="J45" s="1"/>
      <c r="K45" s="50" t="str">
        <f t="shared" si="3"/>
        <v>FALTA PREU</v>
      </c>
      <c r="L45" s="24">
        <f t="shared" si="4"/>
        <v>0.21</v>
      </c>
      <c r="M45" s="22" t="str">
        <f t="shared" si="5"/>
        <v>REVISAR PREU</v>
      </c>
      <c r="N45" s="23" t="str">
        <f t="shared" si="6"/>
        <v>REVISAR PREU</v>
      </c>
      <c r="O45" s="16"/>
    </row>
    <row r="46" spans="1:15" x14ac:dyDescent="0.3">
      <c r="A46" s="52">
        <v>103502</v>
      </c>
      <c r="B46" s="53" t="s">
        <v>46</v>
      </c>
      <c r="C46" s="54" t="s">
        <v>12</v>
      </c>
      <c r="D46" s="54">
        <v>15000</v>
      </c>
      <c r="E46" s="55">
        <v>0.03</v>
      </c>
      <c r="F46" s="20">
        <f t="shared" si="0"/>
        <v>450</v>
      </c>
      <c r="G46" s="30">
        <v>0.21</v>
      </c>
      <c r="H46" s="20">
        <f t="shared" si="1"/>
        <v>94.5</v>
      </c>
      <c r="I46" s="20">
        <f t="shared" si="2"/>
        <v>544.5</v>
      </c>
      <c r="J46" s="1"/>
      <c r="K46" s="50" t="str">
        <f t="shared" si="3"/>
        <v>FALTA PREU</v>
      </c>
      <c r="L46" s="24">
        <f t="shared" si="4"/>
        <v>0.21</v>
      </c>
      <c r="M46" s="22" t="str">
        <f t="shared" si="5"/>
        <v>REVISAR PREU</v>
      </c>
      <c r="N46" s="23" t="str">
        <f t="shared" si="6"/>
        <v>REVISAR PREU</v>
      </c>
      <c r="O46" s="16"/>
    </row>
    <row r="47" spans="1:15" s="41" customFormat="1" x14ac:dyDescent="0.3">
      <c r="A47" s="51"/>
      <c r="B47" s="51" t="s">
        <v>47</v>
      </c>
      <c r="C47" s="51"/>
      <c r="D47" s="51"/>
      <c r="E47" s="51"/>
      <c r="F47" s="44"/>
      <c r="G47" s="45"/>
      <c r="H47" s="45"/>
      <c r="I47" s="45"/>
      <c r="J47" s="46"/>
      <c r="K47" s="47"/>
      <c r="L47" s="48"/>
      <c r="M47" s="48"/>
      <c r="N47" s="49"/>
    </row>
    <row r="48" spans="1:15" x14ac:dyDescent="0.3">
      <c r="A48" s="52">
        <v>100953</v>
      </c>
      <c r="B48" s="53" t="s">
        <v>48</v>
      </c>
      <c r="C48" s="54" t="s">
        <v>12</v>
      </c>
      <c r="D48" s="54">
        <v>20</v>
      </c>
      <c r="E48" s="55">
        <v>68.33</v>
      </c>
      <c r="F48" s="20">
        <f t="shared" si="0"/>
        <v>1366.6</v>
      </c>
      <c r="G48" s="30">
        <v>0.21</v>
      </c>
      <c r="H48" s="20">
        <f t="shared" si="1"/>
        <v>286.98599999999999</v>
      </c>
      <c r="I48" s="20">
        <f t="shared" si="2"/>
        <v>1653.5859999999998</v>
      </c>
      <c r="J48" s="1"/>
      <c r="K48" s="50" t="str">
        <f t="shared" si="3"/>
        <v>FALTA PREU</v>
      </c>
      <c r="L48" s="24">
        <f t="shared" si="4"/>
        <v>0.21</v>
      </c>
      <c r="M48" s="22" t="str">
        <f t="shared" si="5"/>
        <v>REVISAR PREU</v>
      </c>
      <c r="N48" s="23" t="str">
        <f t="shared" si="6"/>
        <v>REVISAR PREU</v>
      </c>
      <c r="O48" s="16"/>
    </row>
    <row r="49" spans="1:15" x14ac:dyDescent="0.3">
      <c r="A49" s="52">
        <v>101141</v>
      </c>
      <c r="B49" s="53" t="s">
        <v>49</v>
      </c>
      <c r="C49" s="54" t="s">
        <v>12</v>
      </c>
      <c r="D49" s="54">
        <v>15</v>
      </c>
      <c r="E49" s="55">
        <v>1.28</v>
      </c>
      <c r="F49" s="20">
        <f t="shared" si="0"/>
        <v>19.2</v>
      </c>
      <c r="G49" s="30">
        <v>0.21</v>
      </c>
      <c r="H49" s="20">
        <f t="shared" si="1"/>
        <v>4.032</v>
      </c>
      <c r="I49" s="20">
        <f t="shared" si="2"/>
        <v>23.231999999999999</v>
      </c>
      <c r="J49" s="1"/>
      <c r="K49" s="50" t="str">
        <f t="shared" si="3"/>
        <v>FALTA PREU</v>
      </c>
      <c r="L49" s="24">
        <f t="shared" si="4"/>
        <v>0.21</v>
      </c>
      <c r="M49" s="22" t="str">
        <f t="shared" si="5"/>
        <v>REVISAR PREU</v>
      </c>
      <c r="N49" s="23" t="str">
        <f t="shared" si="6"/>
        <v>REVISAR PREU</v>
      </c>
      <c r="O49" s="16"/>
    </row>
    <row r="50" spans="1:15" s="41" customFormat="1" x14ac:dyDescent="0.3">
      <c r="A50" s="51"/>
      <c r="B50" s="51" t="s">
        <v>51</v>
      </c>
      <c r="C50" s="51"/>
      <c r="D50" s="51"/>
      <c r="E50" s="51"/>
      <c r="F50" s="44"/>
      <c r="G50" s="45"/>
      <c r="H50" s="45"/>
      <c r="I50" s="45"/>
      <c r="J50" s="46"/>
      <c r="K50" s="47"/>
      <c r="L50" s="48"/>
      <c r="M50" s="48"/>
      <c r="N50" s="49"/>
    </row>
    <row r="51" spans="1:15" ht="15" thickBot="1" x14ac:dyDescent="0.35">
      <c r="A51" s="52">
        <v>103503</v>
      </c>
      <c r="B51" s="53" t="s">
        <v>50</v>
      </c>
      <c r="C51" s="54" t="s">
        <v>12</v>
      </c>
      <c r="D51" s="54">
        <v>1</v>
      </c>
      <c r="E51" s="55">
        <f>F51</f>
        <v>728.55</v>
      </c>
      <c r="F51" s="20">
        <f>ROUND((SUM(F20:F49)*0.1),2)</f>
        <v>728.55</v>
      </c>
      <c r="G51" s="30">
        <v>0.21</v>
      </c>
      <c r="H51" s="20">
        <f t="shared" ref="H51" si="7">F51*G51</f>
        <v>152.99549999999999</v>
      </c>
      <c r="I51" s="21">
        <f t="shared" ref="I51" si="8">H51+F51</f>
        <v>881.54549999999995</v>
      </c>
      <c r="J51" s="42">
        <f>F51</f>
        <v>728.55</v>
      </c>
      <c r="K51" s="50">
        <f>IF(J51&gt;E51,"PREU SUPERIOR AL DEMANAT",IF(J51=0,"FALTA PREU",IF(J51="","FALTA PREU",ROUND(J51*D51,2))))</f>
        <v>728.55</v>
      </c>
      <c r="L51" s="24">
        <f t="shared" ref="L51" si="9">G51</f>
        <v>0.21</v>
      </c>
      <c r="M51" s="22">
        <f t="shared" ref="M51" si="10">IFERROR(K51*L51,"REVISAR PREU")</f>
        <v>152.99549999999999</v>
      </c>
      <c r="N51" s="23">
        <f t="shared" ref="N51" si="11">IFERROR(M51+K51,"REVISAR PREU")</f>
        <v>881.54549999999995</v>
      </c>
      <c r="O51" s="16"/>
    </row>
    <row r="52" spans="1:15" ht="15" thickBot="1" x14ac:dyDescent="0.35">
      <c r="A52" s="60" t="str">
        <f>B4</f>
        <v>LOT 1 MATERIAL FUNGIBLE SANITARI</v>
      </c>
      <c r="B52" s="61"/>
      <c r="C52" s="61"/>
      <c r="D52" s="61"/>
      <c r="E52" s="62"/>
      <c r="F52" s="26">
        <f>SUM(F20:F51)</f>
        <v>8014.01</v>
      </c>
      <c r="G52" s="26"/>
      <c r="H52" s="26">
        <f>SUM(H20:H51)</f>
        <v>1682.9421</v>
      </c>
      <c r="I52" s="26">
        <f>SUM(I20:I51)</f>
        <v>9696.9520999999986</v>
      </c>
      <c r="J52" s="25"/>
      <c r="K52" s="33">
        <f>SUM(K20:K51)</f>
        <v>728.55</v>
      </c>
      <c r="L52" s="34"/>
      <c r="M52" s="33">
        <f>SUM(M20:M51)</f>
        <v>152.99549999999999</v>
      </c>
      <c r="N52" s="33">
        <f>SUM(N20:N51)</f>
        <v>881.54549999999995</v>
      </c>
    </row>
    <row r="53" spans="1:15" ht="15" customHeight="1" thickBot="1" x14ac:dyDescent="0.35">
      <c r="A53" s="63" t="s">
        <v>11</v>
      </c>
      <c r="B53" s="64"/>
      <c r="C53" s="64"/>
      <c r="D53" s="64"/>
      <c r="E53" s="65"/>
      <c r="F53" s="31">
        <f>F52</f>
        <v>8014.01</v>
      </c>
      <c r="G53" s="31"/>
      <c r="H53" s="31">
        <f>H52</f>
        <v>1682.9421</v>
      </c>
      <c r="I53" s="31">
        <f>I52</f>
        <v>9696.9520999999986</v>
      </c>
      <c r="J53" s="32"/>
      <c r="K53" s="32">
        <f>K52</f>
        <v>728.55</v>
      </c>
      <c r="L53" s="31"/>
      <c r="M53" s="32">
        <f>M52</f>
        <v>152.99549999999999</v>
      </c>
      <c r="N53" s="32">
        <f>N52</f>
        <v>881.54549999999995</v>
      </c>
    </row>
    <row r="54" spans="1:15" x14ac:dyDescent="0.3">
      <c r="E54" s="2"/>
      <c r="F54" s="16"/>
      <c r="G54" s="3"/>
      <c r="H54" s="16"/>
      <c r="I54" s="16"/>
    </row>
    <row r="55" spans="1:15" ht="15" thickBot="1" x14ac:dyDescent="0.35">
      <c r="E55" s="2"/>
      <c r="F55" s="16"/>
      <c r="G55" s="3"/>
      <c r="H55" s="16"/>
      <c r="I55" s="16"/>
    </row>
    <row r="56" spans="1:15" ht="86.4" customHeight="1" thickBot="1" x14ac:dyDescent="0.35">
      <c r="E56" s="2"/>
      <c r="F56" s="16"/>
      <c r="G56" s="3"/>
      <c r="H56" s="16"/>
      <c r="I56" s="57" t="s">
        <v>52</v>
      </c>
      <c r="J56" s="58"/>
      <c r="K56" s="59"/>
    </row>
    <row r="57" spans="1:15" x14ac:dyDescent="0.3">
      <c r="E57" s="2"/>
      <c r="F57" s="16"/>
      <c r="G57" s="3"/>
      <c r="H57" s="16"/>
      <c r="I57" s="43"/>
      <c r="J57" s="43"/>
      <c r="K57" s="43"/>
    </row>
    <row r="58" spans="1:15" x14ac:dyDescent="0.3">
      <c r="E58" s="2"/>
      <c r="F58" s="16"/>
      <c r="G58" s="3"/>
      <c r="H58" s="16"/>
      <c r="I58" s="43"/>
      <c r="J58" s="43"/>
      <c r="K58" s="43"/>
    </row>
    <row r="59" spans="1:15" x14ac:dyDescent="0.3">
      <c r="E59" s="2"/>
      <c r="F59" s="16"/>
      <c r="G59" s="3"/>
      <c r="H59" s="16"/>
      <c r="I59" s="43"/>
      <c r="J59" s="43"/>
      <c r="K59" s="43"/>
    </row>
    <row r="60" spans="1:15" x14ac:dyDescent="0.3">
      <c r="E60" s="2"/>
      <c r="F60" s="16"/>
      <c r="G60" s="3"/>
      <c r="H60" s="16"/>
      <c r="I60" s="43"/>
      <c r="J60" s="43"/>
      <c r="K60" s="43"/>
    </row>
    <row r="61" spans="1:15" x14ac:dyDescent="0.3">
      <c r="E61" s="2"/>
      <c r="F61" s="16"/>
      <c r="G61" s="3"/>
      <c r="H61" s="16"/>
      <c r="I61" s="16"/>
    </row>
    <row r="62" spans="1:15" x14ac:dyDescent="0.3">
      <c r="E62" s="2"/>
      <c r="F62" s="16"/>
      <c r="G62" s="3"/>
      <c r="H62" s="16"/>
      <c r="I62" s="16"/>
    </row>
    <row r="63" spans="1:15" x14ac:dyDescent="0.3">
      <c r="E63" s="2"/>
      <c r="F63" s="16"/>
      <c r="G63" s="3"/>
      <c r="H63" s="16"/>
      <c r="I63" s="16"/>
    </row>
    <row r="64" spans="1:15" x14ac:dyDescent="0.3">
      <c r="E64" s="2"/>
      <c r="F64" s="16"/>
      <c r="G64" s="3"/>
      <c r="H64" s="16"/>
      <c r="I64" s="16"/>
    </row>
    <row r="65" spans="5:9" x14ac:dyDescent="0.3">
      <c r="E65" s="2"/>
      <c r="F65" s="16"/>
      <c r="G65" s="3"/>
      <c r="H65" s="16"/>
      <c r="I65" s="16"/>
    </row>
    <row r="66" spans="5:9" x14ac:dyDescent="0.3">
      <c r="E66" s="2"/>
      <c r="F66" s="16"/>
      <c r="G66" s="3"/>
      <c r="H66" s="16"/>
      <c r="I66" s="16"/>
    </row>
    <row r="67" spans="5:9" x14ac:dyDescent="0.3">
      <c r="E67" s="2"/>
      <c r="F67" s="16"/>
      <c r="G67" s="3"/>
      <c r="H67" s="16"/>
      <c r="I67" s="16"/>
    </row>
    <row r="68" spans="5:9" x14ac:dyDescent="0.3">
      <c r="E68" s="2"/>
      <c r="F68" s="16"/>
      <c r="G68" s="3"/>
      <c r="H68" s="16"/>
      <c r="I68" s="16"/>
    </row>
    <row r="69" spans="5:9" x14ac:dyDescent="0.3">
      <c r="E69" s="2"/>
      <c r="F69" s="16"/>
      <c r="G69" s="3"/>
      <c r="H69" s="16"/>
      <c r="I69" s="16"/>
    </row>
    <row r="70" spans="5:9" x14ac:dyDescent="0.3">
      <c r="E70" s="2"/>
      <c r="F70" s="16"/>
      <c r="G70" s="3"/>
      <c r="H70" s="16"/>
      <c r="I70" s="16"/>
    </row>
    <row r="71" spans="5:9" x14ac:dyDescent="0.3">
      <c r="E71" s="2"/>
      <c r="F71" s="16"/>
      <c r="G71" s="3"/>
      <c r="H71" s="16"/>
      <c r="I71" s="16"/>
    </row>
    <row r="72" spans="5:9" x14ac:dyDescent="0.3">
      <c r="E72" s="2"/>
      <c r="F72" s="16"/>
      <c r="G72" s="3"/>
      <c r="H72" s="16"/>
      <c r="I72" s="16"/>
    </row>
    <row r="73" spans="5:9" x14ac:dyDescent="0.3">
      <c r="E73" s="2"/>
      <c r="F73" s="16"/>
      <c r="G73" s="3"/>
      <c r="H73" s="16"/>
      <c r="I73" s="16"/>
    </row>
    <row r="74" spans="5:9" x14ac:dyDescent="0.3">
      <c r="E74" s="2"/>
      <c r="F74" s="16"/>
      <c r="G74" s="3"/>
      <c r="H74" s="16"/>
      <c r="I74" s="16"/>
    </row>
    <row r="75" spans="5:9" x14ac:dyDescent="0.3">
      <c r="E75" s="2"/>
      <c r="F75" s="16"/>
      <c r="G75" s="3"/>
      <c r="H75" s="16"/>
      <c r="I75" s="16"/>
    </row>
    <row r="76" spans="5:9" x14ac:dyDescent="0.3">
      <c r="E76" s="2"/>
      <c r="F76" s="16"/>
      <c r="G76" s="3"/>
      <c r="H76" s="16"/>
      <c r="I76" s="16"/>
    </row>
    <row r="77" spans="5:9" x14ac:dyDescent="0.3">
      <c r="E77" s="2"/>
      <c r="F77" s="16"/>
      <c r="G77" s="3"/>
      <c r="H77" s="16"/>
      <c r="I77" s="16"/>
    </row>
    <row r="78" spans="5:9" x14ac:dyDescent="0.3">
      <c r="E78" s="2"/>
      <c r="F78" s="16"/>
      <c r="G78" s="3"/>
      <c r="H78" s="16"/>
      <c r="I78" s="16"/>
    </row>
    <row r="79" spans="5:9" x14ac:dyDescent="0.3">
      <c r="E79" s="2"/>
      <c r="F79" s="16"/>
      <c r="G79" s="3"/>
      <c r="H79" s="16"/>
      <c r="I79" s="16"/>
    </row>
    <row r="80" spans="5:9" x14ac:dyDescent="0.3">
      <c r="E80" s="2"/>
      <c r="F80" s="16"/>
      <c r="G80" s="3"/>
      <c r="H80" s="16"/>
      <c r="I80" s="16"/>
    </row>
    <row r="81" spans="5:9" x14ac:dyDescent="0.3">
      <c r="E81" s="2"/>
      <c r="F81" s="16"/>
      <c r="G81" s="3"/>
      <c r="H81" s="16"/>
      <c r="I81" s="16"/>
    </row>
    <row r="82" spans="5:9" x14ac:dyDescent="0.3">
      <c r="E82" s="2"/>
      <c r="F82" s="16"/>
      <c r="G82" s="3"/>
      <c r="H82" s="16"/>
      <c r="I82" s="16"/>
    </row>
    <row r="83" spans="5:9" x14ac:dyDescent="0.3">
      <c r="E83" s="2"/>
      <c r="F83" s="16"/>
      <c r="G83" s="3"/>
      <c r="H83" s="16"/>
      <c r="I83" s="16"/>
    </row>
    <row r="84" spans="5:9" x14ac:dyDescent="0.3">
      <c r="E84" s="2"/>
      <c r="F84" s="16"/>
      <c r="G84" s="3"/>
      <c r="H84" s="16"/>
      <c r="I84" s="16"/>
    </row>
    <row r="85" spans="5:9" x14ac:dyDescent="0.3">
      <c r="E85" s="2"/>
      <c r="F85" s="16"/>
      <c r="G85" s="3"/>
      <c r="H85" s="16"/>
      <c r="I85" s="16"/>
    </row>
    <row r="86" spans="5:9" x14ac:dyDescent="0.3">
      <c r="E86" s="2"/>
      <c r="F86" s="16"/>
      <c r="G86" s="3"/>
      <c r="H86" s="16"/>
      <c r="I86" s="16"/>
    </row>
    <row r="87" spans="5:9" x14ac:dyDescent="0.3">
      <c r="E87" s="2"/>
      <c r="F87" s="16"/>
      <c r="G87" s="3"/>
      <c r="H87" s="16"/>
      <c r="I87" s="16"/>
    </row>
    <row r="88" spans="5:9" x14ac:dyDescent="0.3">
      <c r="E88" s="2"/>
      <c r="F88" s="16"/>
      <c r="G88" s="3"/>
      <c r="H88" s="16"/>
      <c r="I88" s="16"/>
    </row>
    <row r="89" spans="5:9" x14ac:dyDescent="0.3">
      <c r="E89" s="2"/>
      <c r="F89" s="16"/>
      <c r="G89" s="3"/>
      <c r="H89" s="16"/>
      <c r="I89" s="16"/>
    </row>
    <row r="90" spans="5:9" x14ac:dyDescent="0.3">
      <c r="E90" s="2"/>
      <c r="F90" s="16"/>
      <c r="G90" s="3"/>
      <c r="H90" s="16"/>
      <c r="I90" s="16"/>
    </row>
    <row r="91" spans="5:9" x14ac:dyDescent="0.3">
      <c r="E91" s="2"/>
      <c r="F91" s="16"/>
      <c r="G91" s="3"/>
      <c r="H91" s="16"/>
      <c r="I91" s="16"/>
    </row>
    <row r="92" spans="5:9" x14ac:dyDescent="0.3">
      <c r="E92" s="2"/>
      <c r="F92" s="16"/>
      <c r="G92" s="3"/>
      <c r="H92" s="16"/>
      <c r="I92" s="16"/>
    </row>
    <row r="93" spans="5:9" x14ac:dyDescent="0.3">
      <c r="E93" s="2"/>
      <c r="F93" s="27"/>
      <c r="G93" s="27"/>
      <c r="H93" s="27"/>
      <c r="I93" s="27"/>
    </row>
  </sheetData>
  <sheetProtection algorithmName="SHA-512" hashValue="/O21aWW0QYs+PbIg12JcPz6EKVYBtCYDkU4gsPbJp15HUN8Q2F3zquk3wTbJb27TDscaEb+qtwtHtpY3TRG/BA==" saltValue="M+2jyDUsX9uCVWXyPY5b/g==" spinCount="100000" sheet="1" objects="1" scenarios="1" selectLockedCells="1"/>
  <mergeCells count="13">
    <mergeCell ref="I56:K56"/>
    <mergeCell ref="A52:E52"/>
    <mergeCell ref="A53:E53"/>
    <mergeCell ref="J4:L4"/>
    <mergeCell ref="J5:L5"/>
    <mergeCell ref="B8:E8"/>
    <mergeCell ref="J12:N13"/>
    <mergeCell ref="J10:P10"/>
    <mergeCell ref="J16:N16"/>
    <mergeCell ref="J17:N17"/>
    <mergeCell ref="B4:D4"/>
    <mergeCell ref="A16:I16"/>
    <mergeCell ref="A17:I17"/>
  </mergeCells>
  <conditionalFormatting sqref="A20:A31 A33:A36 A38:A42 A44:A46 A48:A49 A51">
    <cfRule type="duplicateValues" dxfId="0" priority="4"/>
  </conditionalFormatting>
  <dataValidations count="1">
    <dataValidation type="custom" allowBlank="1" showInputMessage="1" showErrorMessage="1" errorTitle="ERROR PREU" error="Preu superior al demanat. Reviseu el preu de sortida de la columna E i introduiu un valor igual o inferior." sqref="J20:J51" xr:uid="{00000000-0002-0000-0000-000001000000}">
      <formula1>J20&lt;=E20</formula1>
    </dataValidation>
  </dataValidations>
  <pageMargins left="0.7" right="0.7" top="0.75" bottom="0.75" header="0.3" footer="0.3"/>
  <pageSetup paperSize="9" scale="3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f5053b-41fd-46f9-960c-87a729468e3b" xsi:nil="true"/>
    <lcf76f155ced4ddcb4097134ff3c332f xmlns="5cbab676-f201-45ff-a35f-2f1ef5a9ed9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CAC84865946C45BD5ACAE87991B54B" ma:contentTypeVersion="12" ma:contentTypeDescription="Crea un document nou" ma:contentTypeScope="" ma:versionID="452f9ab5f026e27f7a694622e286e257">
  <xsd:schema xmlns:xsd="http://www.w3.org/2001/XMLSchema" xmlns:xs="http://www.w3.org/2001/XMLSchema" xmlns:p="http://schemas.microsoft.com/office/2006/metadata/properties" xmlns:ns2="5cbab676-f201-45ff-a35f-2f1ef5a9ed95" xmlns:ns3="aef5053b-41fd-46f9-960c-87a729468e3b" targetNamespace="http://schemas.microsoft.com/office/2006/metadata/properties" ma:root="true" ma:fieldsID="ae8f8555848369e434f62be78e572b06" ns2:_="" ns3:_="">
    <xsd:import namespace="5cbab676-f201-45ff-a35f-2f1ef5a9ed95"/>
    <xsd:import namespace="aef5053b-41fd-46f9-960c-87a729468e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bab676-f201-45ff-a35f-2f1ef5a9ed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es de la imatge" ma:readOnly="false" ma:fieldId="{5cf76f15-5ced-4ddc-b409-7134ff3c332f}" ma:taxonomyMulti="true" ma:sspId="534d9fe1-cb29-40fb-a6ff-0189037472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f5053b-41fd-46f9-960c-87a729468e3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fcd8c15-30e0-4bc1-8437-082233d73098}" ma:internalName="TaxCatchAll" ma:showField="CatchAllData" ma:web="aef5053b-41fd-46f9-960c-87a729468e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90B527-876B-436C-BDD8-9722C5979F34}">
  <ds:schemaRefs>
    <ds:schemaRef ds:uri="http://schemas.microsoft.com/office/2006/metadata/properties"/>
    <ds:schemaRef ds:uri="http://schemas.microsoft.com/office/infopath/2007/PartnerControls"/>
    <ds:schemaRef ds:uri="aef5053b-41fd-46f9-960c-87a729468e3b"/>
    <ds:schemaRef ds:uri="5cbab676-f201-45ff-a35f-2f1ef5a9ed95"/>
  </ds:schemaRefs>
</ds:datastoreItem>
</file>

<file path=customXml/itemProps2.xml><?xml version="1.0" encoding="utf-8"?>
<ds:datastoreItem xmlns:ds="http://schemas.openxmlformats.org/officeDocument/2006/customXml" ds:itemID="{884346C0-6B02-4F28-8048-D6CD6DBD7B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bab676-f201-45ff-a35f-2f1ef5a9ed95"/>
    <ds:schemaRef ds:uri="aef5053b-41fd-46f9-960c-87a729468e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78BEA0C-C477-4AE8-9ECF-A62C7E1F60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Mazarico</dc:creator>
  <cp:lastModifiedBy>Meritxell Ferrero</cp:lastModifiedBy>
  <dcterms:created xsi:type="dcterms:W3CDTF">2022-07-13T13:12:53Z</dcterms:created>
  <dcterms:modified xsi:type="dcterms:W3CDTF">2026-06-11T10:04:12Z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0x010100D2CAC84865946C45BD5ACAE87991B54B</vt:lpwstr>
  </property>
  <property fmtid="{D5CDD505-2E9C-101B-9397-08002B2CF9AE}" pid="3" name="Order">
    <vt:r8>6942200</vt:r8>
  </property>
  <property fmtid="{D5CDD505-2E9C-101B-9397-08002B2CF9AE}" pid="4" name="MediaServiceImageTags">
    <vt:lpwstr/>
  </property>
</Properties>
</file>