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XF-Adjudicacions/2Adjudicacio/POS89_26_CONTR_25_743_Obres renovació QGBT diverses estacions/01_Publicació/"/>
    </mc:Choice>
  </mc:AlternateContent>
  <xr:revisionPtr revIDLastSave="9" documentId="13_ncr:1_{C359BE2C-9B12-4149-ABE4-4AFCF9C4CF83}" xr6:coauthVersionLast="47" xr6:coauthVersionMax="47" xr10:uidLastSave="{D4F4E190-4DC6-43D8-9FED-0D3CFDA02073}"/>
  <bookViews>
    <workbookView xWindow="-98" yWindow="-98" windowWidth="20715" windowHeight="13276" xr2:uid="{23B3B575-57A1-4890-B988-8689E2D3621B}"/>
  </bookViews>
  <sheets>
    <sheet name="Lot 1" sheetId="2" r:id="rId1"/>
    <sheet name="Lot 2" sheetId="3" r:id="rId2"/>
    <sheet name="Lot 3" sheetId="5" r:id="rId3"/>
    <sheet name="Lot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5" l="1"/>
  <c r="G37" i="5" s="1"/>
  <c r="F35" i="5"/>
  <c r="F37" i="5" s="1"/>
  <c r="F36" i="5"/>
  <c r="F38" i="5" s="1"/>
  <c r="G23" i="5"/>
  <c r="G36" i="5" s="1"/>
  <c r="G38" i="5" s="1"/>
  <c r="F32" i="4"/>
  <c r="F34" i="4" s="1"/>
  <c r="G32" i="4"/>
  <c r="G34" i="4" s="1"/>
  <c r="F33" i="4"/>
  <c r="F35" i="4" s="1"/>
  <c r="G20" i="4"/>
  <c r="G33" i="4" s="1"/>
  <c r="G35" i="4" s="1"/>
  <c r="F31" i="3"/>
  <c r="F33" i="3" s="1"/>
  <c r="G19" i="3"/>
  <c r="G31" i="3"/>
  <c r="F32" i="3"/>
  <c r="F34" i="3" s="1"/>
  <c r="G32" i="3"/>
  <c r="G19" i="2"/>
  <c r="F31" i="2"/>
  <c r="F33" i="2" s="1"/>
  <c r="F32" i="2"/>
  <c r="F34" i="2"/>
  <c r="G24" i="5" l="1"/>
  <c r="G21" i="4"/>
  <c r="G34" i="3"/>
  <c r="G33" i="3"/>
  <c r="G26" i="5" l="1"/>
  <c r="G25" i="5"/>
  <c r="G27" i="5" s="1"/>
  <c r="G22" i="4"/>
  <c r="G23" i="4"/>
  <c r="G20" i="3"/>
  <c r="G24" i="4" l="1"/>
  <c r="G28" i="5"/>
  <c r="G29" i="5" s="1"/>
  <c r="G25" i="4"/>
  <c r="G26" i="4" s="1"/>
  <c r="G21" i="3"/>
  <c r="G22" i="3"/>
  <c r="G23" i="3" l="1"/>
  <c r="G24" i="3" s="1"/>
  <c r="G25" i="3" s="1"/>
  <c r="G32" i="2"/>
  <c r="G31" i="2"/>
  <c r="G33" i="2" s="1"/>
  <c r="G34" i="2" l="1"/>
  <c r="G20" i="2" l="1"/>
  <c r="G21" i="2" s="1"/>
  <c r="G22" i="2" l="1"/>
  <c r="G23" i="2" s="1"/>
  <c r="G24" i="2" s="1"/>
  <c r="G25" i="2" s="1"/>
</calcChain>
</file>

<file path=xl/sharedStrings.xml><?xml version="1.0" encoding="utf-8"?>
<sst xmlns="http://schemas.openxmlformats.org/spreadsheetml/2006/main" count="97" uniqueCount="47">
  <si>
    <t>EMPRESA LICITADORA:</t>
  </si>
  <si>
    <t>21% IVA</t>
  </si>
  <si>
    <t>Total (amb IVA)</t>
  </si>
  <si>
    <t>Total (abans d’IVA)</t>
  </si>
  <si>
    <t>Oferta en concepte del preu corresponent al pressupost de licitació</t>
  </si>
  <si>
    <t>Capítol i concepte</t>
  </si>
  <si>
    <t>Total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</si>
  <si>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</si>
  <si>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</si>
  <si>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</si>
  <si>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</si>
  <si>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Subtotal OFERTA PEM partides que admeten baixa</t>
  </si>
  <si>
    <t>Subtotal OFERTA PEM partides que NO admeten baixa</t>
  </si>
  <si>
    <t>Subtotal OFERTA (abans d'IVA) partides que admeten baixa</t>
  </si>
  <si>
    <t>Subtotal OFERTA  (abans d'IVA) partides que NO admeten baixa</t>
  </si>
  <si>
    <t>Licitació</t>
  </si>
  <si>
    <t>Oferta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</si>
  <si>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</si>
  <si>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</si>
  <si>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</si>
  <si>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</si>
  <si>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Pressupost PEM</t>
  </si>
  <si>
    <t>01.01.02 Quadre Reina Elisenda</t>
  </si>
  <si>
    <t>01.01.01 Quadre Pàdua</t>
  </si>
  <si>
    <t>01.01.03 Aixecament d’esquemes</t>
  </si>
  <si>
    <t xml:space="preserve">01.01.04 Seguretat i Salut    </t>
  </si>
  <si>
    <t>01.01.05 Partida alçada a justificar (*)</t>
  </si>
  <si>
    <t>01.02.01 Quadre COR Producció</t>
  </si>
  <si>
    <t>01.02.02 Quadre Universitat Autònoma</t>
  </si>
  <si>
    <t>01.02.03 Aixecament d’esquemes</t>
  </si>
  <si>
    <t xml:space="preserve">01.02.04 Seguretat i Salut    </t>
  </si>
  <si>
    <t>01.02.05 Partida alçada a justificar (*)</t>
  </si>
  <si>
    <t>01.04.01 Quadre Manresa Alta</t>
  </si>
  <si>
    <t>01.04.02 Quadre Funicular de Santa Cova</t>
  </si>
  <si>
    <t>01.04.03 Quadre Funicular de Sant Joan</t>
  </si>
  <si>
    <t>01.04.04 Aixecament d’esquemes</t>
  </si>
  <si>
    <t xml:space="preserve">01.04.05 Seguretat i Salut    </t>
  </si>
  <si>
    <t>01.04.06 Partida alçada a justificar (*)</t>
  </si>
  <si>
    <t>01.03.09 Partida alçada a justificar (*)</t>
  </si>
  <si>
    <t xml:space="preserve">01.03.08 Seguretat i Salut    </t>
  </si>
  <si>
    <t>01.03.01 Quadre St. Vicenç dels Horts</t>
  </si>
  <si>
    <t>01.03.02 Quadre Martorell Enllaç</t>
  </si>
  <si>
    <t>01.04.03 Commutació Abrera</t>
  </si>
  <si>
    <t>01.03.04 Commutació Olesa de Montserrat</t>
  </si>
  <si>
    <t>01.03.05 Quadre St. Vicenç | Castellgalí</t>
  </si>
  <si>
    <t>01.03.06 Quadre La Pobla de Claramunt</t>
  </si>
  <si>
    <t>01.03.07 Aixecament d’esquemes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</si>
</sst>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8" fontId="9" fillId="4" borderId="1" xfId="1" applyNumberFormat="1" applyFont="1" applyFill="1" applyBorder="1" applyAlignment="1" applyProtection="1">
      <alignment vertical="center" wrapText="1"/>
    </xf>
    <xf numFmtId="44" fontId="8" fillId="0" borderId="22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8" fontId="5" fillId="0" borderId="24" xfId="0" applyNumberFormat="1" applyFont="1" applyBorder="1" applyAlignment="1" applyProtection="1">
      <alignment horizontal="right" vertical="center" wrapText="1"/>
      <protection locked="0"/>
    </xf>
    <xf numFmtId="8" fontId="4" fillId="0" borderId="25" xfId="0" applyNumberFormat="1" applyFont="1" applyBorder="1" applyAlignment="1" applyProtection="1">
      <alignment horizontal="right" vertical="center" wrapText="1"/>
      <protection locked="0"/>
    </xf>
    <xf numFmtId="44" fontId="5" fillId="0" borderId="24" xfId="1" applyFont="1" applyBorder="1" applyAlignment="1" applyProtection="1">
      <alignment horizontal="center" vertical="center" wrapText="1"/>
      <protection locked="0"/>
    </xf>
    <xf numFmtId="8" fontId="3" fillId="0" borderId="2" xfId="0" applyNumberFormat="1" applyFont="1" applyBorder="1" applyAlignment="1">
      <alignment horizontal="right" vertical="center" wrapText="1"/>
    </xf>
    <xf numFmtId="0" fontId="7" fillId="0" borderId="0" xfId="0" applyFont="1"/>
    <xf numFmtId="44" fontId="0" fillId="0" borderId="0" xfId="0" applyNumberFormat="1"/>
    <xf numFmtId="8" fontId="4" fillId="5" borderId="2" xfId="0" applyNumberFormat="1" applyFont="1" applyFill="1" applyBorder="1" applyAlignment="1">
      <alignment horizontal="right" vertical="center" wrapText="1"/>
    </xf>
    <xf numFmtId="8" fontId="8" fillId="5" borderId="2" xfId="0" applyNumberFormat="1" applyFont="1" applyFill="1" applyBorder="1" applyAlignment="1">
      <alignment horizontal="right" vertical="center" wrapText="1"/>
    </xf>
    <xf numFmtId="8" fontId="3" fillId="5" borderId="3" xfId="0" applyNumberFormat="1" applyFont="1" applyFill="1" applyBorder="1" applyAlignment="1">
      <alignment horizontal="right" vertical="center" wrapText="1"/>
    </xf>
    <xf numFmtId="8" fontId="8" fillId="4" borderId="1" xfId="0" applyNumberFormat="1" applyFont="1" applyFill="1" applyBorder="1" applyAlignment="1">
      <alignment horizontal="right" vertical="center" wrapText="1"/>
    </xf>
    <xf numFmtId="8" fontId="0" fillId="0" borderId="0" xfId="0" applyNumberFormat="1"/>
    <xf numFmtId="8" fontId="4" fillId="0" borderId="1" xfId="0" applyNumberFormat="1" applyFont="1" applyBorder="1" applyAlignment="1">
      <alignment horizontal="right" vertical="center" wrapText="1"/>
    </xf>
    <xf numFmtId="8" fontId="4" fillId="3" borderId="1" xfId="0" applyNumberFormat="1" applyFont="1" applyFill="1" applyBorder="1" applyAlignment="1">
      <alignment horizontal="right" vertical="center" wrapText="1"/>
    </xf>
    <xf numFmtId="8" fontId="5" fillId="3" borderId="24" xfId="0" applyNumberFormat="1" applyFont="1" applyFill="1" applyBorder="1" applyAlignment="1">
      <alignment horizontal="right" vertical="center" wrapText="1"/>
    </xf>
    <xf numFmtId="8" fontId="4" fillId="0" borderId="18" xfId="0" applyNumberFormat="1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8" fontId="4" fillId="0" borderId="26" xfId="0" applyNumberFormat="1" applyFont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3" fillId="5" borderId="13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3" fillId="5" borderId="19" xfId="0" applyFont="1" applyFill="1" applyBorder="1" applyAlignment="1">
      <alignment horizontal="right" vertical="center" wrapText="1"/>
    </xf>
    <xf numFmtId="0" fontId="3" fillId="5" borderId="20" xfId="0" applyFont="1" applyFill="1" applyBorder="1" applyAlignment="1">
      <alignment horizontal="right" vertical="center" wrapText="1"/>
    </xf>
    <xf numFmtId="0" fontId="3" fillId="5" borderId="21" xfId="0" applyFont="1" applyFill="1" applyBorder="1" applyAlignment="1">
      <alignment horizontal="right" vertical="center" wrapText="1"/>
    </xf>
    <xf numFmtId="0" fontId="0" fillId="0" borderId="16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CONTR/2025/743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Contractació de l’execució de les obres de renovació dels quadres generals de baixa tensió i/o commutacions de diverses estacions de Ferrocarrils de la Generalitat de Catalunya. Lot 1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296141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336B2A78-4FD5-4D8F-B832-F2E1A5FC3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9077"/>
          <a:ext cx="1469621" cy="92309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E08A6970-9D52-4AB6-B565-B83D66B5D21B}"/>
            </a:ext>
          </a:extLst>
        </xdr:cNvPr>
        <xdr:cNvSpPr txBox="1"/>
      </xdr:nvSpPr>
      <xdr:spPr>
        <a:xfrm>
          <a:off x="2172570" y="266700"/>
          <a:ext cx="5837094" cy="912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CONTR/2025/743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Contractació de l’execució de les obres de renovació dels quadres generals de baixa tensió i/o commutacions de diverses estacions de Ferrocarrils de la Generalitat de Catalunya. Lot 2 </a:t>
          </a:r>
          <a:endParaRPr lang="ca-E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296141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95414876-51DD-4768-BD80-C08B05939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12672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0530AEA8-9657-4822-8806-8486B53154D7}"/>
            </a:ext>
          </a:extLst>
        </xdr:cNvPr>
        <xdr:cNvSpPr txBox="1"/>
      </xdr:nvSpPr>
      <xdr:spPr>
        <a:xfrm>
          <a:off x="2024933" y="271463"/>
          <a:ext cx="5413231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CONTR/2025/743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Contractació de l’execució de les obres de renovació dels quadres generals de baixa tensió i/o commutacions de diverses estacions de Ferrocarrils de la Generalitat de Catalunya. Lot 3</a:t>
          </a:r>
          <a:endParaRPr lang="ca-E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296141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38D268E1-8BD6-4D46-ACCF-AEC2FCF1F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12672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3AAC1FB8-AA7D-488C-ACDC-10EC06DDE72C}"/>
            </a:ext>
          </a:extLst>
        </xdr:cNvPr>
        <xdr:cNvSpPr txBox="1"/>
      </xdr:nvSpPr>
      <xdr:spPr>
        <a:xfrm>
          <a:off x="2024933" y="271463"/>
          <a:ext cx="5413231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CONTR/2025/743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Contractació de l’execució de les obres de renovació dels quadres generals de baixa tensió i/o commutacions de diverses estacions de Ferrocarrils de la Generalitat de Catalunya. Lot 4</a:t>
          </a:r>
          <a:endParaRPr lang="ca-E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35"/>
  <sheetViews>
    <sheetView tabSelected="1" zoomScaleNormal="100" workbookViewId="0">
      <selection activeCell="G16" sqref="G16"/>
    </sheetView>
  </sheetViews>
  <sheetFormatPr baseColWidth="10" defaultColWidth="8.86328125" defaultRowHeight="14.25" x14ac:dyDescent="0.45"/>
  <cols>
    <col min="5" max="5" width="38.265625" customWidth="1"/>
    <col min="6" max="6" width="14.3984375" customWidth="1"/>
    <col min="7" max="7" width="16.86328125" customWidth="1"/>
    <col min="8" max="8" width="14.1328125" bestFit="1" customWidth="1"/>
    <col min="9" max="9" width="14.73046875" bestFit="1" customWidth="1"/>
    <col min="10" max="10" width="15.3984375" bestFit="1" customWidth="1"/>
    <col min="11" max="12" width="14.1328125" bestFit="1" customWidth="1"/>
  </cols>
  <sheetData>
    <row r="9" spans="1:7" ht="24" customHeight="1" x14ac:dyDescent="0.45">
      <c r="B9" s="55" t="s">
        <v>0</v>
      </c>
      <c r="C9" s="55"/>
      <c r="D9" s="56"/>
      <c r="E9" s="57"/>
      <c r="F9" s="58"/>
      <c r="G9" s="59"/>
    </row>
    <row r="12" spans="1:7" ht="23.45" customHeight="1" x14ac:dyDescent="0.45">
      <c r="A12" s="60" t="s">
        <v>4</v>
      </c>
      <c r="B12" s="60"/>
      <c r="C12" s="60"/>
      <c r="D12" s="60"/>
      <c r="E12" s="60"/>
      <c r="F12" s="60"/>
      <c r="G12" s="60"/>
    </row>
    <row r="13" spans="1:7" ht="14.65" thickBot="1" x14ac:dyDescent="0.5"/>
    <row r="14" spans="1:7" ht="41.25" customHeight="1" thickBot="1" x14ac:dyDescent="0.5">
      <c r="B14" s="61" t="s">
        <v>5</v>
      </c>
      <c r="C14" s="62"/>
      <c r="D14" s="62"/>
      <c r="E14" s="62"/>
      <c r="F14" s="21" t="s">
        <v>21</v>
      </c>
      <c r="G14" s="22" t="s">
        <v>7</v>
      </c>
    </row>
    <row r="15" spans="1:7" ht="15.75" customHeight="1" x14ac:dyDescent="0.45">
      <c r="B15" s="63" t="s">
        <v>23</v>
      </c>
      <c r="C15" s="64"/>
      <c r="D15" s="64"/>
      <c r="E15" s="64"/>
      <c r="F15" s="20">
        <v>104999.76</v>
      </c>
      <c r="G15" s="7"/>
    </row>
    <row r="16" spans="1:7" x14ac:dyDescent="0.45">
      <c r="B16" s="48" t="s">
        <v>22</v>
      </c>
      <c r="C16" s="49"/>
      <c r="D16" s="49"/>
      <c r="E16" s="49"/>
      <c r="F16" s="17">
        <v>169726.95</v>
      </c>
      <c r="G16" s="6"/>
    </row>
    <row r="17" spans="2:10" ht="14.25" customHeight="1" x14ac:dyDescent="0.45">
      <c r="B17" s="48" t="s">
        <v>24</v>
      </c>
      <c r="C17" s="49"/>
      <c r="D17" s="49"/>
      <c r="E17" s="49"/>
      <c r="F17" s="26">
        <v>3694.36</v>
      </c>
      <c r="G17" s="6"/>
    </row>
    <row r="18" spans="2:10" ht="14.25" customHeight="1" x14ac:dyDescent="0.45">
      <c r="B18" s="48" t="s">
        <v>25</v>
      </c>
      <c r="C18" s="49"/>
      <c r="D18" s="49"/>
      <c r="E18" s="49"/>
      <c r="F18" s="17">
        <v>3750.89</v>
      </c>
      <c r="G18" s="8"/>
    </row>
    <row r="19" spans="2:10" ht="25.15" customHeight="1" x14ac:dyDescent="0.45">
      <c r="B19" s="53" t="s">
        <v>26</v>
      </c>
      <c r="C19" s="54"/>
      <c r="D19" s="54"/>
      <c r="E19" s="54"/>
      <c r="F19" s="18">
        <v>32457.07</v>
      </c>
      <c r="G19" s="19">
        <f>F19</f>
        <v>32457.07</v>
      </c>
    </row>
    <row r="20" spans="2:10" ht="15" customHeight="1" x14ac:dyDescent="0.45">
      <c r="B20" s="50" t="s">
        <v>6</v>
      </c>
      <c r="C20" s="51"/>
      <c r="D20" s="51"/>
      <c r="E20" s="51"/>
      <c r="F20" s="52"/>
      <c r="G20" s="9">
        <f>G31+G32</f>
        <v>32457.07</v>
      </c>
      <c r="H20" s="10"/>
    </row>
    <row r="21" spans="2:10" ht="15" customHeight="1" x14ac:dyDescent="0.45">
      <c r="B21" s="30" t="s">
        <v>8</v>
      </c>
      <c r="C21" s="31"/>
      <c r="D21" s="31"/>
      <c r="E21" s="31"/>
      <c r="F21" s="32"/>
      <c r="G21" s="2">
        <f>ROUND(G20*0.13,2)</f>
        <v>4219.42</v>
      </c>
      <c r="H21" s="3"/>
      <c r="I21" s="3"/>
    </row>
    <row r="22" spans="2:10" ht="15" customHeight="1" x14ac:dyDescent="0.45">
      <c r="B22" s="30" t="s">
        <v>9</v>
      </c>
      <c r="C22" s="31"/>
      <c r="D22" s="31"/>
      <c r="E22" s="31"/>
      <c r="F22" s="32"/>
      <c r="G22" s="4">
        <f>ROUND(G20*0.06,2)</f>
        <v>1947.42</v>
      </c>
      <c r="H22" s="5"/>
      <c r="I22" s="5"/>
      <c r="J22" s="11"/>
    </row>
    <row r="23" spans="2:10" ht="15" customHeight="1" x14ac:dyDescent="0.45">
      <c r="B23" s="33" t="s">
        <v>3</v>
      </c>
      <c r="C23" s="34"/>
      <c r="D23" s="34"/>
      <c r="E23" s="34"/>
      <c r="F23" s="35"/>
      <c r="G23" s="12">
        <f>G20+G21+G22</f>
        <v>38623.909999999996</v>
      </c>
      <c r="H23" s="10"/>
    </row>
    <row r="24" spans="2:10" x14ac:dyDescent="0.45">
      <c r="B24" s="36" t="s">
        <v>1</v>
      </c>
      <c r="C24" s="37"/>
      <c r="D24" s="37"/>
      <c r="E24" s="37"/>
      <c r="F24" s="38"/>
      <c r="G24" s="13">
        <f>ROUND(G23*0.21,2)</f>
        <v>8111.02</v>
      </c>
    </row>
    <row r="25" spans="2:10" ht="15.75" customHeight="1" thickBot="1" x14ac:dyDescent="0.5">
      <c r="B25" s="39" t="s">
        <v>2</v>
      </c>
      <c r="C25" s="40"/>
      <c r="D25" s="40"/>
      <c r="E25" s="40"/>
      <c r="F25" s="41"/>
      <c r="G25" s="14">
        <f>G23+G24</f>
        <v>46734.929999999993</v>
      </c>
    </row>
    <row r="26" spans="2:10" x14ac:dyDescent="0.45">
      <c r="G26" s="11"/>
    </row>
    <row r="27" spans="2:10" ht="15" customHeight="1" x14ac:dyDescent="0.45">
      <c r="B27" s="42" t="s">
        <v>10</v>
      </c>
      <c r="C27" s="43"/>
      <c r="D27" s="43"/>
      <c r="E27" s="43"/>
      <c r="F27" s="43"/>
      <c r="G27" s="44"/>
    </row>
    <row r="28" spans="2:10" x14ac:dyDescent="0.45">
      <c r="B28" s="45"/>
      <c r="C28" s="46"/>
      <c r="D28" s="46"/>
      <c r="E28" s="46"/>
      <c r="F28" s="46"/>
      <c r="G28" s="47"/>
    </row>
    <row r="29" spans="2:10" x14ac:dyDescent="0.45">
      <c r="B29" s="45"/>
      <c r="C29" s="46"/>
      <c r="D29" s="46"/>
      <c r="E29" s="46"/>
      <c r="F29" s="46"/>
      <c r="G29" s="47"/>
    </row>
    <row r="30" spans="2:10" x14ac:dyDescent="0.45">
      <c r="B30" s="25"/>
      <c r="C30" s="25"/>
      <c r="D30" s="25"/>
      <c r="E30" s="25"/>
      <c r="F30" s="23" t="s">
        <v>15</v>
      </c>
      <c r="G30" s="24" t="s">
        <v>16</v>
      </c>
    </row>
    <row r="31" spans="2:10" ht="15" customHeight="1" x14ac:dyDescent="0.45">
      <c r="B31" s="27" t="s">
        <v>17</v>
      </c>
      <c r="C31" s="28"/>
      <c r="D31" s="28"/>
      <c r="E31" s="29"/>
      <c r="F31" s="1">
        <f>ROUND(F15,2)+ROUND(F16,2)+ROUND(F17,2)+ROUND(F18,2)</f>
        <v>282171.96000000002</v>
      </c>
      <c r="G31" s="1">
        <f>ROUND(G15,2)+ROUND(G16,2)+ROUND(G17,2)+ROUND(G18,2)</f>
        <v>0</v>
      </c>
    </row>
    <row r="32" spans="2:10" ht="15" customHeight="1" x14ac:dyDescent="0.45">
      <c r="B32" s="27" t="s">
        <v>18</v>
      </c>
      <c r="C32" s="28"/>
      <c r="D32" s="28"/>
      <c r="E32" s="29"/>
      <c r="F32" s="15">
        <f>F19</f>
        <v>32457.07</v>
      </c>
      <c r="G32" s="15">
        <f>G19</f>
        <v>32457.07</v>
      </c>
    </row>
    <row r="33" spans="2:7" ht="15" customHeight="1" x14ac:dyDescent="0.45">
      <c r="B33" s="27" t="s">
        <v>19</v>
      </c>
      <c r="C33" s="28"/>
      <c r="D33" s="28"/>
      <c r="E33" s="29"/>
      <c r="F33" s="1">
        <f>ROUND(F31*0.13,2)+ROUND(F31*0.06,2)+F31</f>
        <v>335784.63</v>
      </c>
      <c r="G33" s="1">
        <f>ROUND(G31*0.13,2)+ROUND(G31*0.06,2)+G31</f>
        <v>0</v>
      </c>
    </row>
    <row r="34" spans="2:7" ht="15" customHeight="1" x14ac:dyDescent="0.45">
      <c r="B34" s="27" t="s">
        <v>20</v>
      </c>
      <c r="C34" s="28"/>
      <c r="D34" s="28"/>
      <c r="E34" s="29"/>
      <c r="F34" s="1">
        <f>ROUND(F32*0.13,2)+ROUND(F32*0.06,2)+F32</f>
        <v>38623.910000000003</v>
      </c>
      <c r="G34" s="1">
        <f>ROUND(G32*0.13,2)+ROUND(G32*0.06,2)+G32</f>
        <v>38623.910000000003</v>
      </c>
    </row>
    <row r="35" spans="2:7" x14ac:dyDescent="0.45">
      <c r="G35" s="16"/>
    </row>
  </sheetData>
  <sheetProtection algorithmName="SHA-512" hashValue="HGxuT6IzpvmtnJYdepUzLnTUa21e9ZI7uuxsul9Bid3HzTfsurJy0vfkIycA/jeIe6aLjZSfmC7WPft5LuT1Rg==" saltValue="miPvAhw+g/Ob6lfqIqkWCA==" spinCount="100000" sheet="1" objects="1" scenarios="1" selectLockedCells="1"/>
  <mergeCells count="20">
    <mergeCell ref="B9:D9"/>
    <mergeCell ref="E9:G9"/>
    <mergeCell ref="A12:G12"/>
    <mergeCell ref="B14:E14"/>
    <mergeCell ref="B15:E15"/>
    <mergeCell ref="B21:F21"/>
    <mergeCell ref="B16:E16"/>
    <mergeCell ref="B17:E17"/>
    <mergeCell ref="B18:E18"/>
    <mergeCell ref="B20:F20"/>
    <mergeCell ref="B19:E19"/>
    <mergeCell ref="B32:E32"/>
    <mergeCell ref="B33:E33"/>
    <mergeCell ref="B34:E34"/>
    <mergeCell ref="B31:E31"/>
    <mergeCell ref="B22:F22"/>
    <mergeCell ref="B23:F23"/>
    <mergeCell ref="B24:F24"/>
    <mergeCell ref="B25:F25"/>
    <mergeCell ref="B27:G29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A992-0709-413D-8566-946A4D0100F1}">
  <dimension ref="A9:J35"/>
  <sheetViews>
    <sheetView workbookViewId="0">
      <selection activeCell="G17" sqref="G17"/>
    </sheetView>
  </sheetViews>
  <sheetFormatPr baseColWidth="10" defaultColWidth="8.86328125" defaultRowHeight="14.25" x14ac:dyDescent="0.45"/>
  <cols>
    <col min="5" max="5" width="38.265625" customWidth="1"/>
    <col min="6" max="6" width="14.3984375" customWidth="1"/>
    <col min="7" max="7" width="16.1328125" customWidth="1"/>
    <col min="8" max="8" width="14.1328125" bestFit="1" customWidth="1"/>
    <col min="9" max="9" width="14.73046875" bestFit="1" customWidth="1"/>
    <col min="10" max="10" width="15.3984375" bestFit="1" customWidth="1"/>
    <col min="11" max="12" width="14.1328125" bestFit="1" customWidth="1"/>
  </cols>
  <sheetData>
    <row r="9" spans="1:7" ht="24" customHeight="1" x14ac:dyDescent="0.45">
      <c r="B9" s="55" t="s">
        <v>0</v>
      </c>
      <c r="C9" s="55"/>
      <c r="D9" s="56"/>
      <c r="E9" s="57"/>
      <c r="F9" s="58"/>
      <c r="G9" s="59"/>
    </row>
    <row r="12" spans="1:7" ht="23.45" customHeight="1" x14ac:dyDescent="0.45">
      <c r="A12" s="60" t="s">
        <v>4</v>
      </c>
      <c r="B12" s="60"/>
      <c r="C12" s="60"/>
      <c r="D12" s="60"/>
      <c r="E12" s="60"/>
      <c r="F12" s="60"/>
      <c r="G12" s="60"/>
    </row>
    <row r="13" spans="1:7" ht="14.65" thickBot="1" x14ac:dyDescent="0.5"/>
    <row r="14" spans="1:7" ht="39.75" thickBot="1" x14ac:dyDescent="0.5">
      <c r="B14" s="61" t="s">
        <v>5</v>
      </c>
      <c r="C14" s="62"/>
      <c r="D14" s="62"/>
      <c r="E14" s="62"/>
      <c r="F14" s="21" t="s">
        <v>21</v>
      </c>
      <c r="G14" s="22" t="s">
        <v>7</v>
      </c>
    </row>
    <row r="15" spans="1:7" ht="15.75" customHeight="1" x14ac:dyDescent="0.45">
      <c r="B15" s="63" t="s">
        <v>27</v>
      </c>
      <c r="C15" s="64"/>
      <c r="D15" s="64"/>
      <c r="E15" s="64"/>
      <c r="F15" s="20">
        <v>146202.26</v>
      </c>
      <c r="G15" s="7"/>
    </row>
    <row r="16" spans="1:7" ht="15" customHeight="1" x14ac:dyDescent="0.45">
      <c r="B16" s="48" t="s">
        <v>28</v>
      </c>
      <c r="C16" s="49"/>
      <c r="D16" s="49"/>
      <c r="E16" s="49"/>
      <c r="F16" s="17">
        <v>106523.7</v>
      </c>
      <c r="G16" s="6"/>
    </row>
    <row r="17" spans="2:10" ht="14.25" customHeight="1" x14ac:dyDescent="0.45">
      <c r="B17" s="48" t="s">
        <v>29</v>
      </c>
      <c r="C17" s="49"/>
      <c r="D17" s="49"/>
      <c r="E17" s="49"/>
      <c r="F17" s="17">
        <v>3385.27</v>
      </c>
      <c r="G17" s="8"/>
    </row>
    <row r="18" spans="2:10" ht="14.25" customHeight="1" x14ac:dyDescent="0.45">
      <c r="B18" s="48" t="s">
        <v>30</v>
      </c>
      <c r="C18" s="49"/>
      <c r="D18" s="49"/>
      <c r="E18" s="49"/>
      <c r="F18" s="17">
        <v>3472.31</v>
      </c>
      <c r="G18" s="8"/>
    </row>
    <row r="19" spans="2:10" ht="26.25" customHeight="1" x14ac:dyDescent="0.45">
      <c r="B19" s="53" t="s">
        <v>31</v>
      </c>
      <c r="C19" s="54"/>
      <c r="D19" s="54"/>
      <c r="E19" s="54"/>
      <c r="F19" s="18">
        <v>29785.17</v>
      </c>
      <c r="G19" s="19">
        <f>F19</f>
        <v>29785.17</v>
      </c>
    </row>
    <row r="20" spans="2:10" ht="15" customHeight="1" x14ac:dyDescent="0.45">
      <c r="B20" s="50" t="s">
        <v>6</v>
      </c>
      <c r="C20" s="51"/>
      <c r="D20" s="51"/>
      <c r="E20" s="51"/>
      <c r="F20" s="52"/>
      <c r="G20" s="9">
        <f>G31+G32</f>
        <v>29785.17</v>
      </c>
      <c r="H20" s="10"/>
    </row>
    <row r="21" spans="2:10" ht="15" customHeight="1" x14ac:dyDescent="0.45">
      <c r="B21" s="30" t="s">
        <v>8</v>
      </c>
      <c r="C21" s="31"/>
      <c r="D21" s="31"/>
      <c r="E21" s="31"/>
      <c r="F21" s="32"/>
      <c r="G21" s="2">
        <f>ROUND(G20*0.13,2)</f>
        <v>3872.07</v>
      </c>
      <c r="H21" s="3"/>
      <c r="I21" s="3"/>
    </row>
    <row r="22" spans="2:10" ht="15" customHeight="1" x14ac:dyDescent="0.45">
      <c r="B22" s="30" t="s">
        <v>9</v>
      </c>
      <c r="C22" s="31"/>
      <c r="D22" s="31"/>
      <c r="E22" s="31"/>
      <c r="F22" s="32"/>
      <c r="G22" s="4">
        <f>ROUND(G20*0.06,2)</f>
        <v>1787.11</v>
      </c>
      <c r="H22" s="5"/>
      <c r="I22" s="5"/>
      <c r="J22" s="11"/>
    </row>
    <row r="23" spans="2:10" ht="15" customHeight="1" x14ac:dyDescent="0.45">
      <c r="B23" s="33" t="s">
        <v>3</v>
      </c>
      <c r="C23" s="34"/>
      <c r="D23" s="34"/>
      <c r="E23" s="34"/>
      <c r="F23" s="35"/>
      <c r="G23" s="12">
        <f>G20+G21+G22</f>
        <v>35444.35</v>
      </c>
      <c r="H23" s="10"/>
    </row>
    <row r="24" spans="2:10" x14ac:dyDescent="0.45">
      <c r="B24" s="36" t="s">
        <v>1</v>
      </c>
      <c r="C24" s="37"/>
      <c r="D24" s="37"/>
      <c r="E24" s="37"/>
      <c r="F24" s="38"/>
      <c r="G24" s="13">
        <f>ROUND(G23*0.21,2)</f>
        <v>7443.31</v>
      </c>
    </row>
    <row r="25" spans="2:10" ht="14.65" thickBot="1" x14ac:dyDescent="0.5">
      <c r="B25" s="39" t="s">
        <v>2</v>
      </c>
      <c r="C25" s="40"/>
      <c r="D25" s="40"/>
      <c r="E25" s="40"/>
      <c r="F25" s="41"/>
      <c r="G25" s="14">
        <f>G23+G24</f>
        <v>42887.659999999996</v>
      </c>
    </row>
    <row r="26" spans="2:10" x14ac:dyDescent="0.45">
      <c r="G26" s="11"/>
    </row>
    <row r="27" spans="2:10" ht="15" customHeight="1" x14ac:dyDescent="0.45">
      <c r="B27" s="42" t="s">
        <v>10</v>
      </c>
      <c r="C27" s="43"/>
      <c r="D27" s="43"/>
      <c r="E27" s="43"/>
      <c r="F27" s="43"/>
      <c r="G27" s="44"/>
    </row>
    <row r="28" spans="2:10" x14ac:dyDescent="0.45">
      <c r="B28" s="45"/>
      <c r="C28" s="46"/>
      <c r="D28" s="46"/>
      <c r="E28" s="46"/>
      <c r="F28" s="46"/>
      <c r="G28" s="47"/>
    </row>
    <row r="29" spans="2:10" x14ac:dyDescent="0.45">
      <c r="B29" s="45"/>
      <c r="C29" s="46"/>
      <c r="D29" s="46"/>
      <c r="E29" s="46"/>
      <c r="F29" s="46"/>
      <c r="G29" s="47"/>
    </row>
    <row r="30" spans="2:10" x14ac:dyDescent="0.45">
      <c r="B30" s="25"/>
      <c r="C30" s="25"/>
      <c r="D30" s="25"/>
      <c r="E30" s="25"/>
      <c r="F30" s="23" t="s">
        <v>15</v>
      </c>
      <c r="G30" s="24" t="s">
        <v>16</v>
      </c>
    </row>
    <row r="31" spans="2:10" ht="15" customHeight="1" x14ac:dyDescent="0.45">
      <c r="B31" s="27" t="s">
        <v>11</v>
      </c>
      <c r="C31" s="28"/>
      <c r="D31" s="28"/>
      <c r="E31" s="29"/>
      <c r="F31" s="1">
        <f>ROUND(F15,2)+ROUND(F16,2)+ROUND(F17,2)+ROUND(F18,2)</f>
        <v>259583.54</v>
      </c>
      <c r="G31" s="1">
        <f>ROUND(G15,2)+ROUND(G16,2)+ROUND(G17,2)+ROUND(G18,2)</f>
        <v>0</v>
      </c>
    </row>
    <row r="32" spans="2:10" ht="15" customHeight="1" x14ac:dyDescent="0.45">
      <c r="B32" s="27" t="s">
        <v>12</v>
      </c>
      <c r="C32" s="28"/>
      <c r="D32" s="28"/>
      <c r="E32" s="29"/>
      <c r="F32" s="15">
        <f>F19</f>
        <v>29785.17</v>
      </c>
      <c r="G32" s="15">
        <f>G19</f>
        <v>29785.17</v>
      </c>
    </row>
    <row r="33" spans="2:7" ht="15" customHeight="1" x14ac:dyDescent="0.45">
      <c r="B33" s="27" t="s">
        <v>13</v>
      </c>
      <c r="C33" s="28"/>
      <c r="D33" s="28"/>
      <c r="E33" s="29"/>
      <c r="F33" s="1">
        <f>ROUND(F31*0.13,2)+ROUND(F31*0.06,2)+F31</f>
        <v>308904.41000000003</v>
      </c>
      <c r="G33" s="1">
        <f>ROUND(G31*0.13,2)+ROUND(G31*0.06,2)+G31</f>
        <v>0</v>
      </c>
    </row>
    <row r="34" spans="2:7" ht="15" customHeight="1" x14ac:dyDescent="0.45">
      <c r="B34" s="27" t="s">
        <v>14</v>
      </c>
      <c r="C34" s="28"/>
      <c r="D34" s="28"/>
      <c r="E34" s="29"/>
      <c r="F34" s="1">
        <f>ROUND(F32*0.13,2)+ROUND(F32*0.06,2)+F32</f>
        <v>35444.35</v>
      </c>
      <c r="G34" s="1">
        <f>ROUND(G32*0.13,2)+ROUND(G32*0.06,2)+G32</f>
        <v>35444.35</v>
      </c>
    </row>
    <row r="35" spans="2:7" x14ac:dyDescent="0.45">
      <c r="G35" s="16"/>
    </row>
  </sheetData>
  <sheetProtection algorithmName="SHA-512" hashValue="sCqadu89dRFC/gfNvJrO6Ea5yFKHTFr4FQlYtYN79CxdC+MCWM/EN0Ion9TJB4t3W5EdTkxyghBeM2/5w2Odfg==" saltValue="i6Sp8BxDOxg/nSK2rd4y3w==" spinCount="100000" sheet="1" objects="1" scenarios="1" selectLockedCells="1"/>
  <mergeCells count="20">
    <mergeCell ref="B21:F21"/>
    <mergeCell ref="B9:D9"/>
    <mergeCell ref="E9:G9"/>
    <mergeCell ref="A12:G12"/>
    <mergeCell ref="B14:E14"/>
    <mergeCell ref="B15:E15"/>
    <mergeCell ref="B19:E19"/>
    <mergeCell ref="B16:E16"/>
    <mergeCell ref="B17:E17"/>
    <mergeCell ref="B18:E18"/>
    <mergeCell ref="B20:F20"/>
    <mergeCell ref="B31:E31"/>
    <mergeCell ref="B32:E32"/>
    <mergeCell ref="B33:E33"/>
    <mergeCell ref="B34:E34"/>
    <mergeCell ref="B22:F22"/>
    <mergeCell ref="B23:F23"/>
    <mergeCell ref="B24:F24"/>
    <mergeCell ref="B25:F25"/>
    <mergeCell ref="B27:G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2131-52C5-4635-B990-A0970F1B8962}">
  <dimension ref="A9:J39"/>
  <sheetViews>
    <sheetView workbookViewId="0">
      <selection activeCell="E9" sqref="E9:G9"/>
    </sheetView>
  </sheetViews>
  <sheetFormatPr baseColWidth="10" defaultColWidth="8.86328125" defaultRowHeight="14.25" x14ac:dyDescent="0.45"/>
  <cols>
    <col min="5" max="5" width="38.265625" customWidth="1"/>
    <col min="6" max="6" width="14.3984375" customWidth="1"/>
    <col min="7" max="7" width="16.1328125" customWidth="1"/>
    <col min="8" max="8" width="14.1328125" bestFit="1" customWidth="1"/>
    <col min="9" max="9" width="14.73046875" bestFit="1" customWidth="1"/>
    <col min="10" max="10" width="15.3984375" bestFit="1" customWidth="1"/>
    <col min="11" max="12" width="14.1328125" bestFit="1" customWidth="1"/>
  </cols>
  <sheetData>
    <row r="9" spans="1:7" ht="24" customHeight="1" x14ac:dyDescent="0.45">
      <c r="B9" s="55" t="s">
        <v>0</v>
      </c>
      <c r="C9" s="55"/>
      <c r="D9" s="56"/>
      <c r="E9" s="57"/>
      <c r="F9" s="58"/>
      <c r="G9" s="59"/>
    </row>
    <row r="12" spans="1:7" ht="23.45" customHeight="1" x14ac:dyDescent="0.45">
      <c r="A12" s="60" t="s">
        <v>4</v>
      </c>
      <c r="B12" s="60"/>
      <c r="C12" s="60"/>
      <c r="D12" s="60"/>
      <c r="E12" s="60"/>
      <c r="F12" s="60"/>
      <c r="G12" s="60"/>
    </row>
    <row r="13" spans="1:7" ht="14.65" thickBot="1" x14ac:dyDescent="0.5"/>
    <row r="14" spans="1:7" ht="39.75" thickBot="1" x14ac:dyDescent="0.5">
      <c r="B14" s="61" t="s">
        <v>5</v>
      </c>
      <c r="C14" s="62"/>
      <c r="D14" s="62"/>
      <c r="E14" s="62"/>
      <c r="F14" s="21" t="s">
        <v>21</v>
      </c>
      <c r="G14" s="22" t="s">
        <v>7</v>
      </c>
    </row>
    <row r="15" spans="1:7" ht="15.75" customHeight="1" x14ac:dyDescent="0.45">
      <c r="B15" s="63" t="s">
        <v>40</v>
      </c>
      <c r="C15" s="64"/>
      <c r="D15" s="64"/>
      <c r="E15" s="64"/>
      <c r="F15" s="20">
        <v>54846.96</v>
      </c>
      <c r="G15" s="7"/>
    </row>
    <row r="16" spans="1:7" ht="15" customHeight="1" x14ac:dyDescent="0.45">
      <c r="B16" s="48" t="s">
        <v>41</v>
      </c>
      <c r="C16" s="49"/>
      <c r="D16" s="49"/>
      <c r="E16" s="49"/>
      <c r="F16" s="17">
        <v>119531.62</v>
      </c>
      <c r="G16" s="6"/>
    </row>
    <row r="17" spans="2:10" ht="15" customHeight="1" x14ac:dyDescent="0.45">
      <c r="B17" s="48" t="s">
        <v>42</v>
      </c>
      <c r="C17" s="49"/>
      <c r="D17" s="49"/>
      <c r="E17" s="49"/>
      <c r="F17" s="17">
        <v>9309.7900000000009</v>
      </c>
      <c r="G17" s="6"/>
    </row>
    <row r="18" spans="2:10" ht="14.25" customHeight="1" x14ac:dyDescent="0.45">
      <c r="B18" s="48" t="s">
        <v>43</v>
      </c>
      <c r="C18" s="49"/>
      <c r="D18" s="49"/>
      <c r="E18" s="49"/>
      <c r="F18" s="17">
        <v>10223.629999999999</v>
      </c>
      <c r="G18" s="8"/>
    </row>
    <row r="19" spans="2:10" ht="14.25" customHeight="1" x14ac:dyDescent="0.45">
      <c r="B19" s="48" t="s">
        <v>44</v>
      </c>
      <c r="C19" s="49"/>
      <c r="D19" s="49"/>
      <c r="E19" s="49"/>
      <c r="F19" s="17">
        <v>61011.39</v>
      </c>
      <c r="G19" s="8"/>
    </row>
    <row r="20" spans="2:10" ht="14.25" customHeight="1" x14ac:dyDescent="0.45">
      <c r="B20" s="48" t="s">
        <v>45</v>
      </c>
      <c r="C20" s="49"/>
      <c r="D20" s="49"/>
      <c r="E20" s="49"/>
      <c r="F20" s="17">
        <v>29195.25</v>
      </c>
      <c r="G20" s="8"/>
    </row>
    <row r="21" spans="2:10" ht="14.25" customHeight="1" x14ac:dyDescent="0.45">
      <c r="B21" s="48" t="s">
        <v>46</v>
      </c>
      <c r="C21" s="49"/>
      <c r="D21" s="49"/>
      <c r="E21" s="49"/>
      <c r="F21" s="17">
        <v>3944.57</v>
      </c>
      <c r="G21" s="8"/>
    </row>
    <row r="22" spans="2:10" ht="14.25" customHeight="1" x14ac:dyDescent="0.45">
      <c r="B22" s="48" t="s">
        <v>39</v>
      </c>
      <c r="C22" s="49"/>
      <c r="D22" s="49"/>
      <c r="E22" s="49"/>
      <c r="F22" s="17">
        <v>3667.54</v>
      </c>
      <c r="G22" s="8"/>
    </row>
    <row r="23" spans="2:10" ht="26.25" customHeight="1" x14ac:dyDescent="0.45">
      <c r="B23" s="53" t="s">
        <v>38</v>
      </c>
      <c r="C23" s="54"/>
      <c r="D23" s="54"/>
      <c r="E23" s="54"/>
      <c r="F23" s="18">
        <v>33697.46</v>
      </c>
      <c r="G23" s="19">
        <f>F23</f>
        <v>33697.46</v>
      </c>
    </row>
    <row r="24" spans="2:10" ht="15" customHeight="1" x14ac:dyDescent="0.45">
      <c r="B24" s="50" t="s">
        <v>6</v>
      </c>
      <c r="C24" s="51"/>
      <c r="D24" s="51"/>
      <c r="E24" s="51"/>
      <c r="F24" s="52"/>
      <c r="G24" s="9">
        <f>G35+G36</f>
        <v>33697.46</v>
      </c>
      <c r="H24" s="10"/>
    </row>
    <row r="25" spans="2:10" ht="15" customHeight="1" x14ac:dyDescent="0.45">
      <c r="B25" s="30" t="s">
        <v>8</v>
      </c>
      <c r="C25" s="31"/>
      <c r="D25" s="31"/>
      <c r="E25" s="31"/>
      <c r="F25" s="32"/>
      <c r="G25" s="2">
        <f>ROUND(G24*0.13,2)</f>
        <v>4380.67</v>
      </c>
      <c r="H25" s="3"/>
      <c r="I25" s="3"/>
    </row>
    <row r="26" spans="2:10" ht="15" customHeight="1" x14ac:dyDescent="0.45">
      <c r="B26" s="30" t="s">
        <v>9</v>
      </c>
      <c r="C26" s="31"/>
      <c r="D26" s="31"/>
      <c r="E26" s="31"/>
      <c r="F26" s="32"/>
      <c r="G26" s="4">
        <f>ROUND(G24*0.06,2)</f>
        <v>2021.85</v>
      </c>
      <c r="H26" s="5"/>
      <c r="I26" s="5"/>
      <c r="J26" s="11"/>
    </row>
    <row r="27" spans="2:10" ht="15" customHeight="1" x14ac:dyDescent="0.45">
      <c r="B27" s="33" t="s">
        <v>3</v>
      </c>
      <c r="C27" s="34"/>
      <c r="D27" s="34"/>
      <c r="E27" s="34"/>
      <c r="F27" s="35"/>
      <c r="G27" s="12">
        <f>G24+G25+G26</f>
        <v>40099.979999999996</v>
      </c>
      <c r="H27" s="10"/>
    </row>
    <row r="28" spans="2:10" x14ac:dyDescent="0.45">
      <c r="B28" s="36" t="s">
        <v>1</v>
      </c>
      <c r="C28" s="37"/>
      <c r="D28" s="37"/>
      <c r="E28" s="37"/>
      <c r="F28" s="38"/>
      <c r="G28" s="13">
        <f>ROUND(G27*0.21,2)</f>
        <v>8421</v>
      </c>
    </row>
    <row r="29" spans="2:10" ht="14.65" thickBot="1" x14ac:dyDescent="0.5">
      <c r="B29" s="39" t="s">
        <v>2</v>
      </c>
      <c r="C29" s="40"/>
      <c r="D29" s="40"/>
      <c r="E29" s="40"/>
      <c r="F29" s="41"/>
      <c r="G29" s="14">
        <f>G27+G28</f>
        <v>48520.979999999996</v>
      </c>
    </row>
    <row r="30" spans="2:10" x14ac:dyDescent="0.45">
      <c r="G30" s="11"/>
    </row>
    <row r="31" spans="2:10" ht="15" customHeight="1" x14ac:dyDescent="0.45">
      <c r="B31" s="42" t="s">
        <v>10</v>
      </c>
      <c r="C31" s="43"/>
      <c r="D31" s="43"/>
      <c r="E31" s="43"/>
      <c r="F31" s="43"/>
      <c r="G31" s="44"/>
    </row>
    <row r="32" spans="2:10" x14ac:dyDescent="0.45">
      <c r="B32" s="45"/>
      <c r="C32" s="46"/>
      <c r="D32" s="46"/>
      <c r="E32" s="46"/>
      <c r="F32" s="46"/>
      <c r="G32" s="47"/>
    </row>
    <row r="33" spans="2:7" x14ac:dyDescent="0.45">
      <c r="B33" s="45"/>
      <c r="C33" s="46"/>
      <c r="D33" s="46"/>
      <c r="E33" s="46"/>
      <c r="F33" s="46"/>
      <c r="G33" s="47"/>
    </row>
    <row r="34" spans="2:7" x14ac:dyDescent="0.45">
      <c r="B34" s="25"/>
      <c r="C34" s="25"/>
      <c r="D34" s="25"/>
      <c r="E34" s="25"/>
      <c r="F34" s="23" t="s">
        <v>15</v>
      </c>
      <c r="G34" s="24" t="s">
        <v>16</v>
      </c>
    </row>
    <row r="35" spans="2:7" ht="15" customHeight="1" x14ac:dyDescent="0.45">
      <c r="B35" s="27" t="s">
        <v>11</v>
      </c>
      <c r="C35" s="28"/>
      <c r="D35" s="28"/>
      <c r="E35" s="29"/>
      <c r="F35" s="1">
        <f>ROUND(F15,2)+ROUND(F16,2)+ROUND(F17,2)+ROUND(F18,2)+ROUND(F19,2)+ROUND(F20,2)+ROUND(F21,2)+ROUND(F22,2)</f>
        <v>291730.75</v>
      </c>
      <c r="G35" s="1">
        <f>ROUND(G15,2)+ROUND(G16,2)+ROUND(G17,2)+ROUND(G18,2)+ROUND(G19,2)+ROUND(G20,2)+ROUND(G21,2)+ROUND(G22,2)</f>
        <v>0</v>
      </c>
    </row>
    <row r="36" spans="2:7" ht="15" customHeight="1" x14ac:dyDescent="0.45">
      <c r="B36" s="27" t="s">
        <v>12</v>
      </c>
      <c r="C36" s="28"/>
      <c r="D36" s="28"/>
      <c r="E36" s="29"/>
      <c r="F36" s="15">
        <f>F23</f>
        <v>33697.46</v>
      </c>
      <c r="G36" s="15">
        <f>G23</f>
        <v>33697.46</v>
      </c>
    </row>
    <row r="37" spans="2:7" ht="15" customHeight="1" x14ac:dyDescent="0.45">
      <c r="B37" s="27" t="s">
        <v>13</v>
      </c>
      <c r="C37" s="28"/>
      <c r="D37" s="28"/>
      <c r="E37" s="29"/>
      <c r="F37" s="1">
        <f>ROUND(F35*0.13,2)+ROUND(F35*0.06,2)+F35</f>
        <v>347159.6</v>
      </c>
      <c r="G37" s="1">
        <f>ROUND(G35*0.13,2)+ROUND(G35*0.06,2)+G35</f>
        <v>0</v>
      </c>
    </row>
    <row r="38" spans="2:7" ht="15" customHeight="1" x14ac:dyDescent="0.45">
      <c r="B38" s="27" t="s">
        <v>14</v>
      </c>
      <c r="C38" s="28"/>
      <c r="D38" s="28"/>
      <c r="E38" s="29"/>
      <c r="F38" s="1">
        <f>ROUND(F36*0.13,2)+ROUND(F36*0.06,2)+F36</f>
        <v>40099.979999999996</v>
      </c>
      <c r="G38" s="1">
        <f>ROUND(G36*0.13,2)+ROUND(G36*0.06,2)+G36</f>
        <v>40099.979999999996</v>
      </c>
    </row>
    <row r="39" spans="2:7" x14ac:dyDescent="0.45">
      <c r="G39" s="16"/>
    </row>
  </sheetData>
  <sheetProtection algorithmName="SHA-512" hashValue="j3QBF3qtn7OSSM2RZNPxzUo9Yy1IFCMBdykdOFUlry5HFQq1XFHUZlPbpwhJImuM08V0H7mtwG/KPgqxxklRxA==" saltValue="tDXgQhsrQ5xxfrSTu0uLgg==" spinCount="100000" sheet="1" objects="1" scenarios="1" selectLockedCells="1"/>
  <mergeCells count="24">
    <mergeCell ref="B16:E16"/>
    <mergeCell ref="B9:D9"/>
    <mergeCell ref="E9:G9"/>
    <mergeCell ref="A12:G12"/>
    <mergeCell ref="B14:E14"/>
    <mergeCell ref="B15:E15"/>
    <mergeCell ref="B17:E17"/>
    <mergeCell ref="B18:E18"/>
    <mergeCell ref="B19:E19"/>
    <mergeCell ref="B23:E23"/>
    <mergeCell ref="B24:F24"/>
    <mergeCell ref="B36:E36"/>
    <mergeCell ref="B37:E37"/>
    <mergeCell ref="B38:E38"/>
    <mergeCell ref="B20:E20"/>
    <mergeCell ref="B21:E21"/>
    <mergeCell ref="B22:E22"/>
    <mergeCell ref="B26:F26"/>
    <mergeCell ref="B27:F27"/>
    <mergeCell ref="B28:F28"/>
    <mergeCell ref="B29:F29"/>
    <mergeCell ref="B31:G33"/>
    <mergeCell ref="B35:E35"/>
    <mergeCell ref="B25:F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F2FD-50D9-460D-A9AD-F48DB931273E}">
  <dimension ref="A9:J36"/>
  <sheetViews>
    <sheetView workbookViewId="0">
      <selection activeCell="G18" sqref="G18"/>
    </sheetView>
  </sheetViews>
  <sheetFormatPr baseColWidth="10" defaultColWidth="8.86328125" defaultRowHeight="14.25" x14ac:dyDescent="0.45"/>
  <cols>
    <col min="5" max="5" width="38.265625" customWidth="1"/>
    <col min="6" max="6" width="14.3984375" customWidth="1"/>
    <col min="7" max="7" width="16.1328125" customWidth="1"/>
    <col min="8" max="8" width="14.1328125" bestFit="1" customWidth="1"/>
    <col min="9" max="9" width="14.73046875" bestFit="1" customWidth="1"/>
    <col min="10" max="10" width="15.3984375" bestFit="1" customWidth="1"/>
    <col min="11" max="12" width="14.1328125" bestFit="1" customWidth="1"/>
  </cols>
  <sheetData>
    <row r="9" spans="1:7" ht="24" customHeight="1" x14ac:dyDescent="0.45">
      <c r="B9" s="55" t="s">
        <v>0</v>
      </c>
      <c r="C9" s="55"/>
      <c r="D9" s="56"/>
      <c r="E9" s="57"/>
      <c r="F9" s="58"/>
      <c r="G9" s="59"/>
    </row>
    <row r="12" spans="1:7" ht="23.45" customHeight="1" x14ac:dyDescent="0.45">
      <c r="A12" s="60" t="s">
        <v>4</v>
      </c>
      <c r="B12" s="60"/>
      <c r="C12" s="60"/>
      <c r="D12" s="60"/>
      <c r="E12" s="60"/>
      <c r="F12" s="60"/>
      <c r="G12" s="60"/>
    </row>
    <row r="13" spans="1:7" ht="14.65" thickBot="1" x14ac:dyDescent="0.5"/>
    <row r="14" spans="1:7" ht="39.75" thickBot="1" x14ac:dyDescent="0.5">
      <c r="B14" s="61" t="s">
        <v>5</v>
      </c>
      <c r="C14" s="62"/>
      <c r="D14" s="62"/>
      <c r="E14" s="62"/>
      <c r="F14" s="21" t="s">
        <v>21</v>
      </c>
      <c r="G14" s="22" t="s">
        <v>7</v>
      </c>
    </row>
    <row r="15" spans="1:7" ht="15.75" customHeight="1" x14ac:dyDescent="0.45">
      <c r="B15" s="63" t="s">
        <v>32</v>
      </c>
      <c r="C15" s="64"/>
      <c r="D15" s="64"/>
      <c r="E15" s="64"/>
      <c r="F15" s="20">
        <v>114215.13</v>
      </c>
      <c r="G15" s="7"/>
    </row>
    <row r="16" spans="1:7" ht="15" customHeight="1" x14ac:dyDescent="0.45">
      <c r="B16" s="48" t="s">
        <v>33</v>
      </c>
      <c r="C16" s="49"/>
      <c r="D16" s="49"/>
      <c r="E16" s="49"/>
      <c r="F16" s="17">
        <v>64819.29</v>
      </c>
      <c r="G16" s="6"/>
    </row>
    <row r="17" spans="2:10" ht="15" customHeight="1" x14ac:dyDescent="0.45">
      <c r="B17" s="48" t="s">
        <v>34</v>
      </c>
      <c r="C17" s="49"/>
      <c r="D17" s="49"/>
      <c r="E17" s="49"/>
      <c r="F17" s="17">
        <v>101716.58</v>
      </c>
      <c r="G17" s="6"/>
    </row>
    <row r="18" spans="2:10" ht="14.25" customHeight="1" x14ac:dyDescent="0.45">
      <c r="B18" s="48" t="s">
        <v>35</v>
      </c>
      <c r="C18" s="49"/>
      <c r="D18" s="49"/>
      <c r="E18" s="49"/>
      <c r="F18" s="17">
        <v>3694.36</v>
      </c>
      <c r="G18" s="8"/>
    </row>
    <row r="19" spans="2:10" ht="14.25" customHeight="1" x14ac:dyDescent="0.45">
      <c r="B19" s="48" t="s">
        <v>36</v>
      </c>
      <c r="C19" s="49"/>
      <c r="D19" s="49"/>
      <c r="E19" s="49"/>
      <c r="F19" s="17">
        <v>3987.78</v>
      </c>
      <c r="G19" s="8"/>
    </row>
    <row r="20" spans="2:10" ht="26.25" customHeight="1" x14ac:dyDescent="0.45">
      <c r="B20" s="53" t="s">
        <v>37</v>
      </c>
      <c r="C20" s="54"/>
      <c r="D20" s="54"/>
      <c r="E20" s="54"/>
      <c r="F20" s="18">
        <v>33415.339999999997</v>
      </c>
      <c r="G20" s="19">
        <f>F20</f>
        <v>33415.339999999997</v>
      </c>
    </row>
    <row r="21" spans="2:10" ht="15" customHeight="1" x14ac:dyDescent="0.45">
      <c r="B21" s="50" t="s">
        <v>6</v>
      </c>
      <c r="C21" s="51"/>
      <c r="D21" s="51"/>
      <c r="E21" s="51"/>
      <c r="F21" s="52"/>
      <c r="G21" s="9">
        <f>G32+G33</f>
        <v>33415.339999999997</v>
      </c>
      <c r="H21" s="10"/>
    </row>
    <row r="22" spans="2:10" ht="15" customHeight="1" x14ac:dyDescent="0.45">
      <c r="B22" s="30" t="s">
        <v>8</v>
      </c>
      <c r="C22" s="31"/>
      <c r="D22" s="31"/>
      <c r="E22" s="31"/>
      <c r="F22" s="32"/>
      <c r="G22" s="2">
        <f>ROUND(G21*0.13,2)</f>
        <v>4343.99</v>
      </c>
      <c r="H22" s="3"/>
      <c r="I22" s="3"/>
    </row>
    <row r="23" spans="2:10" ht="15" customHeight="1" x14ac:dyDescent="0.45">
      <c r="B23" s="30" t="s">
        <v>9</v>
      </c>
      <c r="C23" s="31"/>
      <c r="D23" s="31"/>
      <c r="E23" s="31"/>
      <c r="F23" s="32"/>
      <c r="G23" s="4">
        <f>ROUND(G21*0.06,2)</f>
        <v>2004.92</v>
      </c>
      <c r="H23" s="5"/>
      <c r="I23" s="5"/>
      <c r="J23" s="11"/>
    </row>
    <row r="24" spans="2:10" ht="15" customHeight="1" x14ac:dyDescent="0.45">
      <c r="B24" s="33" t="s">
        <v>3</v>
      </c>
      <c r="C24" s="34"/>
      <c r="D24" s="34"/>
      <c r="E24" s="34"/>
      <c r="F24" s="35"/>
      <c r="G24" s="12">
        <f>G21+G22+G23</f>
        <v>39764.249999999993</v>
      </c>
      <c r="H24" s="10"/>
    </row>
    <row r="25" spans="2:10" x14ac:dyDescent="0.45">
      <c r="B25" s="36" t="s">
        <v>1</v>
      </c>
      <c r="C25" s="37"/>
      <c r="D25" s="37"/>
      <c r="E25" s="37"/>
      <c r="F25" s="38"/>
      <c r="G25" s="13">
        <f>ROUND(G24*0.21,2)</f>
        <v>8350.49</v>
      </c>
    </row>
    <row r="26" spans="2:10" ht="14.65" thickBot="1" x14ac:dyDescent="0.5">
      <c r="B26" s="39" t="s">
        <v>2</v>
      </c>
      <c r="C26" s="40"/>
      <c r="D26" s="40"/>
      <c r="E26" s="40"/>
      <c r="F26" s="41"/>
      <c r="G26" s="14">
        <f>G24+G25</f>
        <v>48114.739999999991</v>
      </c>
    </row>
    <row r="27" spans="2:10" x14ac:dyDescent="0.45">
      <c r="G27" s="11"/>
    </row>
    <row r="28" spans="2:10" ht="15" customHeight="1" x14ac:dyDescent="0.45">
      <c r="B28" s="42" t="s">
        <v>10</v>
      </c>
      <c r="C28" s="43"/>
      <c r="D28" s="43"/>
      <c r="E28" s="43"/>
      <c r="F28" s="43"/>
      <c r="G28" s="44"/>
    </row>
    <row r="29" spans="2:10" x14ac:dyDescent="0.45">
      <c r="B29" s="45"/>
      <c r="C29" s="46"/>
      <c r="D29" s="46"/>
      <c r="E29" s="46"/>
      <c r="F29" s="46"/>
      <c r="G29" s="47"/>
    </row>
    <row r="30" spans="2:10" x14ac:dyDescent="0.45">
      <c r="B30" s="45"/>
      <c r="C30" s="46"/>
      <c r="D30" s="46"/>
      <c r="E30" s="46"/>
      <c r="F30" s="46"/>
      <c r="G30" s="47"/>
    </row>
    <row r="31" spans="2:10" x14ac:dyDescent="0.45">
      <c r="B31" s="25"/>
      <c r="C31" s="25"/>
      <c r="D31" s="25"/>
      <c r="E31" s="25"/>
      <c r="F31" s="23" t="s">
        <v>15</v>
      </c>
      <c r="G31" s="24" t="s">
        <v>16</v>
      </c>
    </row>
    <row r="32" spans="2:10" ht="15" customHeight="1" x14ac:dyDescent="0.45">
      <c r="B32" s="27" t="s">
        <v>11</v>
      </c>
      <c r="C32" s="28"/>
      <c r="D32" s="28"/>
      <c r="E32" s="29"/>
      <c r="F32" s="1">
        <f>ROUND(F15,2)+ROUND(F16,2)+ROUND(F17,2)+ROUND(F18,2)+ROUND(F19,2)</f>
        <v>288433.14</v>
      </c>
      <c r="G32" s="1">
        <f>ROUND(G15,2)+ROUND(G16,2)+ROUND(G17,2)+ROUND(G18,2)+ROUND(G19,2)</f>
        <v>0</v>
      </c>
    </row>
    <row r="33" spans="2:7" ht="15" customHeight="1" x14ac:dyDescent="0.45">
      <c r="B33" s="27" t="s">
        <v>12</v>
      </c>
      <c r="C33" s="28"/>
      <c r="D33" s="28"/>
      <c r="E33" s="29"/>
      <c r="F33" s="15">
        <f>F20</f>
        <v>33415.339999999997</v>
      </c>
      <c r="G33" s="15">
        <f>G20</f>
        <v>33415.339999999997</v>
      </c>
    </row>
    <row r="34" spans="2:7" ht="15" customHeight="1" x14ac:dyDescent="0.45">
      <c r="B34" s="27" t="s">
        <v>13</v>
      </c>
      <c r="C34" s="28"/>
      <c r="D34" s="28"/>
      <c r="E34" s="29"/>
      <c r="F34" s="1">
        <f>ROUND(F32*0.13,2)+ROUND(F32*0.06,2)+F32</f>
        <v>343235.44</v>
      </c>
      <c r="G34" s="1">
        <f>ROUND(G32*0.13,2)+ROUND(G32*0.06,2)+G32</f>
        <v>0</v>
      </c>
    </row>
    <row r="35" spans="2:7" ht="15" customHeight="1" x14ac:dyDescent="0.45">
      <c r="B35" s="27" t="s">
        <v>14</v>
      </c>
      <c r="C35" s="28"/>
      <c r="D35" s="28"/>
      <c r="E35" s="29"/>
      <c r="F35" s="1">
        <f>ROUND(F33*0.13,2)+ROUND(F33*0.06,2)+F33</f>
        <v>39764.25</v>
      </c>
      <c r="G35" s="1">
        <f>ROUND(G33*0.13,2)+ROUND(G33*0.06,2)+G33</f>
        <v>39764.25</v>
      </c>
    </row>
    <row r="36" spans="2:7" x14ac:dyDescent="0.45">
      <c r="G36" s="16"/>
    </row>
  </sheetData>
  <sheetProtection algorithmName="SHA-512" hashValue="PYQ6nLE8igXbdpe6gxZK2EWxmgz2q+Z89Nh1BLud1sX6njCPbQyYX92Jvap/FXVnrnOfO2oNEQY8iqAlU2Ew/g==" saltValue="VKNzktqml4WuHm1HFE0TwQ==" spinCount="100000" sheet="1" objects="1" scenarios="1" selectLockedCells="1"/>
  <mergeCells count="21">
    <mergeCell ref="B16:E16"/>
    <mergeCell ref="B9:D9"/>
    <mergeCell ref="E9:G9"/>
    <mergeCell ref="A12:G12"/>
    <mergeCell ref="B14:E14"/>
    <mergeCell ref="B15:E15"/>
    <mergeCell ref="B34:E34"/>
    <mergeCell ref="B35:E35"/>
    <mergeCell ref="B17:E17"/>
    <mergeCell ref="B24:F24"/>
    <mergeCell ref="B25:F25"/>
    <mergeCell ref="B26:F26"/>
    <mergeCell ref="B28:G30"/>
    <mergeCell ref="B32:E32"/>
    <mergeCell ref="B33:E33"/>
    <mergeCell ref="B18:E18"/>
    <mergeCell ref="B19:E19"/>
    <mergeCell ref="B20:E20"/>
    <mergeCell ref="B21:F21"/>
    <mergeCell ref="B22:F22"/>
    <mergeCell ref="B23:F2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595319-7005-4679-b922-b9076250d39d">
      <Terms xmlns="http://schemas.microsoft.com/office/infopath/2007/PartnerControls"/>
    </lcf76f155ced4ddcb4097134ff3c332f>
    <TaxCatchAll xmlns="f72772ea-d191-4f64-976e-4426453dbd4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9AC3B648B9F4FAA2435766FD855D2" ma:contentTypeVersion="14" ma:contentTypeDescription="Crea un document nou" ma:contentTypeScope="" ma:versionID="f648dc2f0d8edf30548b43f32c8c4a0d">
  <xsd:schema xmlns:xsd="http://www.w3.org/2001/XMLSchema" xmlns:xs="http://www.w3.org/2001/XMLSchema" xmlns:p="http://schemas.microsoft.com/office/2006/metadata/properties" xmlns:ns2="aa595319-7005-4679-b922-b9076250d39d" xmlns:ns3="f72772ea-d191-4f64-976e-4426453dbd4d" targetNamespace="http://schemas.microsoft.com/office/2006/metadata/properties" ma:root="true" ma:fieldsID="1ec4237d5e2d38ad7e7de91175caed93" ns2:_="" ns3:_="">
    <xsd:import namespace="aa595319-7005-4679-b922-b9076250d39d"/>
    <xsd:import namespace="f72772ea-d191-4f64-976e-4426453db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95319-7005-4679-b922-b9076250d3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772ea-d191-4f64-976e-4426453dbd4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bfb473-91e4-47da-94be-0b3d10c81ff1}" ma:internalName="TaxCatchAll" ma:showField="CatchAllData" ma:web="f72772ea-d191-4f64-976e-4426453dbd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schemas.microsoft.com/office/2006/metadata/properties"/>
    <ds:schemaRef ds:uri="http://purl.org/dc/elements/1.1/"/>
    <ds:schemaRef ds:uri="d05b5c50-6878-419c-aaee-f57d1b61cb07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c4d65d83-e6de-4071-ac96-3b9ea9015942"/>
    <ds:schemaRef ds:uri="http://purl.org/dc/terms/"/>
    <ds:schemaRef ds:uri="a4e8c040-620f-42a2-8d8e-d59e2c082eaf"/>
    <ds:schemaRef ds:uri="c6cc41f6-4694-4999-a616-93cae258eccb"/>
    <ds:schemaRef ds:uri="aa595319-7005-4679-b922-b9076250d39d"/>
    <ds:schemaRef ds:uri="f72772ea-d191-4f64-976e-4426453dbd4d"/>
  </ds:schemaRefs>
</ds:datastoreItem>
</file>

<file path=customXml/itemProps3.xml><?xml version="1.0" encoding="utf-8"?>
<ds:datastoreItem xmlns:ds="http://schemas.openxmlformats.org/officeDocument/2006/customXml" ds:itemID="{0B3FC6F1-1926-4200-9E59-B78018F97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95319-7005-4679-b922-b9076250d39d"/>
    <ds:schemaRef ds:uri="f72772ea-d191-4f64-976e-4426453dbd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Lot 1</vt:lpstr>
      <vt:lpstr>Lot 2</vt:lpstr>
      <vt:lpstr>Lot 3</vt:lpstr>
      <vt:lpstr>Lot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Nuria Jurjo Villegas</cp:lastModifiedBy>
  <dcterms:created xsi:type="dcterms:W3CDTF">2025-03-31T06:26:07Z</dcterms:created>
  <dcterms:modified xsi:type="dcterms:W3CDTF">2026-06-09T09:51:35Z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0x0101002749AC3B648B9F4FAA2435766FD855D2</vt:lpwstr>
  </property>
  <property fmtid="{D5CDD505-2E9C-101B-9397-08002B2CF9AE}" pid="3" name="MediaServiceImageTags">
    <vt:lpwstr/>
  </property>
</Properties>
</file>