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g\Desktop\Contractació\CONTRACTACIÓ\CONTRACTACIÓ PRINCIPAL\Contractes majors\2026\SEC 19 2026-Manteniment i neteja del municipi\1) PREPARACIÓ\"/>
    </mc:Choice>
  </mc:AlternateContent>
  <xr:revisionPtr revIDLastSave="0" documentId="8_{0856D2C9-6F29-4705-8007-B5538E7E7F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0" i="1" l="1"/>
  <c r="S62" i="1" s="1"/>
  <c r="S56" i="1"/>
  <c r="G56" i="1"/>
  <c r="G62" i="1" s="1"/>
  <c r="S52" i="1"/>
  <c r="I52" i="1"/>
  <c r="G52" i="1"/>
  <c r="S44" i="1"/>
  <c r="S64" i="1" s="1"/>
  <c r="G44" i="1"/>
  <c r="G64" i="1" s="1"/>
  <c r="Q25" i="1"/>
  <c r="G25" i="1"/>
  <c r="G24" i="1"/>
  <c r="E21" i="1"/>
  <c r="S20" i="1"/>
  <c r="S26" i="1" s="1"/>
  <c r="G20" i="1"/>
  <c r="G26" i="1" s="1"/>
  <c r="G28" i="1" s="1"/>
  <c r="S16" i="1"/>
  <c r="I16" i="1"/>
  <c r="G16" i="1"/>
  <c r="S8" i="1"/>
  <c r="S28" i="1" s="1"/>
  <c r="G8" i="1"/>
  <c r="S30" i="1" l="1"/>
  <c r="S29" i="1"/>
  <c r="S31" i="1" s="1"/>
  <c r="I35" i="1"/>
  <c r="G30" i="1"/>
  <c r="G29" i="1"/>
  <c r="G31" i="1" s="1"/>
  <c r="G66" i="1"/>
  <c r="G65" i="1"/>
  <c r="G67" i="1" s="1"/>
  <c r="S66" i="1"/>
  <c r="S65" i="1"/>
  <c r="S67" i="1" s="1"/>
  <c r="S69" i="1" l="1"/>
  <c r="S68" i="1"/>
  <c r="G69" i="1"/>
  <c r="G68" i="1"/>
  <c r="G33" i="1"/>
  <c r="G32" i="1"/>
  <c r="S33" i="1"/>
  <c r="S32" i="1"/>
</calcChain>
</file>

<file path=xl/sharedStrings.xml><?xml version="1.0" encoding="utf-8"?>
<sst xmlns="http://schemas.openxmlformats.org/spreadsheetml/2006/main" count="209" uniqueCount="49">
  <si>
    <t>1 de juliol de 2026 - 30 de juny 2027</t>
  </si>
  <si>
    <t>1 de juliol de 2027 - 30 de juny 2028</t>
  </si>
  <si>
    <t>PERSONAL</t>
  </si>
  <si>
    <t>FUNCIÓ</t>
  </si>
  <si>
    <t>CATEGORIA SEGONS CONVENI</t>
  </si>
  <si>
    <t>NÚMERO</t>
  </si>
  <si>
    <t xml:space="preserve">DEDICACIÓ   %          </t>
  </si>
  <si>
    <t>COST ANY      (€/ANY)</t>
  </si>
  <si>
    <t xml:space="preserve">TOTAL                 (€ ANY) </t>
  </si>
  <si>
    <t>Operari</t>
  </si>
  <si>
    <t>Peó</t>
  </si>
  <si>
    <t>100% (38,16h)</t>
  </si>
  <si>
    <t>65,5% (25h)</t>
  </si>
  <si>
    <t>I</t>
  </si>
  <si>
    <t>Operari suport i cap de setmana i festius</t>
  </si>
  <si>
    <t>TOTAL PERSONAL</t>
  </si>
  <si>
    <t xml:space="preserve">   PRODUCTES MATERIALS I SERVEIS</t>
  </si>
  <si>
    <t>Vestuari i EPI's</t>
  </si>
  <si>
    <t>Material fungible</t>
  </si>
  <si>
    <t>Tractament de residus</t>
  </si>
  <si>
    <t>Plataforma gestió / Sistemes d'informació</t>
  </si>
  <si>
    <t>Varis personal (formacions, revisions, comunicació…)</t>
  </si>
  <si>
    <t>TOTAL PRODUCTES MATERIALS I SERVEIS</t>
  </si>
  <si>
    <t>VEHCLES I MAQUINARIA</t>
  </si>
  <si>
    <t>Concepte</t>
  </si>
  <si>
    <t>Marca / Model o similar</t>
  </si>
  <si>
    <t>Unitats</t>
  </si>
  <si>
    <t>Preu unitari</t>
  </si>
  <si>
    <t>Total amortització / any</t>
  </si>
  <si>
    <t>Vehícle</t>
  </si>
  <si>
    <t>DFSK PICK UP K01</t>
  </si>
  <si>
    <t>Utils, eines</t>
  </si>
  <si>
    <t>VARIS</t>
  </si>
  <si>
    <t>Petita maquinaria,(bufador)</t>
  </si>
  <si>
    <t>STIHL BR 450 / SIMILAR</t>
  </si>
  <si>
    <t>II</t>
  </si>
  <si>
    <t>Petita maquinaria,(desbrossadora…)</t>
  </si>
  <si>
    <t>STIHL FS 120 / SIMILAR</t>
  </si>
  <si>
    <t>Assegurances i reparacions (assegurança vehicle (RCO i danys) + manteniment i reparacions equips)</t>
  </si>
  <si>
    <t>Consums</t>
  </si>
  <si>
    <t>TOTAL VEHCLES I MAQUINARIA</t>
  </si>
  <si>
    <t>TOTAL COSTOS DIRECTES</t>
  </si>
  <si>
    <t>Despeses Generals (13%)</t>
  </si>
  <si>
    <t>Benefici Industrial (6%):</t>
  </si>
  <si>
    <t>PRESSUPOST BASE LICITACIÓ (PBL SENSE IVA): (És la suma de Costos directes + DG + BI)</t>
  </si>
  <si>
    <t>IVA (21%):</t>
  </si>
  <si>
    <t>TOTAL ANUAL LICITACIÓ (Amb IVA):</t>
  </si>
  <si>
    <t>1 de juliol de 2028 - 30 de juny 2029</t>
  </si>
  <si>
    <t>2029 de juliol de 2029 - 30 de juny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</si>
</sst>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color theme="0"/>
      <name val="Gill Sans MT"/>
      <family val="2"/>
    </font>
    <font>
      <sz val="12"/>
      <color theme="1"/>
      <name val="Gill Sans MT"/>
      <family val="2"/>
    </font>
    <font>
      <sz val="12"/>
      <color rgb="FF595959"/>
      <name val="Gill Sans MT"/>
      <family val="2"/>
    </font>
    <font>
      <b/>
      <sz val="12"/>
      <color theme="4" tint="-0.499984740745262"/>
      <name val="Gill Sans MT"/>
      <family val="2"/>
    </font>
    <font>
      <sz val="14"/>
      <color theme="1"/>
      <name val="Gill Sans MT"/>
      <family val="2"/>
    </font>
    <font>
      <b/>
      <sz val="14"/>
      <color theme="4" tint="-0.499984740745262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 style="thin">
        <color theme="0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readingOrder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164" fontId="5" fillId="3" borderId="8" xfId="0" applyNumberFormat="1" applyFont="1" applyFill="1" applyBorder="1" applyAlignment="1">
      <alignment horizontal="center"/>
    </xf>
    <xf numFmtId="165" fontId="5" fillId="3" borderId="8" xfId="0" applyNumberFormat="1" applyFont="1" applyFill="1" applyBorder="1" applyAlignment="1">
      <alignment horizontal="center"/>
    </xf>
    <xf numFmtId="165" fontId="5" fillId="3" borderId="9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horizontal="center"/>
    </xf>
    <xf numFmtId="165" fontId="5" fillId="3" borderId="7" xfId="0" applyNumberFormat="1" applyFont="1" applyFill="1" applyBorder="1" applyAlignment="1">
      <alignment horizontal="center"/>
    </xf>
    <xf numFmtId="165" fontId="5" fillId="3" borderId="12" xfId="0" applyNumberFormat="1" applyFont="1" applyFill="1" applyBorder="1" applyAlignment="1">
      <alignment horizontal="right"/>
    </xf>
    <xf numFmtId="165" fontId="6" fillId="3" borderId="15" xfId="0" applyNumberFormat="1" applyFont="1" applyFill="1" applyBorder="1" applyAlignment="1">
      <alignment horizontal="right"/>
    </xf>
    <xf numFmtId="0" fontId="2" fillId="3" borderId="0" xfId="0" applyFont="1" applyFill="1"/>
    <xf numFmtId="44" fontId="5" fillId="3" borderId="9" xfId="0" applyNumberFormat="1" applyFont="1" applyFill="1" applyBorder="1" applyAlignment="1">
      <alignment horizontal="right"/>
    </xf>
    <xf numFmtId="8" fontId="2" fillId="0" borderId="0" xfId="0" applyNumberFormat="1" applyFont="1"/>
    <xf numFmtId="9" fontId="2" fillId="0" borderId="0" xfId="0" applyNumberFormat="1" applyFont="1"/>
    <xf numFmtId="0" fontId="5" fillId="3" borderId="18" xfId="0" applyFont="1" applyFill="1" applyBorder="1" applyAlignment="1">
      <alignment horizontal="left" indent="1"/>
    </xf>
    <xf numFmtId="0" fontId="5" fillId="3" borderId="19" xfId="0" applyFont="1" applyFill="1" applyBorder="1" applyAlignment="1">
      <alignment horizontal="left" indent="1"/>
    </xf>
    <xf numFmtId="0" fontId="5" fillId="3" borderId="20" xfId="0" applyFont="1" applyFill="1" applyBorder="1" applyAlignment="1">
      <alignment horizontal="left" indent="1"/>
    </xf>
    <xf numFmtId="2" fontId="2" fillId="0" borderId="0" xfId="0" applyNumberFormat="1" applyFont="1"/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right"/>
    </xf>
    <xf numFmtId="0" fontId="5" fillId="3" borderId="26" xfId="0" applyFont="1" applyFill="1" applyBorder="1" applyAlignment="1">
      <alignment horizontal="left" indent="1"/>
    </xf>
    <xf numFmtId="0" fontId="5" fillId="3" borderId="27" xfId="0" applyFont="1" applyFill="1" applyBorder="1" applyAlignment="1">
      <alignment horizontal="center"/>
    </xf>
    <xf numFmtId="165" fontId="5" fillId="3" borderId="28" xfId="0" applyNumberFormat="1" applyFont="1" applyFill="1" applyBorder="1" applyAlignment="1">
      <alignment horizontal="right"/>
    </xf>
    <xf numFmtId="0" fontId="2" fillId="3" borderId="0" xfId="0" applyFont="1" applyFill="1" applyAlignment="1">
      <alignment vertical="center"/>
    </xf>
    <xf numFmtId="165" fontId="6" fillId="3" borderId="29" xfId="0" applyNumberFormat="1" applyFont="1" applyFill="1" applyBorder="1" applyAlignment="1">
      <alignment horizontal="right"/>
    </xf>
    <xf numFmtId="44" fontId="2" fillId="0" borderId="0" xfId="0" applyNumberFormat="1" applyFont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165" fontId="2" fillId="0" borderId="0" xfId="0" applyNumberFormat="1" applyFont="1"/>
    <xf numFmtId="8" fontId="5" fillId="3" borderId="9" xfId="0" applyNumberFormat="1" applyFont="1" applyFill="1" applyBorder="1" applyAlignment="1">
      <alignment horizontal="right"/>
    </xf>
    <xf numFmtId="6" fontId="5" fillId="3" borderId="9" xfId="0" applyNumberFormat="1" applyFont="1" applyFill="1" applyBorder="1" applyAlignment="1">
      <alignment horizontal="right"/>
    </xf>
    <xf numFmtId="165" fontId="5" fillId="3" borderId="7" xfId="0" applyNumberFormat="1" applyFont="1" applyFill="1" applyBorder="1" applyAlignment="1">
      <alignment horizontal="right"/>
    </xf>
    <xf numFmtId="0" fontId="5" fillId="3" borderId="6" xfId="0" applyFont="1" applyFill="1" applyBorder="1" applyAlignment="1">
      <alignment horizontal="left" wrapText="1"/>
    </xf>
    <xf numFmtId="0" fontId="5" fillId="3" borderId="26" xfId="0" applyFont="1" applyFill="1" applyBorder="1" applyAlignment="1">
      <alignment horizontal="right"/>
    </xf>
    <xf numFmtId="0" fontId="0" fillId="0" borderId="10" xfId="0" applyBorder="1"/>
    <xf numFmtId="0" fontId="0" fillId="0" borderId="11" xfId="0" applyBorder="1"/>
    <xf numFmtId="44" fontId="4" fillId="3" borderId="13" xfId="0" applyNumberFormat="1" applyFont="1" applyFill="1" applyBorder="1" applyAlignment="1">
      <alignment horizontal="right" indent="1"/>
    </xf>
    <xf numFmtId="0" fontId="0" fillId="0" borderId="1" xfId="0" applyBorder="1"/>
    <xf numFmtId="0" fontId="0" fillId="0" borderId="24" xfId="0" applyBorder="1"/>
    <xf numFmtId="165" fontId="5" fillId="0" borderId="8" xfId="0" applyNumberFormat="1" applyFont="1" applyBorder="1" applyAlignment="1">
      <alignment horizontal="center"/>
    </xf>
    <xf numFmtId="0" fontId="0" fillId="0" borderId="17" xfId="0" applyBorder="1"/>
    <xf numFmtId="0" fontId="6" fillId="3" borderId="13" xfId="0" applyFont="1" applyFill="1" applyBorder="1" applyAlignment="1">
      <alignment horizontal="right" indent="1"/>
    </xf>
    <xf numFmtId="0" fontId="1" fillId="2" borderId="35" xfId="0" applyFont="1" applyFill="1" applyBorder="1" applyAlignment="1">
      <alignment horizontal="center" vertical="center"/>
    </xf>
    <xf numFmtId="0" fontId="0" fillId="0" borderId="2" xfId="0" applyBorder="1"/>
    <xf numFmtId="0" fontId="4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indent="1"/>
    </xf>
    <xf numFmtId="0" fontId="0" fillId="0" borderId="31" xfId="0" applyBorder="1"/>
    <xf numFmtId="0" fontId="0" fillId="0" borderId="32" xfId="0" applyBorder="1"/>
    <xf numFmtId="0" fontId="1" fillId="4" borderId="0" xfId="0" applyFont="1" applyFill="1" applyAlignment="1">
      <alignment horizontal="center" vertical="center"/>
    </xf>
    <xf numFmtId="0" fontId="2" fillId="0" borderId="0" xfId="0" applyFont="1"/>
    <xf numFmtId="0" fontId="1" fillId="4" borderId="34" xfId="0" applyFont="1" applyFill="1" applyBorder="1" applyAlignment="1">
      <alignment horizontal="center" vertical="center"/>
    </xf>
    <xf numFmtId="0" fontId="0" fillId="0" borderId="30" xfId="0" applyBorder="1"/>
    <xf numFmtId="0" fontId="1" fillId="4" borderId="33" xfId="0" applyFont="1" applyFill="1" applyBorder="1" applyAlignment="1">
      <alignment horizontal="center" vertical="center"/>
    </xf>
    <xf numFmtId="0" fontId="0" fillId="0" borderId="33" xfId="0" applyBorder="1"/>
    <xf numFmtId="0" fontId="2" fillId="0" borderId="0" xfId="0" applyFont="1" applyAlignment="1">
      <alignment horizontal="center" vertical="center"/>
    </xf>
    <xf numFmtId="165" fontId="5" fillId="0" borderId="27" xfId="0" applyNumberFormat="1" applyFont="1" applyBorder="1" applyAlignment="1">
      <alignment horizontal="center"/>
    </xf>
    <xf numFmtId="0" fontId="5" fillId="3" borderId="6" xfId="0" applyFont="1" applyFill="1" applyBorder="1" applyAlignment="1">
      <alignment horizontal="left" indent="1"/>
    </xf>
    <xf numFmtId="0" fontId="0" fillId="0" borderId="16" xfId="0" applyBorder="1"/>
    <xf numFmtId="165" fontId="5" fillId="0" borderId="4" xfId="0" applyNumberFormat="1" applyFont="1" applyBorder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ifuwpfs01\SEDES\GIRONA\1-COMERCIAL\AJUNTAMENT%20VILABLAREIX\VILABLAREIX%202022%20COS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5"/>
      <sheetName val="Autorización"/>
      <sheetName val="Datos generales"/>
      <sheetName val="Constitución UTE"/>
      <sheetName val="JUST ECON"/>
      <sheetName val="Cta.Rdo"/>
      <sheetName val="Hoja2"/>
      <sheetName val="FORECAST"/>
      <sheetName val="VAL TOTAL"/>
      <sheetName val="DI"/>
      <sheetName val="H ASig AÑO"/>
      <sheetName val="Lista personas"/>
      <sheetName val="Detalle MOD"/>
      <sheetName val="Act Fijos"/>
      <sheetName val="Consumibles"/>
      <sheetName val="Otros consumos"/>
      <sheetName val="Utiles"/>
      <sheetName val="Conv CEE NAC"/>
      <sheetName val="Hoja1"/>
      <sheetName val="Costes IT-AT"/>
      <sheetName val="Conv EJ 15-16 "/>
      <sheetName val="Otros Concep Nom CEJ"/>
      <sheetName val="Indemnizaciones"/>
      <sheetName val="Antigüedad"/>
      <sheetName val="CUADRO FACT-COST"/>
      <sheetName val="Presupuesto NAV"/>
      <sheetName val="H Asig 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8">
          <cell r="D28">
            <v>187.16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69"/>
  <sheetViews>
    <sheetView tabSelected="1" topLeftCell="B1" zoomScale="60" zoomScaleNormal="60" workbookViewId="0">
      <selection activeCell="G33" sqref="G33"/>
    </sheetView>
  </sheetViews>
  <sheetFormatPr baseColWidth="10" defaultColWidth="11.42578125" defaultRowHeight="19.5" x14ac:dyDescent="0.4"/>
  <cols>
    <col min="1" max="1" width="11.42578125" style="1" customWidth="1"/>
    <col min="2" max="2" width="62.140625" style="1" bestFit="1" customWidth="1"/>
    <col min="3" max="3" width="38.140625" style="1" bestFit="1" customWidth="1"/>
    <col min="4" max="4" width="11.7109375" style="1" customWidth="1"/>
    <col min="5" max="5" width="15.85546875" style="1" customWidth="1"/>
    <col min="6" max="6" width="15" style="1" bestFit="1" customWidth="1"/>
    <col min="7" max="7" width="23" style="1" bestFit="1" customWidth="1"/>
    <col min="8" max="8" width="14.5703125" style="1" hidden="1" customWidth="1"/>
    <col min="9" max="9" width="18.42578125" style="1" hidden="1" customWidth="1"/>
    <col min="10" max="10" width="13.140625" style="1" hidden="1" customWidth="1"/>
    <col min="11" max="11" width="11.42578125" style="1" hidden="1" customWidth="1"/>
    <col min="12" max="12" width="11.7109375" style="1" hidden="1" customWidth="1"/>
    <col min="13" max="13" width="15.28515625" style="1" hidden="1" customWidth="1"/>
    <col min="14" max="14" width="62.140625" style="1" bestFit="1" customWidth="1"/>
    <col min="15" max="15" width="44.5703125" style="1" customWidth="1"/>
    <col min="16" max="16" width="11.42578125" style="1" customWidth="1"/>
    <col min="17" max="17" width="18.140625" style="1" customWidth="1"/>
    <col min="18" max="18" width="16.42578125" style="1" bestFit="1" customWidth="1"/>
    <col min="19" max="19" width="26.85546875" style="1" bestFit="1" customWidth="1"/>
    <col min="20" max="20" width="11.42578125" style="1" customWidth="1"/>
    <col min="21" max="16384" width="11.42578125" style="1"/>
  </cols>
  <sheetData>
    <row r="1" spans="2:19" ht="20.25" customHeight="1" thickBot="1" x14ac:dyDescent="0.45">
      <c r="B1" s="54" t="s">
        <v>0</v>
      </c>
      <c r="C1" s="49"/>
      <c r="D1" s="49"/>
      <c r="E1" s="49"/>
      <c r="F1" s="49"/>
      <c r="G1" s="55"/>
      <c r="N1" s="54" t="s">
        <v>1</v>
      </c>
      <c r="O1" s="49"/>
      <c r="P1" s="49"/>
      <c r="Q1" s="49"/>
      <c r="R1" s="49"/>
      <c r="S1" s="55"/>
    </row>
    <row r="2" spans="2:19" ht="20.25" customHeight="1" thickBot="1" x14ac:dyDescent="0.45">
      <c r="B2" s="54" t="s">
        <v>2</v>
      </c>
      <c r="C2" s="49"/>
      <c r="D2" s="49"/>
      <c r="E2" s="49"/>
      <c r="F2" s="49"/>
      <c r="G2" s="55"/>
      <c r="I2" s="66"/>
      <c r="J2" s="3"/>
      <c r="N2" s="54" t="s">
        <v>2</v>
      </c>
      <c r="O2" s="49"/>
      <c r="P2" s="49"/>
      <c r="Q2" s="49"/>
      <c r="R2" s="49"/>
      <c r="S2" s="55"/>
    </row>
    <row r="3" spans="2:19" ht="39" customHeight="1" x14ac:dyDescent="0.4"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I3" s="61"/>
      <c r="J3" s="3"/>
      <c r="N3" s="4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6" t="s">
        <v>8</v>
      </c>
    </row>
    <row r="4" spans="2:19" ht="21.75" customHeight="1" x14ac:dyDescent="0.45">
      <c r="B4" s="7" t="s">
        <v>9</v>
      </c>
      <c r="C4" s="8" t="s">
        <v>10</v>
      </c>
      <c r="D4" s="9">
        <v>1</v>
      </c>
      <c r="E4" s="10" t="s">
        <v>11</v>
      </c>
      <c r="F4" s="11">
        <v>18761.88</v>
      </c>
      <c r="G4" s="12">
        <v>18761.88</v>
      </c>
      <c r="I4" s="2"/>
      <c r="J4" s="3"/>
      <c r="N4" s="7" t="s">
        <v>9</v>
      </c>
      <c r="O4" s="8" t="s">
        <v>10</v>
      </c>
      <c r="P4" s="9">
        <v>1</v>
      </c>
      <c r="Q4" s="10" t="s">
        <v>11</v>
      </c>
      <c r="R4" s="11">
        <v>19324.740000000002</v>
      </c>
      <c r="S4" s="12">
        <v>19324.740000000002</v>
      </c>
    </row>
    <row r="5" spans="2:19" ht="21.75" customHeight="1" x14ac:dyDescent="0.45">
      <c r="B5" s="7" t="s">
        <v>9</v>
      </c>
      <c r="C5" s="8" t="s">
        <v>10</v>
      </c>
      <c r="D5" s="9">
        <v>1</v>
      </c>
      <c r="E5" s="10" t="s">
        <v>12</v>
      </c>
      <c r="F5" s="14">
        <v>11023.32</v>
      </c>
      <c r="G5" s="12">
        <v>11023.32</v>
      </c>
      <c r="I5" s="2"/>
      <c r="J5" s="3"/>
      <c r="N5" s="7" t="s">
        <v>9</v>
      </c>
      <c r="O5" s="8" t="s">
        <v>10</v>
      </c>
      <c r="P5" s="9" t="s">
        <v>13</v>
      </c>
      <c r="Q5" s="10" t="s">
        <v>12</v>
      </c>
      <c r="R5" s="14">
        <v>11354.02</v>
      </c>
      <c r="S5" s="43">
        <v>11354.02</v>
      </c>
    </row>
    <row r="6" spans="2:19" ht="21.75" customHeight="1" x14ac:dyDescent="0.45">
      <c r="B6" s="7" t="s">
        <v>14</v>
      </c>
      <c r="C6" s="8" t="s">
        <v>10</v>
      </c>
      <c r="D6" s="9">
        <v>1</v>
      </c>
      <c r="E6" s="13" t="s">
        <v>12</v>
      </c>
      <c r="F6" s="14">
        <v>11023.32</v>
      </c>
      <c r="G6" s="12">
        <v>11023.32</v>
      </c>
      <c r="I6" s="2"/>
      <c r="J6" s="3"/>
      <c r="N6" s="7" t="s">
        <v>14</v>
      </c>
      <c r="O6" s="8" t="s">
        <v>10</v>
      </c>
      <c r="P6" s="9">
        <v>1</v>
      </c>
      <c r="Q6" s="10" t="s">
        <v>12</v>
      </c>
      <c r="R6" s="14">
        <v>11354.02</v>
      </c>
      <c r="S6" s="43">
        <v>11354.02</v>
      </c>
    </row>
    <row r="7" spans="2:19" ht="22.5" customHeight="1" thickBot="1" x14ac:dyDescent="0.5">
      <c r="B7" s="45"/>
      <c r="C7" s="46"/>
      <c r="D7" s="46"/>
      <c r="E7" s="46"/>
      <c r="F7" s="47"/>
      <c r="G7" s="15"/>
      <c r="I7" s="2"/>
      <c r="J7" s="3"/>
      <c r="N7" s="45"/>
      <c r="O7" s="46"/>
      <c r="P7" s="46"/>
      <c r="Q7" s="46"/>
      <c r="R7" s="47"/>
      <c r="S7" s="15"/>
    </row>
    <row r="8" spans="2:19" ht="22.5" customHeight="1" thickBot="1" x14ac:dyDescent="0.5">
      <c r="B8" s="53" t="s">
        <v>15</v>
      </c>
      <c r="C8" s="49"/>
      <c r="D8" s="49"/>
      <c r="E8" s="49"/>
      <c r="F8" s="50"/>
      <c r="G8" s="16">
        <f>SUM(G4:G6)-G7</f>
        <v>40808.520000000004</v>
      </c>
      <c r="I8" s="2"/>
      <c r="J8" s="3"/>
      <c r="N8" s="53" t="s">
        <v>15</v>
      </c>
      <c r="O8" s="49"/>
      <c r="P8" s="49"/>
      <c r="Q8" s="49"/>
      <c r="R8" s="50"/>
      <c r="S8" s="16">
        <f>SUM(S4:S6)-S7</f>
        <v>42032.78</v>
      </c>
    </row>
    <row r="9" spans="2:19" ht="20.25" customHeight="1" thickBot="1" x14ac:dyDescent="0.45">
      <c r="B9" s="17"/>
      <c r="C9" s="17"/>
      <c r="D9" s="17"/>
      <c r="E9" s="17"/>
      <c r="F9" s="17"/>
      <c r="G9" s="17"/>
      <c r="N9" s="17"/>
      <c r="O9" s="17"/>
      <c r="P9" s="17"/>
      <c r="Q9" s="17"/>
      <c r="R9" s="17"/>
      <c r="S9" s="17"/>
    </row>
    <row r="10" spans="2:19" ht="20.25" customHeight="1" thickBot="1" x14ac:dyDescent="0.45">
      <c r="B10" s="54" t="s">
        <v>16</v>
      </c>
      <c r="C10" s="49"/>
      <c r="D10" s="49"/>
      <c r="E10" s="49"/>
      <c r="F10" s="49"/>
      <c r="G10" s="55"/>
      <c r="N10" s="54" t="s">
        <v>16</v>
      </c>
      <c r="O10" s="49"/>
      <c r="P10" s="49"/>
      <c r="Q10" s="49"/>
      <c r="R10" s="49"/>
      <c r="S10" s="55"/>
    </row>
    <row r="11" spans="2:19" ht="21.75" customHeight="1" x14ac:dyDescent="0.45">
      <c r="B11" s="57" t="s">
        <v>17</v>
      </c>
      <c r="C11" s="58"/>
      <c r="D11" s="58"/>
      <c r="E11" s="58"/>
      <c r="F11" s="59"/>
      <c r="G11" s="41">
        <v>600</v>
      </c>
      <c r="L11" s="19"/>
      <c r="N11" s="68" t="s">
        <v>17</v>
      </c>
      <c r="O11" s="69"/>
      <c r="P11" s="69"/>
      <c r="Q11" s="69"/>
      <c r="R11" s="52"/>
      <c r="S11" s="41">
        <v>620</v>
      </c>
    </row>
    <row r="12" spans="2:19" ht="21.75" customHeight="1" x14ac:dyDescent="0.45">
      <c r="B12" s="68" t="s">
        <v>18</v>
      </c>
      <c r="C12" s="69"/>
      <c r="D12" s="69"/>
      <c r="E12" s="69"/>
      <c r="F12" s="52"/>
      <c r="G12" s="41">
        <v>1500</v>
      </c>
      <c r="I12" s="20">
        <v>0.15</v>
      </c>
      <c r="L12" s="19"/>
      <c r="N12" s="68" t="s">
        <v>18</v>
      </c>
      <c r="O12" s="69"/>
      <c r="P12" s="69"/>
      <c r="Q12" s="69"/>
      <c r="R12" s="52"/>
      <c r="S12" s="41">
        <v>1550</v>
      </c>
    </row>
    <row r="13" spans="2:19" ht="21.75" customHeight="1" x14ac:dyDescent="0.45">
      <c r="B13" s="68" t="s">
        <v>19</v>
      </c>
      <c r="C13" s="69"/>
      <c r="D13" s="69"/>
      <c r="E13" s="69"/>
      <c r="F13" s="52"/>
      <c r="G13" s="41">
        <v>600</v>
      </c>
      <c r="I13" s="20"/>
      <c r="N13" s="68" t="s">
        <v>19</v>
      </c>
      <c r="O13" s="69"/>
      <c r="P13" s="69"/>
      <c r="Q13" s="69"/>
      <c r="R13" s="52"/>
      <c r="S13" s="41">
        <v>650</v>
      </c>
    </row>
    <row r="14" spans="2:19" ht="21.75" customHeight="1" x14ac:dyDescent="0.45">
      <c r="B14" s="21" t="s">
        <v>20</v>
      </c>
      <c r="C14" s="22"/>
      <c r="D14" s="22"/>
      <c r="E14" s="22"/>
      <c r="F14" s="23"/>
      <c r="G14" s="41">
        <v>700</v>
      </c>
      <c r="I14" s="20"/>
      <c r="N14" s="21" t="s">
        <v>20</v>
      </c>
      <c r="O14" s="22"/>
      <c r="P14" s="22"/>
      <c r="Q14" s="22"/>
      <c r="R14" s="23"/>
      <c r="S14" s="41">
        <v>720</v>
      </c>
    </row>
    <row r="15" spans="2:19" ht="22.5" customHeight="1" thickBot="1" x14ac:dyDescent="0.5">
      <c r="B15" s="21" t="s">
        <v>21</v>
      </c>
      <c r="C15" s="22"/>
      <c r="D15" s="22"/>
      <c r="E15" s="22"/>
      <c r="F15" s="23"/>
      <c r="G15" s="41">
        <v>300</v>
      </c>
      <c r="I15" s="24"/>
      <c r="N15" s="21" t="s">
        <v>21</v>
      </c>
      <c r="O15" s="22"/>
      <c r="P15" s="22"/>
      <c r="Q15" s="22"/>
      <c r="R15" s="23"/>
      <c r="S15" s="41">
        <v>310</v>
      </c>
    </row>
    <row r="16" spans="2:19" ht="22.5" customHeight="1" thickBot="1" x14ac:dyDescent="0.5">
      <c r="B16" s="53" t="s">
        <v>22</v>
      </c>
      <c r="C16" s="49"/>
      <c r="D16" s="49"/>
      <c r="E16" s="49"/>
      <c r="F16" s="50"/>
      <c r="G16" s="16">
        <f>(SUM(G11:G15))</f>
        <v>3700</v>
      </c>
      <c r="I16" s="20">
        <f>SUM(I11:I13)</f>
        <v>0.15</v>
      </c>
      <c r="N16" s="53" t="s">
        <v>22</v>
      </c>
      <c r="O16" s="49"/>
      <c r="P16" s="49"/>
      <c r="Q16" s="49"/>
      <c r="R16" s="50"/>
      <c r="S16" s="16">
        <f>(SUM(S11:S15))</f>
        <v>3850</v>
      </c>
    </row>
    <row r="17" spans="2:19" ht="20.25" customHeight="1" thickBot="1" x14ac:dyDescent="0.45">
      <c r="B17" s="17"/>
      <c r="C17" s="17"/>
      <c r="D17" s="17"/>
      <c r="E17" s="17"/>
      <c r="F17" s="17"/>
      <c r="G17" s="17"/>
      <c r="N17" s="17"/>
      <c r="O17" s="17"/>
      <c r="P17" s="17"/>
      <c r="Q17" s="17"/>
      <c r="R17" s="17"/>
      <c r="S17" s="17"/>
    </row>
    <row r="18" spans="2:19" ht="20.25" customHeight="1" thickBot="1" x14ac:dyDescent="0.45">
      <c r="B18" s="54" t="s">
        <v>23</v>
      </c>
      <c r="C18" s="49"/>
      <c r="D18" s="49"/>
      <c r="E18" s="49"/>
      <c r="F18" s="49"/>
      <c r="G18" s="55"/>
      <c r="N18" s="54" t="s">
        <v>23</v>
      </c>
      <c r="O18" s="49"/>
      <c r="P18" s="49"/>
      <c r="Q18" s="49"/>
      <c r="R18" s="49"/>
      <c r="S18" s="55"/>
    </row>
    <row r="19" spans="2:19" ht="39.75" customHeight="1" thickBot="1" x14ac:dyDescent="0.45">
      <c r="B19" s="25" t="s">
        <v>24</v>
      </c>
      <c r="C19" s="26" t="s">
        <v>25</v>
      </c>
      <c r="D19" s="27" t="s">
        <v>26</v>
      </c>
      <c r="E19" s="56" t="s">
        <v>27</v>
      </c>
      <c r="F19" s="50"/>
      <c r="G19" s="28" t="s">
        <v>28</v>
      </c>
      <c r="N19" s="25" t="s">
        <v>24</v>
      </c>
      <c r="O19" s="26" t="s">
        <v>25</v>
      </c>
      <c r="P19" s="27" t="s">
        <v>26</v>
      </c>
      <c r="Q19" s="56" t="s">
        <v>27</v>
      </c>
      <c r="R19" s="50"/>
      <c r="S19" s="28" t="s">
        <v>28</v>
      </c>
    </row>
    <row r="20" spans="2:19" ht="22.5" customHeight="1" thickBot="1" x14ac:dyDescent="0.5">
      <c r="B20" s="29" t="s">
        <v>29</v>
      </c>
      <c r="C20" s="30" t="s">
        <v>30</v>
      </c>
      <c r="D20" s="30">
        <v>1</v>
      </c>
      <c r="E20" s="70">
        <v>15000</v>
      </c>
      <c r="F20" s="59"/>
      <c r="G20" s="31">
        <f>E20/5</f>
        <v>3000</v>
      </c>
      <c r="N20" s="29" t="s">
        <v>29</v>
      </c>
      <c r="O20" s="30" t="s">
        <v>30</v>
      </c>
      <c r="P20" s="30">
        <v>1</v>
      </c>
      <c r="Q20" s="70">
        <v>15000</v>
      </c>
      <c r="R20" s="59"/>
      <c r="S20" s="31">
        <f>Q20/5</f>
        <v>3000</v>
      </c>
    </row>
    <row r="21" spans="2:19" ht="22.5" customHeight="1" thickBot="1" x14ac:dyDescent="0.5">
      <c r="B21" s="7" t="s">
        <v>31</v>
      </c>
      <c r="C21" s="9" t="s">
        <v>32</v>
      </c>
      <c r="D21" s="9">
        <v>1</v>
      </c>
      <c r="E21" s="51">
        <f>[1]Utiles!D28*1.5</f>
        <v>280.74</v>
      </c>
      <c r="F21" s="52"/>
      <c r="G21" s="12">
        <v>56.15</v>
      </c>
      <c r="N21" s="7" t="s">
        <v>31</v>
      </c>
      <c r="O21" s="9" t="s">
        <v>32</v>
      </c>
      <c r="P21" s="9">
        <v>1</v>
      </c>
      <c r="Q21" s="51">
        <v>280.74</v>
      </c>
      <c r="R21" s="52"/>
      <c r="S21" s="31">
        <v>56.15</v>
      </c>
    </row>
    <row r="22" spans="2:19" ht="22.5" customHeight="1" thickBot="1" x14ac:dyDescent="0.5">
      <c r="B22" s="7" t="s">
        <v>33</v>
      </c>
      <c r="C22" s="9" t="s">
        <v>34</v>
      </c>
      <c r="D22" s="9" t="s">
        <v>35</v>
      </c>
      <c r="E22" s="51">
        <v>1720</v>
      </c>
      <c r="F22" s="52"/>
      <c r="G22" s="12">
        <v>430</v>
      </c>
      <c r="N22" s="7" t="s">
        <v>33</v>
      </c>
      <c r="O22" s="9" t="s">
        <v>34</v>
      </c>
      <c r="P22" s="9" t="s">
        <v>35</v>
      </c>
      <c r="Q22" s="51">
        <v>0</v>
      </c>
      <c r="R22" s="52"/>
      <c r="S22" s="31">
        <v>430</v>
      </c>
    </row>
    <row r="23" spans="2:19" ht="22.5" customHeight="1" thickBot="1" x14ac:dyDescent="0.5">
      <c r="B23" s="7" t="s">
        <v>36</v>
      </c>
      <c r="C23" s="9" t="s">
        <v>37</v>
      </c>
      <c r="D23" s="9" t="s">
        <v>35</v>
      </c>
      <c r="E23" s="51">
        <v>1400</v>
      </c>
      <c r="F23" s="52"/>
      <c r="G23" s="12">
        <v>350</v>
      </c>
      <c r="N23" s="7" t="s">
        <v>36</v>
      </c>
      <c r="O23" s="9" t="s">
        <v>37</v>
      </c>
      <c r="P23" s="9" t="s">
        <v>35</v>
      </c>
      <c r="Q23" s="51">
        <v>0</v>
      </c>
      <c r="R23" s="52"/>
      <c r="S23" s="31">
        <v>350</v>
      </c>
    </row>
    <row r="24" spans="2:19" ht="43.5" customHeight="1" thickBot="1" x14ac:dyDescent="0.5">
      <c r="B24" s="44" t="s">
        <v>38</v>
      </c>
      <c r="C24" s="9" t="s">
        <v>32</v>
      </c>
      <c r="D24" s="9">
        <v>1</v>
      </c>
      <c r="E24" s="51">
        <v>1200</v>
      </c>
      <c r="F24" s="52"/>
      <c r="G24" s="12">
        <f>D24*E24</f>
        <v>1200</v>
      </c>
      <c r="N24" s="44" t="s">
        <v>38</v>
      </c>
      <c r="O24" s="9" t="s">
        <v>32</v>
      </c>
      <c r="P24" s="9">
        <v>1</v>
      </c>
      <c r="Q24" s="51">
        <v>1250</v>
      </c>
      <c r="R24" s="52"/>
      <c r="S24" s="31">
        <v>1250</v>
      </c>
    </row>
    <row r="25" spans="2:19" ht="22.5" customHeight="1" thickBot="1" x14ac:dyDescent="0.5">
      <c r="B25" s="32" t="s">
        <v>39</v>
      </c>
      <c r="C25" s="33" t="s">
        <v>32</v>
      </c>
      <c r="D25" s="33">
        <v>1</v>
      </c>
      <c r="E25" s="67">
        <v>1000</v>
      </c>
      <c r="F25" s="47"/>
      <c r="G25" s="34">
        <f>D25*E25</f>
        <v>1000</v>
      </c>
      <c r="N25" s="32" t="s">
        <v>39</v>
      </c>
      <c r="O25" s="33" t="s">
        <v>32</v>
      </c>
      <c r="P25" s="33">
        <v>1</v>
      </c>
      <c r="Q25" s="67">
        <f>478.46+95</f>
        <v>573.46</v>
      </c>
      <c r="R25" s="47"/>
      <c r="S25" s="31">
        <v>1050</v>
      </c>
    </row>
    <row r="26" spans="2:19" ht="22.5" customHeight="1" thickBot="1" x14ac:dyDescent="0.5">
      <c r="B26" s="48" t="s">
        <v>40</v>
      </c>
      <c r="C26" s="49"/>
      <c r="D26" s="49"/>
      <c r="E26" s="49"/>
      <c r="F26" s="50"/>
      <c r="G26" s="16">
        <f>SUM(G20:G25)</f>
        <v>6036.15</v>
      </c>
      <c r="N26" s="48" t="s">
        <v>40</v>
      </c>
      <c r="O26" s="49"/>
      <c r="P26" s="49"/>
      <c r="Q26" s="49"/>
      <c r="R26" s="50"/>
      <c r="S26" s="31">
        <f>SUM(S20:S25)</f>
        <v>6136.15</v>
      </c>
    </row>
    <row r="27" spans="2:19" ht="20.25" customHeight="1" thickBot="1" x14ac:dyDescent="0.45">
      <c r="B27" s="35"/>
      <c r="C27" s="35"/>
      <c r="D27" s="35"/>
      <c r="E27" s="35"/>
      <c r="F27" s="35"/>
      <c r="G27" s="17"/>
      <c r="N27" s="35"/>
      <c r="O27" s="35"/>
      <c r="P27" s="35"/>
      <c r="Q27" s="35"/>
      <c r="R27" s="35"/>
      <c r="S27" s="17"/>
    </row>
    <row r="28" spans="2:19" ht="22.5" customHeight="1" thickBot="1" x14ac:dyDescent="0.5">
      <c r="B28" s="62" t="s">
        <v>41</v>
      </c>
      <c r="C28" s="49"/>
      <c r="D28" s="49"/>
      <c r="E28" s="49"/>
      <c r="F28" s="63"/>
      <c r="G28" s="36">
        <f>SUM(G8,G16,G26)</f>
        <v>50544.670000000006</v>
      </c>
      <c r="M28" s="37">
        <v>245002.36</v>
      </c>
      <c r="N28" s="62" t="s">
        <v>41</v>
      </c>
      <c r="O28" s="49"/>
      <c r="P28" s="49"/>
      <c r="Q28" s="49"/>
      <c r="R28" s="63"/>
      <c r="S28" s="36">
        <f>SUM(S8,S16,S26)</f>
        <v>52018.93</v>
      </c>
    </row>
    <row r="29" spans="2:19" ht="22.5" customHeight="1" thickBot="1" x14ac:dyDescent="0.5">
      <c r="B29" s="62" t="s">
        <v>42</v>
      </c>
      <c r="C29" s="49"/>
      <c r="D29" s="49"/>
      <c r="E29" s="49"/>
      <c r="F29" s="63"/>
      <c r="G29" s="36">
        <f>G28*13%</f>
        <v>6570.8071000000009</v>
      </c>
      <c r="M29" s="37"/>
      <c r="N29" s="62" t="s">
        <v>42</v>
      </c>
      <c r="O29" s="49"/>
      <c r="P29" s="49"/>
      <c r="Q29" s="49"/>
      <c r="R29" s="63"/>
      <c r="S29" s="36">
        <f>S28*13%</f>
        <v>6762.4609</v>
      </c>
    </row>
    <row r="30" spans="2:19" ht="22.5" customHeight="1" thickBot="1" x14ac:dyDescent="0.5">
      <c r="B30" s="62" t="s">
        <v>43</v>
      </c>
      <c r="C30" s="49"/>
      <c r="D30" s="49"/>
      <c r="E30" s="49"/>
      <c r="F30" s="63"/>
      <c r="G30" s="36">
        <f>G28*6%</f>
        <v>3032.6802000000002</v>
      </c>
      <c r="M30" s="37"/>
      <c r="N30" s="62" t="s">
        <v>43</v>
      </c>
      <c r="O30" s="49"/>
      <c r="P30" s="49"/>
      <c r="Q30" s="49"/>
      <c r="R30" s="63"/>
      <c r="S30" s="36">
        <f>S28*6%</f>
        <v>3121.1358</v>
      </c>
    </row>
    <row r="31" spans="2:19" ht="22.5" customHeight="1" thickBot="1" x14ac:dyDescent="0.5">
      <c r="B31" s="62" t="s">
        <v>44</v>
      </c>
      <c r="C31" s="49"/>
      <c r="D31" s="49"/>
      <c r="E31" s="49"/>
      <c r="F31" s="63"/>
      <c r="G31" s="36">
        <f>SUM(G28:G30)</f>
        <v>60148.157300000006</v>
      </c>
      <c r="M31" s="37"/>
      <c r="N31" s="62" t="s">
        <v>44</v>
      </c>
      <c r="O31" s="49"/>
      <c r="P31" s="49"/>
      <c r="Q31" s="49"/>
      <c r="R31" s="63"/>
      <c r="S31" s="36">
        <f>SUM(S28:S30)</f>
        <v>61902.526700000002</v>
      </c>
    </row>
    <row r="32" spans="2:19" ht="22.5" customHeight="1" thickBot="1" x14ac:dyDescent="0.5">
      <c r="B32" s="64" t="s">
        <v>45</v>
      </c>
      <c r="C32" s="65"/>
      <c r="D32" s="65"/>
      <c r="E32" s="65"/>
      <c r="F32" s="65"/>
      <c r="G32" s="36">
        <f>G31*21%</f>
        <v>12631.113033000001</v>
      </c>
      <c r="M32" s="37"/>
      <c r="N32" s="64" t="s">
        <v>45</v>
      </c>
      <c r="O32" s="65"/>
      <c r="P32" s="65"/>
      <c r="Q32" s="65"/>
      <c r="R32" s="65"/>
      <c r="S32" s="36">
        <f>S31*21%</f>
        <v>12999.530607000001</v>
      </c>
    </row>
    <row r="33" spans="2:20" ht="22.5" customHeight="1" thickBot="1" x14ac:dyDescent="0.5">
      <c r="B33" s="60" t="s">
        <v>46</v>
      </c>
      <c r="C33" s="61"/>
      <c r="D33" s="61"/>
      <c r="E33" s="61"/>
      <c r="F33" s="61"/>
      <c r="G33" s="36">
        <f>G31+G32</f>
        <v>72779.270333000008</v>
      </c>
      <c r="M33" s="37"/>
      <c r="N33" s="60" t="s">
        <v>46</v>
      </c>
      <c r="O33" s="61"/>
      <c r="P33" s="61"/>
      <c r="Q33" s="61"/>
      <c r="R33" s="61"/>
      <c r="S33" s="36">
        <f>S31+S32</f>
        <v>74902.05730700001</v>
      </c>
    </row>
    <row r="34" spans="2:20" x14ac:dyDescent="0.4">
      <c r="B34" s="35"/>
      <c r="C34" s="35"/>
      <c r="D34" s="35"/>
      <c r="E34" s="35"/>
      <c r="F34" s="35"/>
      <c r="G34" s="17"/>
      <c r="N34" s="35"/>
      <c r="O34" s="35"/>
      <c r="P34" s="35"/>
      <c r="Q34" s="35"/>
      <c r="R34" s="35"/>
      <c r="S34" s="17"/>
    </row>
    <row r="35" spans="2:20" ht="21.75" customHeight="1" x14ac:dyDescent="0.45">
      <c r="B35" s="35"/>
      <c r="C35" s="35"/>
      <c r="D35" s="35"/>
      <c r="E35" s="35"/>
      <c r="F35" s="38"/>
      <c r="G35" s="39"/>
      <c r="I35" s="40" t="e">
        <f>G28+#REF!</f>
        <v>#REF!</v>
      </c>
      <c r="J35" s="71"/>
      <c r="K35" s="61"/>
      <c r="N35" s="35"/>
      <c r="O35" s="35"/>
      <c r="P35" s="35"/>
      <c r="Q35" s="35"/>
      <c r="R35" s="38"/>
      <c r="S35" s="39"/>
    </row>
    <row r="36" spans="2:20" ht="20.25" customHeight="1" thickBot="1" x14ac:dyDescent="0.45">
      <c r="G36" s="40"/>
      <c r="S36" s="40"/>
      <c r="T36" s="40"/>
    </row>
    <row r="37" spans="2:20" ht="20.25" customHeight="1" thickBot="1" x14ac:dyDescent="0.45">
      <c r="B37" s="54" t="s">
        <v>47</v>
      </c>
      <c r="C37" s="49"/>
      <c r="D37" s="49"/>
      <c r="E37" s="49"/>
      <c r="F37" s="49"/>
      <c r="G37" s="55"/>
      <c r="N37" s="54" t="s">
        <v>48</v>
      </c>
      <c r="O37" s="49"/>
      <c r="P37" s="49"/>
      <c r="Q37" s="49"/>
      <c r="R37" s="49"/>
      <c r="S37" s="55"/>
    </row>
    <row r="38" spans="2:20" ht="20.25" customHeight="1" thickBot="1" x14ac:dyDescent="0.45">
      <c r="B38" s="54" t="s">
        <v>2</v>
      </c>
      <c r="C38" s="49"/>
      <c r="D38" s="49"/>
      <c r="E38" s="49"/>
      <c r="F38" s="49"/>
      <c r="G38" s="55"/>
      <c r="I38" s="66"/>
      <c r="J38" s="3"/>
      <c r="N38" s="54" t="s">
        <v>2</v>
      </c>
      <c r="O38" s="49"/>
      <c r="P38" s="49"/>
      <c r="Q38" s="49"/>
      <c r="R38" s="49"/>
      <c r="S38" s="55"/>
    </row>
    <row r="39" spans="2:20" ht="39" customHeight="1" x14ac:dyDescent="0.4">
      <c r="B39" s="4" t="s">
        <v>3</v>
      </c>
      <c r="C39" s="5" t="s">
        <v>4</v>
      </c>
      <c r="D39" s="5" t="s">
        <v>5</v>
      </c>
      <c r="E39" s="5" t="s">
        <v>6</v>
      </c>
      <c r="F39" s="5" t="s">
        <v>7</v>
      </c>
      <c r="G39" s="6" t="s">
        <v>8</v>
      </c>
      <c r="I39" s="61"/>
      <c r="J39" s="3"/>
      <c r="N39" s="4" t="s">
        <v>3</v>
      </c>
      <c r="O39" s="5" t="s">
        <v>4</v>
      </c>
      <c r="P39" s="5" t="s">
        <v>5</v>
      </c>
      <c r="Q39" s="5" t="s">
        <v>6</v>
      </c>
      <c r="R39" s="5" t="s">
        <v>7</v>
      </c>
      <c r="S39" s="6" t="s">
        <v>8</v>
      </c>
    </row>
    <row r="40" spans="2:20" ht="21.75" customHeight="1" x14ac:dyDescent="0.45">
      <c r="B40" s="7" t="s">
        <v>9</v>
      </c>
      <c r="C40" s="8" t="s">
        <v>10</v>
      </c>
      <c r="D40" s="9">
        <v>1</v>
      </c>
      <c r="E40" s="10" t="s">
        <v>11</v>
      </c>
      <c r="F40" s="11">
        <v>19904.650000000001</v>
      </c>
      <c r="G40" s="12">
        <v>19904.650000000001</v>
      </c>
      <c r="I40" s="2"/>
      <c r="J40" s="3"/>
      <c r="N40" s="7" t="s">
        <v>9</v>
      </c>
      <c r="O40" s="8" t="s">
        <v>10</v>
      </c>
      <c r="P40" s="9">
        <v>1</v>
      </c>
      <c r="Q40" s="10" t="s">
        <v>11</v>
      </c>
      <c r="R40" s="11">
        <v>20501.62</v>
      </c>
      <c r="S40" s="12">
        <v>20501.62</v>
      </c>
    </row>
    <row r="41" spans="2:20" ht="21.75" customHeight="1" x14ac:dyDescent="0.45">
      <c r="B41" s="7" t="s">
        <v>9</v>
      </c>
      <c r="C41" s="8" t="s">
        <v>10</v>
      </c>
      <c r="D41" s="9">
        <v>1</v>
      </c>
      <c r="E41" s="10" t="s">
        <v>12</v>
      </c>
      <c r="F41" s="14">
        <v>11694.74</v>
      </c>
      <c r="G41" s="12">
        <v>11694.74</v>
      </c>
      <c r="I41" s="2"/>
      <c r="J41" s="3"/>
      <c r="N41" s="7" t="s">
        <v>9</v>
      </c>
      <c r="O41" s="8" t="s">
        <v>10</v>
      </c>
      <c r="P41" s="9">
        <v>1</v>
      </c>
      <c r="Q41" s="10" t="s">
        <v>12</v>
      </c>
      <c r="R41" s="14">
        <v>12045.48</v>
      </c>
      <c r="S41" s="12">
        <v>12045.48</v>
      </c>
    </row>
    <row r="42" spans="2:20" ht="21.75" customHeight="1" x14ac:dyDescent="0.45">
      <c r="B42" s="7" t="s">
        <v>14</v>
      </c>
      <c r="C42" s="8" t="s">
        <v>10</v>
      </c>
      <c r="D42" s="9">
        <v>1</v>
      </c>
      <c r="E42" s="10" t="s">
        <v>12</v>
      </c>
      <c r="F42" s="14">
        <v>11694.74</v>
      </c>
      <c r="G42" s="12">
        <v>11694.74</v>
      </c>
      <c r="I42" s="2"/>
      <c r="J42" s="3"/>
      <c r="N42" s="7" t="s">
        <v>14</v>
      </c>
      <c r="O42" s="8" t="s">
        <v>10</v>
      </c>
      <c r="P42" s="9">
        <v>1</v>
      </c>
      <c r="Q42" s="10" t="s">
        <v>12</v>
      </c>
      <c r="R42" s="14">
        <v>12045.48</v>
      </c>
      <c r="S42" s="12">
        <v>12045.48</v>
      </c>
    </row>
    <row r="43" spans="2:20" ht="22.5" customHeight="1" thickBot="1" x14ac:dyDescent="0.5">
      <c r="B43" s="45"/>
      <c r="C43" s="46"/>
      <c r="D43" s="46"/>
      <c r="E43" s="46"/>
      <c r="F43" s="47"/>
      <c r="G43" s="15"/>
      <c r="I43" s="2"/>
      <c r="J43" s="3"/>
      <c r="N43" s="45"/>
      <c r="O43" s="46"/>
      <c r="P43" s="46"/>
      <c r="Q43" s="46"/>
      <c r="R43" s="47"/>
      <c r="S43" s="15"/>
    </row>
    <row r="44" spans="2:20" ht="22.5" customHeight="1" thickBot="1" x14ac:dyDescent="0.5">
      <c r="B44" s="53" t="s">
        <v>15</v>
      </c>
      <c r="C44" s="49"/>
      <c r="D44" s="49"/>
      <c r="E44" s="49"/>
      <c r="F44" s="50"/>
      <c r="G44" s="16">
        <f>SUM(G40:G42)-G43</f>
        <v>43294.13</v>
      </c>
      <c r="I44" s="2"/>
      <c r="J44" s="3"/>
      <c r="N44" s="53" t="s">
        <v>15</v>
      </c>
      <c r="O44" s="49"/>
      <c r="P44" s="49"/>
      <c r="Q44" s="49"/>
      <c r="R44" s="50"/>
      <c r="S44" s="16">
        <f>SUM(S40:S42)-S43</f>
        <v>44592.58</v>
      </c>
    </row>
    <row r="45" spans="2:20" ht="20.25" customHeight="1" thickBot="1" x14ac:dyDescent="0.45">
      <c r="B45" s="17"/>
      <c r="C45" s="17"/>
      <c r="D45" s="17"/>
      <c r="E45" s="17"/>
      <c r="F45" s="17"/>
      <c r="G45" s="17"/>
      <c r="N45" s="17"/>
      <c r="O45" s="17"/>
      <c r="P45" s="17"/>
      <c r="Q45" s="17"/>
      <c r="R45" s="17"/>
      <c r="S45" s="17"/>
    </row>
    <row r="46" spans="2:20" ht="20.25" customHeight="1" thickBot="1" x14ac:dyDescent="0.45">
      <c r="B46" s="54" t="s">
        <v>16</v>
      </c>
      <c r="C46" s="49"/>
      <c r="D46" s="49"/>
      <c r="E46" s="49"/>
      <c r="F46" s="49"/>
      <c r="G46" s="55"/>
      <c r="N46" s="54" t="s">
        <v>16</v>
      </c>
      <c r="O46" s="49"/>
      <c r="P46" s="49"/>
      <c r="Q46" s="49"/>
      <c r="R46" s="49"/>
      <c r="S46" s="55"/>
    </row>
    <row r="47" spans="2:20" ht="21.75" customHeight="1" x14ac:dyDescent="0.45">
      <c r="B47" s="57" t="s">
        <v>17</v>
      </c>
      <c r="C47" s="58"/>
      <c r="D47" s="58"/>
      <c r="E47" s="58"/>
      <c r="F47" s="59"/>
      <c r="G47" s="42">
        <v>640</v>
      </c>
      <c r="L47" s="19"/>
      <c r="N47" s="68" t="s">
        <v>17</v>
      </c>
      <c r="O47" s="69"/>
      <c r="P47" s="69"/>
      <c r="Q47" s="69"/>
      <c r="R47" s="52"/>
      <c r="S47" s="18">
        <v>660</v>
      </c>
    </row>
    <row r="48" spans="2:20" ht="21.75" customHeight="1" x14ac:dyDescent="0.45">
      <c r="B48" s="68" t="s">
        <v>18</v>
      </c>
      <c r="C48" s="69"/>
      <c r="D48" s="69"/>
      <c r="E48" s="69"/>
      <c r="F48" s="52"/>
      <c r="G48" s="42">
        <v>1600</v>
      </c>
      <c r="I48" s="20">
        <v>0.15</v>
      </c>
      <c r="L48" s="19"/>
      <c r="N48" s="68" t="s">
        <v>18</v>
      </c>
      <c r="O48" s="69"/>
      <c r="P48" s="69"/>
      <c r="Q48" s="69"/>
      <c r="R48" s="52"/>
      <c r="S48" s="42">
        <v>1650</v>
      </c>
    </row>
    <row r="49" spans="2:19" ht="21.75" customHeight="1" x14ac:dyDescent="0.45">
      <c r="B49" s="68" t="s">
        <v>19</v>
      </c>
      <c r="C49" s="69"/>
      <c r="D49" s="69"/>
      <c r="E49" s="69"/>
      <c r="F49" s="52"/>
      <c r="G49" s="42">
        <v>700</v>
      </c>
      <c r="I49" s="20"/>
      <c r="N49" s="68" t="s">
        <v>19</v>
      </c>
      <c r="O49" s="69"/>
      <c r="P49" s="69"/>
      <c r="Q49" s="69"/>
      <c r="R49" s="52"/>
      <c r="S49" s="18">
        <v>750</v>
      </c>
    </row>
    <row r="50" spans="2:19" ht="21.75" customHeight="1" x14ac:dyDescent="0.45">
      <c r="B50" s="21" t="s">
        <v>20</v>
      </c>
      <c r="C50" s="22"/>
      <c r="D50" s="22"/>
      <c r="E50" s="22"/>
      <c r="F50" s="23"/>
      <c r="G50" s="42">
        <v>740</v>
      </c>
      <c r="I50" s="20"/>
      <c r="N50" s="21" t="s">
        <v>20</v>
      </c>
      <c r="O50" s="22"/>
      <c r="P50" s="22"/>
      <c r="Q50" s="22"/>
      <c r="R50" s="23"/>
      <c r="S50" s="18">
        <v>760</v>
      </c>
    </row>
    <row r="51" spans="2:19" ht="22.5" customHeight="1" thickBot="1" x14ac:dyDescent="0.5">
      <c r="B51" s="21" t="s">
        <v>21</v>
      </c>
      <c r="C51" s="22"/>
      <c r="D51" s="22"/>
      <c r="E51" s="22"/>
      <c r="F51" s="23"/>
      <c r="G51" s="42">
        <v>320</v>
      </c>
      <c r="I51" s="24"/>
      <c r="N51" s="21" t="s">
        <v>21</v>
      </c>
      <c r="O51" s="22"/>
      <c r="P51" s="22"/>
      <c r="Q51" s="22"/>
      <c r="R51" s="23"/>
      <c r="S51" s="18">
        <v>330</v>
      </c>
    </row>
    <row r="52" spans="2:19" ht="22.5" customHeight="1" thickBot="1" x14ac:dyDescent="0.5">
      <c r="B52" s="53" t="s">
        <v>22</v>
      </c>
      <c r="C52" s="49"/>
      <c r="D52" s="49"/>
      <c r="E52" s="49"/>
      <c r="F52" s="50"/>
      <c r="G52" s="16">
        <f>(SUM(G47:G51))</f>
        <v>4000</v>
      </c>
      <c r="I52" s="20">
        <f>SUM(I47:I49)</f>
        <v>0.15</v>
      </c>
      <c r="N52" s="53" t="s">
        <v>22</v>
      </c>
      <c r="O52" s="49"/>
      <c r="P52" s="49"/>
      <c r="Q52" s="49"/>
      <c r="R52" s="50"/>
      <c r="S52" s="16">
        <f>(SUM(S47:S51))</f>
        <v>4150</v>
      </c>
    </row>
    <row r="53" spans="2:19" ht="20.25" customHeight="1" thickBot="1" x14ac:dyDescent="0.45">
      <c r="B53" s="17"/>
      <c r="C53" s="17"/>
      <c r="D53" s="17"/>
      <c r="E53" s="17"/>
      <c r="F53" s="17"/>
      <c r="G53" s="17"/>
      <c r="N53" s="17"/>
      <c r="O53" s="17"/>
      <c r="P53" s="17"/>
      <c r="Q53" s="17"/>
      <c r="R53" s="17"/>
      <c r="S53" s="17"/>
    </row>
    <row r="54" spans="2:19" ht="20.25" customHeight="1" thickBot="1" x14ac:dyDescent="0.45">
      <c r="B54" s="54" t="s">
        <v>23</v>
      </c>
      <c r="C54" s="49"/>
      <c r="D54" s="49"/>
      <c r="E54" s="49"/>
      <c r="F54" s="49"/>
      <c r="G54" s="55"/>
      <c r="N54" s="54" t="s">
        <v>23</v>
      </c>
      <c r="O54" s="49"/>
      <c r="P54" s="49"/>
      <c r="Q54" s="49"/>
      <c r="R54" s="49"/>
      <c r="S54" s="55"/>
    </row>
    <row r="55" spans="2:19" ht="39.75" customHeight="1" thickBot="1" x14ac:dyDescent="0.45">
      <c r="B55" s="25" t="s">
        <v>24</v>
      </c>
      <c r="C55" s="26" t="s">
        <v>25</v>
      </c>
      <c r="D55" s="27" t="s">
        <v>26</v>
      </c>
      <c r="E55" s="56" t="s">
        <v>27</v>
      </c>
      <c r="F55" s="50"/>
      <c r="G55" s="28" t="s">
        <v>28</v>
      </c>
      <c r="N55" s="25" t="s">
        <v>24</v>
      </c>
      <c r="O55" s="26" t="s">
        <v>25</v>
      </c>
      <c r="P55" s="27" t="s">
        <v>26</v>
      </c>
      <c r="Q55" s="56" t="s">
        <v>27</v>
      </c>
      <c r="R55" s="50"/>
      <c r="S55" s="28" t="s">
        <v>28</v>
      </c>
    </row>
    <row r="56" spans="2:19" ht="22.5" customHeight="1" thickBot="1" x14ac:dyDescent="0.5">
      <c r="B56" s="29" t="s">
        <v>29</v>
      </c>
      <c r="C56" s="30" t="s">
        <v>30</v>
      </c>
      <c r="D56" s="30">
        <v>1</v>
      </c>
      <c r="E56" s="70">
        <v>15000</v>
      </c>
      <c r="F56" s="59"/>
      <c r="G56" s="31">
        <f>E56/5</f>
        <v>3000</v>
      </c>
      <c r="N56" s="29" t="s">
        <v>29</v>
      </c>
      <c r="O56" s="30" t="s">
        <v>30</v>
      </c>
      <c r="P56" s="30">
        <v>1</v>
      </c>
      <c r="Q56" s="70">
        <v>15000</v>
      </c>
      <c r="R56" s="59"/>
      <c r="S56" s="31">
        <f>Q56/5</f>
        <v>3000</v>
      </c>
    </row>
    <row r="57" spans="2:19" ht="22.5" customHeight="1" thickBot="1" x14ac:dyDescent="0.5">
      <c r="B57" s="7" t="s">
        <v>31</v>
      </c>
      <c r="C57" s="9" t="s">
        <v>32</v>
      </c>
      <c r="D57" s="9">
        <v>1</v>
      </c>
      <c r="E57" s="51">
        <v>0</v>
      </c>
      <c r="F57" s="52"/>
      <c r="G57" s="12">
        <v>56.15</v>
      </c>
      <c r="N57" s="7" t="s">
        <v>31</v>
      </c>
      <c r="O57" s="9" t="s">
        <v>32</v>
      </c>
      <c r="P57" s="9">
        <v>1</v>
      </c>
      <c r="Q57" s="51">
        <v>0</v>
      </c>
      <c r="R57" s="52"/>
      <c r="S57" s="31">
        <v>56.15</v>
      </c>
    </row>
    <row r="58" spans="2:19" ht="22.5" customHeight="1" thickBot="1" x14ac:dyDescent="0.5">
      <c r="B58" s="7" t="s">
        <v>33</v>
      </c>
      <c r="C58" s="9" t="s">
        <v>34</v>
      </c>
      <c r="D58" s="9" t="s">
        <v>35</v>
      </c>
      <c r="E58" s="51">
        <v>0</v>
      </c>
      <c r="F58" s="52"/>
      <c r="G58" s="12">
        <v>430</v>
      </c>
      <c r="N58" s="7" t="s">
        <v>33</v>
      </c>
      <c r="O58" s="9" t="s">
        <v>34</v>
      </c>
      <c r="P58" s="9" t="s">
        <v>35</v>
      </c>
      <c r="Q58" s="51">
        <v>0</v>
      </c>
      <c r="R58" s="52"/>
      <c r="S58" s="31">
        <v>430</v>
      </c>
    </row>
    <row r="59" spans="2:19" ht="22.5" customHeight="1" thickBot="1" x14ac:dyDescent="0.5">
      <c r="B59" s="7" t="s">
        <v>36</v>
      </c>
      <c r="C59" s="9" t="s">
        <v>37</v>
      </c>
      <c r="D59" s="9" t="s">
        <v>35</v>
      </c>
      <c r="E59" s="51">
        <v>0</v>
      </c>
      <c r="F59" s="52"/>
      <c r="G59" s="12">
        <v>350</v>
      </c>
      <c r="N59" s="7" t="s">
        <v>36</v>
      </c>
      <c r="O59" s="9" t="s">
        <v>37</v>
      </c>
      <c r="P59" s="9" t="s">
        <v>35</v>
      </c>
      <c r="Q59" s="51">
        <v>0</v>
      </c>
      <c r="R59" s="52"/>
      <c r="S59" s="31">
        <v>350</v>
      </c>
    </row>
    <row r="60" spans="2:19" ht="44.25" customHeight="1" thickBot="1" x14ac:dyDescent="0.5">
      <c r="B60" s="44" t="s">
        <v>38</v>
      </c>
      <c r="C60" s="9" t="s">
        <v>32</v>
      </c>
      <c r="D60" s="9">
        <v>1</v>
      </c>
      <c r="E60" s="51">
        <v>1300</v>
      </c>
      <c r="F60" s="52"/>
      <c r="G60" s="12">
        <v>1300</v>
      </c>
      <c r="N60" s="44" t="s">
        <v>38</v>
      </c>
      <c r="O60" s="9" t="s">
        <v>32</v>
      </c>
      <c r="P60" s="9">
        <v>1</v>
      </c>
      <c r="Q60" s="51">
        <v>1350</v>
      </c>
      <c r="R60" s="52"/>
      <c r="S60" s="31">
        <f>+P60*Q60</f>
        <v>1350</v>
      </c>
    </row>
    <row r="61" spans="2:19" ht="22.5" customHeight="1" thickBot="1" x14ac:dyDescent="0.5">
      <c r="B61" s="32" t="s">
        <v>39</v>
      </c>
      <c r="C61" s="33" t="s">
        <v>32</v>
      </c>
      <c r="D61" s="33">
        <v>1</v>
      </c>
      <c r="E61" s="67">
        <v>1100</v>
      </c>
      <c r="F61" s="47"/>
      <c r="G61" s="34">
        <v>1100</v>
      </c>
      <c r="N61" s="32" t="s">
        <v>39</v>
      </c>
      <c r="O61" s="33" t="s">
        <v>32</v>
      </c>
      <c r="P61" s="33">
        <v>1</v>
      </c>
      <c r="Q61" s="67">
        <v>1150</v>
      </c>
      <c r="R61" s="47"/>
      <c r="S61" s="31">
        <v>1150</v>
      </c>
    </row>
    <row r="62" spans="2:19" ht="22.5" customHeight="1" thickBot="1" x14ac:dyDescent="0.5">
      <c r="B62" s="48" t="s">
        <v>40</v>
      </c>
      <c r="C62" s="49"/>
      <c r="D62" s="49"/>
      <c r="E62" s="49"/>
      <c r="F62" s="50"/>
      <c r="G62" s="16">
        <f>SUM(G56:G61)</f>
        <v>6236.15</v>
      </c>
      <c r="N62" s="48" t="s">
        <v>40</v>
      </c>
      <c r="O62" s="49"/>
      <c r="P62" s="49"/>
      <c r="Q62" s="49"/>
      <c r="R62" s="50"/>
      <c r="S62" s="31">
        <f>SUM(S56:S61)</f>
        <v>6336.15</v>
      </c>
    </row>
    <row r="63" spans="2:19" ht="20.25" customHeight="1" thickBot="1" x14ac:dyDescent="0.45">
      <c r="B63" s="35"/>
      <c r="C63" s="35"/>
      <c r="D63" s="35"/>
      <c r="E63" s="35"/>
      <c r="F63" s="35"/>
      <c r="G63" s="17"/>
      <c r="N63" s="35"/>
      <c r="O63" s="35"/>
      <c r="P63" s="35"/>
      <c r="Q63" s="35"/>
      <c r="R63" s="35"/>
      <c r="S63" s="17"/>
    </row>
    <row r="64" spans="2:19" ht="22.5" customHeight="1" thickBot="1" x14ac:dyDescent="0.5">
      <c r="B64" s="62" t="s">
        <v>41</v>
      </c>
      <c r="C64" s="49"/>
      <c r="D64" s="49"/>
      <c r="E64" s="49"/>
      <c r="F64" s="63"/>
      <c r="G64" s="36">
        <f>SUM(G44,G52,G62)</f>
        <v>53530.28</v>
      </c>
      <c r="M64" s="37">
        <v>245002.36</v>
      </c>
      <c r="N64" s="62" t="s">
        <v>41</v>
      </c>
      <c r="O64" s="49"/>
      <c r="P64" s="49"/>
      <c r="Q64" s="49"/>
      <c r="R64" s="63"/>
      <c r="S64" s="36">
        <f>SUM(S44,S52,S62)</f>
        <v>55078.73</v>
      </c>
    </row>
    <row r="65" spans="2:19" ht="22.5" customHeight="1" thickBot="1" x14ac:dyDescent="0.5">
      <c r="B65" s="62" t="s">
        <v>42</v>
      </c>
      <c r="C65" s="49"/>
      <c r="D65" s="49"/>
      <c r="E65" s="49"/>
      <c r="F65" s="63"/>
      <c r="G65" s="36">
        <f>G64*13%</f>
        <v>6958.9364000000005</v>
      </c>
      <c r="M65" s="37"/>
      <c r="N65" s="62" t="s">
        <v>42</v>
      </c>
      <c r="O65" s="49"/>
      <c r="P65" s="49"/>
      <c r="Q65" s="49"/>
      <c r="R65" s="63"/>
      <c r="S65" s="36">
        <f>S64*13%</f>
        <v>7160.2349000000004</v>
      </c>
    </row>
    <row r="66" spans="2:19" ht="22.5" customHeight="1" thickBot="1" x14ac:dyDescent="0.5">
      <c r="B66" s="62" t="s">
        <v>43</v>
      </c>
      <c r="C66" s="49"/>
      <c r="D66" s="49"/>
      <c r="E66" s="49"/>
      <c r="F66" s="63"/>
      <c r="G66" s="36">
        <f>G64*6%</f>
        <v>3211.8167999999996</v>
      </c>
      <c r="M66" s="37"/>
      <c r="N66" s="62" t="s">
        <v>43</v>
      </c>
      <c r="O66" s="49"/>
      <c r="P66" s="49"/>
      <c r="Q66" s="49"/>
      <c r="R66" s="63"/>
      <c r="S66" s="36">
        <f>S64*6%</f>
        <v>3304.7238000000002</v>
      </c>
    </row>
    <row r="67" spans="2:19" ht="22.5" customHeight="1" thickBot="1" x14ac:dyDescent="0.5">
      <c r="B67" s="62" t="s">
        <v>44</v>
      </c>
      <c r="C67" s="49"/>
      <c r="D67" s="49"/>
      <c r="E67" s="49"/>
      <c r="F67" s="63"/>
      <c r="G67" s="36">
        <f>SUM(G64:G66)</f>
        <v>63701.033199999998</v>
      </c>
      <c r="M67" s="37"/>
      <c r="N67" s="62" t="s">
        <v>44</v>
      </c>
      <c r="O67" s="49"/>
      <c r="P67" s="49"/>
      <c r="Q67" s="49"/>
      <c r="R67" s="63"/>
      <c r="S67" s="36">
        <f>SUM(S64:S66)</f>
        <v>65543.688700000013</v>
      </c>
    </row>
    <row r="68" spans="2:19" ht="22.5" customHeight="1" thickBot="1" x14ac:dyDescent="0.5">
      <c r="B68" s="64" t="s">
        <v>45</v>
      </c>
      <c r="C68" s="65"/>
      <c r="D68" s="65"/>
      <c r="E68" s="65"/>
      <c r="F68" s="65"/>
      <c r="G68" s="36">
        <f>G67*21%</f>
        <v>13377.216971999998</v>
      </c>
      <c r="M68" s="37"/>
      <c r="N68" s="64" t="s">
        <v>45</v>
      </c>
      <c r="O68" s="65"/>
      <c r="P68" s="65"/>
      <c r="Q68" s="65"/>
      <c r="R68" s="65"/>
      <c r="S68" s="36">
        <f>S67*21%</f>
        <v>13764.174627000002</v>
      </c>
    </row>
    <row r="69" spans="2:19" ht="22.5" customHeight="1" thickBot="1" x14ac:dyDescent="0.5">
      <c r="B69" s="60" t="s">
        <v>46</v>
      </c>
      <c r="C69" s="61"/>
      <c r="D69" s="61"/>
      <c r="E69" s="61"/>
      <c r="F69" s="61"/>
      <c r="G69" s="36">
        <f>G67+G68</f>
        <v>77078.250172</v>
      </c>
      <c r="M69" s="37"/>
      <c r="N69" s="60" t="s">
        <v>46</v>
      </c>
      <c r="O69" s="61"/>
      <c r="P69" s="61"/>
      <c r="Q69" s="61"/>
      <c r="R69" s="61"/>
      <c r="S69" s="36">
        <f>S67+S68</f>
        <v>79307.863327000014</v>
      </c>
    </row>
  </sheetData>
  <mergeCells count="99">
    <mergeCell ref="B69:F69"/>
    <mergeCell ref="N29:R29"/>
    <mergeCell ref="Q22:R22"/>
    <mergeCell ref="N13:R13"/>
    <mergeCell ref="B49:F49"/>
    <mergeCell ref="N31:R31"/>
    <mergeCell ref="B54:G54"/>
    <mergeCell ref="B46:G46"/>
    <mergeCell ref="B64:F64"/>
    <mergeCell ref="B33:F33"/>
    <mergeCell ref="N37:S37"/>
    <mergeCell ref="B32:F32"/>
    <mergeCell ref="B26:F26"/>
    <mergeCell ref="E21:F21"/>
    <mergeCell ref="N68:R68"/>
    <mergeCell ref="B67:F67"/>
    <mergeCell ref="Q19:R19"/>
    <mergeCell ref="E60:F60"/>
    <mergeCell ref="N52:R52"/>
    <mergeCell ref="Q60:R60"/>
    <mergeCell ref="N48:R48"/>
    <mergeCell ref="B29:F29"/>
    <mergeCell ref="B66:F66"/>
    <mergeCell ref="Q24:R24"/>
    <mergeCell ref="N66:R66"/>
    <mergeCell ref="B12:F12"/>
    <mergeCell ref="B37:G37"/>
    <mergeCell ref="E19:F19"/>
    <mergeCell ref="Q58:R58"/>
    <mergeCell ref="I2:I3"/>
    <mergeCell ref="B2:G2"/>
    <mergeCell ref="Q56:R56"/>
    <mergeCell ref="Q25:R25"/>
    <mergeCell ref="E24:F24"/>
    <mergeCell ref="N11:R11"/>
    <mergeCell ref="E57:F57"/>
    <mergeCell ref="B65:F65"/>
    <mergeCell ref="N54:S54"/>
    <mergeCell ref="B18:G18"/>
    <mergeCell ref="N65:R65"/>
    <mergeCell ref="E56:F56"/>
    <mergeCell ref="E59:F59"/>
    <mergeCell ref="N64:R64"/>
    <mergeCell ref="Q59:R59"/>
    <mergeCell ref="E61:F61"/>
    <mergeCell ref="Q61:R61"/>
    <mergeCell ref="B1:G1"/>
    <mergeCell ref="N32:R32"/>
    <mergeCell ref="N1:S1"/>
    <mergeCell ref="N38:S38"/>
    <mergeCell ref="B43:F43"/>
    <mergeCell ref="Q23:R23"/>
    <mergeCell ref="B8:F8"/>
    <mergeCell ref="N8:R8"/>
    <mergeCell ref="I38:I39"/>
    <mergeCell ref="E25:F25"/>
    <mergeCell ref="N2:S2"/>
    <mergeCell ref="B31:F31"/>
    <mergeCell ref="B38:G38"/>
    <mergeCell ref="E20:F20"/>
    <mergeCell ref="N12:R12"/>
    <mergeCell ref="Q20:R20"/>
    <mergeCell ref="N67:R67"/>
    <mergeCell ref="N28:R28"/>
    <mergeCell ref="B30:F30"/>
    <mergeCell ref="N69:R69"/>
    <mergeCell ref="N30:R30"/>
    <mergeCell ref="N46:S46"/>
    <mergeCell ref="E55:F55"/>
    <mergeCell ref="B68:F68"/>
    <mergeCell ref="N49:R49"/>
    <mergeCell ref="E58:F58"/>
    <mergeCell ref="Q57:R57"/>
    <mergeCell ref="B47:F47"/>
    <mergeCell ref="B62:F62"/>
    <mergeCell ref="N47:R47"/>
    <mergeCell ref="B48:F48"/>
    <mergeCell ref="N62:R62"/>
    <mergeCell ref="B52:F52"/>
    <mergeCell ref="Q55:R55"/>
    <mergeCell ref="B10:G10"/>
    <mergeCell ref="N43:R43"/>
    <mergeCell ref="B11:F11"/>
    <mergeCell ref="N10:S10"/>
    <mergeCell ref="N33:R33"/>
    <mergeCell ref="B44:F44"/>
    <mergeCell ref="N44:R44"/>
    <mergeCell ref="B28:F28"/>
    <mergeCell ref="E22:F22"/>
    <mergeCell ref="B13:F13"/>
    <mergeCell ref="J35:K35"/>
    <mergeCell ref="B7:F7"/>
    <mergeCell ref="N26:R26"/>
    <mergeCell ref="Q21:R21"/>
    <mergeCell ref="B16:F16"/>
    <mergeCell ref="N7:R7"/>
    <mergeCell ref="N18:S18"/>
    <mergeCell ref="N16:R16"/>
    <mergeCell ref="E23:F23"/>
  </mergeCells>
  <conditionalFormatting sqref="O3:P20 O25:P27 O34:P35 O39:P56">
    <cfRule type="cellIs" dxfId="1" priority="6" operator="equal">
      <formula>0</formula>
    </cfRule>
  </conditionalFormatting>
  <conditionalFormatting sqref="O61:P63">
    <cfRule type="cellIs" dxfId="0" priority="5" operator="equal">
      <formula>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Gavilán Jiménez</dc:creator>
  <cp:lastModifiedBy>Contractació Ajuntament de Vilablareix</cp:lastModifiedBy>
  <cp:lastPrinted>2026-03-03T12:06:29Z</cp:lastPrinted>
  <dcterms:created xsi:type="dcterms:W3CDTF">2022-05-10T08:45:36Z</dcterms:created>
  <dcterms:modified xsi:type="dcterms:W3CDTF">2026-03-18T13:30:11Z</dcterms:modified>
</cp:coreProperties>
</file>