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nteniment\18 PLECS PER SUBMINISTRAMENTS\2026\2025 exp 304-2025 Renting vehicles CAT\2. Licitació\"/>
    </mc:Choice>
  </mc:AlternateContent>
  <xr:revisionPtr revIDLastSave="0" documentId="13_ncr:1_{926E0E2B-602D-4CC6-8E6A-BD218C3233A4}" xr6:coauthVersionLast="47" xr6:coauthVersionMax="47" xr10:uidLastSave="{00000000-0000-0000-0000-000000000000}"/>
  <bookViews>
    <workbookView xWindow="16695" yWindow="-16335" windowWidth="29040" windowHeight="15720" tabRatio="599" firstSheet="2" activeTab="2" xr2:uid="{98090474-D538-43B4-805D-56022433737B}"/>
  </bookViews>
  <sheets>
    <sheet name="S9" sheetId="1" state="hidden" r:id="rId1"/>
    <sheet name="S9 (2)" sheetId="2" state="hidden" r:id="rId2"/>
    <sheet name="Lot 1" sheetId="10" r:id="rId3"/>
    <sheet name="Lot 2" sheetId="9" r:id="rId4"/>
  </sheets>
  <definedNames>
    <definedName name="_xlnm.Print_Area" localSheetId="0">'S9'!$A$2:$K$22</definedName>
    <definedName name="_xlnm.Print_Area" localSheetId="1">'S9 (2)'!$A$2:$K$22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0" l="1"/>
  <c r="D11" i="10"/>
  <c r="D15" i="9"/>
  <c r="D14" i="9"/>
  <c r="M14" i="1" l="1"/>
  <c r="M13" i="1"/>
  <c r="M12" i="1"/>
  <c r="M11" i="1"/>
  <c r="M10" i="1"/>
  <c r="M9" i="1"/>
  <c r="M8" i="1"/>
  <c r="O12" i="1" s="1"/>
  <c r="M7" i="1"/>
  <c r="M19" i="2"/>
  <c r="M18" i="2"/>
  <c r="M21" i="2" s="1"/>
  <c r="M15" i="2"/>
  <c r="M14" i="2"/>
  <c r="M13" i="2"/>
  <c r="M12" i="2"/>
  <c r="M11" i="2"/>
  <c r="M10" i="2"/>
  <c r="M9" i="2"/>
  <c r="M8" i="2"/>
  <c r="M7" i="2"/>
  <c r="M6" i="2"/>
  <c r="M5" i="2"/>
  <c r="M18" i="1"/>
  <c r="M19" i="1"/>
  <c r="M15" i="1"/>
  <c r="M6" i="1"/>
  <c r="M5" i="1"/>
  <c r="N20" i="2" l="1"/>
  <c r="G20" i="2" s="1"/>
  <c r="K20" i="2" s="1"/>
  <c r="N19" i="2"/>
  <c r="G19" i="2" s="1"/>
  <c r="K19" i="2" s="1"/>
  <c r="M16" i="2"/>
  <c r="O12" i="2"/>
  <c r="N18" i="2"/>
  <c r="M21" i="1"/>
  <c r="M16" i="1"/>
  <c r="N5" i="1" s="1"/>
  <c r="N21" i="2" l="1"/>
  <c r="G18" i="2"/>
  <c r="M24" i="2"/>
  <c r="N14" i="2"/>
  <c r="G14" i="2" s="1"/>
  <c r="K14" i="2" s="1"/>
  <c r="N9" i="2"/>
  <c r="G9" i="2" s="1"/>
  <c r="K9" i="2" s="1"/>
  <c r="N15" i="2"/>
  <c r="G15" i="2" s="1"/>
  <c r="K15" i="2" s="1"/>
  <c r="N12" i="2"/>
  <c r="G12" i="2" s="1"/>
  <c r="K12" i="2" s="1"/>
  <c r="N11" i="2"/>
  <c r="G11" i="2" s="1"/>
  <c r="K11" i="2" s="1"/>
  <c r="N10" i="2"/>
  <c r="G10" i="2" s="1"/>
  <c r="K10" i="2" s="1"/>
  <c r="N8" i="2"/>
  <c r="G8" i="2" s="1"/>
  <c r="K8" i="2" s="1"/>
  <c r="N7" i="2"/>
  <c r="G7" i="2" s="1"/>
  <c r="K7" i="2" s="1"/>
  <c r="N6" i="2"/>
  <c r="G6" i="2" s="1"/>
  <c r="K6" i="2" s="1"/>
  <c r="N13" i="2"/>
  <c r="G13" i="2" s="1"/>
  <c r="K13" i="2" s="1"/>
  <c r="N5" i="2"/>
  <c r="N19" i="1"/>
  <c r="G19" i="1" s="1"/>
  <c r="K19" i="1" s="1"/>
  <c r="N20" i="1"/>
  <c r="G20" i="1" s="1"/>
  <c r="K20" i="1" s="1"/>
  <c r="N18" i="1"/>
  <c r="G5" i="1"/>
  <c r="N11" i="1"/>
  <c r="G11" i="1" s="1"/>
  <c r="K11" i="1" s="1"/>
  <c r="N12" i="1"/>
  <c r="G12" i="1" s="1"/>
  <c r="K12" i="1" s="1"/>
  <c r="N13" i="1"/>
  <c r="G13" i="1" s="1"/>
  <c r="K13" i="1" s="1"/>
  <c r="N14" i="1"/>
  <c r="G14" i="1" s="1"/>
  <c r="K14" i="1" s="1"/>
  <c r="N15" i="1"/>
  <c r="G15" i="1" s="1"/>
  <c r="K15" i="1" s="1"/>
  <c r="M24" i="1"/>
  <c r="N6" i="1"/>
  <c r="G6" i="1" s="1"/>
  <c r="K6" i="1" s="1"/>
  <c r="N8" i="1"/>
  <c r="G8" i="1" s="1"/>
  <c r="K8" i="1" s="1"/>
  <c r="N7" i="1"/>
  <c r="G7" i="1" s="1"/>
  <c r="K7" i="1" s="1"/>
  <c r="N9" i="1"/>
  <c r="G9" i="1" s="1"/>
  <c r="K9" i="1" s="1"/>
  <c r="N10" i="1"/>
  <c r="G10" i="1" s="1"/>
  <c r="K10" i="1" s="1"/>
  <c r="G5" i="2" l="1"/>
  <c r="N16" i="2"/>
  <c r="G22" i="2"/>
  <c r="K18" i="2"/>
  <c r="K22" i="2" s="1"/>
  <c r="G18" i="1"/>
  <c r="N21" i="1"/>
  <c r="N16" i="1"/>
  <c r="K5" i="1"/>
  <c r="G16" i="1"/>
  <c r="G16" i="2" l="1"/>
  <c r="K5" i="2"/>
  <c r="K18" i="1"/>
  <c r="K22" i="1" s="1"/>
  <c r="G22" i="1"/>
</calcChain>
</file>

<file path=xl/sharedStrings.xml><?xml version="1.0" encoding="utf-8"?>
<sst xmlns="http://schemas.openxmlformats.org/spreadsheetml/2006/main" count="258" uniqueCount="127">
  <si>
    <t>PREU MÀXIM ADMÈS</t>
  </si>
  <si>
    <t>PREUS OFERTATS</t>
  </si>
  <si>
    <t>PONDERACIÓ</t>
  </si>
  <si>
    <t>PREU PONDERAT</t>
  </si>
  <si>
    <t>€/ut</t>
  </si>
  <si>
    <t>%</t>
  </si>
  <si>
    <t>TOTAL PONDERAT</t>
  </si>
  <si>
    <t>revisió</t>
  </si>
  <si>
    <t>SERVEI MANTENIMENT ELECTROCLORACIONS I ESTACIONS DE CLORACIÓ. TREBALLS PROGRAMATS</t>
  </si>
  <si>
    <t>SERVEI MANTENIMENT ELECTROCLORACIONS I ESTACIONS DE CLORACIÓ. TREBALLS A DEMANDA</t>
  </si>
  <si>
    <r>
      <t xml:space="preserve">Preu unitari de </t>
    </r>
    <r>
      <rPr>
        <b/>
        <sz val="9"/>
        <color rgb="FF000000"/>
        <rFont val="Arial"/>
        <family val="2"/>
      </rPr>
      <t>revisió annual d'estació d'electrocloració tipus A</t>
    </r>
    <r>
      <rPr>
        <sz val="9"/>
        <color indexed="8"/>
        <rFont val="Arial"/>
        <family val="2"/>
      </rPr>
      <t xml:space="preserve"> ( Cota 118 Tarragona ), d'acord a les instruccions tècniques i al criteri de la D.F.dels treballs.  Inclou tots els mitjans, equips, recursos necessaris, així com tota la gestió documental descrita al Plec i annexos. Inclou tots els kits de manteniment i elements fungibles necessaris. Apartats 1,2,1 i 1,3,A) </t>
    </r>
  </si>
  <si>
    <r>
      <t xml:space="preserve">Preu unitari de </t>
    </r>
    <r>
      <rPr>
        <b/>
        <sz val="9"/>
        <color rgb="FF000000"/>
        <rFont val="Arial"/>
        <family val="2"/>
      </rPr>
      <t>revisió annual d'estació d'electrocloració tipus B</t>
    </r>
    <r>
      <rPr>
        <sz val="9"/>
        <color indexed="8"/>
        <rFont val="Arial"/>
        <family val="2"/>
      </rPr>
      <t xml:space="preserve">  (EB 25 Baronia i S.J. Domenys),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1,3,B)</t>
    </r>
  </si>
  <si>
    <r>
      <t xml:space="preserve">Preu unitari de </t>
    </r>
    <r>
      <rPr>
        <b/>
        <sz val="9"/>
        <color rgb="FF000000"/>
        <rFont val="Arial"/>
        <family val="2"/>
      </rPr>
      <t xml:space="preserve">revisió annual d'estació d'electrocloració tipus C </t>
    </r>
    <r>
      <rPr>
        <sz val="9"/>
        <color indexed="8"/>
        <rFont val="Arial"/>
        <family val="2"/>
      </rPr>
      <t>( EB 4 Perafort, EB 10 Riudoms 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1,3,C)</t>
    </r>
  </si>
  <si>
    <r>
      <t xml:space="preserve">Preu unitari de </t>
    </r>
    <r>
      <rPr>
        <b/>
        <sz val="9"/>
        <color rgb="FF000000"/>
        <rFont val="Arial"/>
        <family val="2"/>
      </rPr>
      <t>revisió annual d'estació de dosificació de clor tipus D</t>
    </r>
    <r>
      <rPr>
        <sz val="9"/>
        <color indexed="8"/>
        <rFont val="Arial"/>
        <family val="2"/>
      </rPr>
      <t xml:space="preserve"> ( EB13 Pobla Mafumet, EB 18 Valls 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1,3,D)</t>
    </r>
  </si>
  <si>
    <r>
      <t xml:space="preserve">Preu </t>
    </r>
    <r>
      <rPr>
        <b/>
        <sz val="9"/>
        <color rgb="FF000000"/>
        <rFont val="Arial"/>
        <family val="2"/>
      </rPr>
      <t>mensual de d'assistència telefònica i d'assistència urgent in situ</t>
    </r>
    <r>
      <rPr>
        <sz val="9"/>
        <color indexed="8"/>
        <rFont val="Arial"/>
        <family val="2"/>
      </rPr>
      <t>, d'acord a les instruccions tècniques i al criteri de la D.F.dels treballs.  Inclou tots els mitjans, equips, recursos necessaris, així com tota la gestió documental descrita al Plec i annexos. Inclou tots els kits de manteniment i elements fungibles necessaris.Apartats 1,2,3 i 1,3,F). en la quota mensual s'inclouen dues visites annuals a camp per a revisar in-situ un equip en fallada dels relacionats amb aquest Plec que estigui en fallada i que no puguin ser solucionades amb assistència telefònica. S'inclouen fins a tres hores de treball de tècnic a camp un cop arribat a la estació per cada una d'aquestes dues actuacions.</t>
    </r>
  </si>
  <si>
    <t>mes</t>
  </si>
  <si>
    <t xml:space="preserve">Increment màxim sobre el preu de factura dels equips i recanvis necessaris  per dur a terme manteniments de millora i correctius a demanda no recollits expressament en els manteniments anuals d'aquest Plec. </t>
  </si>
  <si>
    <r>
      <t>Preu unitari de re</t>
    </r>
    <r>
      <rPr>
        <b/>
        <sz val="9"/>
        <color rgb="FF000000"/>
        <rFont val="Arial"/>
        <family val="2"/>
      </rPr>
      <t>visió trimestral d'estació de d'electrocloració tipus D</t>
    </r>
    <r>
      <rPr>
        <sz val="9"/>
        <color indexed="8"/>
        <rFont val="Arial"/>
        <family val="2"/>
      </rPr>
      <t xml:space="preserve"> ( EB13 Pobla Mafumet, EB 18 Valls ), d'acord a les instruccions tècniques i al criteri de la D.F.dels treballs.  Inclou tots els mitjans, equips, recursos necessaris, així com tota la gestió documental descrita al Plec i annexos. Inclou tots els elements fungibles i consumibles necessaris.Apartats 1,2,1 i 1,3,D)</t>
    </r>
  </si>
  <si>
    <r>
      <t xml:space="preserve">Preu unitari de </t>
    </r>
    <r>
      <rPr>
        <b/>
        <sz val="9"/>
        <color rgb="FF000000"/>
        <rFont val="Arial"/>
        <family val="2"/>
      </rPr>
      <t>revisió trimestral d'estació d'electrocloració tipus A</t>
    </r>
    <r>
      <rPr>
        <sz val="9"/>
        <color indexed="8"/>
        <rFont val="Arial"/>
        <family val="2"/>
      </rPr>
      <t xml:space="preserve"> ( Cota 118 Tarragona ), d'acord a les instruccions tècniques i al criteri de la D.F.dels treballs.  Inclou tots els mitjans, equips, recursos necessaris, així com tota la gestió documental descrita al Plec i annexos. Inlcou tots els elements fungibles i consumibles necessaris. s'efectuaran tres revisions trimestrals/any/estació.Apartats 1,2,1 i 1,3,A)</t>
    </r>
  </si>
  <si>
    <r>
      <t xml:space="preserve">Preu unitari de </t>
    </r>
    <r>
      <rPr>
        <b/>
        <sz val="9"/>
        <color rgb="FF000000"/>
        <rFont val="Arial"/>
        <family val="2"/>
      </rPr>
      <t>revisió trimestral d'estació d'electrocloració tipus B</t>
    </r>
    <r>
      <rPr>
        <sz val="9"/>
        <color indexed="8"/>
        <rFont val="Arial"/>
        <family val="2"/>
      </rPr>
      <t xml:space="preserve">  (EB 25 Baronia i S.J. Domenys), d'acord a les instruccions tècniques i al criteri de la D.F.dels treballs.  Inclou tots els mitjans, equips, recursos necessaris, així com tota la gestió documental descrita al Plec i annexos. Inlcou tots els elements fungibles i consumibles necessaris. s'efectuaran tres revisions trimestrals/any/estació.Apartats 1,2,1 i 1,3,B)</t>
    </r>
  </si>
  <si>
    <r>
      <t>Preu unitari de r</t>
    </r>
    <r>
      <rPr>
        <b/>
        <sz val="9"/>
        <color rgb="FF000000"/>
        <rFont val="Arial"/>
        <family val="2"/>
      </rPr>
      <t xml:space="preserve">evisió trimestral d'estació d'electrocloració tipus C </t>
    </r>
    <r>
      <rPr>
        <sz val="9"/>
        <color indexed="8"/>
        <rFont val="Arial"/>
        <family val="2"/>
      </rPr>
      <t>( EB 4 Perafort, EB 10 Riudoms ), d'acord a les instruccions tècniques i al criteri de la D.F.dels treballs.  Inclou tots els mitjans, equips, recursos necessaris, així com tota la gestió documental descrita al Plec i annexos. Inlcou tots els elements fungibles i consumibles necessaris. s'efectuaran tres revisions trimestrals/any/estació.Apartats 1,2,1 i 1,3,C)</t>
    </r>
  </si>
  <si>
    <r>
      <t>Preu unitari de</t>
    </r>
    <r>
      <rPr>
        <b/>
        <sz val="9"/>
        <color rgb="FF000000"/>
        <rFont val="Arial"/>
        <family val="2"/>
      </rPr>
      <t xml:space="preserve"> revisió annual d'estació de dosificació de clor tipus E</t>
    </r>
    <r>
      <rPr>
        <sz val="9"/>
        <color indexed="8"/>
        <rFont val="Arial"/>
        <family val="2"/>
      </rPr>
      <t xml:space="preserve"> ( EB 1 L'Ampolla i emergència L'Ampolla 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1,3,E)</t>
    </r>
  </si>
  <si>
    <r>
      <t>Preu unitari de</t>
    </r>
    <r>
      <rPr>
        <b/>
        <sz val="9"/>
        <color rgb="FF000000"/>
        <rFont val="Arial"/>
        <family val="2"/>
      </rPr>
      <t xml:space="preserve"> revisió trimestarl d'estació de dosificació de clor tipus E</t>
    </r>
    <r>
      <rPr>
        <sz val="9"/>
        <color indexed="8"/>
        <rFont val="Arial"/>
        <family val="2"/>
      </rPr>
      <t xml:space="preserve"> ( EB 1 L'Ampolla i emergència L'Ampolla ), d'acord a les instruccions tècniques i al criteri de la D.F.dels treballs.  Inclou tots els mitjans, equips, recursos necessaris, així com tota la gestió documental descrita al Plec i annexos. Inclou tots els elements fungibles i consumibles necessaris.Apartats 1,2,1 i 1,3,E)</t>
    </r>
  </si>
  <si>
    <t>Hora de treball de tècnic especialista en instal.lacions d'electrocloració i estacions de cloració per treballs de reparació o millora. Inclou tots els mitjans, eines, equips, recursos necessaris, així com tota la gestió documental descrita al Plec i annexos. Horari establert entre 06h i 22h. Apartats 1,2,1 i 1,3,E). Apartats 1.2.2 i 1.3.F un cop superades les tres hores de treball a camp per actuació o superades les dues actuacions/any incloses.</t>
  </si>
  <si>
    <t xml:space="preserve">Hora de treball de tècnic especialista en instal.lacions d'electrocloració i estacions de cloració per treballs de reparació o millora. Inclou tots els mitjans, eines, equips, recursos necessaris, així com tota la gestió documental descrita al Plec i annexos. Horari establert entre 22h i 06h. Apartats 1,2,3 i 1,2,4. Pel apartat 1,2,4 un cop superades les tres hores de treball a camp per actuació o superades les dues actuacions/any incloses. </t>
  </si>
  <si>
    <t>Servei</t>
  </si>
  <si>
    <t>Material</t>
  </si>
  <si>
    <t>Descripció</t>
  </si>
  <si>
    <t>Caselles fixes</t>
  </si>
  <si>
    <t>Caselles a omplir pels licitadors</t>
  </si>
  <si>
    <t>Caselles calculades automaticament</t>
  </si>
  <si>
    <t>Categoria</t>
  </si>
  <si>
    <t>I</t>
  </si>
  <si>
    <t>O</t>
  </si>
  <si>
    <t>II</t>
  </si>
  <si>
    <t>III</t>
  </si>
  <si>
    <t>IV</t>
  </si>
  <si>
    <t>SUV gamma mitja (BEV)</t>
  </si>
  <si>
    <t>Pick-up (PHEV)</t>
  </si>
  <si>
    <t>*Quotes amb IVA exclòs</t>
  </si>
  <si>
    <t>Quota mensual base *</t>
  </si>
  <si>
    <t>Quota mensual oferta*</t>
  </si>
  <si>
    <t>Apartat PPT</t>
  </si>
  <si>
    <t>Gestió administrativa integral</t>
  </si>
  <si>
    <t>Recollida i lliurament vehicles per ITV</t>
  </si>
  <si>
    <t>Vehicle substitució</t>
  </si>
  <si>
    <t>Neteja periòdica</t>
  </si>
  <si>
    <t>3.2.2.1</t>
  </si>
  <si>
    <t>3.2.2.2</t>
  </si>
  <si>
    <t>3.2.2.3</t>
  </si>
  <si>
    <t>3.2.2.4</t>
  </si>
  <si>
    <t>3.2.2.5</t>
  </si>
  <si>
    <t>3.2.2.6</t>
  </si>
  <si>
    <t>3.2.2.7</t>
  </si>
  <si>
    <t>Epígraf</t>
  </si>
  <si>
    <t>Sub-epígraf</t>
  </si>
  <si>
    <t>b) Prestacions elèctriques i motor</t>
  </si>
  <si>
    <t>NA</t>
  </si>
  <si>
    <t>c) Seguretat passiva</t>
  </si>
  <si>
    <t>Airbags laterals toràcics posteriors</t>
  </si>
  <si>
    <t>Airbag central davanter</t>
  </si>
  <si>
    <t>Airbag de genolls davanter (conductor i/o acompanyant)</t>
  </si>
  <si>
    <t>d) Seguretat activa (ADAS)</t>
  </si>
  <si>
    <t>Seguretat</t>
  </si>
  <si>
    <t>Frenada automàtica d’emergència contra vianants (AEB pedestrians)</t>
  </si>
  <si>
    <t>Frenada automàtica d’emergència contra ciclistes (AEB cyclists)</t>
  </si>
  <si>
    <t>Detecció d’angle mort (BSD/BSM)</t>
  </si>
  <si>
    <t>Alerta trànsit posterior en creuar (RCTA)</t>
  </si>
  <si>
    <t>Assistència de precol·lisió (Presafe)</t>
  </si>
  <si>
    <t>Assistent d’evasió de col·lisió en intersecció</t>
  </si>
  <si>
    <t>Assistència de centrament de carril (LCA)</t>
  </si>
  <si>
    <t>Conducció assistida</t>
  </si>
  <si>
    <t>Assistència en embussos (Traffic Jam Assist)</t>
  </si>
  <si>
    <t>Control de descens en pendents (HDC)</t>
  </si>
  <si>
    <t>Visibilitat i il·luminació avançada</t>
  </si>
  <si>
    <t>Il·luminació adaptativa en corba (AFS)</t>
  </si>
  <si>
    <t>Canvi automàtic de llums curtes/llargues (AHB).</t>
  </si>
  <si>
    <t>Aparcament i maniobra</t>
  </si>
  <si>
    <t>Assistència d’aparcament (Park Assist)</t>
  </si>
  <si>
    <t>Càmera 360º (visió zenital)</t>
  </si>
  <si>
    <t>e) Confort, habitacle i ergonomia</t>
  </si>
  <si>
    <t>Neteja parabrisa amb sensor de pluja</t>
  </si>
  <si>
    <t>Davanter</t>
  </si>
  <si>
    <t>Climatització</t>
  </si>
  <si>
    <t>Sortida A/A i calefacció posterior</t>
  </si>
  <si>
    <t>Tri-zona</t>
  </si>
  <si>
    <t>f) Infotainment, pantalla i connectivitat</t>
  </si>
  <si>
    <t>Claus d’accés</t>
  </si>
  <si>
    <t>Sistema d’entrada i arrencada sense clau (“keyless”) o clau intel·ligent inalàmbrica</t>
  </si>
  <si>
    <t>GPS integrat al vehicle, amb cartografia d’Europa i actualitzacions.</t>
  </si>
  <si>
    <t>Càrrega telèfon mòbil sense fils</t>
  </si>
  <si>
    <t>Potència combinada (en CV)</t>
  </si>
  <si>
    <t>Marcar amb "x" servei inclòs</t>
  </si>
  <si>
    <t xml:space="preserve">Ci = </t>
  </si>
  <si>
    <t xml:space="preserve">Cbase = </t>
  </si>
  <si>
    <t>Marcar amb "x" opció</t>
  </si>
  <si>
    <t>Tots els vehicles de la mateixa marca</t>
  </si>
  <si>
    <t>Existeix més d’una marca entre les categories</t>
  </si>
  <si>
    <t>Condició</t>
  </si>
  <si>
    <t>Preu per quilòmetrce no consumit (Pi.nc)</t>
  </si>
  <si>
    <t>Preu per quilòmetre extra (Pi.extra)</t>
  </si>
  <si>
    <t>Preu/km</t>
  </si>
  <si>
    <t>1. CRITERIS ECONÒMICS</t>
  </si>
  <si>
    <t>1.1 Quota mensual renting vehicles</t>
  </si>
  <si>
    <t>1.2 Compensació quilmetratge</t>
  </si>
  <si>
    <t>2.1 Serveis opcionals avaulables</t>
  </si>
  <si>
    <t>2.2 Homogeneïtzació marca</t>
  </si>
  <si>
    <t xml:space="preserve">2.3 Característiques motor </t>
  </si>
  <si>
    <t>2.4 ADAS incloses (marcar amb "x" sistemes inclosos segons categoria)</t>
  </si>
  <si>
    <t>2. CRITERIS QUALITAT</t>
  </si>
  <si>
    <t>Recollida i lliurament vehicles per manteniment/revisions</t>
  </si>
  <si>
    <t>Furgoneta (BEV)</t>
  </si>
  <si>
    <t>Turisme gamma mitja (BEV)</t>
  </si>
  <si>
    <t>Preescalfament remot (inclòs execució via app o temporització)</t>
  </si>
  <si>
    <t>II — SUV mitja</t>
  </si>
  <si>
    <t>III — Turisme mitja</t>
  </si>
  <si>
    <t>IV — Furgoneta</t>
  </si>
  <si>
    <t>V — Pick-up</t>
  </si>
  <si>
    <t>SUV/berlina gamma mitja-alta (PHEV)</t>
  </si>
  <si>
    <t>V</t>
  </si>
  <si>
    <t>Autonomia WLTP (en km)</t>
  </si>
  <si>
    <t xml:space="preserve">Gestió administrativa ITV </t>
  </si>
  <si>
    <t>Direcció a les quatre rodes (4WS)</t>
  </si>
  <si>
    <t>I — SUV mitja-alt</t>
  </si>
  <si>
    <t>Tallers oficial integrat al concessionari</t>
  </si>
  <si>
    <t>Bola remolc</t>
  </si>
  <si>
    <t>h) Capacitats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</si>
</sst>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0.0%"/>
    <numFmt numFmtId="166" formatCode="#,##0.00\ &quot;€/h&quot;"/>
    <numFmt numFmtId="167" formatCode="#,##0.00\ &quot;€/mes&quot;"/>
    <numFmt numFmtId="168" formatCode="#,##0.000\ &quot;€/km&quot;"/>
  </numFmts>
  <fonts count="2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7"/>
      <name val="Arial"/>
      <family val="2"/>
    </font>
    <font>
      <b/>
      <sz val="7"/>
      <color rgb="FF000000"/>
      <name val="Calibri"/>
      <family val="2"/>
    </font>
    <font>
      <sz val="7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C6D9F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4" fontId="9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2"/>
    <xf numFmtId="10" fontId="3" fillId="2" borderId="3" xfId="3" applyNumberFormat="1" applyFont="1" applyFill="1" applyBorder="1" applyAlignment="1">
      <alignment horizontal="center" vertical="center" wrapText="1"/>
    </xf>
    <xf numFmtId="0" fontId="3" fillId="3" borderId="0" xfId="3" applyFont="1" applyFill="1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right"/>
    </xf>
    <xf numFmtId="10" fontId="3" fillId="3" borderId="3" xfId="3" applyNumberFormat="1" applyFont="1" applyFill="1" applyBorder="1" applyAlignment="1">
      <alignment vertical="center" wrapText="1"/>
    </xf>
    <xf numFmtId="164" fontId="4" fillId="3" borderId="1" xfId="3" applyNumberFormat="1" applyFont="1" applyFill="1" applyBorder="1" applyAlignment="1" applyProtection="1">
      <alignment horizontal="right" vertical="center"/>
      <protection locked="0"/>
    </xf>
    <xf numFmtId="4" fontId="4" fillId="3" borderId="2" xfId="3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0" fontId="3" fillId="3" borderId="4" xfId="3" applyNumberFormat="1" applyFont="1" applyFill="1" applyBorder="1" applyAlignment="1">
      <alignment vertical="center" wrapText="1"/>
    </xf>
    <xf numFmtId="164" fontId="4" fillId="3" borderId="5" xfId="3" applyNumberFormat="1" applyFont="1" applyFill="1" applyBorder="1" applyAlignment="1" applyProtection="1">
      <alignment horizontal="right" vertical="center"/>
      <protection locked="0"/>
    </xf>
    <xf numFmtId="4" fontId="4" fillId="3" borderId="6" xfId="3" applyNumberFormat="1" applyFont="1" applyFill="1" applyBorder="1" applyAlignment="1">
      <alignment vertical="center"/>
    </xf>
    <xf numFmtId="164" fontId="0" fillId="0" borderId="0" xfId="0" applyNumberFormat="1"/>
    <xf numFmtId="2" fontId="3" fillId="6" borderId="7" xfId="3" applyNumberFormat="1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164" fontId="4" fillId="3" borderId="8" xfId="3" applyNumberFormat="1" applyFont="1" applyFill="1" applyBorder="1" applyAlignment="1" applyProtection="1">
      <alignment horizontal="right" vertical="center"/>
      <protection locked="0"/>
    </xf>
    <xf numFmtId="4" fontId="4" fillId="3" borderId="9" xfId="3" applyNumberFormat="1" applyFont="1" applyFill="1" applyBorder="1" applyAlignment="1">
      <alignment vertical="center"/>
    </xf>
    <xf numFmtId="2" fontId="3" fillId="6" borderId="10" xfId="3" applyNumberFormat="1" applyFont="1" applyFill="1" applyBorder="1" applyAlignment="1">
      <alignment horizontal="center" vertical="center"/>
    </xf>
    <xf numFmtId="10" fontId="3" fillId="3" borderId="11" xfId="3" applyNumberFormat="1" applyFont="1" applyFill="1" applyBorder="1" applyAlignment="1">
      <alignment vertical="center" wrapText="1"/>
    </xf>
    <xf numFmtId="164" fontId="4" fillId="3" borderId="12" xfId="3" applyNumberFormat="1" applyFont="1" applyFill="1" applyBorder="1" applyAlignment="1" applyProtection="1">
      <alignment horizontal="right" vertical="center"/>
      <protection locked="0"/>
    </xf>
    <xf numFmtId="4" fontId="4" fillId="3" borderId="13" xfId="3" applyNumberFormat="1" applyFont="1" applyFill="1" applyBorder="1" applyAlignment="1">
      <alignment vertical="center"/>
    </xf>
    <xf numFmtId="2" fontId="3" fillId="6" borderId="14" xfId="3" applyNumberFormat="1" applyFont="1" applyFill="1" applyBorder="1" applyAlignment="1">
      <alignment horizontal="center" vertical="center"/>
    </xf>
    <xf numFmtId="10" fontId="3" fillId="3" borderId="0" xfId="3" applyNumberFormat="1" applyFont="1" applyFill="1" applyAlignment="1">
      <alignment vertical="center" wrapText="1"/>
    </xf>
    <xf numFmtId="164" fontId="4" fillId="3" borderId="0" xfId="3" applyNumberFormat="1" applyFont="1" applyFill="1" applyAlignment="1" applyProtection="1">
      <alignment horizontal="right" vertical="center"/>
      <protection locked="0"/>
    </xf>
    <xf numFmtId="4" fontId="4" fillId="3" borderId="0" xfId="3" applyNumberFormat="1" applyFont="1" applyFill="1" applyAlignment="1">
      <alignment vertical="center"/>
    </xf>
    <xf numFmtId="164" fontId="3" fillId="3" borderId="0" xfId="3" applyNumberFormat="1" applyFont="1" applyFill="1" applyAlignment="1">
      <alignment vertical="center"/>
    </xf>
    <xf numFmtId="165" fontId="0" fillId="0" borderId="0" xfId="1" applyNumberFormat="1" applyFont="1" applyAlignment="1">
      <alignment horizontal="center"/>
    </xf>
    <xf numFmtId="9" fontId="3" fillId="3" borderId="0" xfId="1" applyFont="1" applyFill="1" applyBorder="1" applyAlignment="1">
      <alignment horizontal="center" vertical="center"/>
    </xf>
    <xf numFmtId="2" fontId="3" fillId="5" borderId="3" xfId="3" applyNumberFormat="1" applyFont="1" applyFill="1" applyBorder="1" applyAlignment="1">
      <alignment horizontal="center" vertical="center"/>
    </xf>
    <xf numFmtId="0" fontId="4" fillId="3" borderId="12" xfId="3" applyFont="1" applyFill="1" applyBorder="1" applyAlignment="1" applyProtection="1">
      <alignment horizontal="right" vertical="center"/>
      <protection locked="0"/>
    </xf>
    <xf numFmtId="165" fontId="0" fillId="0" borderId="0" xfId="0" applyNumberFormat="1"/>
    <xf numFmtId="165" fontId="0" fillId="0" borderId="7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164" fontId="1" fillId="0" borderId="0" xfId="2" applyNumberFormat="1" applyAlignment="1">
      <alignment horizontal="center"/>
    </xf>
    <xf numFmtId="10" fontId="1" fillId="0" borderId="0" xfId="2" applyNumberFormat="1" applyAlignment="1">
      <alignment horizontal="right"/>
    </xf>
    <xf numFmtId="10" fontId="0" fillId="0" borderId="0" xfId="0" applyNumberFormat="1"/>
    <xf numFmtId="164" fontId="3" fillId="3" borderId="0" xfId="3" applyNumberFormat="1" applyFont="1" applyFill="1" applyAlignment="1">
      <alignment horizontal="center" vertical="center"/>
    </xf>
    <xf numFmtId="10" fontId="3" fillId="3" borderId="0" xfId="3" applyNumberFormat="1" applyFont="1" applyFill="1" applyAlignment="1">
      <alignment horizontal="center" vertical="center"/>
    </xf>
    <xf numFmtId="164" fontId="0" fillId="7" borderId="0" xfId="0" applyNumberFormat="1" applyFill="1"/>
    <xf numFmtId="164" fontId="3" fillId="7" borderId="0" xfId="3" applyNumberFormat="1" applyFont="1" applyFill="1" applyAlignment="1">
      <alignment horizontal="center" vertical="center"/>
    </xf>
    <xf numFmtId="164" fontId="1" fillId="0" borderId="0" xfId="2" applyNumberFormat="1"/>
    <xf numFmtId="0" fontId="12" fillId="0" borderId="0" xfId="0" applyFont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5" fillId="9" borderId="19" xfId="0" applyFont="1" applyFill="1" applyBorder="1" applyAlignment="1">
      <alignment horizontal="center" vertical="center"/>
    </xf>
    <xf numFmtId="167" fontId="15" fillId="9" borderId="19" xfId="4" applyNumberFormat="1" applyFont="1" applyFill="1" applyBorder="1" applyAlignment="1">
      <alignment horizontal="right" vertical="center"/>
    </xf>
    <xf numFmtId="167" fontId="15" fillId="6" borderId="19" xfId="4" applyNumberFormat="1" applyFont="1" applyFill="1" applyBorder="1" applyAlignment="1" applyProtection="1">
      <alignment horizontal="right" vertical="center"/>
      <protection locked="0"/>
    </xf>
    <xf numFmtId="0" fontId="15" fillId="9" borderId="15" xfId="0" applyFont="1" applyFill="1" applyBorder="1" applyAlignment="1">
      <alignment horizontal="center" vertical="center"/>
    </xf>
    <xf numFmtId="167" fontId="15" fillId="9" borderId="15" xfId="4" applyNumberFormat="1" applyFont="1" applyFill="1" applyBorder="1" applyAlignment="1">
      <alignment horizontal="right" vertical="center"/>
    </xf>
    <xf numFmtId="167" fontId="15" fillId="6" borderId="15" xfId="4" applyNumberFormat="1" applyFont="1" applyFill="1" applyBorder="1" applyAlignment="1" applyProtection="1">
      <alignment horizontal="right" vertical="center"/>
      <protection locked="0"/>
    </xf>
    <xf numFmtId="167" fontId="16" fillId="9" borderId="15" xfId="4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44" fontId="13" fillId="10" borderId="15" xfId="4" applyFont="1" applyFill="1" applyBorder="1" applyAlignment="1">
      <alignment vertical="center"/>
    </xf>
    <xf numFmtId="44" fontId="13" fillId="9" borderId="15" xfId="4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168" fontId="15" fillId="6" borderId="15" xfId="4" applyNumberFormat="1" applyFont="1" applyFill="1" applyBorder="1" applyAlignment="1" applyProtection="1">
      <alignment horizontal="right" vertical="center"/>
      <protection locked="0"/>
    </xf>
    <xf numFmtId="168" fontId="15" fillId="6" borderId="19" xfId="4" applyNumberFormat="1" applyFont="1" applyFill="1" applyBorder="1" applyAlignment="1" applyProtection="1">
      <alignment horizontal="right" vertical="center"/>
      <protection locked="0"/>
    </xf>
    <xf numFmtId="166" fontId="12" fillId="6" borderId="15" xfId="4" applyNumberFormat="1" applyFont="1" applyFill="1" applyBorder="1" applyAlignment="1" applyProtection="1">
      <alignment horizontal="center" vertical="center"/>
      <protection locked="0"/>
    </xf>
    <xf numFmtId="0" fontId="15" fillId="6" borderId="15" xfId="0" applyFont="1" applyFill="1" applyBorder="1" applyAlignment="1" applyProtection="1">
      <alignment horizontal="center" vertical="center" wrapText="1"/>
      <protection locked="0"/>
    </xf>
    <xf numFmtId="0" fontId="12" fillId="6" borderId="15" xfId="0" applyFont="1" applyFill="1" applyBorder="1" applyAlignment="1" applyProtection="1">
      <alignment horizontal="center" vertical="center" wrapText="1"/>
      <protection locked="0"/>
    </xf>
    <xf numFmtId="0" fontId="10" fillId="9" borderId="15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14" borderId="15" xfId="0" applyFont="1" applyFill="1" applyBorder="1" applyAlignment="1">
      <alignment horizontal="center" vertical="center" wrapText="1"/>
    </xf>
    <xf numFmtId="0" fontId="19" fillId="15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9" borderId="15" xfId="0" applyFont="1" applyFill="1" applyBorder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13" fillId="12" borderId="0" xfId="0" applyFont="1" applyFill="1" applyAlignment="1">
      <alignment vertical="center"/>
    </xf>
    <xf numFmtId="166" fontId="10" fillId="6" borderId="15" xfId="4" applyNumberFormat="1" applyFont="1" applyFill="1" applyBorder="1" applyAlignment="1" applyProtection="1">
      <alignment horizontal="center" vertical="center"/>
      <protection locked="0"/>
    </xf>
    <xf numFmtId="0" fontId="19" fillId="11" borderId="15" xfId="0" applyFont="1" applyFill="1" applyBorder="1" applyAlignment="1" applyProtection="1">
      <alignment horizontal="center" vertical="center" wrapText="1"/>
      <protection locked="0"/>
    </xf>
    <xf numFmtId="4" fontId="7" fillId="3" borderId="1" xfId="3" applyNumberFormat="1" applyFont="1" applyFill="1" applyBorder="1" applyAlignment="1">
      <alignment horizontal="center" vertical="center"/>
    </xf>
    <xf numFmtId="4" fontId="7" fillId="3" borderId="2" xfId="3" applyNumberFormat="1" applyFont="1" applyFill="1" applyBorder="1" applyAlignment="1">
      <alignment horizontal="center" vertical="center"/>
    </xf>
    <xf numFmtId="164" fontId="3" fillId="2" borderId="1" xfId="3" applyNumberFormat="1" applyFont="1" applyFill="1" applyBorder="1" applyAlignment="1" applyProtection="1">
      <alignment horizontal="center" vertical="center"/>
      <protection locked="0"/>
    </xf>
    <xf numFmtId="164" fontId="3" fillId="2" borderId="2" xfId="3" applyNumberFormat="1" applyFont="1" applyFill="1" applyBorder="1" applyAlignment="1" applyProtection="1">
      <alignment horizontal="center" vertical="center"/>
      <protection locked="0"/>
    </xf>
    <xf numFmtId="0" fontId="11" fillId="9" borderId="16" xfId="2" applyFont="1" applyFill="1" applyBorder="1" applyAlignment="1">
      <alignment horizontal="center" vertical="center"/>
    </xf>
    <xf numFmtId="0" fontId="11" fillId="9" borderId="20" xfId="2" applyFont="1" applyFill="1" applyBorder="1" applyAlignment="1">
      <alignment horizontal="center" vertical="center"/>
    </xf>
    <xf numFmtId="0" fontId="11" fillId="6" borderId="15" xfId="2" applyFont="1" applyFill="1" applyBorder="1" applyAlignment="1">
      <alignment horizontal="center" vertical="center"/>
    </xf>
    <xf numFmtId="0" fontId="11" fillId="10" borderId="15" xfId="2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3" fillId="13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</cellXfs>
  <cellStyles count="5">
    <cellStyle name="Moneda" xfId="4" builtinId="4"/>
    <cellStyle name="Normal" xfId="0" builtinId="0"/>
    <cellStyle name="Normal 2" xfId="2" xr:uid="{FB2FF4AA-992A-4239-B051-8BD13C5B8D63}"/>
    <cellStyle name="Normal_Preus MOCCAT" xfId="3" xr:uid="{69798F31-BD7C-47EB-8C18-DA529671A97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1085851</xdr:colOff>
      <xdr:row>7</xdr:row>
      <xdr:rowOff>19051</xdr:rowOff>
    </xdr:from>
    <xdr:to>
      <xdr:col>4</xdr:col>
      <xdr:colOff>710912</xdr:colOff>
      <xdr:row>8</xdr:row>
      <xdr:rowOff>57151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88540FB8-CDEC-41D9-A4AA-350865D55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1" y="2114551"/>
          <a:ext cx="3882736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1085851</xdr:colOff>
      <xdr:row>10</xdr:row>
      <xdr:rowOff>19051</xdr:rowOff>
    </xdr:from>
    <xdr:to>
      <xdr:col>4</xdr:col>
      <xdr:colOff>710912</xdr:colOff>
      <xdr:row>11</xdr:row>
      <xdr:rowOff>57151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6A07E9A4-9887-32DA-9C16-DA6F6288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1" y="1924051"/>
          <a:ext cx="3844636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0FB9-B0F2-4AC2-BE23-36E694F45927}">
  <dimension ref="A3:O24"/>
  <sheetViews>
    <sheetView topLeftCell="A7" zoomScale="110" zoomScaleNormal="110" workbookViewId="0">
      <selection activeCell="M11" sqref="M11"/>
    </sheetView>
  </sheetViews>
  <sheetFormatPr defaultColWidth="11.42578125" defaultRowHeight="12.75"/>
  <cols>
    <col min="1" max="1" width="5.7109375" customWidth="1"/>
    <col min="2" max="2" width="78.5703125" customWidth="1"/>
    <col min="3" max="3" width="3.28515625" customWidth="1"/>
    <col min="4" max="4" width="13.85546875" bestFit="1" customWidth="1"/>
    <col min="5" max="5" width="11.28515625" customWidth="1"/>
    <col min="6" max="6" width="2.28515625" customWidth="1"/>
    <col min="7" max="7" width="14.140625" customWidth="1"/>
    <col min="8" max="8" width="2.28515625" customWidth="1"/>
    <col min="9" max="9" width="13.5703125" customWidth="1"/>
    <col min="10" max="10" width="8" customWidth="1"/>
    <col min="11" max="11" width="17" bestFit="1" customWidth="1"/>
    <col min="13" max="13" width="12.140625" bestFit="1" customWidth="1"/>
    <col min="15" max="15" width="12.140625" bestFit="1" customWidth="1"/>
  </cols>
  <sheetData>
    <row r="3" spans="2:15" ht="13.5" thickBot="1"/>
    <row r="4" spans="2:15" s="1" customFormat="1" ht="24.75" thickBot="1">
      <c r="B4" s="2" t="s">
        <v>8</v>
      </c>
      <c r="C4" s="3"/>
      <c r="D4" s="82" t="s">
        <v>0</v>
      </c>
      <c r="E4" s="83"/>
      <c r="G4" s="9" t="s">
        <v>2</v>
      </c>
      <c r="I4" s="82" t="s">
        <v>1</v>
      </c>
      <c r="J4" s="83"/>
      <c r="K4" s="10" t="s">
        <v>3</v>
      </c>
      <c r="M4" s="4"/>
      <c r="N4" s="5"/>
    </row>
    <row r="5" spans="2:15" s="1" customFormat="1" ht="48.75" thickBot="1">
      <c r="B5" s="6" t="s">
        <v>10</v>
      </c>
      <c r="C5" s="3"/>
      <c r="D5" s="7">
        <v>8250</v>
      </c>
      <c r="E5" s="8" t="s">
        <v>7</v>
      </c>
      <c r="G5" s="34">
        <f>N5</f>
        <v>0.18922018348623854</v>
      </c>
      <c r="I5" s="7"/>
      <c r="J5" s="8" t="s">
        <v>7</v>
      </c>
      <c r="K5" s="16">
        <f>I5*G5</f>
        <v>0</v>
      </c>
      <c r="M5" s="36">
        <f>D5*1</f>
        <v>8250</v>
      </c>
      <c r="N5" s="37">
        <f>M5/$M$16</f>
        <v>0.18922018348623854</v>
      </c>
    </row>
    <row r="6" spans="2:15" s="1" customFormat="1" ht="60.75" thickBot="1">
      <c r="B6" s="6" t="s">
        <v>18</v>
      </c>
      <c r="C6" s="3"/>
      <c r="D6" s="7">
        <v>1250</v>
      </c>
      <c r="E6" s="8" t="s">
        <v>7</v>
      </c>
      <c r="G6" s="34">
        <f t="shared" ref="G6:G15" si="0">N6</f>
        <v>8.6009174311926603E-2</v>
      </c>
      <c r="I6" s="7"/>
      <c r="J6" s="8" t="s">
        <v>7</v>
      </c>
      <c r="K6" s="20">
        <f t="shared" ref="K6:K15" si="1">I6*G6</f>
        <v>0</v>
      </c>
      <c r="M6" s="36">
        <f>D6*3</f>
        <v>3750</v>
      </c>
      <c r="N6" s="37">
        <f t="shared" ref="N6:N15" si="2">M6/$M$16</f>
        <v>8.6009174311926603E-2</v>
      </c>
    </row>
    <row r="7" spans="2:15" s="1" customFormat="1" ht="60.75" thickBot="1">
      <c r="B7" s="6" t="s">
        <v>11</v>
      </c>
      <c r="C7" s="3"/>
      <c r="D7" s="7">
        <v>6900</v>
      </c>
      <c r="E7" s="8" t="s">
        <v>7</v>
      </c>
      <c r="G7" s="34">
        <f t="shared" si="0"/>
        <v>0.15825688073394495</v>
      </c>
      <c r="I7" s="7"/>
      <c r="J7" s="8" t="s">
        <v>7</v>
      </c>
      <c r="K7" s="24">
        <f t="shared" si="1"/>
        <v>0</v>
      </c>
      <c r="M7" s="36">
        <f>D7*1</f>
        <v>6900</v>
      </c>
      <c r="N7" s="37">
        <f t="shared" si="2"/>
        <v>0.15825688073394495</v>
      </c>
    </row>
    <row r="8" spans="2:15" s="1" customFormat="1" ht="60.75" thickBot="1">
      <c r="B8" s="6" t="s">
        <v>19</v>
      </c>
      <c r="C8" s="3"/>
      <c r="D8" s="7">
        <v>475</v>
      </c>
      <c r="E8" s="8" t="s">
        <v>7</v>
      </c>
      <c r="G8" s="34">
        <f t="shared" si="0"/>
        <v>3.2683486238532108E-2</v>
      </c>
      <c r="I8" s="7"/>
      <c r="J8" s="8" t="s">
        <v>7</v>
      </c>
      <c r="K8" s="24">
        <f t="shared" si="1"/>
        <v>0</v>
      </c>
      <c r="M8" s="36">
        <f>D8*3</f>
        <v>1425</v>
      </c>
      <c r="N8" s="37">
        <f t="shared" si="2"/>
        <v>3.2683486238532108E-2</v>
      </c>
    </row>
    <row r="9" spans="2:15" s="1" customFormat="1" ht="60.75" thickBot="1">
      <c r="B9" s="6" t="s">
        <v>12</v>
      </c>
      <c r="C9" s="3"/>
      <c r="D9" s="7">
        <v>7800</v>
      </c>
      <c r="E9" s="8" t="s">
        <v>7</v>
      </c>
      <c r="G9" s="34">
        <f t="shared" si="0"/>
        <v>0.17889908256880735</v>
      </c>
      <c r="I9" s="7"/>
      <c r="J9" s="8" t="s">
        <v>7</v>
      </c>
      <c r="K9" s="24">
        <f t="shared" si="1"/>
        <v>0</v>
      </c>
      <c r="M9" s="36">
        <f>D9*1</f>
        <v>7800</v>
      </c>
      <c r="N9" s="37">
        <f t="shared" si="2"/>
        <v>0.17889908256880735</v>
      </c>
    </row>
    <row r="10" spans="2:15" s="1" customFormat="1" ht="60.75" thickBot="1">
      <c r="B10" s="6" t="s">
        <v>20</v>
      </c>
      <c r="C10" s="3"/>
      <c r="D10" s="7">
        <v>475</v>
      </c>
      <c r="E10" s="8" t="s">
        <v>7</v>
      </c>
      <c r="G10" s="34">
        <f t="shared" si="0"/>
        <v>3.2683486238532108E-2</v>
      </c>
      <c r="I10" s="7"/>
      <c r="J10" s="8" t="s">
        <v>7</v>
      </c>
      <c r="K10" s="24">
        <f t="shared" si="1"/>
        <v>0</v>
      </c>
      <c r="M10" s="36">
        <f>D10*3</f>
        <v>1425</v>
      </c>
      <c r="N10" s="37">
        <f t="shared" si="2"/>
        <v>3.2683486238532108E-2</v>
      </c>
    </row>
    <row r="11" spans="2:15" s="1" customFormat="1" ht="60.75" thickBot="1">
      <c r="B11" s="6" t="s">
        <v>13</v>
      </c>
      <c r="C11" s="3"/>
      <c r="D11" s="7">
        <v>3950</v>
      </c>
      <c r="E11" s="8" t="s">
        <v>7</v>
      </c>
      <c r="G11" s="34">
        <f t="shared" si="0"/>
        <v>9.0596330275229356E-2</v>
      </c>
      <c r="I11" s="7"/>
      <c r="J11" s="8" t="s">
        <v>7</v>
      </c>
      <c r="K11" s="24">
        <f t="shared" si="1"/>
        <v>0</v>
      </c>
      <c r="M11" s="36">
        <f>D11*1</f>
        <v>3950</v>
      </c>
      <c r="N11" s="37">
        <f t="shared" si="2"/>
        <v>9.0596330275229356E-2</v>
      </c>
    </row>
    <row r="12" spans="2:15" s="1" customFormat="1" ht="48.75" thickBot="1">
      <c r="B12" s="6" t="s">
        <v>17</v>
      </c>
      <c r="C12" s="3"/>
      <c r="D12" s="7">
        <v>450</v>
      </c>
      <c r="E12" s="8" t="s">
        <v>7</v>
      </c>
      <c r="G12" s="34">
        <f t="shared" si="0"/>
        <v>3.096330275229358E-2</v>
      </c>
      <c r="I12" s="7"/>
      <c r="J12" s="8" t="s">
        <v>7</v>
      </c>
      <c r="K12" s="24">
        <f t="shared" si="1"/>
        <v>0</v>
      </c>
      <c r="M12" s="36">
        <f>D12*3</f>
        <v>1350</v>
      </c>
      <c r="N12" s="37">
        <f t="shared" si="2"/>
        <v>3.096330275229358E-2</v>
      </c>
      <c r="O12" s="43">
        <f>SUM(M5:M12)</f>
        <v>34850</v>
      </c>
    </row>
    <row r="13" spans="2:15" s="1" customFormat="1" ht="60.75" thickBot="1">
      <c r="B13" s="6" t="s">
        <v>21</v>
      </c>
      <c r="C13" s="3"/>
      <c r="D13" s="7">
        <v>3500</v>
      </c>
      <c r="E13" s="8" t="s">
        <v>7</v>
      </c>
      <c r="G13" s="34">
        <f t="shared" si="0"/>
        <v>8.027522935779817E-2</v>
      </c>
      <c r="I13" s="7"/>
      <c r="J13" s="8" t="s">
        <v>7</v>
      </c>
      <c r="K13" s="24">
        <f t="shared" si="1"/>
        <v>0</v>
      </c>
      <c r="M13" s="36">
        <f>D13*1</f>
        <v>3500</v>
      </c>
      <c r="N13" s="37">
        <f t="shared" si="2"/>
        <v>8.027522935779817E-2</v>
      </c>
      <c r="O13" s="43"/>
    </row>
    <row r="14" spans="2:15" s="1" customFormat="1" ht="60.75" thickBot="1">
      <c r="B14" s="6" t="s">
        <v>22</v>
      </c>
      <c r="C14" s="3"/>
      <c r="D14" s="7">
        <v>350</v>
      </c>
      <c r="E14" s="8" t="s">
        <v>7</v>
      </c>
      <c r="G14" s="34">
        <f t="shared" si="0"/>
        <v>2.4082568807339451E-2</v>
      </c>
      <c r="I14" s="7"/>
      <c r="J14" s="8" t="s">
        <v>7</v>
      </c>
      <c r="K14" s="24">
        <f t="shared" si="1"/>
        <v>0</v>
      </c>
      <c r="M14" s="36">
        <f>D14*3</f>
        <v>1050</v>
      </c>
      <c r="N14" s="37">
        <f t="shared" si="2"/>
        <v>2.4082568807339451E-2</v>
      </c>
    </row>
    <row r="15" spans="2:15" s="1" customFormat="1" ht="96.75" thickBot="1">
      <c r="B15" s="6" t="s">
        <v>14</v>
      </c>
      <c r="C15" s="3"/>
      <c r="D15" s="7">
        <v>350</v>
      </c>
      <c r="E15" s="8" t="s">
        <v>15</v>
      </c>
      <c r="G15" s="35">
        <f t="shared" si="0"/>
        <v>9.6330275229357804E-2</v>
      </c>
      <c r="I15" s="7"/>
      <c r="J15" s="8" t="s">
        <v>15</v>
      </c>
      <c r="K15" s="24">
        <f t="shared" si="1"/>
        <v>0</v>
      </c>
      <c r="M15" s="36">
        <f>D15*12</f>
        <v>4200</v>
      </c>
      <c r="N15" s="37">
        <f t="shared" si="2"/>
        <v>9.6330275229357804E-2</v>
      </c>
    </row>
    <row r="16" spans="2:15" ht="13.5" thickBot="1">
      <c r="G16" s="33">
        <f>SUM(G5:G15)</f>
        <v>1.0000000000000002</v>
      </c>
      <c r="M16" s="41">
        <f>SUM(M5:M15)</f>
        <v>43600</v>
      </c>
      <c r="N16" s="38">
        <f>SUM(N5:N15)</f>
        <v>1.0000000000000002</v>
      </c>
    </row>
    <row r="17" spans="1:14" ht="24.75" thickBot="1">
      <c r="B17" s="2" t="s">
        <v>9</v>
      </c>
      <c r="C17" s="3"/>
      <c r="D17" s="82" t="s">
        <v>0</v>
      </c>
      <c r="E17" s="83"/>
      <c r="G17" s="9" t="s">
        <v>2</v>
      </c>
      <c r="I17" s="82" t="s">
        <v>1</v>
      </c>
      <c r="J17" s="83"/>
      <c r="K17" s="10" t="s">
        <v>3</v>
      </c>
      <c r="L17" s="11"/>
      <c r="M17" s="11"/>
      <c r="N17" s="11"/>
    </row>
    <row r="18" spans="1:14" s="3" customFormat="1" ht="60.75" thickBot="1">
      <c r="A18"/>
      <c r="B18" s="12" t="s">
        <v>23</v>
      </c>
      <c r="D18" s="13">
        <v>43</v>
      </c>
      <c r="E18" s="14" t="s">
        <v>4</v>
      </c>
      <c r="F18" s="15"/>
      <c r="G18" s="34">
        <f>N18</f>
        <v>0.17485142320925867</v>
      </c>
      <c r="H18" s="15"/>
      <c r="I18" s="13"/>
      <c r="J18" s="14" t="s">
        <v>4</v>
      </c>
      <c r="K18" s="16">
        <f>I18*G18</f>
        <v>0</v>
      </c>
      <c r="L18" s="17"/>
      <c r="M18" s="39">
        <f>D18*65</f>
        <v>2795</v>
      </c>
      <c r="N18" s="40">
        <f>M18/$M$21</f>
        <v>0.17485142320925867</v>
      </c>
    </row>
    <row r="19" spans="1:14" s="3" customFormat="1" ht="60.75" thickBot="1">
      <c r="A19"/>
      <c r="B19" s="12" t="s">
        <v>24</v>
      </c>
      <c r="D19" s="18">
        <v>69</v>
      </c>
      <c r="E19" s="19" t="s">
        <v>4</v>
      </c>
      <c r="F19" s="15"/>
      <c r="G19" s="34">
        <f t="shared" ref="G19:G20" si="3">N19</f>
        <v>4.3165467625899283E-2</v>
      </c>
      <c r="H19" s="15"/>
      <c r="I19" s="18"/>
      <c r="J19" s="19" t="s">
        <v>4</v>
      </c>
      <c r="K19" s="20">
        <f t="shared" ref="K19:K20" si="4">I19*G19</f>
        <v>0</v>
      </c>
      <c r="L19" s="17"/>
      <c r="M19" s="39">
        <f>D19*10</f>
        <v>690</v>
      </c>
      <c r="N19" s="40">
        <f t="shared" ref="N19:N20" si="5">M19/$M$21</f>
        <v>4.3165467625899283E-2</v>
      </c>
    </row>
    <row r="20" spans="1:14" s="3" customFormat="1" ht="36.75" thickBot="1">
      <c r="A20"/>
      <c r="B20" s="21" t="s">
        <v>16</v>
      </c>
      <c r="D20" s="32">
        <v>15</v>
      </c>
      <c r="E20" s="23" t="s">
        <v>5</v>
      </c>
      <c r="F20" s="15"/>
      <c r="G20" s="35">
        <f t="shared" si="3"/>
        <v>0.78198310916484204</v>
      </c>
      <c r="H20" s="15"/>
      <c r="I20" s="22"/>
      <c r="J20" s="23" t="s">
        <v>4</v>
      </c>
      <c r="K20" s="24">
        <f t="shared" si="4"/>
        <v>0</v>
      </c>
      <c r="L20" s="17"/>
      <c r="M20" s="39">
        <v>12500</v>
      </c>
      <c r="N20" s="40">
        <f t="shared" si="5"/>
        <v>0.78198310916484204</v>
      </c>
    </row>
    <row r="21" spans="1:14" s="3" customFormat="1" ht="13.5" thickBot="1">
      <c r="A21"/>
      <c r="B21" s="25"/>
      <c r="D21" s="26"/>
      <c r="E21" s="27"/>
      <c r="F21" s="28"/>
      <c r="G21" s="29"/>
      <c r="H21" s="28"/>
      <c r="I21" s="26"/>
      <c r="J21" s="27"/>
      <c r="L21" s="17"/>
      <c r="M21" s="42">
        <f>SUM(M18:M20)</f>
        <v>15985</v>
      </c>
      <c r="N21" s="40">
        <f>SUM(N18:N20)</f>
        <v>1</v>
      </c>
    </row>
    <row r="22" spans="1:14" s="3" customFormat="1" ht="13.5" thickBot="1">
      <c r="A22"/>
      <c r="B22" s="25"/>
      <c r="D22" s="26"/>
      <c r="E22" s="27"/>
      <c r="F22" s="28"/>
      <c r="G22" s="30">
        <f>SUM(G18:G21)</f>
        <v>1</v>
      </c>
      <c r="H22" s="28"/>
      <c r="I22" s="80" t="s">
        <v>6</v>
      </c>
      <c r="J22" s="81"/>
      <c r="K22" s="31">
        <f>SUM(K18:K21)</f>
        <v>0</v>
      </c>
      <c r="L22" s="17"/>
      <c r="M22" s="17"/>
      <c r="N22" s="17"/>
    </row>
    <row r="23" spans="1:14" s="3" customFormat="1">
      <c r="A23"/>
      <c r="B23" s="25"/>
      <c r="D23" s="26"/>
      <c r="E23" s="27"/>
      <c r="I23" s="26"/>
      <c r="J23" s="27"/>
      <c r="L23" s="17"/>
      <c r="M23" s="17"/>
      <c r="N23" s="17"/>
    </row>
    <row r="24" spans="1:14">
      <c r="M24" s="41">
        <f>M16+M21</f>
        <v>59585</v>
      </c>
    </row>
  </sheetData>
  <mergeCells count="5">
    <mergeCell ref="I22:J22"/>
    <mergeCell ref="D4:E4"/>
    <mergeCell ref="I4:J4"/>
    <mergeCell ref="D17:E17"/>
    <mergeCell ref="I17:J17"/>
  </mergeCells>
  <pageMargins left="0.23622047244094491" right="0.1968503937007874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6FFBF-02D6-4252-9950-63FBF2F31808}">
  <dimension ref="A3:O24"/>
  <sheetViews>
    <sheetView topLeftCell="A6" zoomScale="110" zoomScaleNormal="110" workbookViewId="0">
      <selection activeCell="M11" sqref="M11"/>
    </sheetView>
  </sheetViews>
  <sheetFormatPr defaultColWidth="11.42578125" defaultRowHeight="12.75"/>
  <cols>
    <col min="1" max="1" width="5.7109375" customWidth="1"/>
    <col min="2" max="2" width="78.5703125" customWidth="1"/>
    <col min="3" max="3" width="3.28515625" customWidth="1"/>
    <col min="4" max="4" width="13.85546875" bestFit="1" customWidth="1"/>
    <col min="5" max="5" width="11.28515625" customWidth="1"/>
    <col min="6" max="6" width="2.28515625" customWidth="1"/>
    <col min="7" max="7" width="14.140625" customWidth="1"/>
    <col min="8" max="8" width="2.28515625" customWidth="1"/>
    <col min="9" max="9" width="13.5703125" customWidth="1"/>
    <col min="10" max="10" width="8" customWidth="1"/>
    <col min="11" max="11" width="17" bestFit="1" customWidth="1"/>
    <col min="13" max="13" width="12.140625" bestFit="1" customWidth="1"/>
    <col min="15" max="15" width="12.140625" bestFit="1" customWidth="1"/>
  </cols>
  <sheetData>
    <row r="3" spans="2:15" ht="13.5" thickBot="1"/>
    <row r="4" spans="2:15" s="1" customFormat="1" ht="24.75" thickBot="1">
      <c r="B4" s="2" t="s">
        <v>8</v>
      </c>
      <c r="C4" s="3"/>
      <c r="D4" s="82" t="s">
        <v>0</v>
      </c>
      <c r="E4" s="83"/>
      <c r="G4" s="9" t="s">
        <v>2</v>
      </c>
      <c r="I4" s="82" t="s">
        <v>1</v>
      </c>
      <c r="J4" s="83"/>
      <c r="K4" s="10" t="s">
        <v>3</v>
      </c>
      <c r="M4" s="4"/>
      <c r="N4" s="5"/>
    </row>
    <row r="5" spans="2:15" s="1" customFormat="1" ht="48.75" thickBot="1">
      <c r="B5" s="6" t="s">
        <v>10</v>
      </c>
      <c r="C5" s="3"/>
      <c r="D5" s="7">
        <v>5600</v>
      </c>
      <c r="E5" s="8" t="s">
        <v>7</v>
      </c>
      <c r="G5" s="34">
        <f>N5</f>
        <v>0.11630321910695743</v>
      </c>
      <c r="I5" s="7"/>
      <c r="J5" s="8" t="s">
        <v>7</v>
      </c>
      <c r="K5" s="16">
        <f>I5*G5</f>
        <v>0</v>
      </c>
      <c r="M5" s="36">
        <f>D5*1</f>
        <v>5600</v>
      </c>
      <c r="N5" s="37">
        <f>M5/$M$16</f>
        <v>0.11630321910695743</v>
      </c>
    </row>
    <row r="6" spans="2:15" s="1" customFormat="1" ht="60.75" thickBot="1">
      <c r="B6" s="6" t="s">
        <v>18</v>
      </c>
      <c r="C6" s="3"/>
      <c r="D6" s="7">
        <v>550</v>
      </c>
      <c r="E6" s="8" t="s">
        <v>7</v>
      </c>
      <c r="G6" s="34">
        <f t="shared" ref="G6:G15" si="0">N6</f>
        <v>3.4267912772585667E-2</v>
      </c>
      <c r="I6" s="7"/>
      <c r="J6" s="8" t="s">
        <v>7</v>
      </c>
      <c r="K6" s="20">
        <f t="shared" ref="K6:K15" si="1">I6*G6</f>
        <v>0</v>
      </c>
      <c r="M6" s="36">
        <f>D6*3</f>
        <v>1650</v>
      </c>
      <c r="N6" s="37">
        <f t="shared" ref="N6:N15" si="2">M6/$M$16</f>
        <v>3.4267912772585667E-2</v>
      </c>
    </row>
    <row r="7" spans="2:15" s="1" customFormat="1" ht="60.75" thickBot="1">
      <c r="B7" s="6" t="s">
        <v>11</v>
      </c>
      <c r="C7" s="3"/>
      <c r="D7" s="7">
        <v>3900</v>
      </c>
      <c r="E7" s="8" t="s">
        <v>7</v>
      </c>
      <c r="G7" s="34">
        <f t="shared" si="0"/>
        <v>0.16199376947040497</v>
      </c>
      <c r="I7" s="7"/>
      <c r="J7" s="8" t="s">
        <v>7</v>
      </c>
      <c r="K7" s="24">
        <f t="shared" si="1"/>
        <v>0</v>
      </c>
      <c r="M7" s="36">
        <f>D7*1*2</f>
        <v>7800</v>
      </c>
      <c r="N7" s="37">
        <f t="shared" si="2"/>
        <v>0.16199376947040497</v>
      </c>
    </row>
    <row r="8" spans="2:15" s="1" customFormat="1" ht="60.75" thickBot="1">
      <c r="B8" s="6" t="s">
        <v>19</v>
      </c>
      <c r="C8" s="3"/>
      <c r="D8" s="7">
        <v>375</v>
      </c>
      <c r="E8" s="8" t="s">
        <v>7</v>
      </c>
      <c r="G8" s="34">
        <f t="shared" si="0"/>
        <v>4.6728971962616821E-2</v>
      </c>
      <c r="I8" s="7"/>
      <c r="J8" s="8" t="s">
        <v>7</v>
      </c>
      <c r="K8" s="24">
        <f t="shared" si="1"/>
        <v>0</v>
      </c>
      <c r="M8" s="36">
        <f>D8*3*2</f>
        <v>2250</v>
      </c>
      <c r="N8" s="37">
        <f t="shared" si="2"/>
        <v>4.6728971962616821E-2</v>
      </c>
    </row>
    <row r="9" spans="2:15" s="1" customFormat="1" ht="60.75" thickBot="1">
      <c r="B9" s="6" t="s">
        <v>12</v>
      </c>
      <c r="C9" s="3"/>
      <c r="D9" s="7">
        <v>4800</v>
      </c>
      <c r="E9" s="8" t="s">
        <v>7</v>
      </c>
      <c r="G9" s="34">
        <f t="shared" si="0"/>
        <v>0.19937694704049844</v>
      </c>
      <c r="I9" s="7"/>
      <c r="J9" s="8" t="s">
        <v>7</v>
      </c>
      <c r="K9" s="24">
        <f t="shared" si="1"/>
        <v>0</v>
      </c>
      <c r="M9" s="36">
        <f>D9*1*2</f>
        <v>9600</v>
      </c>
      <c r="N9" s="37">
        <f t="shared" si="2"/>
        <v>0.19937694704049844</v>
      </c>
    </row>
    <row r="10" spans="2:15" s="1" customFormat="1" ht="60.75" thickBot="1">
      <c r="B10" s="6" t="s">
        <v>20</v>
      </c>
      <c r="C10" s="3"/>
      <c r="D10" s="7">
        <v>375</v>
      </c>
      <c r="E10" s="8" t="s">
        <v>7</v>
      </c>
      <c r="G10" s="34">
        <f t="shared" si="0"/>
        <v>4.6728971962616821E-2</v>
      </c>
      <c r="I10" s="7"/>
      <c r="J10" s="8" t="s">
        <v>7</v>
      </c>
      <c r="K10" s="24">
        <f t="shared" si="1"/>
        <v>0</v>
      </c>
      <c r="M10" s="36">
        <f>D10*3*2</f>
        <v>2250</v>
      </c>
      <c r="N10" s="37">
        <f t="shared" si="2"/>
        <v>4.6728971962616821E-2</v>
      </c>
    </row>
    <row r="11" spans="2:15" s="1" customFormat="1" ht="60.75" thickBot="1">
      <c r="B11" s="6" t="s">
        <v>13</v>
      </c>
      <c r="C11" s="3"/>
      <c r="D11" s="7">
        <v>2950</v>
      </c>
      <c r="E11" s="8" t="s">
        <v>7</v>
      </c>
      <c r="G11" s="34">
        <f t="shared" si="0"/>
        <v>0.12253374870197301</v>
      </c>
      <c r="I11" s="7"/>
      <c r="J11" s="8" t="s">
        <v>7</v>
      </c>
      <c r="K11" s="24">
        <f t="shared" si="1"/>
        <v>0</v>
      </c>
      <c r="M11" s="36">
        <f>D11*1*2</f>
        <v>5900</v>
      </c>
      <c r="N11" s="37">
        <f t="shared" si="2"/>
        <v>0.12253374870197301</v>
      </c>
    </row>
    <row r="12" spans="2:15" s="1" customFormat="1" ht="48.75" thickBot="1">
      <c r="B12" s="6" t="s">
        <v>17</v>
      </c>
      <c r="C12" s="3"/>
      <c r="D12" s="7">
        <v>375</v>
      </c>
      <c r="E12" s="8" t="s">
        <v>7</v>
      </c>
      <c r="G12" s="34">
        <f t="shared" si="0"/>
        <v>4.6728971962616821E-2</v>
      </c>
      <c r="I12" s="7"/>
      <c r="J12" s="8" t="s">
        <v>7</v>
      </c>
      <c r="K12" s="24">
        <f t="shared" si="1"/>
        <v>0</v>
      </c>
      <c r="M12" s="36">
        <f>D12*3*2</f>
        <v>2250</v>
      </c>
      <c r="N12" s="37">
        <f t="shared" si="2"/>
        <v>4.6728971962616821E-2</v>
      </c>
      <c r="O12" s="43">
        <f>SUM(M5:M12)</f>
        <v>37300</v>
      </c>
    </row>
    <row r="13" spans="2:15" s="1" customFormat="1" ht="60.75" thickBot="1">
      <c r="B13" s="6" t="s">
        <v>21</v>
      </c>
      <c r="C13" s="3"/>
      <c r="D13" s="7">
        <v>2500</v>
      </c>
      <c r="E13" s="8" t="s">
        <v>7</v>
      </c>
      <c r="G13" s="34">
        <f t="shared" si="0"/>
        <v>0.10384215991692627</v>
      </c>
      <c r="I13" s="7"/>
      <c r="J13" s="8" t="s">
        <v>7</v>
      </c>
      <c r="K13" s="24">
        <f t="shared" si="1"/>
        <v>0</v>
      </c>
      <c r="M13" s="36">
        <f>D13*1*2</f>
        <v>5000</v>
      </c>
      <c r="N13" s="37">
        <f t="shared" si="2"/>
        <v>0.10384215991692627</v>
      </c>
      <c r="O13" s="43"/>
    </row>
    <row r="14" spans="2:15" s="1" customFormat="1" ht="60.75" thickBot="1">
      <c r="B14" s="6" t="s">
        <v>22</v>
      </c>
      <c r="C14" s="3"/>
      <c r="D14" s="7">
        <v>275</v>
      </c>
      <c r="E14" s="8" t="s">
        <v>7</v>
      </c>
      <c r="G14" s="34">
        <f t="shared" si="0"/>
        <v>3.4267912772585667E-2</v>
      </c>
      <c r="I14" s="7"/>
      <c r="J14" s="8" t="s">
        <v>7</v>
      </c>
      <c r="K14" s="24">
        <f t="shared" si="1"/>
        <v>0</v>
      </c>
      <c r="M14" s="36">
        <f>D14*3*2</f>
        <v>1650</v>
      </c>
      <c r="N14" s="37">
        <f t="shared" si="2"/>
        <v>3.4267912772585667E-2</v>
      </c>
    </row>
    <row r="15" spans="2:15" s="1" customFormat="1" ht="96.75" thickBot="1">
      <c r="B15" s="6" t="s">
        <v>14</v>
      </c>
      <c r="C15" s="3"/>
      <c r="D15" s="7">
        <v>350</v>
      </c>
      <c r="E15" s="8" t="s">
        <v>15</v>
      </c>
      <c r="G15" s="35">
        <f t="shared" si="0"/>
        <v>8.7227414330218064E-2</v>
      </c>
      <c r="I15" s="7"/>
      <c r="J15" s="8" t="s">
        <v>15</v>
      </c>
      <c r="K15" s="24">
        <f t="shared" si="1"/>
        <v>0</v>
      </c>
      <c r="M15" s="36">
        <f>D15*12</f>
        <v>4200</v>
      </c>
      <c r="N15" s="37">
        <f t="shared" si="2"/>
        <v>8.7227414330218064E-2</v>
      </c>
    </row>
    <row r="16" spans="2:15" ht="13.5" thickBot="1">
      <c r="G16" s="33">
        <f>SUM(G5:G15)</f>
        <v>1</v>
      </c>
      <c r="M16" s="41">
        <f>SUM(M5:M15)</f>
        <v>48150</v>
      </c>
      <c r="N16" s="38">
        <f>SUM(N5:N15)</f>
        <v>1</v>
      </c>
    </row>
    <row r="17" spans="1:14" ht="24.75" thickBot="1">
      <c r="B17" s="2" t="s">
        <v>9</v>
      </c>
      <c r="C17" s="3"/>
      <c r="D17" s="82" t="s">
        <v>0</v>
      </c>
      <c r="E17" s="83"/>
      <c r="G17" s="9" t="s">
        <v>2</v>
      </c>
      <c r="I17" s="82" t="s">
        <v>1</v>
      </c>
      <c r="J17" s="83"/>
      <c r="K17" s="10" t="s">
        <v>3</v>
      </c>
      <c r="L17" s="11"/>
      <c r="M17" s="11"/>
      <c r="N17" s="11"/>
    </row>
    <row r="18" spans="1:14" s="3" customFormat="1" ht="60.75" thickBot="1">
      <c r="A18"/>
      <c r="B18" s="12" t="s">
        <v>23</v>
      </c>
      <c r="D18" s="13">
        <v>43</v>
      </c>
      <c r="E18" s="14" t="s">
        <v>4</v>
      </c>
      <c r="F18" s="15"/>
      <c r="G18" s="34">
        <f>N18</f>
        <v>0.17485142320925867</v>
      </c>
      <c r="H18" s="15"/>
      <c r="I18" s="13"/>
      <c r="J18" s="14" t="s">
        <v>4</v>
      </c>
      <c r="K18" s="16">
        <f>I18*G18</f>
        <v>0</v>
      </c>
      <c r="L18" s="17"/>
      <c r="M18" s="39">
        <f>D18*65</f>
        <v>2795</v>
      </c>
      <c r="N18" s="40">
        <f>M18/$M$21</f>
        <v>0.17485142320925867</v>
      </c>
    </row>
    <row r="19" spans="1:14" s="3" customFormat="1" ht="60.75" thickBot="1">
      <c r="A19"/>
      <c r="B19" s="12" t="s">
        <v>24</v>
      </c>
      <c r="D19" s="18">
        <v>69</v>
      </c>
      <c r="E19" s="19" t="s">
        <v>4</v>
      </c>
      <c r="F19" s="15"/>
      <c r="G19" s="34">
        <f t="shared" ref="G19:G20" si="3">N19</f>
        <v>4.3165467625899283E-2</v>
      </c>
      <c r="H19" s="15"/>
      <c r="I19" s="18"/>
      <c r="J19" s="19" t="s">
        <v>4</v>
      </c>
      <c r="K19" s="20">
        <f t="shared" ref="K19:K20" si="4">I19*G19</f>
        <v>0</v>
      </c>
      <c r="L19" s="17"/>
      <c r="M19" s="39">
        <f>D19*10</f>
        <v>690</v>
      </c>
      <c r="N19" s="40">
        <f t="shared" ref="N19:N20" si="5">M19/$M$21</f>
        <v>4.3165467625899283E-2</v>
      </c>
    </row>
    <row r="20" spans="1:14" s="3" customFormat="1" ht="36.75" thickBot="1">
      <c r="A20"/>
      <c r="B20" s="21" t="s">
        <v>16</v>
      </c>
      <c r="D20" s="32">
        <v>15</v>
      </c>
      <c r="E20" s="23" t="s">
        <v>5</v>
      </c>
      <c r="F20" s="15"/>
      <c r="G20" s="35">
        <f t="shared" si="3"/>
        <v>0.78198310916484204</v>
      </c>
      <c r="H20" s="15"/>
      <c r="I20" s="22"/>
      <c r="J20" s="23" t="s">
        <v>4</v>
      </c>
      <c r="K20" s="24">
        <f t="shared" si="4"/>
        <v>0</v>
      </c>
      <c r="L20" s="17"/>
      <c r="M20" s="39">
        <v>12500</v>
      </c>
      <c r="N20" s="40">
        <f t="shared" si="5"/>
        <v>0.78198310916484204</v>
      </c>
    </row>
    <row r="21" spans="1:14" s="3" customFormat="1" ht="13.5" thickBot="1">
      <c r="A21"/>
      <c r="B21" s="25"/>
      <c r="D21" s="26"/>
      <c r="E21" s="27"/>
      <c r="F21" s="28"/>
      <c r="G21" s="29"/>
      <c r="H21" s="28"/>
      <c r="I21" s="26"/>
      <c r="J21" s="27"/>
      <c r="L21" s="17"/>
      <c r="M21" s="42">
        <f>SUM(M18:M20)</f>
        <v>15985</v>
      </c>
      <c r="N21" s="40">
        <f>SUM(N18:N20)</f>
        <v>1</v>
      </c>
    </row>
    <row r="22" spans="1:14" s="3" customFormat="1" ht="13.5" thickBot="1">
      <c r="A22"/>
      <c r="B22" s="25"/>
      <c r="D22" s="26"/>
      <c r="E22" s="27"/>
      <c r="F22" s="28"/>
      <c r="G22" s="30">
        <f>SUM(G18:G21)</f>
        <v>1</v>
      </c>
      <c r="H22" s="28"/>
      <c r="I22" s="80" t="s">
        <v>6</v>
      </c>
      <c r="J22" s="81"/>
      <c r="K22" s="31">
        <f>SUM(K18:K21)</f>
        <v>0</v>
      </c>
      <c r="L22" s="17"/>
      <c r="M22" s="17"/>
      <c r="N22" s="17"/>
    </row>
    <row r="23" spans="1:14" s="3" customFormat="1">
      <c r="A23"/>
      <c r="B23" s="25"/>
      <c r="D23" s="26"/>
      <c r="E23" s="27"/>
      <c r="I23" s="26"/>
      <c r="J23" s="27"/>
      <c r="L23" s="17"/>
      <c r="M23" s="17"/>
      <c r="N23" s="17"/>
    </row>
    <row r="24" spans="1:14">
      <c r="M24" s="41">
        <f>M16+M21</f>
        <v>64135</v>
      </c>
    </row>
  </sheetData>
  <mergeCells count="5">
    <mergeCell ref="D4:E4"/>
    <mergeCell ref="I4:J4"/>
    <mergeCell ref="D17:E17"/>
    <mergeCell ref="I17:J17"/>
    <mergeCell ref="I22:J22"/>
  </mergeCells>
  <pageMargins left="0.23622047244094491" right="0.1968503937007874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DB41-CF32-47A1-876C-A1B6115DF420}">
  <dimension ref="B2:I30"/>
  <sheetViews>
    <sheetView showGridLines="0" tabSelected="1" zoomScale="85" zoomScaleNormal="85" workbookViewId="0">
      <selection activeCell="G33" sqref="G33"/>
    </sheetView>
  </sheetViews>
  <sheetFormatPr defaultRowHeight="15" customHeight="1"/>
  <cols>
    <col min="1" max="1" width="2" style="62" customWidth="1"/>
    <col min="2" max="2" width="11.42578125" style="44" customWidth="1"/>
    <col min="3" max="3" width="40" style="62" customWidth="1"/>
    <col min="4" max="4" width="23.85546875" style="62" customWidth="1"/>
    <col min="5" max="5" width="18.140625" style="62" customWidth="1"/>
    <col min="6" max="6" width="4.5703125" style="62" customWidth="1"/>
    <col min="7" max="7" width="17.42578125" style="62" customWidth="1"/>
    <col min="8" max="8" width="54" style="62" customWidth="1"/>
    <col min="9" max="9" width="26" style="62" customWidth="1"/>
    <col min="10" max="10" width="20" style="62" customWidth="1"/>
    <col min="11" max="16384" width="9.140625" style="62"/>
  </cols>
  <sheetData>
    <row r="2" spans="2:9" ht="15" customHeight="1">
      <c r="B2" s="90" t="s">
        <v>102</v>
      </c>
      <c r="C2" s="90"/>
      <c r="D2" s="90"/>
      <c r="E2" s="90"/>
      <c r="G2" s="90" t="s">
        <v>109</v>
      </c>
      <c r="H2" s="90"/>
      <c r="I2" s="90"/>
    </row>
    <row r="4" spans="2:9" ht="15" customHeight="1">
      <c r="B4" s="91" t="s">
        <v>103</v>
      </c>
      <c r="C4" s="91" t="s">
        <v>26</v>
      </c>
      <c r="D4" s="91"/>
      <c r="E4" s="91"/>
      <c r="G4" s="91" t="s">
        <v>105</v>
      </c>
      <c r="H4" s="91"/>
      <c r="I4" s="91"/>
    </row>
    <row r="5" spans="2:9" ht="15" customHeight="1">
      <c r="B5" s="45" t="s">
        <v>31</v>
      </c>
      <c r="C5" s="45" t="s">
        <v>27</v>
      </c>
      <c r="D5" s="45" t="s">
        <v>40</v>
      </c>
      <c r="E5" s="45" t="s">
        <v>41</v>
      </c>
      <c r="G5" s="55" t="s">
        <v>42</v>
      </c>
      <c r="H5" s="55" t="s">
        <v>25</v>
      </c>
      <c r="I5" s="56" t="s">
        <v>92</v>
      </c>
    </row>
    <row r="6" spans="2:9" ht="15" customHeight="1">
      <c r="B6" s="47" t="s">
        <v>32</v>
      </c>
      <c r="C6" s="47" t="s">
        <v>118</v>
      </c>
      <c r="D6" s="48">
        <v>975</v>
      </c>
      <c r="E6" s="49"/>
      <c r="G6" s="57" t="s">
        <v>47</v>
      </c>
      <c r="H6" s="69" t="s">
        <v>124</v>
      </c>
      <c r="I6" s="78"/>
    </row>
    <row r="7" spans="2:9" ht="15" customHeight="1">
      <c r="G7" s="57" t="s">
        <v>52</v>
      </c>
      <c r="H7" s="57" t="s">
        <v>45</v>
      </c>
      <c r="I7" s="78"/>
    </row>
    <row r="8" spans="2:9" ht="15" customHeight="1">
      <c r="B8" s="54" t="s">
        <v>39</v>
      </c>
      <c r="D8" s="63"/>
    </row>
    <row r="9" spans="2:9" ht="15" customHeight="1">
      <c r="G9" s="77" t="s">
        <v>107</v>
      </c>
      <c r="H9" s="77"/>
      <c r="I9" s="77"/>
    </row>
    <row r="10" spans="2:9" ht="15" customHeight="1">
      <c r="D10" s="74"/>
      <c r="G10" s="46" t="s">
        <v>54</v>
      </c>
      <c r="H10" s="76" t="s">
        <v>55</v>
      </c>
      <c r="I10" s="46" t="s">
        <v>123</v>
      </c>
    </row>
    <row r="11" spans="2:9" ht="15" customHeight="1">
      <c r="B11" s="62"/>
      <c r="C11" s="58" t="s">
        <v>94</v>
      </c>
      <c r="D11" s="60">
        <f>3*D6</f>
        <v>2925</v>
      </c>
      <c r="G11" s="88" t="s">
        <v>56</v>
      </c>
      <c r="H11" s="75" t="s">
        <v>91</v>
      </c>
      <c r="I11" s="67"/>
    </row>
    <row r="12" spans="2:9" ht="15" customHeight="1">
      <c r="B12" s="62"/>
      <c r="C12" s="58" t="s">
        <v>93</v>
      </c>
      <c r="D12" s="59">
        <f>E6*3</f>
        <v>0</v>
      </c>
      <c r="G12" s="89"/>
      <c r="H12" s="75" t="s">
        <v>120</v>
      </c>
      <c r="I12" s="67"/>
    </row>
    <row r="13" spans="2:9" ht="15" customHeight="1">
      <c r="B13" s="62"/>
    </row>
    <row r="16" spans="2:9" ht="15" customHeight="1">
      <c r="C16" s="84" t="s">
        <v>28</v>
      </c>
      <c r="D16" s="85"/>
    </row>
    <row r="17" spans="2:4" ht="15" customHeight="1">
      <c r="C17" s="86" t="s">
        <v>29</v>
      </c>
      <c r="D17" s="86"/>
    </row>
    <row r="18" spans="2:4" ht="15" customHeight="1">
      <c r="C18" s="87" t="s">
        <v>30</v>
      </c>
      <c r="D18" s="87"/>
    </row>
    <row r="19" spans="2:4" ht="15" customHeight="1">
      <c r="B19" s="62"/>
    </row>
    <row r="20" spans="2:4" ht="15" customHeight="1">
      <c r="B20" s="62"/>
    </row>
    <row r="21" spans="2:4" ht="15" customHeight="1">
      <c r="B21" s="62"/>
    </row>
    <row r="22" spans="2:4" ht="15" customHeight="1">
      <c r="B22" s="62"/>
    </row>
    <row r="23" spans="2:4" ht="15" customHeight="1">
      <c r="B23" s="62"/>
    </row>
    <row r="24" spans="2:4" ht="15" customHeight="1">
      <c r="B24" s="62"/>
    </row>
    <row r="25" spans="2:4" ht="15" customHeight="1">
      <c r="B25" s="62"/>
    </row>
    <row r="26" spans="2:4" ht="15" customHeight="1">
      <c r="B26" s="62"/>
    </row>
    <row r="27" spans="2:4" ht="15" customHeight="1">
      <c r="B27" s="62"/>
    </row>
    <row r="28" spans="2:4" ht="15" customHeight="1">
      <c r="B28" s="62"/>
    </row>
    <row r="29" spans="2:4" ht="15" customHeight="1">
      <c r="B29" s="62"/>
    </row>
    <row r="30" spans="2:4" ht="15" customHeight="1">
      <c r="B30" s="62"/>
    </row>
  </sheetData>
  <sheetProtection algorithmName="SHA-512" hashValue="FDpNl95VnG18GnTZ39L9OBVNz6McyiLiKhZ4fskDyEoDpSgGv89ta0GAo0TH4H+MVMudFfFCkOKkNgZuKXdIoA==" saltValue="QiPrRfvFQjAzgcueJKx9Zg==" spinCount="100000" sheet="1" objects="1" scenarios="1"/>
  <mergeCells count="8">
    <mergeCell ref="C16:D16"/>
    <mergeCell ref="C17:D17"/>
    <mergeCell ref="C18:D18"/>
    <mergeCell ref="G11:G12"/>
    <mergeCell ref="B2:E2"/>
    <mergeCell ref="G2:I2"/>
    <mergeCell ref="B4:E4"/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5D18-9C59-47E7-B502-1A53D967850F}">
  <dimension ref="B2:M45"/>
  <sheetViews>
    <sheetView showGridLines="0" zoomScale="85" zoomScaleNormal="85" workbookViewId="0">
      <selection activeCell="I18" sqref="I18"/>
    </sheetView>
  </sheetViews>
  <sheetFormatPr defaultRowHeight="15" customHeight="1"/>
  <cols>
    <col min="1" max="1" width="2" style="62" customWidth="1"/>
    <col min="2" max="2" width="11.42578125" style="44" customWidth="1"/>
    <col min="3" max="3" width="40" style="62" customWidth="1"/>
    <col min="4" max="4" width="23.85546875" style="62" customWidth="1"/>
    <col min="5" max="5" width="18.140625" style="62" customWidth="1"/>
    <col min="6" max="6" width="4.5703125" style="62" customWidth="1"/>
    <col min="7" max="7" width="17.42578125" style="62" customWidth="1"/>
    <col min="8" max="8" width="54" style="62" customWidth="1"/>
    <col min="9" max="9" width="61.140625" style="62" customWidth="1"/>
    <col min="10" max="13" width="16.5703125" style="62" customWidth="1"/>
    <col min="14" max="16384" width="9.140625" style="62"/>
  </cols>
  <sheetData>
    <row r="2" spans="2:13" ht="15" customHeight="1">
      <c r="B2" s="90" t="s">
        <v>102</v>
      </c>
      <c r="C2" s="90"/>
      <c r="D2" s="90"/>
      <c r="E2" s="90"/>
      <c r="G2" s="90" t="s">
        <v>109</v>
      </c>
      <c r="H2" s="90"/>
      <c r="I2" s="90"/>
    </row>
    <row r="4" spans="2:13" ht="15" customHeight="1">
      <c r="B4" s="91" t="s">
        <v>103</v>
      </c>
      <c r="C4" s="91" t="s">
        <v>26</v>
      </c>
      <c r="D4" s="91"/>
      <c r="E4" s="91"/>
      <c r="G4" s="91" t="s">
        <v>105</v>
      </c>
      <c r="H4" s="91"/>
      <c r="I4" s="91"/>
      <c r="K4" s="91" t="s">
        <v>106</v>
      </c>
      <c r="L4" s="91"/>
      <c r="M4" s="91"/>
    </row>
    <row r="5" spans="2:13" ht="15" customHeight="1">
      <c r="B5" s="45" t="s">
        <v>31</v>
      </c>
      <c r="C5" s="45" t="s">
        <v>27</v>
      </c>
      <c r="D5" s="45" t="s">
        <v>40</v>
      </c>
      <c r="E5" s="45" t="s">
        <v>41</v>
      </c>
      <c r="G5" s="55" t="s">
        <v>42</v>
      </c>
      <c r="H5" s="55" t="s">
        <v>25</v>
      </c>
      <c r="I5" s="56" t="s">
        <v>92</v>
      </c>
      <c r="K5" s="97" t="s">
        <v>98</v>
      </c>
      <c r="L5" s="97"/>
      <c r="M5" s="61" t="s">
        <v>95</v>
      </c>
    </row>
    <row r="6" spans="2:13" ht="15" customHeight="1">
      <c r="B6" s="50" t="s">
        <v>34</v>
      </c>
      <c r="C6" s="47" t="s">
        <v>37</v>
      </c>
      <c r="D6" s="48">
        <v>975</v>
      </c>
      <c r="E6" s="49"/>
      <c r="G6" s="57" t="s">
        <v>47</v>
      </c>
      <c r="H6" s="69" t="s">
        <v>124</v>
      </c>
      <c r="I6" s="66"/>
      <c r="K6" s="98" t="s">
        <v>96</v>
      </c>
      <c r="L6" s="99"/>
      <c r="M6" s="66"/>
    </row>
    <row r="7" spans="2:13" ht="15" customHeight="1">
      <c r="B7" s="50" t="s">
        <v>35</v>
      </c>
      <c r="C7" s="50" t="s">
        <v>112</v>
      </c>
      <c r="D7" s="51">
        <v>650</v>
      </c>
      <c r="E7" s="52"/>
      <c r="G7" s="57" t="s">
        <v>48</v>
      </c>
      <c r="H7" s="57" t="s">
        <v>43</v>
      </c>
      <c r="I7" s="66"/>
      <c r="K7" s="98" t="s">
        <v>97</v>
      </c>
      <c r="L7" s="99"/>
      <c r="M7" s="66"/>
    </row>
    <row r="8" spans="2:13" ht="15" customHeight="1">
      <c r="B8" s="50" t="s">
        <v>36</v>
      </c>
      <c r="C8" s="50" t="s">
        <v>111</v>
      </c>
      <c r="D8" s="51">
        <v>1100</v>
      </c>
      <c r="E8" s="52"/>
      <c r="G8" s="57" t="s">
        <v>49</v>
      </c>
      <c r="H8" s="69" t="s">
        <v>121</v>
      </c>
      <c r="I8" s="66"/>
    </row>
    <row r="9" spans="2:13" ht="15" customHeight="1">
      <c r="B9" s="50" t="s">
        <v>119</v>
      </c>
      <c r="C9" s="50" t="s">
        <v>38</v>
      </c>
      <c r="D9" s="53">
        <v>950</v>
      </c>
      <c r="E9" s="52"/>
      <c r="G9" s="57" t="s">
        <v>50</v>
      </c>
      <c r="H9" s="57" t="s">
        <v>110</v>
      </c>
      <c r="I9" s="66"/>
    </row>
    <row r="10" spans="2:13" ht="15" customHeight="1">
      <c r="G10" s="57" t="s">
        <v>51</v>
      </c>
      <c r="H10" s="57" t="s">
        <v>44</v>
      </c>
      <c r="I10" s="66"/>
    </row>
    <row r="11" spans="2:13" ht="15" customHeight="1">
      <c r="B11" s="54" t="s">
        <v>39</v>
      </c>
      <c r="D11" s="63"/>
      <c r="G11" s="57" t="s">
        <v>52</v>
      </c>
      <c r="H11" s="57" t="s">
        <v>45</v>
      </c>
      <c r="I11" s="66"/>
    </row>
    <row r="12" spans="2:13" ht="15" customHeight="1">
      <c r="G12" s="57" t="s">
        <v>53</v>
      </c>
      <c r="H12" s="57" t="s">
        <v>46</v>
      </c>
      <c r="I12" s="66"/>
    </row>
    <row r="13" spans="2:13" ht="15" customHeight="1">
      <c r="B13" s="62"/>
    </row>
    <row r="14" spans="2:13" ht="15" customHeight="1">
      <c r="C14" s="58" t="s">
        <v>94</v>
      </c>
      <c r="D14" s="60">
        <f>D6*4+D7*5+D8*4+D9*3</f>
        <v>14400</v>
      </c>
      <c r="G14" s="91" t="s">
        <v>107</v>
      </c>
      <c r="H14" s="91"/>
      <c r="I14" s="91"/>
      <c r="J14" s="91"/>
      <c r="K14" s="91"/>
      <c r="L14" s="91"/>
      <c r="M14" s="91"/>
    </row>
    <row r="15" spans="2:13" ht="15" customHeight="1">
      <c r="C15" s="58" t="s">
        <v>93</v>
      </c>
      <c r="D15" s="59">
        <f>E6*4+E7*5+E8*4+E9*3</f>
        <v>0</v>
      </c>
      <c r="G15" s="46" t="s">
        <v>54</v>
      </c>
      <c r="H15" s="100" t="s">
        <v>55</v>
      </c>
      <c r="I15" s="100"/>
      <c r="J15" s="46" t="s">
        <v>114</v>
      </c>
      <c r="K15" s="46" t="s">
        <v>115</v>
      </c>
      <c r="L15" s="46" t="s">
        <v>116</v>
      </c>
      <c r="M15" s="46" t="s">
        <v>117</v>
      </c>
    </row>
    <row r="16" spans="2:13" ht="15" customHeight="1">
      <c r="G16" s="88" t="s">
        <v>56</v>
      </c>
      <c r="H16" s="101" t="s">
        <v>91</v>
      </c>
      <c r="I16" s="101"/>
      <c r="J16" s="67"/>
      <c r="K16" s="67"/>
      <c r="L16" s="67"/>
      <c r="M16" s="68"/>
    </row>
    <row r="17" spans="2:13" ht="15" customHeight="1">
      <c r="B17" s="91" t="s">
        <v>104</v>
      </c>
      <c r="C17" s="91"/>
      <c r="D17" s="91"/>
      <c r="G17" s="89"/>
      <c r="H17" s="101" t="s">
        <v>120</v>
      </c>
      <c r="I17" s="101"/>
      <c r="J17" s="67"/>
      <c r="K17" s="67"/>
      <c r="L17" s="67"/>
      <c r="M17" s="68"/>
    </row>
    <row r="18" spans="2:13" ht="15" customHeight="1">
      <c r="B18" s="97" t="s">
        <v>98</v>
      </c>
      <c r="C18" s="97"/>
      <c r="D18" s="56" t="s">
        <v>101</v>
      </c>
    </row>
    <row r="19" spans="2:13" ht="15" customHeight="1">
      <c r="B19" s="98" t="s">
        <v>100</v>
      </c>
      <c r="C19" s="99"/>
      <c r="D19" s="64"/>
      <c r="G19" s="91" t="s">
        <v>108</v>
      </c>
      <c r="H19" s="91"/>
      <c r="I19" s="91"/>
      <c r="J19" s="91"/>
      <c r="K19" s="91"/>
      <c r="L19" s="91"/>
      <c r="M19" s="91"/>
    </row>
    <row r="20" spans="2:13" ht="15" customHeight="1">
      <c r="B20" s="98" t="s">
        <v>99</v>
      </c>
      <c r="C20" s="99"/>
      <c r="D20" s="65"/>
      <c r="G20" s="46" t="s">
        <v>54</v>
      </c>
      <c r="H20" s="100" t="s">
        <v>55</v>
      </c>
      <c r="I20" s="100"/>
      <c r="J20" s="46" t="s">
        <v>114</v>
      </c>
      <c r="K20" s="46" t="s">
        <v>115</v>
      </c>
      <c r="L20" s="46" t="s">
        <v>116</v>
      </c>
      <c r="M20" s="46" t="s">
        <v>117</v>
      </c>
    </row>
    <row r="21" spans="2:13" ht="15" customHeight="1">
      <c r="G21" s="93" t="s">
        <v>58</v>
      </c>
      <c r="H21" s="92" t="s">
        <v>59</v>
      </c>
      <c r="I21" s="92"/>
      <c r="J21" s="79"/>
      <c r="K21" s="79"/>
      <c r="L21" s="72" t="s">
        <v>57</v>
      </c>
      <c r="M21" s="79"/>
    </row>
    <row r="22" spans="2:13" ht="15" customHeight="1">
      <c r="G22" s="93"/>
      <c r="H22" s="92" t="s">
        <v>60</v>
      </c>
      <c r="I22" s="92"/>
      <c r="J22" s="79"/>
      <c r="K22" s="79"/>
      <c r="L22" s="79"/>
      <c r="M22" s="79"/>
    </row>
    <row r="23" spans="2:13" ht="15" customHeight="1">
      <c r="G23" s="93"/>
      <c r="H23" s="92" t="s">
        <v>61</v>
      </c>
      <c r="I23" s="92"/>
      <c r="J23" s="79"/>
      <c r="K23" s="79"/>
      <c r="L23" s="79"/>
      <c r="M23" s="79"/>
    </row>
    <row r="24" spans="2:13" ht="15" customHeight="1">
      <c r="G24" s="93" t="s">
        <v>62</v>
      </c>
      <c r="H24" s="92" t="s">
        <v>63</v>
      </c>
      <c r="I24" s="71" t="s">
        <v>122</v>
      </c>
      <c r="J24" s="79"/>
      <c r="K24" s="79"/>
      <c r="L24" s="79"/>
      <c r="M24" s="79"/>
    </row>
    <row r="25" spans="2:13" ht="15" customHeight="1">
      <c r="G25" s="93"/>
      <c r="H25" s="92"/>
      <c r="I25" s="71" t="s">
        <v>64</v>
      </c>
      <c r="J25" s="73" t="s">
        <v>33</v>
      </c>
      <c r="K25" s="79"/>
      <c r="L25" s="79"/>
      <c r="M25" s="79"/>
    </row>
    <row r="26" spans="2:13" ht="15" customHeight="1">
      <c r="G26" s="93"/>
      <c r="H26" s="92"/>
      <c r="I26" s="71" t="s">
        <v>65</v>
      </c>
      <c r="J26" s="79"/>
      <c r="K26" s="79"/>
      <c r="L26" s="79"/>
      <c r="M26" s="79"/>
    </row>
    <row r="27" spans="2:13" ht="15" customHeight="1">
      <c r="C27" s="84" t="s">
        <v>28</v>
      </c>
      <c r="D27" s="85"/>
      <c r="G27" s="93"/>
      <c r="H27" s="92"/>
      <c r="I27" s="71" t="s">
        <v>66</v>
      </c>
      <c r="J27" s="79"/>
      <c r="K27" s="79"/>
      <c r="L27" s="79"/>
      <c r="M27" s="79"/>
    </row>
    <row r="28" spans="2:13" ht="15" customHeight="1">
      <c r="C28" s="86" t="s">
        <v>29</v>
      </c>
      <c r="D28" s="86"/>
      <c r="G28" s="93"/>
      <c r="H28" s="92"/>
      <c r="I28" s="71" t="s">
        <v>67</v>
      </c>
      <c r="J28" s="79"/>
      <c r="K28" s="79"/>
      <c r="L28" s="79"/>
      <c r="M28" s="79"/>
    </row>
    <row r="29" spans="2:13" ht="15" customHeight="1">
      <c r="C29" s="87" t="s">
        <v>30</v>
      </c>
      <c r="D29" s="87"/>
      <c r="G29" s="93"/>
      <c r="H29" s="92"/>
      <c r="I29" s="71" t="s">
        <v>68</v>
      </c>
      <c r="J29" s="79"/>
      <c r="K29" s="79"/>
      <c r="L29" s="79"/>
      <c r="M29" s="79"/>
    </row>
    <row r="30" spans="2:13" ht="15" customHeight="1">
      <c r="B30" s="62"/>
      <c r="G30" s="93"/>
      <c r="H30" s="92"/>
      <c r="I30" s="71" t="s">
        <v>69</v>
      </c>
      <c r="J30" s="79"/>
      <c r="K30" s="79"/>
      <c r="L30" s="79"/>
      <c r="M30" s="79"/>
    </row>
    <row r="31" spans="2:13" ht="15" customHeight="1">
      <c r="B31" s="62"/>
      <c r="G31" s="93"/>
      <c r="H31" s="92"/>
      <c r="I31" s="71" t="s">
        <v>70</v>
      </c>
      <c r="J31" s="79"/>
      <c r="K31" s="79"/>
      <c r="L31" s="79"/>
      <c r="M31" s="79"/>
    </row>
    <row r="32" spans="2:13" ht="15" customHeight="1">
      <c r="B32" s="62"/>
      <c r="G32" s="93"/>
      <c r="H32" s="92" t="s">
        <v>71</v>
      </c>
      <c r="I32" s="71" t="s">
        <v>72</v>
      </c>
      <c r="J32" s="79"/>
      <c r="K32" s="79"/>
      <c r="L32" s="79"/>
      <c r="M32" s="79"/>
    </row>
    <row r="33" spans="2:13" ht="15" customHeight="1">
      <c r="B33" s="62"/>
      <c r="G33" s="93"/>
      <c r="H33" s="92"/>
      <c r="I33" s="71" t="s">
        <v>73</v>
      </c>
      <c r="J33" s="79"/>
      <c r="K33" s="79"/>
      <c r="L33" s="79"/>
      <c r="M33" s="79"/>
    </row>
    <row r="34" spans="2:13" ht="15" customHeight="1">
      <c r="B34" s="62"/>
      <c r="G34" s="93"/>
      <c r="H34" s="92" t="s">
        <v>74</v>
      </c>
      <c r="I34" s="71" t="s">
        <v>75</v>
      </c>
      <c r="J34" s="79"/>
      <c r="K34" s="79"/>
      <c r="L34" s="79"/>
      <c r="M34" s="79"/>
    </row>
    <row r="35" spans="2:13" ht="15" customHeight="1">
      <c r="B35" s="62"/>
      <c r="G35" s="93"/>
      <c r="H35" s="92"/>
      <c r="I35" s="71" t="s">
        <v>76</v>
      </c>
      <c r="J35" s="73" t="s">
        <v>33</v>
      </c>
      <c r="K35" s="73" t="s">
        <v>33</v>
      </c>
      <c r="L35" s="79"/>
      <c r="M35" s="73" t="s">
        <v>33</v>
      </c>
    </row>
    <row r="36" spans="2:13" ht="15" customHeight="1">
      <c r="B36" s="62"/>
      <c r="G36" s="93"/>
      <c r="H36" s="92" t="s">
        <v>77</v>
      </c>
      <c r="I36" s="71" t="s">
        <v>78</v>
      </c>
      <c r="J36" s="79"/>
      <c r="K36" s="79"/>
      <c r="L36" s="79"/>
      <c r="M36" s="79"/>
    </row>
    <row r="37" spans="2:13" ht="15" customHeight="1">
      <c r="B37" s="62"/>
      <c r="G37" s="93"/>
      <c r="H37" s="92"/>
      <c r="I37" s="71" t="s">
        <v>79</v>
      </c>
      <c r="J37" s="79"/>
      <c r="K37" s="79"/>
      <c r="L37" s="79"/>
      <c r="M37" s="79"/>
    </row>
    <row r="38" spans="2:13" ht="15" customHeight="1">
      <c r="G38" s="94" t="s">
        <v>80</v>
      </c>
      <c r="H38" s="71" t="s">
        <v>81</v>
      </c>
      <c r="I38" s="71" t="s">
        <v>82</v>
      </c>
      <c r="J38" s="73" t="s">
        <v>33</v>
      </c>
      <c r="K38" s="79"/>
      <c r="L38" s="79"/>
      <c r="M38" s="73" t="s">
        <v>33</v>
      </c>
    </row>
    <row r="39" spans="2:13" ht="15" customHeight="1">
      <c r="G39" s="95"/>
      <c r="H39" s="92" t="s">
        <v>83</v>
      </c>
      <c r="I39" s="71" t="s">
        <v>84</v>
      </c>
      <c r="J39" s="79"/>
      <c r="K39" s="79"/>
      <c r="L39" s="72" t="s">
        <v>57</v>
      </c>
      <c r="M39" s="79"/>
    </row>
    <row r="40" spans="2:13" ht="15" customHeight="1">
      <c r="G40" s="95"/>
      <c r="H40" s="92"/>
      <c r="I40" s="71" t="s">
        <v>85</v>
      </c>
      <c r="J40" s="79"/>
      <c r="K40" s="79"/>
      <c r="L40" s="79"/>
      <c r="M40" s="79"/>
    </row>
    <row r="41" spans="2:13" ht="15" customHeight="1">
      <c r="G41" s="96"/>
      <c r="H41" s="92"/>
      <c r="I41" s="71" t="s">
        <v>113</v>
      </c>
      <c r="J41" s="79"/>
      <c r="K41" s="79"/>
      <c r="L41" s="79"/>
      <c r="M41" s="79"/>
    </row>
    <row r="42" spans="2:13" ht="15" customHeight="1">
      <c r="G42" s="93" t="s">
        <v>86</v>
      </c>
      <c r="H42" s="71" t="s">
        <v>87</v>
      </c>
      <c r="I42" s="71" t="s">
        <v>88</v>
      </c>
      <c r="J42" s="73" t="s">
        <v>33</v>
      </c>
      <c r="K42" s="79"/>
      <c r="L42" s="79"/>
      <c r="M42" s="73" t="s">
        <v>33</v>
      </c>
    </row>
    <row r="43" spans="2:13" ht="15" customHeight="1">
      <c r="G43" s="93"/>
      <c r="H43" s="92" t="s">
        <v>89</v>
      </c>
      <c r="I43" s="92"/>
      <c r="J43" s="73" t="s">
        <v>33</v>
      </c>
      <c r="K43" s="79"/>
      <c r="L43" s="79"/>
      <c r="M43" s="73" t="s">
        <v>33</v>
      </c>
    </row>
    <row r="44" spans="2:13" ht="15" customHeight="1">
      <c r="G44" s="93"/>
      <c r="H44" s="92" t="s">
        <v>90</v>
      </c>
      <c r="I44" s="92"/>
      <c r="J44" s="73" t="s">
        <v>33</v>
      </c>
      <c r="K44" s="79"/>
      <c r="L44" s="79"/>
      <c r="M44" s="79"/>
    </row>
    <row r="45" spans="2:13" ht="15" customHeight="1">
      <c r="G45" s="70" t="s">
        <v>126</v>
      </c>
      <c r="H45" s="92" t="s">
        <v>125</v>
      </c>
      <c r="I45" s="92"/>
      <c r="J45" s="72" t="s">
        <v>57</v>
      </c>
      <c r="K45" s="72" t="s">
        <v>57</v>
      </c>
      <c r="L45" s="72" t="s">
        <v>57</v>
      </c>
      <c r="M45" s="73" t="s">
        <v>33</v>
      </c>
    </row>
  </sheetData>
  <sheetProtection algorithmName="SHA-512" hashValue="q8Jj5ORGEv7ChnAE/WTDPe4aFfsDx2o2bGEG0qpowfTpQI/yjRxUZ6R3xRXw4O6+zo1LgeDy8gXd0PBF9UrM5A==" saltValue="NYakpcjQlUBqKu7MAX/yjw==" spinCount="100000" sheet="1" objects="1" scenarios="1"/>
  <mergeCells count="37">
    <mergeCell ref="G24:G37"/>
    <mergeCell ref="H24:H31"/>
    <mergeCell ref="B2:E2"/>
    <mergeCell ref="G2:I2"/>
    <mergeCell ref="K4:M4"/>
    <mergeCell ref="K6:L6"/>
    <mergeCell ref="K7:L7"/>
    <mergeCell ref="K5:L5"/>
    <mergeCell ref="H15:I15"/>
    <mergeCell ref="H16:I16"/>
    <mergeCell ref="H17:I17"/>
    <mergeCell ref="G21:G23"/>
    <mergeCell ref="H21:I21"/>
    <mergeCell ref="H22:I22"/>
    <mergeCell ref="H23:I23"/>
    <mergeCell ref="H32:H33"/>
    <mergeCell ref="H34:H35"/>
    <mergeCell ref="H36:H37"/>
    <mergeCell ref="C29:D29"/>
    <mergeCell ref="B4:E4"/>
    <mergeCell ref="C27:D27"/>
    <mergeCell ref="C28:D28"/>
    <mergeCell ref="G4:I4"/>
    <mergeCell ref="B17:D17"/>
    <mergeCell ref="B18:C18"/>
    <mergeCell ref="B19:C19"/>
    <mergeCell ref="B20:C20"/>
    <mergeCell ref="G14:M14"/>
    <mergeCell ref="G19:M19"/>
    <mergeCell ref="H20:I20"/>
    <mergeCell ref="G16:G17"/>
    <mergeCell ref="H45:I45"/>
    <mergeCell ref="H43:I43"/>
    <mergeCell ref="H44:I44"/>
    <mergeCell ref="H39:H41"/>
    <mergeCell ref="G42:G44"/>
    <mergeCell ref="G38:G41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10" ma:contentTypeDescription="Crear nuevo documento." ma:contentTypeScope="" ma:versionID="20adc81652ad7984c0879071057f487e">
  <xsd:schema xmlns:xsd="http://www.w3.org/2001/XMLSchema" xmlns:xs="http://www.w3.org/2001/XMLSchema" xmlns:p="http://schemas.microsoft.com/office/2006/metadata/properties" xmlns:ns2="84c0e6f1-4c0e-4ed7-8199-8fde23d3d614" xmlns:ns3="0c80060e-b1f1-4172-b36f-a73a5335d2a5" targetNamespace="http://schemas.microsoft.com/office/2006/metadata/properties" ma:root="true" ma:fieldsID="3e6f8b595b5d731d80c6819af8ce6c35" ns2:_="" ns3:_="">
    <xsd:import namespace="84c0e6f1-4c0e-4ed7-8199-8fde23d3d614"/>
    <xsd:import namespace="0c80060e-b1f1-4172-b36f-a73a5335d2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508c24-a075-48c8-9a3e-13690b312b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0060e-b1f1-4172-b36f-a73a5335d2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4fbd4e-0da2-479a-9f15-8ea7e1f23082}" ma:internalName="TaxCatchAll" ma:showField="CatchAllData" ma:web="0c80060e-b1f1-4172-b36f-a73a5335d2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c0e6f1-4c0e-4ed7-8199-8fde23d3d614">
      <Terms xmlns="http://schemas.microsoft.com/office/infopath/2007/PartnerControls"/>
    </lcf76f155ced4ddcb4097134ff3c332f>
    <TaxCatchAll xmlns="0c80060e-b1f1-4172-b36f-a73a5335d2a5" xsi:nil="true"/>
  </documentManagement>
</p:properties>
</file>

<file path=customXml/itemProps1.xml><?xml version="1.0" encoding="utf-8"?>
<ds:datastoreItem xmlns:ds="http://schemas.openxmlformats.org/officeDocument/2006/customXml" ds:itemID="{9B0A2F2F-5C59-446E-9B21-35F5E5FA9FF9}"/>
</file>

<file path=customXml/itemProps2.xml><?xml version="1.0" encoding="utf-8"?>
<ds:datastoreItem xmlns:ds="http://schemas.openxmlformats.org/officeDocument/2006/customXml" ds:itemID="{BD2C5E6E-B201-411A-AE23-CBD4948835D6}"/>
</file>

<file path=customXml/itemProps3.xml><?xml version="1.0" encoding="utf-8"?>
<ds:datastoreItem xmlns:ds="http://schemas.openxmlformats.org/officeDocument/2006/customXml" ds:itemID="{188A447E-1473-404D-9B10-B8DC3CB000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2</vt:i4>
      </vt:variant>
    </vt:vector>
  </HeadingPairs>
  <TitlesOfParts>
    <vt:vector size="6" baseType="lpstr">
      <vt:lpstr>S9</vt:lpstr>
      <vt:lpstr>S9 (2)</vt:lpstr>
      <vt:lpstr>Lot 1</vt:lpstr>
      <vt:lpstr>Lot 2</vt:lpstr>
      <vt:lpstr>'S9'!Àrea_d'impressió</vt:lpstr>
      <vt:lpstr>'S9 (2)'!Àrea_d'impressió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Polo</dc:creator>
  <cp:lastModifiedBy>Sergi Masqué Vila</cp:lastModifiedBy>
  <dcterms:created xsi:type="dcterms:W3CDTF">2021-06-03T15:45:28Z</dcterms:created>
  <dcterms:modified xsi:type="dcterms:W3CDTF">2026-04-14T08:55:36Z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03402-3c38-494b-8da3-1b09da23d161_Enabled">
    <vt:lpwstr>true</vt:lpwstr>
  </property>
  <property fmtid="{D5CDD505-2E9C-101B-9397-08002B2CF9AE}" pid="3" name="MSIP_Label_2c703402-3c38-494b-8da3-1b09da23d161_SetDate">
    <vt:lpwstr>2023-06-28T10:15:32Z</vt:lpwstr>
  </property>
  <property fmtid="{D5CDD505-2E9C-101B-9397-08002B2CF9AE}" pid="4" name="MSIP_Label_2c703402-3c38-494b-8da3-1b09da23d161_Method">
    <vt:lpwstr>Privileged</vt:lpwstr>
  </property>
  <property fmtid="{D5CDD505-2E9C-101B-9397-08002B2CF9AE}" pid="5" name="MSIP_Label_2c703402-3c38-494b-8da3-1b09da23d161_Name">
    <vt:lpwstr>Ús intern</vt:lpwstr>
  </property>
  <property fmtid="{D5CDD505-2E9C-101B-9397-08002B2CF9AE}" pid="6" name="MSIP_Label_2c703402-3c38-494b-8da3-1b09da23d161_SiteId">
    <vt:lpwstr>a1ac7fe6-1562-495e-b589-12ebe7bd37f4</vt:lpwstr>
  </property>
  <property fmtid="{D5CDD505-2E9C-101B-9397-08002B2CF9AE}" pid="7" name="MSIP_Label_2c703402-3c38-494b-8da3-1b09da23d161_ActionId">
    <vt:lpwstr>af60a27d-4e1b-43bb-8417-b57fc45e722f</vt:lpwstr>
  </property>
  <property fmtid="{D5CDD505-2E9C-101B-9397-08002B2CF9AE}" pid="8" name="MSIP_Label_2c703402-3c38-494b-8da3-1b09da23d161_ContentBits">
    <vt:lpwstr>0</vt:lpwstr>
  </property>
  <property fmtid="{D5CDD505-2E9C-101B-9397-08002B2CF9AE}" pid="9" name="ContentTypeId">
    <vt:lpwstr>0x010100B5AFC6C30DE53349A46828932BFD2DC2</vt:lpwstr>
  </property>
</Properties>
</file>