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PROCEDIMENTS OBERTS\ANY 2026\0241 2026- EXECUCIÓ PARTIT JUDICIAL RUBÍ\2 DOC ADMINISTRATIVA\"/>
    </mc:Choice>
  </mc:AlternateContent>
  <xr:revisionPtr revIDLastSave="0" documentId="13_ncr:1_{E091240B-DA9F-4697-8BE0-5E8B7728A9F5}" xr6:coauthVersionLast="47" xr6:coauthVersionMax="47" xr10:uidLastSave="{00000000-0000-0000-0000-000000000000}"/>
  <bookViews>
    <workbookView xWindow="-110" yWindow="-110" windowWidth="19420" windowHeight="11620" xr2:uid="{00000000-000D-0000-FFFF-FFFF00000000}"/>
  </bookViews>
  <sheets>
    <sheet name="AMID. EXE. RUBI " sheetId="21" r:id="rId1"/>
  </sheets>
  <definedNames>
    <definedName name="_xlnm.Print_Area" localSheetId="0">'AMID. EXE. RUBI '!$A$1:$R$439</definedName>
    <definedName name="director" localSheetId="0">#REF!</definedName>
    <definedName name="director">#REF!</definedName>
    <definedName name="JOVES" localSheetId="0">#REF!</definedName>
    <definedName name="JOVES">#REF!</definedName>
    <definedName name="provincia" localSheetId="0">#REF!</definedName>
    <definedName name="provincia">#REF!</definedName>
    <definedName name="titol" localSheetId="0">#REF!</definedName>
    <definedName name="titol">#REF!</definedName>
    <definedName name="Z_8898CBE6_340D_41DC_A062_245629C24F0C_.wvu.PrintArea" localSheetId="0" hidden="1">'AMID. EXE. RUBI '!$C$1:$R$439</definedName>
  </definedNames>
  <calcPr calcId="191029"/>
  <customWorkbookViews>
    <customWorkbookView name="david" guid="{8898CBE6-340D-41DC-A062-245629C24F0C}" maximized="1" xWindow="1" yWindow="1" windowWidth="1916" windowHeight="86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7" i="21" l="1"/>
  <c r="C146" i="21"/>
  <c r="C405" i="21"/>
  <c r="C406" i="21"/>
  <c r="C407" i="21"/>
  <c r="C408" i="21"/>
  <c r="C409" i="21"/>
  <c r="C410" i="21"/>
  <c r="C411" i="21"/>
  <c r="C388" i="21"/>
  <c r="C389" i="21"/>
  <c r="C390" i="21"/>
  <c r="C391" i="21"/>
  <c r="C392" i="21"/>
  <c r="C393" i="21"/>
  <c r="C394" i="21"/>
  <c r="C358" i="21"/>
  <c r="C359" i="21"/>
  <c r="C360" i="21"/>
  <c r="C361" i="21"/>
  <c r="C362" i="21"/>
  <c r="C363" i="21"/>
  <c r="C347" i="21"/>
  <c r="C348" i="21"/>
  <c r="C349" i="21"/>
  <c r="C350" i="21"/>
  <c r="C351" i="21"/>
  <c r="C352" i="21"/>
  <c r="C353" i="21"/>
  <c r="C309" i="21"/>
  <c r="C310" i="21"/>
  <c r="C311" i="21"/>
  <c r="C312" i="21"/>
  <c r="C313" i="21"/>
  <c r="C314" i="21"/>
  <c r="C315" i="21"/>
  <c r="C316" i="21"/>
  <c r="C317" i="21"/>
  <c r="C281" i="21"/>
  <c r="C282" i="21"/>
  <c r="C283" i="21"/>
  <c r="C284" i="21"/>
  <c r="C285" i="21"/>
  <c r="C286" i="21"/>
  <c r="C258" i="21"/>
  <c r="C259" i="21"/>
  <c r="C260" i="21"/>
  <c r="C261" i="21"/>
  <c r="C262" i="21"/>
  <c r="C263" i="21"/>
  <c r="C264" i="21"/>
  <c r="C265" i="21"/>
  <c r="C266" i="21"/>
  <c r="C212" i="21"/>
  <c r="C213" i="21"/>
  <c r="C214" i="21"/>
  <c r="C215" i="21"/>
  <c r="C216" i="21"/>
  <c r="C217" i="21"/>
  <c r="C218" i="21"/>
  <c r="C219" i="21"/>
  <c r="C220" i="21"/>
  <c r="C221" i="21"/>
  <c r="C222" i="21"/>
  <c r="C223" i="21"/>
  <c r="C224" i="21"/>
  <c r="C225" i="21"/>
  <c r="C226" i="21"/>
  <c r="C227" i="21"/>
  <c r="C228" i="21"/>
  <c r="C229" i="21"/>
  <c r="C230" i="21"/>
  <c r="C231" i="21"/>
  <c r="C161" i="21"/>
  <c r="C162" i="21"/>
  <c r="C163" i="21"/>
  <c r="C164" i="21"/>
  <c r="C165" i="21"/>
  <c r="C166" i="21"/>
  <c r="C167" i="21"/>
  <c r="C168" i="21"/>
  <c r="C169" i="21"/>
  <c r="C131" i="21"/>
  <c r="C132" i="21"/>
  <c r="C133" i="21"/>
  <c r="C134" i="21"/>
  <c r="C135" i="21"/>
  <c r="C116" i="21"/>
  <c r="C117" i="21"/>
  <c r="C118" i="21"/>
  <c r="C119" i="21"/>
  <c r="C120" i="21"/>
  <c r="C121" i="21"/>
  <c r="C122" i="21"/>
  <c r="C123" i="21"/>
  <c r="C124" i="21"/>
  <c r="C125" i="21"/>
  <c r="C126" i="21"/>
  <c r="C105" i="21"/>
  <c r="C106" i="21"/>
  <c r="C107" i="21"/>
  <c r="C108" i="21"/>
  <c r="C109" i="21"/>
  <c r="C110" i="21"/>
  <c r="C111" i="21"/>
  <c r="C94" i="21"/>
  <c r="C95" i="21"/>
  <c r="C96" i="21"/>
  <c r="C97" i="21"/>
  <c r="C98" i="21"/>
  <c r="C81" i="21"/>
  <c r="C82" i="21"/>
  <c r="C83" i="21"/>
  <c r="C84" i="21"/>
  <c r="C85" i="21"/>
  <c r="C86" i="21"/>
  <c r="C87" i="21"/>
  <c r="C88" i="21"/>
  <c r="C89" i="21"/>
  <c r="C90" i="21"/>
  <c r="C91" i="21"/>
  <c r="C92" i="21"/>
  <c r="C93" i="21"/>
  <c r="C71" i="21"/>
  <c r="C72" i="21"/>
  <c r="C73" i="21"/>
  <c r="C74" i="21"/>
  <c r="C75" i="21"/>
  <c r="C76" i="21"/>
  <c r="C69" i="21"/>
  <c r="C70" i="21"/>
  <c r="C68" i="21"/>
  <c r="C66" i="21"/>
  <c r="C67" i="21"/>
  <c r="C56" i="21"/>
  <c r="C33" i="21"/>
  <c r="C34" i="21"/>
  <c r="C35" i="21"/>
  <c r="C36" i="21"/>
  <c r="C31" i="21"/>
  <c r="C32" i="21"/>
  <c r="C21" i="21"/>
  <c r="U426" i="21"/>
  <c r="U428" i="21" s="1"/>
  <c r="U429" i="21" l="1"/>
  <c r="U432" i="21" s="1"/>
  <c r="C424" i="21"/>
  <c r="C425" i="21"/>
  <c r="C423" i="21"/>
  <c r="C26" i="21"/>
  <c r="C27" i="21"/>
  <c r="C28" i="21"/>
  <c r="C29" i="21"/>
  <c r="C30" i="21"/>
  <c r="P405" i="21"/>
  <c r="P406" i="21"/>
  <c r="P407" i="21"/>
  <c r="P408" i="21"/>
  <c r="P409" i="21"/>
  <c r="P410" i="21"/>
  <c r="P411" i="21"/>
  <c r="P404" i="21"/>
  <c r="P400" i="21"/>
  <c r="P399" i="21"/>
  <c r="P398" i="21"/>
  <c r="P388" i="21"/>
  <c r="P389" i="21"/>
  <c r="P390" i="21"/>
  <c r="P391" i="21"/>
  <c r="P392" i="21"/>
  <c r="P393" i="21"/>
  <c r="P394" i="21"/>
  <c r="P387" i="21"/>
  <c r="P382" i="21"/>
  <c r="P383" i="21"/>
  <c r="P381" i="21"/>
  <c r="P373" i="21"/>
  <c r="P374" i="21"/>
  <c r="P375" i="21"/>
  <c r="P372" i="21"/>
  <c r="P368" i="21"/>
  <c r="P367" i="21"/>
  <c r="P358" i="21"/>
  <c r="P359" i="21"/>
  <c r="P360" i="21"/>
  <c r="P361" i="21"/>
  <c r="P362" i="21"/>
  <c r="P363" i="21"/>
  <c r="P357" i="21"/>
  <c r="P353" i="21"/>
  <c r="P347" i="21"/>
  <c r="P348" i="21"/>
  <c r="P349" i="21"/>
  <c r="P350" i="21"/>
  <c r="P351" i="21"/>
  <c r="P352" i="21"/>
  <c r="P346" i="21"/>
  <c r="P337" i="21"/>
  <c r="P338" i="21"/>
  <c r="P339" i="21"/>
  <c r="P340" i="21"/>
  <c r="P336" i="21"/>
  <c r="P330" i="21"/>
  <c r="P331" i="21"/>
  <c r="P332" i="21"/>
  <c r="P329" i="21"/>
  <c r="P323" i="21"/>
  <c r="P322" i="21"/>
  <c r="P321" i="21"/>
  <c r="P309" i="21"/>
  <c r="P310" i="21"/>
  <c r="P311" i="21"/>
  <c r="P312" i="21"/>
  <c r="P313" i="21"/>
  <c r="P314" i="21"/>
  <c r="P315" i="21"/>
  <c r="P316" i="21"/>
  <c r="P317" i="21"/>
  <c r="P308" i="21"/>
  <c r="P300" i="21"/>
  <c r="P301" i="21"/>
  <c r="P302" i="21"/>
  <c r="P303" i="21"/>
  <c r="P304" i="21"/>
  <c r="P299" i="21"/>
  <c r="P291" i="21"/>
  <c r="P292" i="21"/>
  <c r="P293" i="21"/>
  <c r="P294" i="21"/>
  <c r="P295" i="21"/>
  <c r="P290" i="21"/>
  <c r="P281" i="21"/>
  <c r="P282" i="21"/>
  <c r="P283" i="21"/>
  <c r="P284" i="21"/>
  <c r="P285" i="21"/>
  <c r="P286" i="21"/>
  <c r="P280" i="21"/>
  <c r="P271" i="21"/>
  <c r="P272" i="21"/>
  <c r="P273" i="21"/>
  <c r="P274" i="21"/>
  <c r="P270" i="21"/>
  <c r="P258" i="21"/>
  <c r="P259" i="21"/>
  <c r="P260" i="21"/>
  <c r="P261" i="21"/>
  <c r="P262" i="21"/>
  <c r="P263" i="21"/>
  <c r="P264" i="21"/>
  <c r="P265" i="21"/>
  <c r="P266" i="21"/>
  <c r="P257" i="21"/>
  <c r="P252" i="21"/>
  <c r="P253" i="21"/>
  <c r="P251" i="21"/>
  <c r="P245" i="21"/>
  <c r="P241" i="21"/>
  <c r="P242" i="21"/>
  <c r="P243" i="21"/>
  <c r="P244" i="21"/>
  <c r="P240" i="21"/>
  <c r="P236" i="21"/>
  <c r="P235" i="21"/>
  <c r="P227" i="21"/>
  <c r="P224" i="21"/>
  <c r="P212" i="21"/>
  <c r="P213" i="21"/>
  <c r="P214" i="21"/>
  <c r="P215" i="21"/>
  <c r="P216" i="21"/>
  <c r="P217" i="21"/>
  <c r="P218" i="21"/>
  <c r="P219" i="21"/>
  <c r="P220" i="21"/>
  <c r="P221" i="21"/>
  <c r="P222" i="21"/>
  <c r="P223" i="21"/>
  <c r="P225" i="21"/>
  <c r="P226" i="21"/>
  <c r="P228" i="21"/>
  <c r="P229" i="21"/>
  <c r="P230" i="21"/>
  <c r="P231" i="21"/>
  <c r="P211" i="21"/>
  <c r="P192" i="21"/>
  <c r="P201" i="21"/>
  <c r="P207" i="21"/>
  <c r="P206" i="21"/>
  <c r="P205" i="21"/>
  <c r="P200" i="21"/>
  <c r="P194" i="21"/>
  <c r="P193" i="21"/>
  <c r="P191" i="21"/>
  <c r="P186" i="21"/>
  <c r="P187" i="21"/>
  <c r="P185" i="21"/>
  <c r="P181" i="21"/>
  <c r="P180" i="21"/>
  <c r="P174" i="21"/>
  <c r="P173" i="21"/>
  <c r="P161" i="21"/>
  <c r="P162" i="21"/>
  <c r="P163" i="21"/>
  <c r="P164" i="21"/>
  <c r="P165" i="21"/>
  <c r="P166" i="21"/>
  <c r="P167" i="21"/>
  <c r="P168" i="21"/>
  <c r="P169" i="21"/>
  <c r="P160" i="21"/>
  <c r="P153" i="21"/>
  <c r="P154" i="21"/>
  <c r="P155" i="21"/>
  <c r="P156" i="21"/>
  <c r="P152" i="21"/>
  <c r="P146" i="21"/>
  <c r="P145" i="21"/>
  <c r="P139" i="21"/>
  <c r="P131" i="21"/>
  <c r="P132" i="21"/>
  <c r="P133" i="21"/>
  <c r="P134" i="21"/>
  <c r="P135" i="21"/>
  <c r="P130" i="21"/>
  <c r="P116" i="21"/>
  <c r="P117" i="21"/>
  <c r="P118" i="21"/>
  <c r="P119" i="21"/>
  <c r="P120" i="21"/>
  <c r="P121" i="21"/>
  <c r="P122" i="21"/>
  <c r="P123" i="21"/>
  <c r="P124" i="21"/>
  <c r="P125" i="21"/>
  <c r="P126" i="21"/>
  <c r="P115" i="21"/>
  <c r="P105" i="21"/>
  <c r="P106" i="21"/>
  <c r="P107" i="21"/>
  <c r="P108" i="21"/>
  <c r="P109" i="21"/>
  <c r="P110" i="21"/>
  <c r="P111" i="21"/>
  <c r="P104" i="21"/>
  <c r="P81" i="21"/>
  <c r="P82" i="21"/>
  <c r="P83" i="21"/>
  <c r="P84" i="21"/>
  <c r="P85" i="21"/>
  <c r="P86" i="21"/>
  <c r="P87" i="21"/>
  <c r="P88" i="21"/>
  <c r="P89" i="21"/>
  <c r="P90" i="21"/>
  <c r="P91" i="21"/>
  <c r="P92" i="21"/>
  <c r="P93" i="21"/>
  <c r="P94" i="21"/>
  <c r="P95" i="21"/>
  <c r="P96" i="21"/>
  <c r="P97" i="21"/>
  <c r="P98" i="21"/>
  <c r="P80" i="21"/>
  <c r="P63" i="21"/>
  <c r="P64" i="21"/>
  <c r="P65" i="21"/>
  <c r="P66" i="21"/>
  <c r="P67" i="21"/>
  <c r="P68" i="21"/>
  <c r="P69" i="21"/>
  <c r="P70" i="21"/>
  <c r="P71" i="21"/>
  <c r="P72" i="21"/>
  <c r="P73" i="21"/>
  <c r="P74" i="21"/>
  <c r="P75" i="21"/>
  <c r="P76" i="21"/>
  <c r="P62" i="21"/>
  <c r="P61" i="21"/>
  <c r="P60" i="21"/>
  <c r="P51" i="21"/>
  <c r="P52" i="21"/>
  <c r="P53" i="21"/>
  <c r="P54" i="21"/>
  <c r="P55" i="21"/>
  <c r="P56" i="21"/>
  <c r="P50" i="21"/>
  <c r="P41" i="21"/>
  <c r="P42" i="21"/>
  <c r="P43" i="21"/>
  <c r="P44" i="21"/>
  <c r="P40" i="21"/>
  <c r="P26" i="21"/>
  <c r="P27" i="21"/>
  <c r="P28" i="21"/>
  <c r="P29" i="21"/>
  <c r="P30" i="21"/>
  <c r="P31" i="21"/>
  <c r="P32" i="21"/>
  <c r="P33" i="21"/>
  <c r="P34" i="21"/>
  <c r="P35" i="21"/>
  <c r="P36" i="21"/>
  <c r="P25" i="21"/>
  <c r="P19" i="21"/>
  <c r="P20" i="21"/>
  <c r="P21" i="21"/>
  <c r="P16" i="21"/>
  <c r="P17" i="21"/>
  <c r="P18" i="21"/>
  <c r="P15" i="21"/>
  <c r="P419" i="21"/>
  <c r="P417" i="21"/>
  <c r="C418" i="21" l="1"/>
  <c r="C419" i="21"/>
  <c r="C417" i="21"/>
  <c r="C16" i="21"/>
  <c r="C17" i="21"/>
  <c r="C18" i="21"/>
  <c r="C19" i="21"/>
  <c r="C20" i="21"/>
  <c r="C404" i="21" l="1"/>
  <c r="C399" i="21"/>
  <c r="C400" i="21"/>
  <c r="C398" i="21"/>
  <c r="C387" i="21"/>
  <c r="C382" i="21"/>
  <c r="C383" i="21"/>
  <c r="C381" i="21"/>
  <c r="C373" i="21"/>
  <c r="C374" i="21"/>
  <c r="C375" i="21"/>
  <c r="C372" i="21"/>
  <c r="C368" i="21"/>
  <c r="C367" i="21"/>
  <c r="C357" i="21"/>
  <c r="C346" i="21"/>
  <c r="C337" i="21"/>
  <c r="C338" i="21"/>
  <c r="C339" i="21"/>
  <c r="C340" i="21"/>
  <c r="C336" i="21"/>
  <c r="C330" i="21"/>
  <c r="C331" i="21"/>
  <c r="C332" i="21"/>
  <c r="C329" i="21"/>
  <c r="C322" i="21"/>
  <c r="C323" i="21"/>
  <c r="C321" i="21"/>
  <c r="C308" i="21"/>
  <c r="C300" i="21"/>
  <c r="C301" i="21"/>
  <c r="C302" i="21"/>
  <c r="C303" i="21"/>
  <c r="C304" i="21"/>
  <c r="C299" i="21"/>
  <c r="C291" i="21"/>
  <c r="C292" i="21"/>
  <c r="C293" i="21"/>
  <c r="C294" i="21"/>
  <c r="C295" i="21"/>
  <c r="C290" i="21"/>
  <c r="C280" i="21"/>
  <c r="C271" i="21"/>
  <c r="C272" i="21"/>
  <c r="C273" i="21"/>
  <c r="C274" i="21"/>
  <c r="C270" i="21"/>
  <c r="C257" i="21"/>
  <c r="C252" i="21"/>
  <c r="C253" i="21"/>
  <c r="C251" i="21"/>
  <c r="C241" i="21"/>
  <c r="C242" i="21"/>
  <c r="C243" i="21"/>
  <c r="C244" i="21"/>
  <c r="C245" i="21"/>
  <c r="C240" i="21"/>
  <c r="C236" i="21"/>
  <c r="C235" i="21"/>
  <c r="C211" i="21"/>
  <c r="C206" i="21"/>
  <c r="C207" i="21"/>
  <c r="C205" i="21"/>
  <c r="C201" i="21"/>
  <c r="C200" i="21"/>
  <c r="C192" i="21"/>
  <c r="C193" i="21"/>
  <c r="C194" i="21"/>
  <c r="C191" i="21"/>
  <c r="C186" i="21"/>
  <c r="C187" i="21"/>
  <c r="C185" i="21"/>
  <c r="C181" i="21"/>
  <c r="C180" i="21"/>
  <c r="C174" i="21"/>
  <c r="C173" i="21"/>
  <c r="C160" i="21"/>
  <c r="C153" i="21"/>
  <c r="C154" i="21"/>
  <c r="C155" i="21"/>
  <c r="C156" i="21"/>
  <c r="C152" i="21"/>
  <c r="C145" i="21"/>
  <c r="C130" i="21"/>
  <c r="C115" i="21"/>
  <c r="C104" i="21"/>
  <c r="C80" i="21"/>
  <c r="C61" i="21"/>
  <c r="C62" i="21"/>
  <c r="C63" i="21"/>
  <c r="C64" i="21"/>
  <c r="C65" i="21"/>
  <c r="C60" i="21"/>
  <c r="C51" i="21"/>
  <c r="C52" i="21"/>
  <c r="C53" i="21"/>
  <c r="C54" i="21"/>
  <c r="C55" i="21"/>
  <c r="C50" i="21"/>
  <c r="C41" i="21"/>
  <c r="C42" i="21"/>
  <c r="C43" i="21"/>
  <c r="C44" i="21"/>
  <c r="C40" i="21"/>
  <c r="C25" i="21"/>
  <c r="C15" i="21"/>
  <c r="P137" i="21" l="1"/>
  <c r="P396" i="21"/>
  <c r="P238" i="21"/>
  <c r="P143" i="21"/>
  <c r="P297" i="21"/>
  <c r="P379" i="21"/>
  <c r="P402" i="21"/>
  <c r="P355" i="21"/>
  <c r="P385" i="21"/>
  <c r="P370" i="21"/>
  <c r="P344" i="21"/>
  <c r="P334" i="21"/>
  <c r="P365" i="21"/>
  <c r="P327" i="21"/>
  <c r="P319" i="21"/>
  <c r="P306" i="21"/>
  <c r="P189" i="21"/>
  <c r="P203" i="21"/>
  <c r="P233" i="21"/>
  <c r="P278" i="21"/>
  <c r="P288" i="21"/>
  <c r="P171" i="21"/>
  <c r="P268" i="21"/>
  <c r="P255" i="21"/>
  <c r="P209" i="21"/>
  <c r="P249" i="21"/>
  <c r="P198" i="21"/>
  <c r="P150" i="21"/>
  <c r="P183" i="21"/>
  <c r="P158" i="21"/>
  <c r="P178" i="21"/>
  <c r="P128" i="21"/>
  <c r="P78" i="21"/>
  <c r="P58" i="21"/>
  <c r="P48" i="21"/>
  <c r="P102" i="21"/>
  <c r="P113" i="21"/>
  <c r="P38" i="21"/>
  <c r="P13" i="21"/>
  <c r="P141" i="21" l="1"/>
  <c r="P23" i="21"/>
  <c r="P11" i="21" s="1"/>
  <c r="P418" i="21" l="1"/>
  <c r="P415" i="21" s="1"/>
  <c r="O423" i="21"/>
  <c r="P423" i="21" s="1"/>
  <c r="O425" i="21"/>
  <c r="P425" i="21" s="1"/>
  <c r="O424" i="21"/>
  <c r="P424" i="21" s="1"/>
  <c r="P421" i="21" l="1"/>
  <c r="P413" i="21" s="1"/>
  <c r="P430" i="21" s="1"/>
</calcChain>
</file>

<file path=xl/sharedStrings.xml><?xml version="1.0" encoding="utf-8"?>
<sst xmlns="http://schemas.openxmlformats.org/spreadsheetml/2006/main" count="2499" uniqueCount="394">
  <si>
    <t>CAPITOL</t>
  </si>
  <si>
    <t>PREU</t>
  </si>
  <si>
    <t>IMPORT</t>
  </si>
  <si>
    <t>DESCRIPCIÓ</t>
  </si>
  <si>
    <t>AMID.</t>
  </si>
  <si>
    <t>TASQUES AUXILIARS</t>
  </si>
  <si>
    <t>OBRA CIVIL</t>
  </si>
  <si>
    <t>INSTAL·LACIONS</t>
  </si>
  <si>
    <t>3.</t>
  </si>
  <si>
    <t>1.</t>
  </si>
  <si>
    <t>2.</t>
  </si>
  <si>
    <t>4.</t>
  </si>
  <si>
    <t xml:space="preserve">TREBALLS PREVIS </t>
  </si>
  <si>
    <t>u</t>
  </si>
  <si>
    <t>5.</t>
  </si>
  <si>
    <t>m</t>
  </si>
  <si>
    <t>6.</t>
  </si>
  <si>
    <t>6.1.</t>
  </si>
  <si>
    <t>6.2.</t>
  </si>
  <si>
    <t>Desguàs d'aparell sanitari amb tub de PVC-U de paret massissa, àrea d'aplicació B segons norma UNE-EN 1329-1, classe de reacció al foc B-s1, d0 segons norma UNE-EN 13501-1, de DN 32 mm, fins a baixant, caixa o clavegueró</t>
  </si>
  <si>
    <t>Desguàs d'aparell sanitari amb tub de PVC-U de paret massissa, àrea d'aplicació B segons norma UNE-EN 1329-1, classe de reacció al foc B-s1, d0 segons norma UNE-EN 13501-1, de DN 40 mm, fins a baixant, caixa o clavegueró</t>
  </si>
  <si>
    <t>6.3.</t>
  </si>
  <si>
    <t>7.</t>
  </si>
  <si>
    <t>8.</t>
  </si>
  <si>
    <t>8.1.</t>
  </si>
  <si>
    <t>CABLEJAT</t>
  </si>
  <si>
    <t>8.2.</t>
  </si>
  <si>
    <t>8.3.</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</si>
  <si>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t>
  </si>
  <si>
    <t>MECANISMES</t>
  </si>
  <si>
    <t>9.</t>
  </si>
  <si>
    <t>9.1.</t>
  </si>
  <si>
    <t>9.2.</t>
  </si>
  <si>
    <t>9.3.</t>
  </si>
  <si>
    <t>10.</t>
  </si>
  <si>
    <t>11.</t>
  </si>
  <si>
    <t>12.</t>
  </si>
  <si>
    <t>13.</t>
  </si>
  <si>
    <t>Rètol senyalització instal·lació de protecció contra incendis, quadrat, de 210x210 mm2 de panell de PVC d'1 mm de gruix, fotoluminiscent categoria A segons UNE 23035-4, col·locat adherit sobre parament vertical</t>
  </si>
  <si>
    <t>14.</t>
  </si>
  <si>
    <t>15.</t>
  </si>
  <si>
    <t>16.</t>
  </si>
  <si>
    <t>GESTIÓ DE RESIDUS</t>
  </si>
  <si>
    <t>17.</t>
  </si>
  <si>
    <t>18.</t>
  </si>
  <si>
    <t>Envà de plaques de guix laminat format per estructura senzilla normal amb perfileria de planxa d'acer galvanitzat, amb un gruix total de l'envà de 73 mm, muntants cada 400 mm de 48 mm d'amplària i canals de 48 mm d'amplària, 1 placa estàndard (A) de 12,5 mm de gruix en cada cara, fixades mecànicament i aïllament de plaques de llana mineral de roca de resistència tèrmica &gt;= 1,081 m2.K/W</t>
  </si>
  <si>
    <t>Instal.lació d'alarma provisional d'obra, inclou mecanismes, detectors, Sirena electrònica i tots els elements necessaris per la seva correcta instal.lació. segons la norma UNE-EN 54-3, col·locada i posta en marxa</t>
  </si>
  <si>
    <t xml:space="preserve">Instal.lació de ventil.lació forçada d'obra, inclou extractors, conductes electrificació, cablejat i tots els elements necessaris per la seva correcta instal.lació i funcionament.
 </t>
  </si>
  <si>
    <t>Ajudes de personal d'obra, albañileria i muntadors a tercers 
I col.locació de senyalitzacions d'obra i d'evaquació temporals durant l'obra.</t>
  </si>
  <si>
    <t xml:space="preserve">Desmuntatge, trasllat, aplec i posterior muntatge de mobiliari corresponent a cada iuna de les fases </t>
  </si>
  <si>
    <t>Neteja diaria de les zones d'obra que afecten a la activitat del centre i tancament de sostres per deixar-ho diariment utilitzable.</t>
  </si>
  <si>
    <t>Tanca mòbil, de 2 m d'alçària, d'acer galvanitzat, amb malla electrosoldada de 90x150 mm i de 4,5 i 3,5 mm de D, bastidor de 3,5x2 m de tub de 40 mm de D, fixat a peus prefabricats de formigó, i amb el desmuntatge inclòs</t>
  </si>
  <si>
    <t>Protecció amb vela de lona de polietilè per a proteccions superficials i traus perimetrals, corda de subjecció, de diàmetre 12 mm, amb el desmuntatge inclòs</t>
  </si>
  <si>
    <t>ENDERROCS I ARRENCADES</t>
  </si>
  <si>
    <t>Enderroc de cel ras i entramat de suport, amb mitjans manuals i càrrega manual sobre camió o contenidor</t>
  </si>
  <si>
    <t>Enderroc de paredó de ceràmica 10 cm de gruix, amb mitjans manuals i càrrega manual de runa sobre camió o contenidor</t>
  </si>
  <si>
    <t>Enderroc d'envà provisional de placa de cartró-guix , amb mitjans manuals i càrrega manual de runa sobre camió o contenidor</t>
  </si>
  <si>
    <t>Arrencada de paviment de terratzo, amb mitjans manuals i càrrega manual de runa sobre camió o contenidor</t>
  </si>
  <si>
    <t>Arrencada de paviment i escala d'obra ceràmica, amb mitjans manuals i càrrega manual de runa sobre camió o contenidor</t>
  </si>
  <si>
    <t>Arrencada de full i bastiment de finestra amb mitjans manuals i càrrega manual sobre camió o contenidor</t>
  </si>
  <si>
    <t>Retirada i recolocació de Cel ras registrable de plaques de guix laminat en zones d'enderroc d'envà igual a l'existent, substituïnt les peces necessàries i plaques en mal estat,  sistema desmuntable amb estructura d'acer galvanitzat vist format per perfils principals amb forma de T invertida de 24 mm de base col·locats cada 1,2 m i fixats al sostre mitjançant vareta de suspensió cada 1,2 m, amb perfils secundaris col·locats formant retícula de 600x 600 mm, per a una alçària de cel ras de 4 m com a màxim</t>
  </si>
  <si>
    <t>Arrencada i desmuntatge de moble de recepció  amb mitjans manuals i càrrega manual sobre camió o contenidor</t>
  </si>
  <si>
    <t>Enderroc puntual de paret de tancament de façana de maó massís de 15 cm de gruix, a mà i amb tall de disc de radial de marcatge perimetral i posterior repicat ambmartell trencador manual i càrrega manual de runa sobre camió o contenidor</t>
  </si>
  <si>
    <t>Arrencada de full i bastiment de porta interior amb mitjans manuals i càrrega manual sobre camió o contenidor</t>
  </si>
  <si>
    <t>Forat amb equips per a tall/broca de diamant, de sostre alleugerit, de 5 a 20 cm de diàmetre i fins a 350 mm de fondària</t>
  </si>
  <si>
    <t>Segellat de pas de canonada combustible EI-180, de 125 mm de diàmetre a través de parets i sostres tallafocs, amb abraçadora formada per anell metàl·lic col·locada superficialment amb cargols</t>
  </si>
  <si>
    <t>Transport de residus a instal·lació autoritzada de gestió de residus, amb camió de 7 t i temps d'espera per a la càrrega a màquina, amb un recorregut de més de 10 i fins a 15 km</t>
  </si>
  <si>
    <t>Deposició controlada a centre de reciclatge de residus barrejats inerts amb una densitat 1,0 t/m3, procedents de construcció o demolició, amb codi 170107 segons la Llista Europea de Residus (ORDEN MAM/304/2002)</t>
  </si>
  <si>
    <t>TANCAMENTS I DIVISÒRIES</t>
  </si>
  <si>
    <t xml:space="preserve">T1 Envà de plaques de guix laminat format per estructura senzilla reforçada en H amb perfileria de planxa d'acer galvanitzat, amb un gruix total de l'envà de 120 mm, muntants cada 400 mm de 70 mm d'amplària i canals de 70 mm d'amplària, 2 plaques a cada cara, unes tipus estàndard (A) de 15 mm de gruix i les altres tipus hidròfuga (H) de 15 mm de gruix, fixades mecànicament i aïllament de plaques de llana mineral de roca de resistència tèrmica &gt;= 1,622 m2.K/W i alçada mes gran de 3m.
Inclou part proporcional de juntes estanques, massilla i cinta per a juntes, visos, tacs de fusta de reforç per a suport de mobiliaris i equipaments agafats amb guix amb aditius, suports especials de perfileria de planxa d'acer galvanitzat per a sanitaris suspesos, inclòs colocació de bastiments, totalment acabat per rebre imprimació, pintura o decoració, es protegiran les parts inferiors en contacte amb el paviment, mínim 30 cm d'alçària, amb plàstics fins a la col·locació del sòcol o revestiment d'acabat. els aïllaments es fixaran a l'estructura per tal d'evitar que es despengin. inclosos costos indirectes, despeses auxiliars, de ma d'obra, de mitjans auxiliars i altres elements necessaris per deixar la unitat d'obra totalment acabada.
c.amid.: m2 de paret 'buit per ple' descomptant forats més grans de 8m2 i el 50% entre 4 i 8m. </t>
  </si>
  <si>
    <t xml:space="preserve">T2 Envà de plaques de guix laminat format per estructura senzilla reforçada en H amb perfileria de planxa d'acer galvanitzat, amb un gruix total de l'envà de 100 mm, muntants cada 400 mm de 70 mm d'amplària i canals de 70 mm d'amplària, 1 placa a cada cara, una hidròfuga (H) de 15 mm i l'altra amb duresa superficial (I) de 15 mm de gruix, fixades mecànicament i aïllament de plaques de llana mineral de vidre de resistència tèrmica &gt;= 1,714 m2.K/W i alçada mes gran de 3m.
Inclou part proporcional de juntes estanques, massilla i cinta per a juntes, visos, tacs de fusta de reforç per a suport de mobiliaris i equipaments agafats amb guix amb aditius, suports especials de perfileria de planxa d'acer galvanitzat per a sanitaris suspesos, inclòs colocació de bastiments, totalment acabat per rebre imprimació, pintura o decoració, es protegiran les parts inferiors en contacte amb el paviment, mínim 30 cm d'alçària, amb plàstics fins a la col·locació del sòcol o revestiment d'acabat. els aïllaments es fixaran a l'estructura per tal d'evitar que es despengin. inclosos costos indirectes, despeses auxiliars, de ma d'obra, de mitjans auxiliars i altres elements necessaris per deixar la unitat d'obra totalment acabada.
c.amid.: m2 de paret 'buit per ple' descomptant forats més grans de 8m2 i el 50% entre 4 i 8m. </t>
  </si>
  <si>
    <t xml:space="preserve">T3 Extradossat de plaques de guix laminat format per estructura autoportant arriostrada reforçada en H amb perfileria de planxa d'acer galvanitzat, amb un gruix total de l'extradossat de 60 mm, muntants cada 400 mm de 46 mm d'amplaria i canals de 46 mm d'amplaria, amb 1 placa tipus estàndard (A) de 13 mm de gruix, fixada mecànicament i aïllament amb plaques de llana mineral de roca semirígida amb conductivitat tèrmica 0,035 W(mK).
Inclou part proporcional de juntes estanques, massilla i cinta per a juntes, visos, tacs de fusta de reforç per a suport de mobiliaris i equipaments agafats amb guix amb aditius, suports especials de perfileria de planxa d'acer galvanitzat per a sanitaris suspesos, inclòs colocació de bastiments, totalment acabat per rebre imprimació, pintura o decoració, es protegiran les parts inferiors en contacte amb el paviment, mínim 30 cm d'alçària, amb plàstics fins a la col·locació del sòcol o revestiment d'acabat. els aïllaments es fixaran a l'estructura per tal d'evitar que es despengin. inclosos costos indirectes, despeses auxiliars, de ma d'obra, de mitjans auxiliars i altres elements necessaris per deixar la unitat d'obra totalment acabada.
c.amid.: m2 de paret 'buit per ple' descomptant forats més grans de 8m2 i el 50% entre 4 i 8m. </t>
  </si>
  <si>
    <t>T3´ Trasdossat autoportant de plaques de guix laminat format per estructura senzilla reforçada en H amb perfileria de planxa d'acer galvanitzat, amb un gruix total de l'envà de 80 mm, muntants cada 400 mm de 48 mm d'amplària i canals de 48 mm d'amplària, 2 plaquesi  per 1 cara, una hidròfuga (H) en zones humides i de 15 mm i l'altra amb duresa superficial (I) de 15 mm de gruix, fixades mecànicament i aïllament de plaques de llana mineral de vidre de resistència tèrmica &gt;= 1,111 m2.K/W</t>
  </si>
  <si>
    <t>T6 Paret de tancament passant de gruix 11,5 cm, de maó calat klinker, HD, R-75 de 240x115x70 mm, de color estàndard, cares vistes, categoria I, segons UNE-EN 771-1, col·locat amb morter per a ram de paleta industrialitzat M 10 (10 N/mm2) de designació (G) segons UNE-EN 998-2</t>
  </si>
  <si>
    <t>FUSTERIES EXTERIORS</t>
  </si>
  <si>
    <t>FE-01 _Fusteria d'alumini lacat de cortizo COR 60 de fulla oculta o equivalent formada per dues fulles fixes i dues oscilobatents.Vidre climalit de 3+3, camara 10, 6+6+6
Fulles oscilobatents protegides en la cara exterior per reixa antibandàlica tipus panel Aluacero 5 lacat o equivalent.
Inclou persiana metàl·lica lacada motoritzada antibandàlica.
Tot el conjunt de color ral 7024 o a definir per la DO.
Ferramenta d'acer inoxidable, amb dau i maneta,
d'us intensiu. Tancament manual pany i dau,
Us intensiu.
Tancament manual amb pany i clau.
Vidre climalit de 3+3, camara 10, 6+6+6
Inclou;
-Reixa antibandàlica tipus panel Aluacero 5 lacat o equivalent
-Persinan metàl.lica motoritzada
-Motor de persiana
-Envidrament
-Inclou vinil resistent a UV per cara exterior segons indicacions de la DF.
-Inclou revestiment interior i exterior fins a pla de façana, de zona de llinda i brancals a base de xapa d'acer de 1mm de gruix, de color a determinar per la DF en base al conjunt, fixada mecànicament al parament vertical.
-Inclou pòrtic estructural perimetral de terra a sostre a base de marc perimetral de tub de secció 50x4mm per a suport de tot el conjunt, amb muntants verticals disposat cada 100 cm. Les mides s'acabaran de corroboran en fase d'obra
-Inclou ferramenta de les portes, frontisses  i fre de topall a base d'acer i goma fixat mecànicament.
- Inclou pany amb mecanisme antipànic, amb clau, amb 3 nivells de maestrat  i maneta per a ús intensiu, amb motlle de tancament superior tipus Ts-92 a base d'inox, amb guia lliscant tipus DORMA o similar.
-Inclou transport i mitjans auxiliars d'elevació. Segellats interior i exteriors inclosos i xapa d'acer de remat.
 -Inclou tots els ferratges i material auxiliar necessari per executar el revestiment. Inclou tots els elements necessaris per a deixar el conjunt de fusteria correctament instal·lat a la seva ubicació.
Amb una classificació mínima 4 de permeabilitat a l'aire segons UNE-EN 12207, classificació mínima 9A d'estanquitat a l'aigua segons UNE-EN 12208 i classificació mínima C4 de resistència al vent segons UNE-EN 12210</t>
  </si>
  <si>
    <t>FE-02 _ 
Fusteria d'alumini lacat de cortizo COR 60 de fulla oculta o equivalent formada per una fulla fixes i una oscilobatent.Vidre climalit de 3+3, camara 10, 6+6+6
Fulles oscilobatents protegides en la cara exterior per reixa antibandàlica tipus panel Aluacero 5 lacat o equivalent.
Inclou persiana metàl·lica lacada motoritzada antibandàlica.
Tot el conjunt de color ral 7024 o a definir per la DO.
Ferramenta d'acer inoxidable, amb dau i maneta,
d'us intensiu. Tancament manual pany i dau.
Inclou;
-Persinan metàl.lica motoritzada
-Motor de persiana
-Envidrament
-Lamel.les metàl.liques tipus panel aluacero 5 o equivalent 
-Inclou vinil resistent a UV per cara exterior segons indicacions de la DF.
-Inclou revestiment interior i exterior fins a pla de façana, de zona de llinda i brancals a base de xapa d'acer de 1mm de gruix, de color a determinar per la DF en base al conjunt, fixada mecànicament al parament vertical.
-Inclou pòrtic estructural perimetral de terra a sostre a base de marc perimetral de tub de secció 50x4mm per a suport de tot el conjunt, amb muntants verticals disposat cada 100 cm. Les mides s'acabaran de corroboran en fase d'obra
-Inclou ferramenta de les portes, frontisses  i fre de topall a base d'acer i goma fixat mecànicament.
- Inclou pany amb mecanisme antipànic, amb clau, amb 3 nivells de maestrat  i maneta per a ús intensiu, amb motlle de tancament superior tipus Ts-92 a base d'inox, amb guia lliscant tipus DORMA o similar.
-Inclou transport i mitjans auxiliars d'elevació. Segellats interior i exteriors inclosos i xapa d'acer de remat.
 -Inclou tots els ferratges i material auxiliar necessari per executar el revestiment. Inclou tots els elements necessaris per a deixar el conjunt de fusteria correctament instal·lat a la seva ubicació.
Amb una classificació mínima 4 de permeabilitat a l'aire segons UNE-EN 12207, classificació mínima 9A d'estanquitat a l'aigua segons UNE-EN 12208 i classificació mínima C4 de resistència al vent segons UNE-EN 12210</t>
  </si>
  <si>
    <t>FE-03 _ Fusteria exterior fixa.de dimensions globals 65x150cm
Panys practicables protegits exteriorment amb reixa antibandàlica
Ferramenta d'acer inoxidable, vidre climalit de 3+3, camara 6+6+6
Inclou:
-xapa metalica inoxidable microperforada antivandalica equivalent al existent
Inclou;
-Persinan metàl.lica motoritzada
-Motor persiana
-Envidrament
-Xapa metàl.lica inoxidable microperforada antibandàlica equivalent a l'existenta
-Inclou vinil resistent a UV per cara exterior segons indicacions de la DF.
-Inclou revestiment interior i exterior fins a pla de façana, de zona de llinda i brancals a base de xapa d'acer de 1mm de gruix, de color a determinar per la DF en base al conjunt, fixada mecànicament al parament vertical.
-Inclou transport i mitjans auxiliars d'elevació. Segellats interior i exteriors inclosos i xapa d'acer de remat.
-Inclou tots els ferratges i material auxiliar necessari per executar el revestiment. Inclou tots els elements necessaris per a deixar el conjunt de fusteria correctament instal·lat a la seva ubicació.
Amb una classificació mínima 4 de permeabilitat a l'aire segons UNE-EN 12207, classificació mínima 9A d'estanquitat a l'aigua segons UNE-EN 12208 i classificació mínima C4 de resistència al vent segons UNE-EN 12210</t>
  </si>
  <si>
    <t>Folrat de parament vertical exteriorformat per xapa tipus Pegaso o similar, de 2mm de gruix, muntada sobre rastrells i aïllament interior.
Acabat de façana format per xapa tipus pegaso acabat lacat i color ral 7024 (igual que fusteria), muntada sobre muntants tubulars de 80x40mm galvanitzats anclats a mur existent i aïllament de llana de roca interior de 80mm. Reforç de perfills carda 30cm per
efecte antibandalic. Remats perimetrals de xapa plegada d'1 mm lacada i color ral 7024.
Inclou aïllament, remats de xapa perimetral, folrat de xapes de cantells de façana i tots els elements necessaris per deixar el conjunt totalment acabat a obra.</t>
  </si>
  <si>
    <t>Marxapeus o vierteaigües de pedra natural similar a l'existent  amb una cara buixardada, preu alt, de 40 mm de gruix i de 1251 a 2500 cm2, col·locada a truc de maceta amb morter mixt 1:2:10</t>
  </si>
  <si>
    <t>Reposició de pedra natural de façana de pedra natural igual a l'existent  amb una cara buixardada i tallat a serra, preu alt, de 40 mm de gruix i de 1251 a 2500 cm2, col·locada a truc de maceta amb morter mixt 1:2:10</t>
  </si>
  <si>
    <t>Subministrament i col·locació de gelosia d'acer galvanitzat pintat al forn o galvanitzades a definir per la DO  amb lamel·les fixes tipus Z, horitzontal, de 200 a 250 mm d'amplària, col.locada. Inclou marc perimetral conformat per tubular o angular metàl·lic d'acer galvanitzat i lacat al forn com el conjunt.  Inclou transport i mitjans auxiliars d'elevació. Segellats interior i exteriors inclosos i remats necessaris. Inclou tots els ferratges, material auxiliar i els elements necessaris per a deixar el conjunt de fusteria correctament instal·lat a la seva ubicació. Superfíie mínima de 0,60 m2.
Inclou revestiment interior i exterior fins a pla de façana, de zona de llinda i brancals a base de xapa d'acer de 1mm de gruix, de color a determinar per la DF en base al conjunt, fixada mecànicament al parament vertical.</t>
  </si>
  <si>
    <t>FE-01 _Fusteria d'alumini lacat de cortizo COR 60 de fulla oculta o equivalent formada per dues fulles fixes i dues oscilobatents.Vidre climalit de 3+3, camara 10, 6+6+6
Fulles oscilobatents protegides en la cara exterior per reixa antibandàlica tipus panel Aluacero 5 lacat o equivalent.
Inclou persiana metàl·lica lacada motoritzada antibandàlica.
Tot el conjunt de color ral 7024 o a definir per la DO.
Ferramenta d'acer inoxidable, amb dau i maneta,
d'us intensiu. Tancament manual pany i dau,
Us intensiu.
Tancament manual amb pany i clau.
Vidre climalit de 3+3, camara 10, 6+6+6
Inclou;
-Reixa antibandàlica tipus panel Aluacero 5 lacat o equivalent
-Persinan metàl.lica motoritzada
-Motor de persiana
-Envidrament
-Inclou vinil resistent a UV per cara exterior segons indicacions de la DF.
-Inclou revestiment interior i exterior fins a pla de façana, de zona de llinda i brancals a base de xapa d'acer de 1mm de gruix, de color a determinar per la DF en base al conjunt, fixada mecànicament al parament vertical.
-Inclou pòrtic estructural perimetral de terra a sostre a base de marc perimetral de tub de secció 50x4mm per a suport de tot el conjunt, amb muntants verticals disposat cada 100 cm. Les mides s'acabaran de corroboran en fase d'obra
-Inclou ferramenta de les portes, frontisses  i fre de topall a base d'acer i goma fixat mecànicament.
- Inclou pany amb mecanisme antipànic, amb clau, amb 3 nivells de maestrat  i maneta per a ús intensiu, amb motlle de tancament superior tipus Ts-92 a base d'inox, amb guia lliscant tipus DORMA o similar.
-Inclou transport i mitjans auxiliars d'elevació. Segellats interior i exteriors inclosos i xapa d'acer de remat.
 -Inclou tots els ferratges i material auxiliar necessari per executar el revestiment. Inclou tots els elements necessaris per a deixar el conjunt de fusteria correctament instal·lat a la seva ubicació.
Amb una classificació mínima 4 de permeabilitat a l'aire segons UNE-EN 12207, classificació mínima 9A d'estanquitat a l'aigua segons UNE-EN 12208 i classificació mínima C4 de resistència al vent segons UNE-EN 12210</t>
  </si>
  <si>
    <t>FE-02 _ 
Fusteria d'alumini lacat de cortizo COR 60 de fulla oculta o equivalent formada per una fulla fixes i una oscilobatent.Vidre climalit de 3+3, camara 10, 6+6+6
Fulles oscilobatents protegides en la cara exterior per reixa antibandàlica tipus panel Aluacero 5 lacat o equivalent.
Inclou persiana metàl·lica lacada motoritzada antibandàlica.
Tot el conjunt de color ral 7024 o a definir per la DO.
Ferramenta d'acer inoxidable, amb dau i maneta,
d'us intensiu. Tancament manual pany i dau.
Inclou;
-Persinan metàl.lica motoritzada
-Motor de persiana
-Envidrament
-Lamel.les metàl.liques tipus panel aluacero 5 o equivalent 
-Inclou vinil resistent a UV per cara exterior segons indicacions de la DF.
-Inclou revestiment interior i exterior fins a pla de façana, de zona de llinda i brancals a base de xapa d'acer de 1mm de gruix, de color a determinar per la DF en base al conjunt, fixada mecànicament al parament vertical.
-Inclou pòrtic estructural perimetral de terra a sostre a base de marc perimetral de tub de secció 50x4mm per a suport de tot el conjunt, amb muntants verticals disposat cada 100 cm. Les mides s'acabaran de corroboran en fase d'obra
-Inclou ferramenta de les portes, frontisses  i fre de topall a base d'acer i goma fixat mecànicament.
- Inclou pany amb mecanisme antipànic, amb clau, amb 3 nivells de maestrat  i maneta per a ús intensiu, amb motlle de tancament superior tipus Ts-92 a base d'inox, amb guia lliscant tipus DORMA o similar.
-Inclou transport i mitjans auxiliars d'elevació. Segellats interior i exteriors inclosos i xapa d'acer de remat.
 -Inclou tots els ferratges i material auxiliar necessari per executar el revestiment. Inclou tots els elements necessaris per a deixar el conjunt de fusteria correctament instal·lat a la seva ubicació.
Amb una classificació mínima 4 de permeabilitat a l'aire segons UNE-EN 12207, classificació mínima 9A d'estanquitat a l'aigua segons UNE-EN 12208 i classificació mínima C4 de resistència al vent segons UNE-EN 12210</t>
  </si>
  <si>
    <t>FE-03 _ Fusteria exterior fixa.de dimensions globals 65x150cm
Panys practicables protegits exteriorment amb reixa antibandàlica
Ferramenta d'acer inoxidable, vidre climalit de 3+3, camara 6+6+6
Inclou:
-xapa metalica inoxidable microperforada antivandalica equivalent al existent
Inclou;
-Persinan metàl.lica motoritzada
-Motor persiana
-Envidrament
-Xapa metàl.lica inoxidable microperforada antibandàlica equivalent a l'existenta
-Inclou vinil resistent a UV per cara exterior segons indicacions de la DF.
-Inclou revestiment interior i exterior fins a pla de façana, de zona de llinda i brancals a base de xapa d'acer de 1mm de gruix, de color a determinar per la DF en base al conjunt, fixada mecànicament al parament vertical.
-Inclou transport i mitjans auxiliars d'elevació. Segellats interior i exteriors inclosos i xapa d'acer de remat.
-Inclou tots els ferratges i material auxiliar necessari per executar el revestiment. Inclou tots els elements necessaris per a deixar el conjunt de fusteria correctament instal·lat a la seva ubicació.
Amb una classificació mínima 4 de permeabilitat a l'aire segons UNE-EN 12207, classificació mínima 9A d'estanquitat a l'aigua segons UNE-EN 12208 i classificació mínima C4 de resistència al vent segons UNE-EN 12210</t>
  </si>
  <si>
    <t>FUSTERIES INTERIORS</t>
  </si>
  <si>
    <t>FI - 01 _ Subministrament i col·locació de conjunt complert de porta interior acústica de dues fulles.
-Una fulla batent de cares llises de DM lacat fabricada en DM masis per asolir acústica de  46db
Pas lliure de 80cm com a mínim.
Inclou marc de fusta de pi folrat amb DM lacat, doble galze i tapajunts de 70x10mm.
Fre en la part superior.
-Segona fulla fixe de vidre 
Doble vidre laminar 6+6 am vinil a defirnir diseny per la DO, ha  d'assolir acústica de 46 dbA.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</si>
  <si>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 - 02 _ Subministrament i col·locació de porta interior.
-Una fulla batent de cares llises de DM lacat fabricada en DM masis de 33mm.
Pas lliure de 80cm com a mínim.
Inclou mar de fusta de pi folrat amb DM lacat, doble galze i tapajunts de 70x10mm.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</si>
  <si>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 - 02' _ Reutilització de porta interior.
Retirada, acopi i recol.locació amb sustitució de tapetes de porta existent
Col.locació de nou tirador ocariz model: 1996/600cm o similar d'alumini anoditzat.Tancament manual amb pany i clau.
Inclou 3 nivells de mestrejat.
Inclou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c. amid.: ut d'element de fusteria col·locat en obra i totalment acabat.</t>
  </si>
  <si>
    <t>FI -0 3 _ Subministrament i col·locació de conjunt complert de porta interior corredissa encastada en parament de guix laminat amb gruix total 10 cm, per a un forat d'amplada 185cm i una llum de pas de 94x210 cm. aproximadament, format per:1 fulla corredissa fabricada en nucli a base de DM massís d'espessor 33mm, acabat lacat. Encolat i premsat amb marc perimetral de 25 mm d'espessor. 
Inclou 3 nivells de mestrejat.
Inclou: Marc de fusta, tapetes de 10cm, amb tancament silenciós amb cinta de goma de neoprè extrusionat. Corredissa tipus KRONA  o similar, tot el sistema per a lliscament de la porta (guia, guiadors i carro) per a suportar una porta de fins a 120 kg de pes. amb certificat d'autenticitat i garantia mínima de 25 anys de tot el conjunt;  marc interior amb batents, topall de fusta i tapajunts rectes i porta llisa de  40 mm de gruix, amb estructura interior de fusta DM. Lacada per les dues cares; inclosa: ferramenta de la casa OCARIZ model 1501/654T0 o similar d'alumini anoditzat, amb tancament manual amb pany de la casa OCARIZ model94/654T0 o similar en color plata,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</si>
  <si>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 - 04 _ Subministrament i col·locació de conjunt complert de porta interior acústica de dues fulles una fulla batent activa i un altre pasiva.
-Una fulla batent activa de cares llises de DM lacat fabricada en DM masis per asolir acústica de  42db
Pas lliure de 80cm com a mínim.
Inclou mar de fusta de pi folrat amb DM lacat, doble galze i tapajunts de 70x10mm.
Fre en la part superior.
-Segona fulla fixe de fusta pasiva de cares llises de DM lacat fabricada en DM masis per asolir acústica de  42db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</si>
  <si>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 - 05 _ Subministrament i col·locació de conjunt complert de porta interior acústica de unafullas batent 
-Una fulla batent de cares llises  fabricada en compacte fenòlic HPL, acabat bedoll amb tauler de 3mm de gruix per cada cara, interior de gruix de 33mm en DM massis. encolat i premsat, amb marc perimetral en fenòlic de 25mm de gruix.
Doble galze.
Marc de fusta folrat amb tauler fenòlic, amb tancament silenciós, amb cinta de goma de neopré extrusionat .
Tapetes de T5/ arrambador.
Pas lliure de 80cm com a mínim.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</si>
  <si>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FI-06_Reutilització de porta metal.lica batent existent 
Inclou cabat lacat en color a definir per la D.F. sobre marc d'acer galvanitzat de 1,5 mm d'espessor amb junta intumescent i garres d'ancoratge a obra.
* aquesta fusteria disposarà de mecanisme de desbloqueig en cas demergència amb 3 nivells de maestrat, inclou claus i moll de tancament.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c. amid.: ut d'element de serralleria  col·locat en obra i totalment acabat.</t>
  </si>
  <si>
    <t>FI-06'_Reutilització de Porta metal.lica batent homologada
acabat lacat en color a definir per la D.F. 
sobre marc d'acer galvanitzat de 1,5 mm d'espessor amb junta intumescent i garres d'ancoratge a obra,
Amb mestrejament de claus de 3 nivells.Inclòs moll de tancament.
* Disposarà maneta antipànic i motlle de tancament (inclòs en aquesta partida)
* aquesta fusteria disposarà de mecanisme de desbloqueig en cas demergència
Inclou ferradura embotida de tancament a un punt, escuts, cilindre, claus i manovelles antienganxament RF,  a base d'acer inoxidable, amb 3 nivells de maestrat, inclou claus i moll de tancament.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c. amid.: ut d'element de serralleria  col·locat en obra i totalment acabat.</t>
  </si>
  <si>
    <t>FI-06''_Porta metal.lica batent homologada, segons UNE-EN 1634-1, d'una fulla de 63 mm d'espessor, acabat lacat en color a definir per la D.F. formada per 2 xapes d'acer galvanitzat de 0,8 mm d'espessor, plegades, acoblades i muntades, amb cambra intermèdia de llana de roca d'alta densitat i plaques de cartró guix, sobre marc d'acer galvanitzat de 1,5 mm d'espessor amb junta intumescent i garres d'ancoratge a obra, inclús tres frontisses de doble pala regulables en altura, soldades al marc i cargolades a la fulla, segons UNE-EN 1935, ferradura embotida de tancament a un punt, escuts, cilindre, claus i manovelles antienganxament RF d'acer inoxidable, amb mestrejament de claus de 3 nivells.Inclòs moll de tancament.
* aquesta fusteria disposarà de mecanisme de desbloqueig en cas demergència
Inclou 3 frontisses de doble pala regulables en altura, soldades al marc i cargolades a la fulla, segons norma UNE-EN 1935, inclou ferradura embotida de tancament a un punt, escuts, cilindre, claus i manovelles antienganxament RF,  a base d'acer inoxidable, amb 3 nivells de maestrat, inclou claus i moll de tancament.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c. amid.: ut d'element de serralleria  col·locat en obra i totalment acabat.</t>
  </si>
  <si>
    <t>FI-07_ Subministrament i col·locació de conjunt de mampara completa d'alumini tipus ACOUSTIC GLASS de la casa ALUINTER o similar, de color a determinar per la DF, de dimensions totals 325x217 cm, formada per:
-Doble vidre laminar translucid 66.1 silence - 46 dbA
Acabat lacat color segons especificacions de la DF
Inclou revestiment interior de zona de llinda i brancals a base de xapa d'acer de 2mm de gruix, de color a determinar per la DF en base al conjunt, fixada mecànicament al a la divisòria interior.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inclou: Pòrtic estructural de tub de 50x4 mm per a suport de tot el conjunt amb muntants verticals disposats cada 100cm, inclou segellat amb junta d'epdm adhesiva en tot el perímetre entre el premarc i la fusteria. segellat de junts amb obra amb massilla de silicona neutra aplicada amb pistola prèvia emprimació, sistema de tanca amb microventilació, maneta de palanca i ferratges de primera qualitat que assegurin l'estanquitat amb ava¡¡cabat d'acer inoxidable a definir per la df, vidreria  amb una làmina de butiral de polivinil acústic, cambra d'aire de 12 mm
c.amid.: ut d'element totalment acabat</t>
  </si>
  <si>
    <t>FI-08_ Subministrament i col·locació de conjunt de mampara completa d'alumini tipus ACOUSTIC GLASS de la casa ALUINTER o similar, de color a determinar per la DF, de dimensions totals 120x217 cm, formada per:
-Doble vidre laminar translucid 66.1 silence - 46 dbA
Acabat lacat color segons especificacions de la DF
Inclou 3 nivells de mestrejat.
Inclou revestiment interior de zona de llinda i brancals a base de xapa d'acer de 2mm de gruix, de color a determinar per la DF en base al conjunt, fixada mecànicament al a la divisòria interior.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inclou: Pòrtic estructural de tub de 50x4 mm per a suport de tot el conjunt amb muntants verticals disposats cada 100cm, inclou segellat amb junta d'epdm adhesiva en tot el perímetre entre el premarc i la fusteria. segellat de junts amb obra amb massilla de silicona neutra aplicada amb pistola prèvia emprimació, sistema de tanca amb microventilació, maneta de palanca i ferratges de primera qualitat que assegurin l'estanquitat amb ava¡¡cabat d'acer inoxidable a definir per la df, vidreria  amb una làmina de butiral de polivinil acústic, cambra d'aire de 12 mm
c.amid.: ut d'element totalment acabat</t>
  </si>
  <si>
    <t>FI_10 Subministrament i col·locació de conjunt de porta metàl.laca amb parament de lamel.les metàl.liques Z fixes d'acabat lacat i color a definir per la DF amb porta batent  de 80cm de pas lliure amb barra antipànic per la cara interior.
Mintants de 50x50mm.
- 1 fulla  batent de dimensions 90x250
-Inclou ferratges de la casa OCARIZ model 1996/600CH o similar a base d'alumini anoditzat de color plata, amb tancament manual amb pany i clau. Amb 3 nivells de maestrat, i topall de porta.
- Reixa de lamel.les en Z d'acer galvanitzat acabades lacades al forn color a definir per la DF en tota la superficie del conjunt
Llamel·les tipus Z, horitzontal, de 200 a 250 mm d'amplària, col.locada. Inclou marc perimetral conformat per tubular o angular metàl·lic d'acer galvanitzat i lacat al forn com el conjunt.  
Inclou transport i mitjans auxiliars d'elevació. Segellats interior i exteriors inclosos i remats necessaris. Inclou tots els ferratges, material auxiliar i els elements necessaris per a deixar el conjunt de fusteria correctament instal·lat a la seva ubicació. Superfíie mínima de 0,60 m2.
Inclou revestiment interior i exterior fins a pla de façana, de zona de llinda i brancals a base de xapa d'acer de 1mm de gruix, de color a determinar per la DF en base al conjunt, fixada mecànicament al parament vertical.
Inclou ferratges de la casa OCARIZ model 1996/600CH o similar a base d'alumini anoditzat de color plata, amb tancament manual amb pany i clau. Inclou 3 nivells de mestrejat, i topall de porta.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c.amid.: ut d'element totalment acabat
c.amid.: m d'element de serralleria col·locat en obra i totalment acabat.</t>
  </si>
  <si>
    <t>Fi - 11 _ Subministrament i col·locació de porta interior d'una fulla batent de cares llises de DM lacat fabricada de 33mm de DM massís.
Pas lliure de 80cm mínim.
Inclou marc perimetral de doble galze i tapajunts de 70x10cm Tapeta de DM lacat 
Ferratge inoxidable amb frontissa oculta pel cantell.
Tirador de maneta Ocariz o similar modelo 1996/600CH o similar, d'alumini anoditzat, tancament manual de pany i clau-
Inclou 3 nivells de mestrejament.
Inclou topall de porta 
Acabat lacat color segons especificacions de la DF.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c.amid.: ut d'element totalment acabat
inclou: despeses auxiliars, de ma d'obra, de mitjans auxiliars i demes elements per deixar la unitat d'obra partida totalment acabada i muntada segons plànols de projecte i indicacions de la df.
c.amid.: m d'element de serralleria col·locat en obra i totalment acabat.</t>
  </si>
  <si>
    <t>Modificació de tarja superior (eliminar taja sobre porta nova)
Tall de tarja de vidre superior en sala de Linguista i sala de reserva per poder encavir la porta nova inferior, modifcant marc i tapetes de tarja existent i tall de vidre.
Acabat lacat color a definir per la DF.
Inclou: segellats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Ud amid.: ut d'element de fusteria col·locat en obra i totalment acabat.</t>
  </si>
  <si>
    <t>Passamà d'acer inoxidable 1.4301 (AISI 304) de 4 mm de diàmetre, acabat polit i raspallat, amb suport de platines d'acer, fixat mecànicament</t>
  </si>
  <si>
    <t>Suministre, col.locació e instal.lació d'electrificació de porta per connexió de porta a central d'alarma i electroimàn per portes metàl.liques exteriors.
Inclou material necessari
Instal.lació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c. amid.: ut instal.lació</t>
  </si>
  <si>
    <t>Vierteaigües interior de finestres de façana format per Taulell de DM hidròfog 20mm, sobre laminat color U763 ST9 de Egger o similiar</t>
  </si>
  <si>
    <t>PAVIMENTS</t>
  </si>
  <si>
    <t>Làmina separadora de polietilè de 150 µm i 144 g/m2, col·locada no adherida</t>
  </si>
  <si>
    <t>Aplicació d'imprimació de resines per a posterior col·locació de recrescuda amb pasta autonivellant sobre suport de formigó i morter de ciment</t>
  </si>
  <si>
    <t>Aïllament de planxa de poliestirè extruït (XPS), de 80 mm de gruix, resistència a compressió &gt;=100 kPa, resistència tèrmica entre 2,857 i 2,581 m2.K/W, amb la superfície llisa i cantell encadellat, col·locada amb adhesiu de formulació específica</t>
  </si>
  <si>
    <t xml:space="preserve">Subase Tarcolay o equivalent, sub base de PVC amb fibra de vidre amb  botons en  superficie per permetre que els paviments respirin amb 1,30mm de gruix </t>
  </si>
  <si>
    <t xml:space="preserve">Paviment vinílic acústic heterogeni de linòleum en rotlle de 2mx23m, gruix total de 3,25mm i gruix de la capa d'us de 0,80mm tipus Tapiflex Excelence 80 o similar equivalent  classe d'us comercial 34 segons ISO 10874, 
Resistència a la abrasió Clase T, Resistència al punxonament estàtic 0,10mm segons norma EN ISO 24343-1 i atenuació sonora de 19 db segons la norma EN ISO 7172.
Restistència al liscament R10 segons norma DIN 51130 i clase 2 segons norma UNE 41901, Clasificació al Foc BFIS1 segons norma ENISO 13501-1.
Totalment col.locat amb juntes termosildades amb cordó de soldadura llis.
 inclòs tot el petit material necessari.
Criteri d'amidament: m2 realment col.locats </t>
  </si>
  <si>
    <t>Armadura per lloses de formigó AP500 T amb malla electrosoldada de barres corrugades d'acer ME 15x15 cm D:6-6 mm 6x2,2 m B500T UNE-EN 10080</t>
  </si>
  <si>
    <t>Solera de formigó HA-25/B/20/IIa, de consistència tova i grandària màxima del granulat 20 mm, de gruix 15 cm, abocat amb bomba</t>
  </si>
  <si>
    <t>Recrescuda del suport de paviments, de 4 cm de gruix, amb morter de ciment 1:4.  inclou subministrament i col·locació de tires de poliestirè expandit de 10mm d'espessor i 20cm d'alçaria a tot el perímetre.  inclosos costos indirectes, despeses auxiliars, de ma d'obra, de mitjans auxiliars i altres elements necessaris per deixar la unitat d'obra totalment acabada.
c.amid.: m2 de d'element mesurat en planta</t>
  </si>
  <si>
    <t>Formació d'esglaó amb totxana de 290x140x100 mm, col·locada amb morter mixt 1:2:10</t>
  </si>
  <si>
    <t>Paviment de terratzo llis de gra microgra, de 40x40 cm, preu superior, col·locat a truc de maceta amb morter de ciment 1:6, sobre capa de sorra de 2 cm de gruix, per a ús interior intens</t>
  </si>
  <si>
    <t>Paviment de terratzo amb relleu, abuixardat, microgra, de 40x40 cm, preu alt, col·locat a truc de maceta amb morter de ciment 1:6,sobre capa de sorra de 2 cm de gruix, per a ús exterior</t>
  </si>
  <si>
    <t>Sòcol de terratzo llis de gra petit, preu superiror, de 10 cm d'alçària, polit i abrillantat, col·locat amb adhesiu cimentós tipus C1 segons norma UNE-EN 12004</t>
  </si>
  <si>
    <t>Rebaixat, polit i abrillantat del paviment de terratzo o pedra, inclosos costos indirectes, despeses auxiliars, de ma d'obra, de mitjans auxiliars i altres elements necessaris per deixar la unitat d'obra totalment acabada.</t>
  </si>
  <si>
    <t>Esglaó de pedra artificial de gra petit, preu alt, de dues peces, frontal i estesa, amb un cantell polit i abrillantat, i amb 2 tires davanteres buixardades, de 2 cm d'ample, col·locat a truc de maceta amb morter ciment 1:8</t>
  </si>
  <si>
    <t>Pelfut format per perfils d'alumini ensamblables de 25 a 35 mm d'amplària i 9 mm d'alçària, amb acabat antilliscant, instal·lat en superfície o encastat en paviments laminats</t>
  </si>
  <si>
    <t>Muntatge de tarima de fusta d'alçada aprox 30cm. respecte paviment acabat conformat per enllatat amb llates de fusta de 25x50 mm, col·locades cada 30 cm en els dos eixos, conformant subestructura de fusta i fixades a la solera amb morter mixt 1:2:10 i mecànicament si fós necessari.
Partida completa, totalment finalitzada i deixant la superfície per a rebre el paviment de fusta de la tarima (no inclòs en aquest preu)</t>
  </si>
  <si>
    <t>Paviment de lames de fusta de de gruix total 15mm., de fusta de bedoll envernissat, de llargària &gt; 1900 mm, d'amplària &gt;200 mm, i de gruix total 15 mm, amb 3 llistons per post, amb unió a pressió, col·locat sobre rastrellat de tarima de fusta i fixat mecànicament a suport.
Partida total i completament finalitzada</t>
  </si>
  <si>
    <t>Esglaó de fusta de bedoll envernissat, de 5 cm de gruix, i 30 cm d'estesa, d'una peça, col·locat amb fixacions mecàniques</t>
  </si>
  <si>
    <t>Junt metàl.lic per canvi de  paviment,  segons detall de projecte amb perfil de neopre i suport d'alumini, per a solicitacions normals, col·locant previament el suport</t>
  </si>
  <si>
    <t>4.1.</t>
  </si>
  <si>
    <t>4.2.</t>
  </si>
  <si>
    <t>REVESTIMENTS, ACABATS I MOBILIARI</t>
  </si>
  <si>
    <t>REVESTIMENTS VERTICALS</t>
  </si>
  <si>
    <t>Pintat de parament vertical de guix o formigó, amb esmalt sintètic, amb dues capes de base i dues d'acabat, en color a definir per la DF en fase d'obra.</t>
  </si>
  <si>
    <t>Pintat de parament vertical de guix amb pintura amb baix contingut de disolvents, acrílica satinada per a interiors, de color a definir per la DF, amb una capa d'imprimació específica i dues capes d' acabat</t>
  </si>
  <si>
    <t>Arrebossat reglejat sobre parament vertical interior, a més de 3,00 m d'alçària, amb morter mixt 1:0,5:4, remolinat i lliscat amb ciment pòrtland amb filler calcari 32,5 R</t>
  </si>
  <si>
    <t>Enrajolat de parament vertical interior a una alçària &lt;= 3 m amb rajola de ceràmica esmaltada mat, rajola de València, grup BIII (UNE-EN 14411), preu alt, de 16 a 25 peces/m2 col·locades amb adhesiu per a rajola ceràmica C1 (UNE-EN 12004) i rejuntat amb beurada CG1 (UNE-EN 13888).
Inclou la disposició de l'enrajolat segons especificacions dels plànols de projecte, inclòs variacions de color, especejament, pretallat de peces i franjes descrites</t>
  </si>
  <si>
    <t>T4 Arrambador ventilat de 3 m  d'alçària, com a màxim, amb tauler Fenólic compacte de 6mm de gruix acabat laminat Bedoll  reacció al foc B-s2, d0, acabat revestit amb planxa de fusta de conífera de bedoll/auró de 6mm de gruix, d'Egger o equivalent, tallat a mida, col·locat amb fixacions mecàniques sobre enllatat de fusta de DM hidròfug inclòs de 10mm de gruix, separat 10 cm del paviment.</t>
  </si>
  <si>
    <t>T5 Arrambador ventilat de 3,5 m d'alçària, com a màxim,tauler compacte de 6mm de color similar a l'existent amb acabat de llistó perimetral ignifug, de 6 mm de gruix i &gt;= 800 kg/m3 de densitat, per a ambient sec segons UNE-EN 622-5, reacció al foc B-s2, d0, acabat revestit amb HPL color similar a l'existent, d'Egger o equivalent, segons mostres en fase d'obra, tallat a mida, col·locat amb fixacions mecàniques sobre enllatat de fusta de DM hidròfug inclòs, separat 10 cm del paviment</t>
  </si>
  <si>
    <t>Reparació de paraments enguixat existents a bona vista sobre parament vertical interior, a 4,00 m d´alçària, com a màxim, amb guix B1, acabat lliscat amb guix C6, inclosa la part proporcional d'arestes, racons i reglada de sòcol</t>
  </si>
  <si>
    <t>Pintat de parament vertical interior de ciment, amb esmalt de poliuretà amb acabat llis, amb una capa de fons diluïda i dues d'acabat</t>
  </si>
  <si>
    <t>REVESTIMENTS HORIZONTALS</t>
  </si>
  <si>
    <t>S1 Cel ras fonoabsorvent de cartró guix registrable de 60x60 col.locat a peces senceres i faixes perimetrals, aïllament de llana mineral i despenjament segons especificacions de la fitxa tècnica del fabricant, amb una disposició i distància segons normativa i documentació d'idoneïtat tècnica del producte i sistema i per a una alçària de cel ras de 4 m com a màxim.
Inclou part proporcional de remats perimetrals, peces especials i encaixos necessaris segons geometrial del projecte.
INCLOS PARAMENTS VERTICALS EN CANVI DE NIVELL DE SOSTRE
INCLOS FAJAS PERIMENTRAL
ESTRUCTURA DE PERFILS METAL.LICS GALVANITZATS
ACABAT PINTAT AMB PINTURA AL ESMALT MATE LLIS COLOR A DEFINIR PER LA DF</t>
  </si>
  <si>
    <t>S1´ Cel ras registrable equivalent a l'existent  de plaques de guix laminat acabat pintat amb perforacions a tota la superfície, 600x 600 mm i 12,5 mm de gruix amb classe d'absorció acústica C segons la UNE-EN ISO 11654, sistema desmuntable amb estructura d'acer galvanitzat vist, equivalent a l'existent i sistema d'entramat, fixació, despenjament segons especificacions de la fitxa tècnica del fabricant, amb una disposició i distància segons normativa i documentació d'idoneïtat tècnica del producte i sistema i per a una alçària de cel ras de 4 m com a màxim.
Inclou part proporcional de remats perimetrals, peces especials i encaixos necessaris segons geometrial del projecte.
INCLOS PARAMENTS VERTICALS EN CANVI DE NIVELL DE SOSTRE
INCLOS FAJAS PERIMENTRAL
ACABAT PINTAT AMB PINTURA AL ESMALT MATE LLIS COLOR A DEFINIR PER LA DF</t>
  </si>
  <si>
    <t>S2 Cel ras registrable de plaques de guix laminat hidròfug amb acabat pintat llis, 600x 600 mm i 12,5 mm de gruix , sistema desmuntable amb estructura d'acer galvanitzat  amb guia oculta format per perfils principals, de 15 mm de base col·locats cada 1,2 m i fixats al sostre mitjançant vareta de suspensió cada 1,2 m, amb perfils secundaris col·locats formant retícula de 600x 600 mm, per a una alçària de cel ras de 4 m com a màxim</t>
  </si>
  <si>
    <t>S3 Cel ras registrable de plaques de guix laminat acabat pintat amb perforacions a tota la superfície, RIGITONE® 8/18 ACTIV’AIR® de placo o equivalent 
Placas perforadas fonoabsorbentes o equivalent amb una màxima perforació del 18% i màxima absorció acústica i de reverberació, tipus  o equivalent amb estructura d'acer galvanitzat ocult i sistema d'entramat, fixació, despenjament segons especificacions de la fitxa tècnica del fabricant, amb una disposició i distància segons normativa i documentació d'idoneïtat tècnica del producte i sistema i per a una alçària de cel ras de 4 m com a màxim.
Inclou part proporcional de remats perimetrals, peces especials i encaixos necessaris segons geometrial del projecte.</t>
  </si>
  <si>
    <t>S4 Cel ras continu de plaques de guix laminat tipus estàndard (A), per a revestir, de 12,5 mm de gruix i vora afinada (BA), entramat d'acer galvanitzat format per perfils principals col·locats cada 1000 mm i perfils secundaris col·locats cada 600 mm fixats al sostre mitjançant vareta de suspensió cada 1,2 m , per a una alçària de cel ras de 4 m com a màxim</t>
  </si>
  <si>
    <t>Formació de cortinero perimetral a diferent nivell de cel-ras de sala de vistes, amb placa fonoabsorvent volada per amagar llum LED, en placa tipus estandart, inclou el conjunt de tabica i fosejat, mides a definir per la DF encaixant amb placa sencera.
 plaques de guix laminat tipus estàndard (A) de 12,5 mm de gruix, col·locades amb entramat estructura senzilla d'acer galvanitzat format per perfils col·locats cada 600 mm fixats al sostre mitjançant vareta de suspensió cada 1,2 m, per a una alçària de cel ras de 4 m com a màxim</t>
  </si>
  <si>
    <t>Formació de calaix/ faixa/cortiner en cel ras amb plaques de guix laminat tipus hidròfuga (H) de 12,5 mm de gruix, col·locades amb entramat estructura senzilla d'acer galvanitzat format per perfils col·locats cada 600 mm fixats al sostre mitjançant vareta de suspensió cada 1,2 m, per a una alçària de cel ras de 4 m com a màxim.
Criteri d'amidament ml de formació de calaix realment executat</t>
  </si>
  <si>
    <t>Formació de calaix EI120 amb triple Placa de guix laminat resistent al foc (F) i gruix 15 mm, amb vora afinada (BA), segons la norma UNE-EN 520, col·locades amb entramat estructura senzilla d'acer galvanitzat format per perfils col·locats cada 600 mm fixats al sostre mitjançant vareta de suspensió cada 1,2 m, per a una alçària de cel ras de 4 m com a màxim.
Amb certificat de EI120
Criteri d'amidament m2 de formació de calaix realment executat</t>
  </si>
  <si>
    <t>Faixa linial de cel ras continu de plaques de guix laminat tipus hidròfuga (H), per a revestir, de 12,5 mm de gruix i vora afinada (BA), amb entramat estructura senzilla d'acer galvanitzat format per perfils col·locats cada 600 mm fixats al sostre mitjançant vareta de suspensió cada 1,2 m , per a una alçària de cel ras de 4 m com a màxim</t>
  </si>
  <si>
    <t>Registre per a cel ras de plaques de guix laminat format per portella de 50x50 cm2 amb marc d'alumini i fulla de placa guix laminat hidròfuga (H) amb un gruix total de 30 mm com a màxim, tanca de pressió i dispositiu de retenció, col·locat amb perfileria d'acer galvanitzat</t>
  </si>
  <si>
    <t>Aïllament amb placa semirígida de llana mineral de roca (MW), de densitat 46 a 55 kg/m3, de 50 mm de gruix, amb una conductivitat tèrmica &lt;= 0,036 W/mK i resistència tèrmica &gt;= 1,389 m2.K/W, amb revestiment de vel negre, col·locada sense adherir, col·locada sobre cel ras</t>
  </si>
  <si>
    <t>Pintat de parament horitzontal de guix amb pintura amb baix contingut de disolvents, plàstica per a interiors , de color, amb una capa d'imprimació específica i dues capes d' acabat</t>
  </si>
  <si>
    <t>MOBILIARI</t>
  </si>
  <si>
    <t>MO01 - moble de tauler de DM de 20mm acabat lacat o laminat Egger segons instruccions de la DF, inclòs lacat, segons especificacions de plànols de projecte i especificacions de la DF en fase d'obra. Inclou subestructura metàlica d'acer de perfileria de 50x50mm, subestructura de fusta a base de rastrellat de 30x50mm, revestiment a base de DM per pintar, inlòs pintura.
Sòcol HPL de 80x100mm color similar al taulell
Inclou p/p forats de corona per al pas de cablejat, de diàmetre 10cm a la taula de treball, porta batent i porta plegable de taulell de DM contraxapat del mateix acabat. Inclou elements d'unió, ferratges, mecanitzacions elements auxliars, inclòs tibadors d'alumini anoditzat color plata, de la casa OCARIZ o equivalent.
Inclosos costos indirectes, despeses auxiliars, de ma d'obra, de mitjans auxiliars i altres elements necessaris per deixar la unitat d'obra totalment acabada.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</si>
  <si>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MO02 - CUINA OFFICE
1.	Mobiliari de cuina de 4 peces en DM de 20mm acabat amb melamina Eggero similar
	Dues de 55x60
	Una de 60x60
	Una de 30x35
2.	Sobre de treball d'acer inoxidable (inclos en partida a part)
3.	Pica individual amb griferia
4.            Estant de paret
5.            Rastreller 
Inclou elements d'unió, ferratges, mecanitzacions elements auxliars, inclòs tibadors Gola d'alumini anoditzat color plata
Inclosos costos indirectes, despeses auxiliars, de ma d'obra, de mitjans auxiliars i altres elements necessaris per deixar la unitat d'obra totalment acabada.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</si>
  <si>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MO03 -Formació de barra alta amb Taulell de DM hidrófug  de 20mmlaminat color U763 ST9 de Egger o similar, la resta del moble lacat de color similar al del marc de la fusteria posterior.
Subestructura de fusta de 50x30mm 
Sòcol de 80x10mm d'HPL color U763ST9
Inclòs lacat, tot segons especificacions de plànols de projecte i especificacions de la DF en fase d'obra. Inclou subestructura metàlica d'acer de perfileria de 50x50mm, subestructura de fusta a base de rastrellat de 30x50mm, revestiment a base de DM per pintar, inlòs pintura.
Inclou p/p forats de corona per al pas de cablejat, de diàmetre 10cm, Inclou elements d'unió, ferratges, mecanitzacions elements auxliars.
Inclosos costos indirectes, despeses auxiliars, de ma d'obra, de mitjans auxiliars i altres elements necessaris per deixar la unitat d'obra totalment acabada.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</si>
  <si>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Taulell de planxa d'acer inoxidable AISI 316 d'1 mm de gruix, polit esmerilat amb gra 150, de 60 cm d'amplària, amb forats per a soldar aigüeres, amb faldó frontal de 8 cm d'alçària mínima, sòcol perimetral de 6 cm d'alçària, amb un desenvolupament total de 77 cm i amb 6 plecs, col·locat amb suport i encastat al parament</t>
  </si>
  <si>
    <t>Aigüera de planxa d'acer inoxidable amb una pica de 60 cm de llargària, acabat brillant i fins a 50 cm d'amplària, preu alt, encastada a un taulell de cuina (a escollir si porta escorredor o no)</t>
  </si>
  <si>
    <t>Folrat de parament horitzonal amb planxa d'acer inoxidable 1.4301 (AISI 304), de 0,6 mm de gruix, acabat mate i tallat a mida, col·locat amb fixacions mecàniques sobre perfileria d'acer galvanitzat amb muntants cada 60 cm</t>
  </si>
  <si>
    <t>Desmuntatge i enretirada de totes les instal·lacions no reutilitzables, aixi com moviment d'instal·lacions que ocasionin interferències:
*Cablejat elèctric i de comunicació.
*Mecanismes.
*Quadres elèctrics.
*Conductes.
*Unitats interiors de fins a 100kg de pes.
*Reixes i elements de difusió.
*Canonades de clima i fontaneria.
*Desguassos i baixants d'evacuació.
*Comportes de regulació.
*Safates.
*Caixes de derivació.
*Enllumenat.
*etc.
Tot el material haurà de ser classificat segons normativa i ordenances municipals i traslladat a deixalleria.
Inclou transport amb camió i càrrega amb mitjans mecànics d'elevació.</t>
  </si>
  <si>
    <t>Partida alçada a justificar en concepte de deposició controlada en dipòsit autoritzat inclòs el cànon, segons la LLEI 8/2008, de residus barrejats no perillosos, procedents de construcció o demolició, amb codi 170904 segons la Llista Europea de Residus (ORDEN MAM/304/2002)</t>
  </si>
  <si>
    <t>TREBALLS PREVIS</t>
  </si>
  <si>
    <t>Forat amb equips per a tall/broca de diamant, de llosa massissa formigó armat, de 120 a 150 mm de diàmetre i fins a 350 mm de fondària</t>
  </si>
  <si>
    <t>INSTAL·LACIONS D'AIGUA</t>
  </si>
  <si>
    <t>DISTRIBUCIÓ</t>
  </si>
  <si>
    <t>Tub de Polipropilè-copolímer PP-R a pressió de 20x2,8 mm, sèrie S 3.2 segons UNE-EN ISO 15874-2, soldat, amb grau de dificultat mitjà i col·locat superficialment</t>
  </si>
  <si>
    <t>Aïllament tèrmic d'escuma elastomèrica per a canonades que transporten fluids a temperatura entre -50°C i 105°C, per a tub de diàmetre exterior 22 mm, de 25 mm de gruix, classe de reacció al foc BL-s1, d0 segons norma UNE-EN 13501-1, amb un factor de resistència a la difusió del vapor d'aigua &gt;= 7000, col·locat superficialment amb grau de dificultat baix</t>
  </si>
  <si>
    <t>Vàlvula de bola manual amb rosca, de dues peces amb pas total, de llautó, de diàmetre nominal 3/4, de 25 bar de PN i preu alt, muntada superficialment</t>
  </si>
  <si>
    <t>Aixeta de pas, encastada, de llautó cromat, preu mitjà, amb sortida de 3/4 i entrada de 3/4</t>
  </si>
  <si>
    <t>Aixeta de pas, encastada, de llautó cromat, preu mitjà, amb sortida d'1/2 i entrada d'1/2</t>
  </si>
  <si>
    <t>SANITARIS I ACCESSORIS</t>
  </si>
  <si>
    <t>Aigüera de planxa d'acer inoxidable amb una pica i escorredor, de 70 a 80 cm de llargària, acabat brillant i fins a 50 cm d'amplària, preu mitjà, encastada a un taulell de cuina</t>
  </si>
  <si>
    <t>Lavabo mural de porcellana esmaltada, senzill, d'amplària 53 a 75 cm, de color blanc i preu mitjà, col·locat amb suports murals</t>
  </si>
  <si>
    <t>Inodor de porcellana esmaltada, de sortida horitzontal, amb seient i tapa, de color blanc, preu mitjà, col·locat amb fixacions murals i connectat a la xarxa d'evacuació</t>
  </si>
  <si>
    <t>Cisterna encastada per a inodor, amb estructura de suport per anar en envà lleuger o de plaques, amb una alçària aproximada d'1 m i amplària de 0.45 a 0.55 m, per a una descàrrega de 6/9 l, accionament amb parada voluntària amb acabat cromat, col·locat amb fixacions mecàniques</t>
  </si>
  <si>
    <t>Aixeta monocomandament per a aigüera, muntada superficialment, de llautó cromat preu mitjà, amb broc giratori de tub, amb dues entrades maniguets</t>
  </si>
  <si>
    <t>Aixeta monocomandament temporitzada per a lavabo, muntada superficialment sobre taulell o aparell sanitari, de llautó cromat, preu mitjà, amb dues entrades de maniguets</t>
  </si>
  <si>
    <t>Barra mural doble abatible per a bany adaptat, de 800 mm de llargària i 35 mm de D, de tub d'acer inoxidable, col·locat amb fixacions mecàniques</t>
  </si>
  <si>
    <t>Porta-rotlles gegant de paper higiènic, d'acer esmaltat, de 250 mm de diàmetre i 110 mm de fondària, col·locat amb fixacions mecàniques</t>
  </si>
  <si>
    <t>Dispensador de paper en rotlle tipus metxa per a eixugamans, de 310 mm d'alçària per 255 mm de diàmetre, col·locat amb fixacions mecàniques</t>
  </si>
  <si>
    <t>Dosificador de sabó de plàstic amb cos transparent, de dimensions 220 x 115 x 100 mm i capacitat 1000 c.c., col·locat amb fixacions mecàniques</t>
  </si>
  <si>
    <t>VARIS</t>
  </si>
  <si>
    <t>Partida per a la realització de la connexió de la instal·lació d'aigua a la xarxa existent de la planta, inclou connexió de l'aigua freda sanitària, segons s'indica a plànols. Inclou mà d'obra, material necessari i qualsevol element necessari per al correcte connexionat. Totalment connectat i en funcionament.</t>
  </si>
  <si>
    <t>Partida per planta per a la realització de les ajudes de paleteria necessaries per la correcta execució, muntatge i desenvolupament de la instal·lació de fontaneria, que inclou:
* Replanteig i marcar en obra abans d'executar
* Obrir i tapar regates
* Obrir i rematar forats a paraments
* Obrir i rematar forats a forjats
* Col·locació i muntatge dels passamurs
* Fixació de la suportació
* Col·locació i acabat de caixes per elements encastats
* Enderroc de fals sostre continu necessari per a la instal·lació de fontaneria
* Reparació dels enderrocs de fals sostre continu
* Inclou pintat de sostres
* Sellat dels forats de instal·lacions i forats de pas de instal·lacions amb morter ignifug
* Descarrega i elevació de materials en l'obra
* Retirada de la runa resultat de les mateixes ajudes
* Connexió a l'instal.lació existent de fontaneria. Inclou p.p. de material auxiliar. Instal·lació completament finalitzada i funcionant.</t>
  </si>
  <si>
    <t>INSTAL·LACIONS D'EVACUACIÓ D'AIGUA</t>
  </si>
  <si>
    <t>PETITES EVACUACIONS</t>
  </si>
  <si>
    <t>RESIDUALS</t>
  </si>
  <si>
    <t>Desguàs d'aparell sanitari amb tub de PVC-U de paret massissa, àrea d'aplicació B segons norma UNE-EN 1329-1, classe de reacció al foc B-s1, d0 segons norma UNE-EN 13501-1, de DN 110 mm, fins a baixant, caixa o clavegueró</t>
  </si>
  <si>
    <t>Baixant de tub de PVC-U de paret massissa, àrea d'aplicació B segons norma UNE-EN 1329-1, de DN 110 mm, classe de reacció al foc B-s1, d0 segons norma UNE-EN 13501-1, incloses les peces especials i fixat mecànicament amb brides</t>
  </si>
  <si>
    <t>Baixant de tub de PVC-U de paret massissa, àrea d'aplicació B segons norma UNE-EN 1329-1, de DN 125 mm, classe de reacció al foc B-s1, d0 segons norma UNE-EN 13501-1, incloses les peces especials i fixat mecànicament amb brides</t>
  </si>
  <si>
    <t>Aïllament acústic per a baixants fins a 110 mm de diàmetre, amb banda bicapa autoadhesiva de 3,9 mm de gruix, incloent la part proporcional de reforç de peces especials, amb grau de dificultat mitjà, col·locat adherit superficialment</t>
  </si>
  <si>
    <t>Aïllament acústic per a baixants entre 110 i 160 mm de diàmetre, amb banda bicapa autoadhesiva de 3,9 mm de gruix, incloent la part proporcional de reforç de peces especials, amb grau de dificultat mitjà, col·locat adherit superficialment</t>
  </si>
  <si>
    <t xml:space="preserve">Partida per a la realització de les diferents connexións de la instal·lació de sanejament a la xarxa existent del local, segons s'indica a plànols. Inclou mà d'obra, material necessari i qualsevol element necessari per al correcte connexionat. Totalment connectat i en funcionament. </t>
  </si>
  <si>
    <t>Partida per planta per a la realització de les ajudes de paleteria necessaries per la correcta execució, muntatge i desenvolupament de la instal·lació de sanejament, que inclou:
* Replanteig i marcar en obra abans d'executar
* Obrir i tapar regates
* Obrir i rematar forats a paraments
* Obrir i rematar forats a forjats
* Col·locació i muntatge dels passamurs
* Fixació de la suportació
* Col·locació i acabat de caixes per elements encastats
* Enderroc de fals sostre continu necessari per a la instal·lació de sanejament
* Reparació dels enderrocs de fals sostre continu
* Inclou pintat de sostres
* Sellat dels forats de instal·lacions i forats de pas de instal·lacions amb morter ignifug
* Descarrega i elevació de materials en l'obra
* Retirada de la runa resultat de les mateixes ajudes
* Connexió de la xarxa de sanejament de l'edifici a l'instal.lació existent segons plànols d'execució. Inclou la connexió de qualsevo element de la nova instal·lació de sanejament (sanitaris i fancoils) a la xarxa existent.
S'inclou p.p. de material auxiliar. Instal·lació totalment acabada i comprobat el seu correcte funcionament.</t>
  </si>
  <si>
    <t>INSTAL·LACIONS TÈRMIQUES</t>
  </si>
  <si>
    <t>10.1.</t>
  </si>
  <si>
    <t>EQUIPS DE PRODUCCIÓ</t>
  </si>
  <si>
    <t>Unitat exterior tipus bomba de calor per a sistemes de cabal variable de refrigerant, d'accionament elèctric, condensació per aigua, per a sistema d'instal·lació de 2 tubs, potència frigorífica de 11,65 kW i potència calorífica de 12,63 kW, EER aproximat de 3,28 i COP aproximat de 4,10, potència elèctrica aproximada absorbida en fred 5,19 kW i en calor 3,68 kW, alimentació elèctrica trifàsica de 400 V, motors DC Inverter i compressors tipus hermètic rotatiu (scroll), d'1 mòdul, col.locada. Inclou silentblocks i posada en marxa
Marca KOSNER model Mini KRV V8 R32 120SW 1PH o equivalent</t>
  </si>
  <si>
    <t>Unitat exterior tipus bomba de calor per a sistemes de cabal variable de refrigerant, d'accionament elèctric, condensació per aigua, per a sistema d'instal·lació de 2 tubs, potència frigorífica de 5,53 kW i potència calorífica de 6,19 kW, EER aproximat de 3,68 i COP aproximat de 2,68, potència elèctrica aproximada absorbida en fred 5,19 kW i en calor 3,68 kW, alimentació elèctrica trifàsica de 400 V, motors DC Inverter i compressors tipus hermètic rotatiu (scroll), d'1 mòdul, col.locada. Inclou silentblocks i posada en marxa
Marca KOSNER model Mini KRV V8 R32 80SW 1PH o equivalent</t>
  </si>
  <si>
    <t>EQUIPS D'ACONDICIONAMENT D'AIRE</t>
  </si>
  <si>
    <t>10.2.</t>
  </si>
  <si>
    <t>Unitat interior per a conductes d'equips de cabal variable de refrigerant, de 4.5 kW de potència tèrmica en fred i 5 kW en calor, de 90 W de potència elèctrica total absorbida, amb alimentació monofàsica de 230 V, de pressió estàndard, R410 A, totalment col·locada i en funcionament. Inclou silenblocks, bomba de condensats i portafiltres.
Marca KOSNER model KRV CD 45T/A DC o equivalent</t>
  </si>
  <si>
    <t>Unitat interior de tipus mural amb ventilador centrífug per a sistemes de cabal variable de refrigerant, de 2.8 kW de potència tèrmica en fred i 3.2 kW de potència en calor, de 23 W de potència elèctrica total absorbida, amb alimentació monofàsica de 230 V, per a instal·lacions amb fluid frigorífic R410 A, col.locada</t>
  </si>
  <si>
    <t>Desmuntatge, aplec i posterior muntatge d'unitat interior de climatització d'expansió directa o unitat emissora o climatitzador, de 10 kW com a màxim, muntada superficialment o prèviament desencastada, amb mitjans manuals. Totalment instal·lada i connectada</t>
  </si>
  <si>
    <t>10.3.</t>
  </si>
  <si>
    <t>INSTAL·LACIÓ DE CLIMATITZACIÓ</t>
  </si>
  <si>
    <t>Control remot per cable programable estàndar, color blanc, per a unitats interiors i recuperadors.</t>
  </si>
  <si>
    <t>Formació de conducte rectangular de llana mineral de vidre (MW), segons UNE-EN 14303, de gruix 25 mm, resistència tèrmica &gt;= 0,78125 m2·K/W, amb recobriment exterior d'alumini, paper kraft, malla de reforç i vel de vidre i recobriment interior de teixit de vidre negre, muntat encastat en el cel ras</t>
  </si>
  <si>
    <t>Instal·lació elèctrica de punt de control</t>
  </si>
  <si>
    <t>Programació i posada en funcionament de punt de control en el controlador</t>
  </si>
  <si>
    <t>Càrrega de circuit refrigerant de gas refrigerant tipus R-32</t>
  </si>
  <si>
    <t>Cable de comunicacions per a BUS de dades, 2x1 mm2 trenat i apantallat, instal·lat</t>
  </si>
  <si>
    <t>Distribuïdor frigorífic per a unitats interiors a 2 tubs marca KOSNER model HN-01C 2 tubs o equivalent, amb connexió per a circuit líquid i de gas. Connexions amb múltiples diàmetres dentrada i sortida variable en funció de la instal·lació.</t>
  </si>
  <si>
    <t>Tub flexible amb conducte circular d'alumini+espiral d'acer+polièster i feltre de llana mineral de vidre de 160 mm de diàmetre sense gruixos definits, col·locat</t>
  </si>
  <si>
    <t>Tub de coure R220 (recuit) 3/8 ´´ de diàmetre nominal i de gruix 0,8 mm, segons norma UNE-EN 12735-1, soldat per capil·laritat amb soldadura forta (T&gt;450ºC) amb grau de dificultat mitjà i col·locat superficialment</t>
  </si>
  <si>
    <t>Tub de coure R220 (recuit) 1/2 ´´ de diàmetre nominal i de gruix 0,8 mm, segons norma UNE-EN 12735-1, soldat per capil·laritat amb soldadura forta (T&gt;450ºC) amb grau de dificultat mitjà i col·locat superficialment</t>
  </si>
  <si>
    <t>Tub de coure R220 (recuit) 5/8 ´´ de diàmetre nominal i de gruix 0,8 mm, segons norma UNE-EN 12735-1, soldat per capil·laritat amb soldadura forta (T&gt;450ºC) amb grau de dificultat mitjà i col·locat superficialment</t>
  </si>
  <si>
    <t>Tub de coure R220 (recuit) 1/4 ´´ de diàmetre nominal i de gruix 0,8 mm, segons norma UNE-EN 12735-1, soldat per capil·laritat amb soldadura forta (T&gt;450ºC) amb grau de dificultat mitjà i col·locat superficialment</t>
  </si>
  <si>
    <t>Aïllament tèrmic d'escuma elastomèrica per a canonades que transporten fluids a temperatura entre -50°C i 105°C, per a tub de diàmetre exterior 6 mm, de 13 mm de gruix, classe de reacció al foc BL-s1, d0 segons norma UNE-EN 13501-1, amb un factor de resistència a la difusió del vapor d'aigua &gt;= 7000, col·locat superficialment amb grau de dificultat mitjà</t>
  </si>
  <si>
    <t>Aïllament tèrmic d'escuma elastomèrica per a canonades que transporten fluids a temperatura entre -50°C i 105°C, per a tub de diàmetre exterior 10 mm, de 19 mm de gruix, classe de reacció al foc BL-s1, d0 segons norma UNE-EN 13501-1, amb un factor de resistència a la difusió del vapor d'aigua &gt;= 7000, col·locat superficialment amb grau de dificultat mitjà</t>
  </si>
  <si>
    <t>Aïllament tèrmic d'escuma elastomèrica per a canonades que transporten fluids a temperatura entre -50°C i 105°C, per a tub de diàmetre exterior 12 mm, de 19 mm de gruix, classe de reacció al foc BL-s1, d0 segons norma UNE-EN 13501-1, amb un factor de resistència a la difusió del vapor d'aigua &gt;= 7000, col·locat superficialment amb grau de dificultat mitjà</t>
  </si>
  <si>
    <t>Aïllament tèrmic d'escuma elastomèrica per a canonades que transporten fluids a temperatura entre -50°C i 105°C, per a tub de diàmetre exterior 15 mm, de 19 mm de gruix, classe de reacció al foc BL-s1, d0 segons norma UNE-EN 13501-1, amb un factor de resistència a la difusió del vapor d'aigua &gt;= 7000, col·locat superficialment amb grau de dificultat mitjà</t>
  </si>
  <si>
    <t>Controlador DDC per a regulació i control d'instal·lacions, amb processador i memòria, programació anual, comunicació amb bus de dades i 10 punts d'entrada i sortida, instal·lat i connectat</t>
  </si>
  <si>
    <t>Font d'alimentació</t>
  </si>
  <si>
    <t>Dispositiu recuperacio de gas</t>
  </si>
  <si>
    <t>Sensor de fuga de gas unitat interior</t>
  </si>
  <si>
    <t>Modul de commutació Unitat interior</t>
  </si>
  <si>
    <t>10.4.</t>
  </si>
  <si>
    <t>REIXES I DIFUSORS</t>
  </si>
  <si>
    <t>Reixeta d'impulsió o retorn, d'una filera d'aletes fixes horitzontals, d'alumini lacat blanc, marca INDUCTAIR model ABG-0-V-500x125 o equivalent, de 500x125 mm, de secció recta, marc estret. Inclou plènum de xapa aïllada</t>
  </si>
  <si>
    <t>Reixeta d'impulsió o retorn, d'una filera d'aletes fixes horitzontals, d'alumini lacat blanc, marca INDUCTAIR model ABG-0-V-800x125 o equivalent, de 800x125 mm, de secció recta, marc estret. Inclou plènum de xapa aïllada</t>
  </si>
  <si>
    <t>10.5.</t>
  </si>
  <si>
    <t>Aïllament amb feltres de llana mineral de roca de densitat 41 a 45 kg/m3, de 25 mm de gruix amb 0,69 m2·K/W de resistència tèrmica i làmina d'alumini en la mateixa direcció de les fibres, col·locat amb fixacions mecàniques</t>
  </si>
  <si>
    <t>Càrrega de circuit refrigerant de gas refrigerant tipus R-407c o R-410a</t>
  </si>
  <si>
    <t>Partida per planta per a la realització de les ajudes de paleteria necessaries per la correcta execució, muntatge i desenvolupament de les instal·lacions de climatització i ventilació, que inclou:
* Replanteig i marcar en obra abans d'executar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t>
  </si>
  <si>
    <t>Legalització del projecte de climatització, certifcat final obra, pagament per part de l'industrial adjudicatari del visat del projecte al Col.legi Enginyers, taxes pertinents i entrega d'una còpia del projecte a la propietat.</t>
  </si>
  <si>
    <t>Posada en marxa un cop finalitzats els treballs d'instal·lació, connexionat, i amb les instal·lacions en les condicions necessàries per a la revisió del correcte funcionament dels equips de control. Lliurament documentació final d'obra.</t>
  </si>
  <si>
    <t>Partida per a la realització de la connexió de la instal·lació de climatització a la xarxa de canonades existent de la planta, inclou connexió de les canonades frigorífiques, segons s'indica a plànols. Inclou mà d'obra, material necessari i qualsevol element necessari per al correcte connexionat. Totalment connectat i en funcionament.</t>
  </si>
  <si>
    <t>SISTEMES DE VENTILACIÓ</t>
  </si>
  <si>
    <t>11.1.</t>
  </si>
  <si>
    <t>UNITATS DE VENTILACIÓ</t>
  </si>
  <si>
    <t>Recuperador entàlpic estàtic amb un cabal de 2000 m3/h i una pressió estàtica màxima de 150 Pa, amb alimentació monofàsica de 240 V i 1000 W de potència elèctrica total absorbida. Estructura amb perfileria d'alumini i xapa prelacada amb panells de 25mm d'aïllament tèrmic i acústic. Inclou filtres i silenciadors d'aspiració i descàrrega. Sonda CO2. Col.locada i en funcionament
Marca SIBER model SIBERDUO REC HE o equivalent</t>
  </si>
  <si>
    <t>Ventilador en línia per a conducte circular amb cos extraible de material plàstic per a un diàmetre de 100 mm, motor monofàsic d'una velocitat, IP X4, 25 W de potència absorbida per a un cabal màxim de 250 m3/h, nivell de pressió sonora de 25 a 30 dbA, amb temporitzador, muntat en el conducte</t>
  </si>
  <si>
    <t>Ventilador en línia per a conducte circular amb cos extraible de material plàstic per a un diàmetre de 125 mm, motor monofàsic d'una velocitat, IP X4, 35 W de potència absorbida per a un cabal màxim de 370 m3/h, nivell de pressió sonora de 30 a 35 dbA, amb temporitzador, muntat en el conducte</t>
  </si>
  <si>
    <t>11.2.</t>
  </si>
  <si>
    <t>CONDUCTES I ELEMENTS DE VENTILACIÓ</t>
  </si>
  <si>
    <t>Formació de conducte rectangular de planxa d'acer galvanitzat, de gruix 0,8 mm, amb unió marc cargolat i clips, muntat adossat amb suports</t>
  </si>
  <si>
    <t>Conducte llis circular de planxa d'acer galvanitzat de 100 mm de diàmetre (s/UNE-EN 1506), de gruix 0,6 mm, autoconnectable, muntat superficialment</t>
  </si>
  <si>
    <t>Conducte llis circular de planxa d'acer galvanitzat de 125 mm de diàmetre (s/UNE-EN 1506), de gruix 0,6 mm, autoconnectable, muntat superficialment</t>
  </si>
  <si>
    <t>Conducte llis circular de planxa d'acer galvanitzat de 150 mm de diàmetre (s/UNE-EN 1506), de gruix 0,6 mm, autoconnectable, muntat superficialment</t>
  </si>
  <si>
    <t>Conducte llis circular de planxa d'acer galvanitzat de 175 mm de diàmetre (s/UNE-EN 1506), de gruix 0,6 mm, autoconnectable, muntat superficialment</t>
  </si>
  <si>
    <t>Aïllament tèrmic amb planxa d'escuma elastomèrica per a aïllament tèrmic de conductes, autoadhesiva, de 10 mm de gruix, amb un factor de resistència a la difusió del vapor d'aigua &gt;= 5000, classe de reacció al foc B-s3, d0 segons norma UNE-EN 13501-1, muntat exteriorment, adherit</t>
  </si>
  <si>
    <t>Regulador de cabal circular d'acer galvanitzat de 100 mm de diàmetre, autoregulable mecànicament, col.locada</t>
  </si>
  <si>
    <t>Comporta tallafocs per a conductes d'aire de planxa d'acer galvanitzat de 200 mm d'amplària i 200 mm d'alçària col·locada entre els conductes</t>
  </si>
  <si>
    <t>Sonda de qualitat d'aire en conducte, amb accessoris de muntatge, muntada i connectada</t>
  </si>
  <si>
    <t xml:space="preserve">Modificació de conducte llis circular de planxa d'acer galvanitzat de 250mm de diàmetre (s/UNE-EN 1506), de gruix 0,6 mm, autoconnectable, muntat superficialment en façana de l'edifici existent </t>
  </si>
  <si>
    <t>11.3.</t>
  </si>
  <si>
    <t>Reixeta d'impulsió o retorn, d'una filera d'aletes fixes horitzontals, d'alumini lacat blanc, de 225x125 mm, d'aletes separades 20 mm, de secció corba 45 °, totes en el mateix sentit i fixada al bastiment</t>
  </si>
  <si>
    <t>Reixeta d'impulsió o retorn intumescent, d'una filera d'aletes fixes horitzontals, d'alumini lacat blanc, de 225x125 mm, d'aletes separades 20 mm, de secció corba 45 °, totes en el mateix sentit i fixada al bastiment</t>
  </si>
  <si>
    <t>Reixeta d'impulsió o retorn intumescent, d'una filera d'aletes fixes horitzontals, d'alumini lacat blanc, de 325x125 mm, d'aletes separades 20 mm, de secció en V i fixada al bastiment</t>
  </si>
  <si>
    <t>Boca d'extracció de 100 mm de diàmetre de connexió i 140 mm de diàmetre exterior, d'acer galvanitzat amb acabat pintat, fixada amb cargols a paret o sostre i ajustada a cabals de sortida</t>
  </si>
  <si>
    <t>Partida per al connexionat de la xarxa de ventilació a la instal·lació existent. Totalment instal·lada i en funcionament</t>
  </si>
  <si>
    <t>INSTAL·LACIONS ELÈCTRIQUES</t>
  </si>
  <si>
    <t>12.1.</t>
  </si>
  <si>
    <t>XARXA DE TERRES, CAIXES I ARMARIS</t>
  </si>
  <si>
    <t>Partida alçada per a connexionat amb xarxa existent de sistema de xarxa equipotencial en nuclis humits de planta mitjançant el connexionat de cadascuna de les parts metàl·liques d'aixetes, desguassos, reixes, etc., amb conductors de 4 mm² de secció amb aïllament de PVC de 750 V, inclús tub flexible per a les connexions, caixes de pas, etc. Completament instal·lat.</t>
  </si>
  <si>
    <t>Subm. i instal·lació de NOU SUBQUADRE AMPLIACIÓ format per armari metàl·lic modular IP-40, IK-7, amb porta plena i material ABB o similar. Es dimensiona amb espai suficient per col·locar en el seu interior totes les proteccions diferencials i magnetotèrmiques necessàries per el correcte funcionament, d'acord amb els esquemes i càlculs elèctrics. S'inclou maniobra, borns, cablejat auxiliar, esquemes elèctrics actualitzats, rètols de fòrmica i identificadors de cada element i material auxiliar de muntatge. Tot segons plànols, plec de condicions i normativa vigent.
NOTA:
Es sobredimensionara l'envolvent de forma que es permeti una ampliació de l'ordre del 30%.</t>
  </si>
  <si>
    <t>Treballs per adequació elèctrica per a QUADRE GENERAL DE BAIXA TENSIÓ, on inclou totes les substitucions i noves connexions segons esquema unifilar de projecte. Es sanejarà el quadre segons les noves necessitats de l'Equipament. Inclou petit material.</t>
  </si>
  <si>
    <t>Treballs per adequació elèctrica per a Subquadre Ampliació Existent, on inclou totes les substitucions i noves connexions segons esquema unifilar de projecte. Es sanejarà el quadre segons les noves necessitats de l'Equipament. Inclou petit material.</t>
  </si>
  <si>
    <t>Treballs per adequació elèctrica per a Subquadre SAI Existent, on inclou totes les substitucions i noves connexions segons esquema unifilar de projecte. Es sanejarà el quadre segons les noves necessitats de l'Equipament. Inclou petit material.</t>
  </si>
  <si>
    <t>Treballs per adequació elèctrica per a Subquadre Ampliació SAI Existent, on inclou totes les substitucions i noves connexions segons esquema unifilar de projecte. Es sanejarà el quadre segons les noves necessitats de l'Equipament. Inclou petit material.</t>
  </si>
  <si>
    <t>Treballs per adequació elèctrica per a Subquadre Clima Existent, on inclou totes les substitucions i noves connexions segons esquema unifilar de projecte. Es sanejarà el quadre segons les noves necessitats de l'Equipament. Inclou petit material.</t>
  </si>
  <si>
    <t>12.2.</t>
  </si>
  <si>
    <t>Safata metàl·lica de xapa perforada d'acer galvanitzat en calent, d'alçària 60 mm i amplària 200 mm, col·locada suspesa de paraments horitzontals amb elements de suport</t>
  </si>
  <si>
    <t>Canal aïllant sense halògens segons la norma UNE-EN 50267-2-1, amb 1 tapa per a distribució, de 60x110 mm, amb 1 compartiment, de color blanc, resistència a la penetració d'objectes sòlids IP2X, protecció mecànica contra impactes IK07, no propagador de la flama, obertura de la tapa amb eina especial, de temperatura de servei de -25ºC a +90°C, d'acord amb la norma UNE-EN 50085-2-1, en forats d'obra</t>
  </si>
  <si>
    <t>Caixa de derivació quadrada de plàstic, de 105x105 mm, amb grau de protecció IP-40, muntada superficialment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</si>
  <si>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</si>
  <si>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sobre sostremort</t>
  </si>
  <si>
    <t>Cable amb conductor de coure de tensió assignada0,6/1 kV, de designació RZ1-K (AS), construcció segons norma UNE 21123-4, tetrapolar, de secció 4x25 mm2, amb coberta del cable de poliolefines, classe de reacció al foc Cca-s1b, d1, a1 segons la norma UNE-EN 50575 amb baixa emissió fums, col·locat en tub</t>
  </si>
  <si>
    <t>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tub</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</si>
  <si>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tub</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</si>
  <si>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</si>
  <si>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</si>
  <si>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</si>
  <si>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12.4.</t>
  </si>
  <si>
    <t>Interruptor, de tipus universal, bipolar (2P), 10 AX/250 V, amb tecla, preu mitjà, encastat</t>
  </si>
  <si>
    <t>Commutador, de tipus universal, unipolar (1P), 10 AX/250 V, amb tecla, preu mitjà, encastat</t>
  </si>
  <si>
    <t>Presa de corrent de tipus universal, bipolar (2P), 16 A 250 V, amb tapa, preu mitjà, encastada</t>
  </si>
  <si>
    <t>Interruptor detector de moviment, de tipus universal, per a càrregues resistives de fins a 1000 W de potència i 230 V de tensió d'alimentació, de 10 a 300 s de temps de desconnexió, sensibilitat d'activació de 5 a 120 lx, amb tapa, preu mitjà, encastat</t>
  </si>
  <si>
    <t>Interruptor per a l'accionament d'1 persiana, amb enclavament mecànic, de tipus universal, unipolar (1P), 10 A/250 V, amb tecla, preu mitjà, encastat</t>
  </si>
  <si>
    <t>Lloc de treball en caixa encastada tipus Cima o equivalent, en paret o canal, amb 1 endoll 2P+T 16A blanc, 2 endolls 2P+T 16A vermells SAI, i 2 preses de veu-dades tipus RJ-45 apantallats, complet</t>
  </si>
  <si>
    <t>Lloc de treball en caixa encastada tipus Cima o equivalent, en paret o canal, 2 endolls 2P+T 16A vermells SAI, i 1 presa de veu-dades tipus RJ-45 apantallat, complet</t>
  </si>
  <si>
    <t>Lloc de treball en caixa encastada tipus Cima o equivalent, en paret o canal, 2 endolls 2P+T 16A blanc, 2 endolls 2P+T 16A vermells SAI, i 4 preses de veu-dades tipus RJ-45 apantallat, 2 espais previsió VC, complet</t>
  </si>
  <si>
    <t>Caixa de derivació quadrada de plàstic, de 600x600 mm, amb grau de protecció IP-40, muntada superficialment</t>
  </si>
  <si>
    <t>12.5.</t>
  </si>
  <si>
    <t>Redacció del projecte de instal·lació elèctrica, posterior a l'actuació al centre, visat pel Colegi Oficial, el document que defineix les obres de la instal·lació elèctrica, composat per Memòria, Annex càlculs, Medicions, Plànols, Plec de Condicions Tècniques, realitzat per un tècnic competent, inclou quotes d'intervenció professional i administrativa. Aquesta legalització es farà d'acord a la normativa aplicable amb la que es va realitzar.</t>
  </si>
  <si>
    <t>Partida per a la connexió de la nova instal·lació de baixa tensió a la instal·lació existent. Inclou tots els treballs necessaris, així com qualsevol material o accessori necessari per al correcte connexionat a la xarxa existent. Totalment connectat i en funcionament.</t>
  </si>
  <si>
    <t>INSTAL·LACIONS D'IL·LUMINACIÓ</t>
  </si>
  <si>
    <t>13.1.</t>
  </si>
  <si>
    <t>LLUMINÀRIES</t>
  </si>
  <si>
    <t>Llum decoratiu encastable tipus downlight amb leds amb una vida útil de 25000 h, de forma circular orientable, 13 W de potència, òptica d'alumini especular amb UGR= 22, eficàcia lluminosa de 40 lm/W, amb equip elèctric no regulable, aïllament classe II, cos d'alumini i grau de protecció IP20
Marca Garviled model DLED-302-F14 o equivalent</t>
  </si>
  <si>
    <t>Llumenera decorativa modular d'alumini, de 60x60 cm, de 34 W de potència de la llumenera, protecció IP20, no regulable, UGR&lt;19, de temperatura de color 4000 K
Marca GARVILED model ATLA-201-F14 o equivalent</t>
  </si>
  <si>
    <t>Llumenera estanca amb leds amb una vida útil &lt;= 50000 h, de forma rectangular, de 1200 mm de llargària, 20 W de potència, flux lluminós de 2600 lm, amb equip elèctric no regulable, aïllament classe I, cos i difusor de policarbonat i grau de protecció IP65, temperatura de color 4000 K, muntada superficialment</t>
  </si>
  <si>
    <t>Llumenera de tira led continua de llum càlida en col.locada en cortiner, inclou transformadors, cabejat i connexions necessàries.
Totalment muntada e instal.lada</t>
  </si>
  <si>
    <t>13.2.</t>
  </si>
  <si>
    <t>LLUMINÀRIES D'EMERGÈNCIA</t>
  </si>
  <si>
    <t>Llum d'emergència i senyalització marca Daisalux model Izar N30 o equivalent</t>
  </si>
  <si>
    <t>Llum d'emergència i senyalització marca Daisalux model NAOS N2 (EVC) + KETB NAOS o equivalent</t>
  </si>
  <si>
    <t>Llum d'emergència i senyalització marca Daisalux model NAOS N2 + KETB NAOS  o equivalent</t>
  </si>
  <si>
    <t>Llum d'emergència i senyalització marca Daisalux model NAOS N2 + KETS NAOS  o equivalent</t>
  </si>
  <si>
    <t>Llum d'emergència i senyalització marca Daisalux model HYDRA LD N7 AEX A o equivalent</t>
  </si>
  <si>
    <t>TELECOMUNICACIONS</t>
  </si>
  <si>
    <t>14.1.</t>
  </si>
  <si>
    <t>RACK</t>
  </si>
  <si>
    <t>Armari rack metàl·lic mural per a sistemes de transmissió de veu, dades i imatge, amb bastidor tipus rack 10´´, de 8 unitats d'alçària, de 310x200 mm (amplària x fondària), tapa elevable amb visor frontal transparent, fixat al parament</t>
  </si>
  <si>
    <t>Safata extraïble de xapa d'acer per a armari de comunicacions rack 19´´, sistema de fixació frontal i posterior sobre el bastidor, d'1 unitat d'alçària, per a una càrrega màxima de 25 kg i una fondària de 800 mm, fixada mecànicament</t>
  </si>
  <si>
    <t>Ventilador de tipus axial, per a entrades de cables, cabal de 156 m3/h, 230 V de tensió d'alimentació, de 120x120 mm, amb filtre i reixeta protectora, col·locat</t>
  </si>
  <si>
    <t>Regleta d'alimentació fixa, amb 6 bases schucko 2P+T de 16 A i 250 V, i un interruptor bipolar de 16 A, per a armaris rack 19´´, d'1 unitat d'alçària, muntatge horitzontal, fixada mecànicament</t>
  </si>
  <si>
    <t>Antena interior d'acces inalambric, omnidireccional, de 2,4 i 5 GHz, de 5 dBi de guany, instal.lada superficialment i connectada</t>
  </si>
  <si>
    <t>Fuetons per a senyal de veu i dades, de 0,5m amb connector RJ45 i cable 6 U/UTP.</t>
  </si>
  <si>
    <t>Commutador (switch) gestionable, de 48 ports 10/100/1000 Mbps RJ45 i 4 ports tipus SFP 1/10Gbps compatible amb alimentació Ethernet (PoE/PoE+) IEEE 802.3af i 802.3at, per armari tipus rack, amb alimentació a 240V, col·locat i connectat</t>
  </si>
  <si>
    <t>Panell modular lliscant per a 24 connectors RJ45 U/UTP Cat.6A, d'1 unitat d'alçària, amb muntatge directe dels connectors sobre el panell, accessibilitat dels connectors posterior, amb organitzador de cables i portaetiquetes, fixat mecànicament</t>
  </si>
  <si>
    <t>14.2.</t>
  </si>
  <si>
    <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 muntat sobre sostremort</t>
  </si>
  <si>
    <t>Cable per a transmissió de dades amb conductor de coure, de 4 parells, categoria 6a F/UTP, aïllament de poliolefina i coberta de poliolefina, de baixa emissió de fums i opacitat reduïda, no propagador de la flama segons UNE-EN 60332-1-2, col·locat sota tub o canal</t>
  </si>
  <si>
    <t>Cable de xarxa de 4 parells, amb 2 connectors RJ45, categoria 6a S/FTP, fins a 0,5 m de llargària, col·locat</t>
  </si>
  <si>
    <t>14.3.</t>
  </si>
  <si>
    <t>14.4.</t>
  </si>
  <si>
    <t>MEGAFONIA</t>
  </si>
  <si>
    <t>Partida alçada a justificar en concepte de l'adaptació dels altaveus existents a la zona a acondicionar a la nova distribució, segons distribució dels plànols. Inclou connexió de megafonia amb la central del locall. Inclou tota la mà d'obra, material i eines necessaries pel correcte connexionat i funcionament.</t>
  </si>
  <si>
    <t>Altaveu de sostre per a encastar, d'una via, de forma circular, de 6´´ de diàmetre, de 6 W RMS de potència, per a línia de 100 V, nivell de pressió sonora 100 dB, encastat</t>
  </si>
  <si>
    <t>Cable per a sonoritzacions de 8x0,22 mm2, aïllament i coberta plàstica lliure d'halògens, col·locat en tub</t>
  </si>
  <si>
    <t>INSTAL·LACIONS DE PROTECCIÓ CONTRA INCENDI</t>
  </si>
  <si>
    <t>DETECCIÓ</t>
  </si>
  <si>
    <t>15.1.</t>
  </si>
  <si>
    <t>Mòdul d'entrada/sortida, per a la connexió de línia de detecció col·lectiva o sortida de comandament supervisada, col·locat</t>
  </si>
  <si>
    <t>Mòdul de control per a la connexió de línia de detecció col·lectiva o sortida de comandament supervisada, col·locat</t>
  </si>
  <si>
    <t>Mòdul aïllador de línies, per a la supervisió de tall, derivació a terra i en curtcircuït, muntat superficialment</t>
  </si>
  <si>
    <t>Sensor de fums òptic per a instal·lació contra incendis analògica, segons norma UNE-EN 54-7, amb base d'encastar, encastat</t>
  </si>
  <si>
    <t>Cable amb conductor de coure de tensió assignada0,6/1 kV, de designació SZ1-K (AS+), construcció segons norma UNE 211025, bipolar, de secció 2x2,5 mm2, amb coberta del cable de poliolefines, classe de reacció al foc Cca-s1b, d1, a1 segons la norma UNE-EN 50575 amb baixa emissió fums, col·locat en tub</t>
  </si>
  <si>
    <t>15.2.</t>
  </si>
  <si>
    <t>Connexió i configuració dels nous detectors d'incendis en llaç i central existent.
Inclou mòdusl d'ampliació i llicències, tot el petit material necessari, caixes de derivació, cablejat ailladors de circuit.
Totalment connectat a central existent i en correcte funcionament.</t>
  </si>
  <si>
    <t>Partida per planta per a la realització de les ajudes de paleteria necessaries per la correcta execució, muntatge i desenvolupament de la instal·lació contra incendis, que inclou:
* Replanteig i marcar en obra abans d'executar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t>
  </si>
  <si>
    <t>Partida alçada a justificar en concepte del trasllat dels elements de seguretat existents a la zona a acondicionar a la nova distribució, segons distribució dels plànols. Inclou connexió amb la central del local i els treballs de reprogramació de la mateixa. Inclou tota la mà d'obra, material i eines necessaries pel correcte connexionat i funcionament.</t>
  </si>
  <si>
    <t>INSTAL·LACIONS DE SEGURETAT</t>
  </si>
  <si>
    <t>Detector volumètric d'infraroigs passius (PIR), abast longitudinal 16 m, amb 11 cortines, camp de visió de 86°, amb sortida per a alarma (NC) i per a tamper (NC), amb sistema antiemmascarament, alimentació 12 V, amb grau de seguretat 3 segons UNE-EN 50131-2-2, col·locat superficialment</t>
  </si>
  <si>
    <t>Polsador antiatracament de boto mecànic simple, cos d'alumini i poliestirè, interruptor de làmines amb contacte NC, per a muntar superficialment, amb pany i clau de desenclavament, col·locat</t>
  </si>
  <si>
    <t>Conductor blindat i apantallat, de 4x0,22 mm2, col·locat en tub</t>
  </si>
  <si>
    <t>Càmera fixa per a circuit tancat de TV (CTTV), color amb sensor CCD d'1/3'', elements de 795 × 596, resolució 540 línies, sensibilitat de 0,5 lux a F1.2, muntura C / CS, alimentació a 230 Vac, relació senyal/soroll de 48 dB, compensació de contrallum, AES, ATW, DC vídeo iris, muntada i fixada en el interior de carcassa</t>
  </si>
  <si>
    <t>Mesures de Seguretat i Salut a aplicar a l'obra.</t>
  </si>
  <si>
    <t>SEGURETAT I SALUT, I CONTROL DE QUALITAT</t>
  </si>
  <si>
    <t xml:space="preserve">Assaig necessaris per control de qualitat de l'obra </t>
  </si>
  <si>
    <t>Partida alçada d'abonament íntegre en concepte de ajuts de ram de paleta a la totalitat de les instal·lacions, de l'edifici, compren en general, tot allò necessari per al deixar la instal·lació completament acabada. Es relacionen els següents treballs, sense caràcter limitatiu:
- replanteig, obertura i tapat de regates en envans, paviments, revestiments, etc.
- replanteig i obertura de forats en envans, formigó, revestiments, inclosos remats, llindes, etc.
- segellat de forats i buits de pas d'instal·lacions verticals i horitzontals.
- fixació de suports.
- mecanització de portes per a la instal·lació de panys, detectors, contactes, cablejats, etc.
- senyalització a obra per evaquacións durant l'obra.
-Replantejos</t>
  </si>
  <si>
    <t>EXTINCIO D'INCENDIS</t>
  </si>
  <si>
    <t>Extintor manual de pols seca polivalent, de càrrega 6 kg, amb pressió incorporada, pintat, amb suport a paret</t>
  </si>
  <si>
    <t>Rètol senyalització recorregut d'evacuació a sortida emergència, rectangular, de 320x160 mm2 de panell de PVC d'1 mm de gruix, fotoluminiscent categoria A segons UNE 23035-4, col·locat adherit sobre parament vertical</t>
  </si>
  <si>
    <t>15.3.</t>
  </si>
  <si>
    <t>12.6.</t>
  </si>
  <si>
    <t>CIRCUITS ELÈCTRICS</t>
  </si>
  <si>
    <t>CANALITZACIÓ I LÍNIES PRINCIPALS</t>
  </si>
  <si>
    <t>m2</t>
  </si>
  <si>
    <t>ut</t>
  </si>
  <si>
    <t>m3</t>
  </si>
  <si>
    <t>ud</t>
  </si>
  <si>
    <t>ml</t>
  </si>
  <si>
    <t>kg</t>
  </si>
  <si>
    <t>AJUDES</t>
  </si>
  <si>
    <t>PEM</t>
  </si>
  <si>
    <t>PEC</t>
  </si>
  <si>
    <t>PEC + IVA</t>
  </si>
  <si>
    <t>Reixeta d'impulsió o retorn, d'una filera d'aletes fixes horitzontals, d'alumini lacat blanc, marca INDUCTAIR model ABG-0-V-800x125 o equivalent, de 800x125 mm, de secció recta, marc estret. Inclou plènum de xapa aïllada.</t>
  </si>
  <si>
    <t>Reixeta d'impulsió o retorn, d'una filera d'aletes fixes horitzontals, d'alumini lacat blanc, marca INDUCTAIR model ABG-0-V-500x125 o equivalent, de 500x125 mm, de secció recta, marc estret. Inclou plènum de xapa aïllada.</t>
  </si>
  <si>
    <t>FI - 01 _ Subministrament i col·locació de conjunt complert de porta interior acústica de dues fulles.
-Una fulla batent de cares llises de DM lacat fabricada en DM masis per asolir acústica de  46db
Pas lliure de 80cm com a mínim.
Inclou marc de fusta de pi folrat amb DM lacat, doble galze i tapajunts de 70x10mm.
Fre en la part superior.
-Segona fulla fixe de vidre 
Doble vidre laminar 6+6 am vinil a defirnir diseny per la DO, ha  d'assolir acústica de 46 dbA.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</si>
  <si>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 - 05 _ Subministrament i col·locació de conjunt complert de porta interior acústica de unafullas batent 
-Una fulla batent de cares llises  fabricada en compacte fenòlic HPL, acabat bedoll amb tauler de 3mm de gruix per cada cara, interior de gruix de 33mm en DM massis. encolat i premsat, amb marc perimetral en fenòlic de 25mm de gruix.
Doble galze.
Marc de fusta folrat amb tauler fenòlic, amb tancament silenciós, amb cinta de goma de neopré extrusionat .
Tapetes de T5/ arrambador.
Pas lliure de 80cm com a mínim.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</si>
  <si>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FI-06''_Porta metal.lica batent homologada, segons UNE-EN 1634-1, d'una fulla de 63 mm d'espessor, acabat lacat en color a definir per la D.F. formada per 2 xapes d'acer galvanitzat de 0,8 mm d'espessor, plegades, acoblades i muntades, amb cambra intermèdia de llana de roca d'alta densitat i plaques de cartró guix, sobre marc d'acer galvanitzat de 1,5 mm d'espessor amb junta intumescent i garres d'ancoratge a obra, inclús tres frontisses de doble pala regulables en altura, soldades al marc i cargolades a la fulla, segons UNE-EN 1935, ferradura embotida de tancament a un punt, escuts, cilindre, claus i manovelles antienganxament RF d'acer inoxidable, amb mestrejament de claus de 3 nivells.Inclòs moll de tancament.
* aquesta fusteria disposarà de mecanisme de desbloqueig en cas demergència
Inclou 3 frontisses de doble pala regulables en altura, soldades al marc i cargolades a la fulla, segons norma UNE-EN 1935, inclou ferradura embotida de tancament a un punt, escuts, cilindre, claus i manovelles antienganxament RF,  a base d'acer inoxidable, amb 3 nivells de maestrat, inclou claus i moll de tancament.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c. amid.: ut d'element de serralleria  col·locat en obra i totalment acabat.</t>
  </si>
  <si>
    <t>FI - 02 _ Subministrament i col·locació de porta interior.
-Una fulla batent de cares llises de DM lacat fabricada en DM masis de 33mm.
Pas lliure de 80cm com a mínim.
Inclou mar de fusta de pi folrat amb DM lacat, doble galze i tapajunts de 70x10mm.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</si>
  <si>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 - 04 _ Subministrament i col·locació de conjunt complert de porta interior acústica de dues fulles una fulla batent activa i un altre pasiva.
-Una fulla batent activa de cares llises de DM lacat fabricada en DM masis per asolir acústica de  42db
Pas lliure de 80cm com a mínim.
Inclou mar de fusta de pi folrat amb DM lacat, doble galze i tapajunts de 70x10mm.
Fre en la part superior.
-Segona fulla fixe de fusta pasiva de cares llises de DM lacat fabricada en DM masis per asolir acústica de  42db
Ferratge de inoxidable amb frontisa oculta en el cantell.
Tirador ocariz model: 1996/600cm o similar d'alumini anoditzat.Tancament manual amb pany i clau.
Inclou 3 nivells de mestrejat.
Amb topall de porta.
Acabat lacat color a definir per la DF.
Inclou: segellats, ferratges i petit material. costos indirectes, despeses auxiliars de ma d'obra, així com tots els treballs, elements, materials, accessoris i mitjans necessaris per deixar el conjunt completament acabat, col·locat i muntat  en obra incloent les ajudes de paleta necessàries, tot segons plànols de fusteria, detalls, memòries i indicacions de la df, partida d'obra totalment acabada. les mesures es comprovaran sempre en obra.
les fustes a utilitzar i els seus derivats (inclosos taulells de fibres de fusta, contraxapats, dm i altres materials similars) hauran de complir amb la instrucció tècnica per a l'aplicació de criteris de sostenibilitat de la fusta de l'ajuntament de barcelona (www.ajsosteniblebcn.cat/ca/fusta_4008), i disposaran obligatòriament de garanties de procedència d'explotacions forestals sostenibles, aportant-se els corresponents certificats d'acord amb els sistemes de certificació fsc (forest stewardship council), pefc (program for the endorsement of forest certification shemes) o equivalents reconeguts internacionalment. alternativament a la fusta amb certificació de gestió forestal sostenible, es pot fer ús de fusta reciclada amb certificació epf (european panel federation) recycled wood, fsc recycled o equivalent reconegut. en cas de no poder-se complir les exigències esmentades, s'haurà de justificar amb un informe tècnic tal i com es preveu en la instrucció.
c. amid.: ut d'element de fusteria col·locat en obra i totalment acabat.</t>
  </si>
  <si>
    <t>FI-07_ Subministrament i col·locació de conjunt de mampara completa d'alumini tipus ACOUSTIC GLASS de la casa ALUINTER o similar, de color a determinar per la DF, de dimensions totals 325x217 cm, formada per:
-Doble vidre laminar translucid 66.1 silence - 46 dbA
Acabat lacat color segons especificacions de la DF
Inclou revestiment interior de zona de llinda i brancals a base de xapa d'acer de 2mm de gruix, de color a determinar per la DF en base al conjunt, fixada mecànicament al a la divisòria interior.
inclou: els elements i accessoris necessaris per al seu correcte muntatge i fucionament, ajudes de paleta necessàries, despeses auxiliars de ma d'obra, mitjans auxiliars i demes elements necessaris per deixar el conjunt i els revestiments completament acabat, col·locat i muntat  en obra, costos indirectes i de ma d'obra. tot segons plànols, planilles de fusteria i detalls.
inclou: Pòrtic estructural de tub de 50x4 mm per a suport de tot el conjunt amb muntants verticals disposats cada 100cm, inclou segellat amb junta d'epdm adhesiva en tot el perímetre entre el premarc i la fusteria. segellat de junts amb obra amb massilla de silicona neutra aplicada amb pistola prèvia emprimació, sistema de tanca amb microventilació, maneta de palanca i ferratges de primera qualitat que assegurin l'estanquitat amb ava¡¡cabat d'acer inoxidable a definir per la df, vidreria  amb una làmina de butiral de polivinil acústic, cambra d'aire de 12 mm
c.amid.: ut d'element totalment acabat</t>
  </si>
  <si>
    <t>IMPORT MÀXIM LICITACIÓ</t>
  </si>
  <si>
    <t>SUMATORI DE PARTIDES</t>
  </si>
  <si>
    <r>
      <rPr>
        <b/>
        <sz val="8"/>
        <rFont val="Calibri"/>
        <family val="2"/>
      </rPr>
      <t xml:space="preserve">Partida Fixa per a totes les empreses licitadores: </t>
    </r>
    <r>
      <rPr>
        <sz val="8"/>
        <rFont val="Calibri"/>
        <family val="2"/>
      </rPr>
      <t xml:space="preserve">
Per a la realització de les ajudes de paleteria necessaries per la correcta execució, muntatge i desenvolupament de les instal·lacions de climatització i ventilació, que inclou: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
</t>
    </r>
    <r>
      <rPr>
        <b/>
        <sz val="8"/>
        <rFont val="Calibri"/>
        <family val="2"/>
      </rPr>
      <t>A JUSTIFICAR EN OBRA</t>
    </r>
  </si>
  <si>
    <r>
      <rPr>
        <b/>
        <sz val="8"/>
        <color rgb="FF000000"/>
        <rFont val="Calibri"/>
        <family val="2"/>
      </rPr>
      <t xml:space="preserve">Partida Fixa per a totes les empreses licitadores: </t>
    </r>
    <r>
      <rPr>
        <sz val="8"/>
        <color rgb="FF000000"/>
        <rFont val="Calibri"/>
        <family val="2"/>
      </rPr>
      <t xml:space="preserve">
Partida per les ajudes de paleteria necessaries per la correcta execució, muntatge i desenvolupament de les instal·lación elèctriques, que inclou:
* Retirada de coure
* Obertura de sostres i terra tècnic
* Reposició de plaques de sostre i terra tècnic
* Replanteig i marcar en obra abans d'executar
* Obrir i tapar regates per canalitzacions exteriors
* Obrir i rematar forats a paraments
* Obrir i rematar forats per l'instal·lació de downlights
* Col·locació i muntatge dels passamurs
* Fixació de la suportació
* Col·locació i acabat de caixes per elements superficials
* Realització de forats en forjats
* Desmuntatge i muntatge del fals sostre i terre tècnic pel pas de les instal·lacions
* Sellat dels forats de instal·lacions i forats de pas de instal·lacions
* Arrebosat i pintat dels paraments despres del pas de les instal·lacions
* Descàrrega i elevació de materials en l'obra
* Retirada de la runa resultat de les mateixes ajudes
</t>
    </r>
    <r>
      <rPr>
        <b/>
        <sz val="8"/>
        <color rgb="FF000000"/>
        <rFont val="Calibri"/>
        <family val="2"/>
      </rPr>
      <t>PARTIDA A JUSTIFICAR EN OBRA</t>
    </r>
  </si>
  <si>
    <r>
      <rPr>
        <b/>
        <sz val="8"/>
        <color rgb="FF000000"/>
        <rFont val="Calibri"/>
        <family val="2"/>
      </rPr>
      <t xml:space="preserve">Partida Fixa per a totes les empreses licitadores: </t>
    </r>
    <r>
      <rPr>
        <sz val="8"/>
        <color rgb="FF000000"/>
        <rFont val="Calibri"/>
        <family val="2"/>
      </rPr>
      <t xml:space="preserve">
Partida alçada d'abonament íntegre en concepte de ajuts de ram de paleta a la totalitat de les instal·lacions, de l'edifici, compren en general, tot allò necessari per al deixar la instal·lació completament acabada. Es relacionen els següents treballs, sense caràcter limitatiu:
- replanteig, obertura i tapat de regates en envans, paviments, revestiments, etc.
- replanteig i obertura de forats en envans, formigó, revestiments, inclosos remats, llindes, etc.
- segellat de forats i buits de pas d'instal·lacions verticals i horitzontals.
- fixació de suports.
- mecanització de portes per a la instal·lació de panys, detectors, contactes, cablejats, etc.
- senyalització a obra per evaquacións durant l'obra.
-Replantejos</t>
    </r>
    <r>
      <rPr>
        <b/>
        <sz val="8"/>
        <color rgb="FF000000"/>
        <rFont val="Calibri"/>
        <family val="2"/>
      </rPr>
      <t xml:space="preserve">
PARTIDA A JUSTIFICAR EN OBRA</t>
    </r>
  </si>
  <si>
    <r>
      <rPr>
        <b/>
        <sz val="8"/>
        <rFont val="Calibri"/>
        <family val="2"/>
      </rPr>
      <t xml:space="preserve">Partida Fixa per a totes les empreses licitadores: </t>
    </r>
    <r>
      <rPr>
        <sz val="8"/>
        <rFont val="Calibri"/>
        <family val="2"/>
      </rPr>
      <t xml:space="preserve">
Partida per planta per a la realització de les ajudes de paleteria necessaries per la correcta execució, muntatge i desenvolupament de la instal·lació de sanejament, que inclou:
* Replanteig i marcar en obra abans d'executar
* Obrir i tapar regates
* Obrir i rematar forats a paraments
* Obrir i rematar forats a forjats
* Col·locació i muntatge dels passamurs
* Fixació de la suportació
* Col·locació i acabat de caixes per elements encastats
* Enderroc de fals sostre continu necessari per a la instal·lació de sanejament
* Reparació dels enderrocs de fals sostre continu
* Inclou pintat de sostres
* Sellat dels forats de instal·lacions i forats de pas de instal·lacions amb morter ignifug
* Descarrega i elevació de materials en l'obra
* Retirada de la runa resultat de les mateixes ajudes
* Connexió de la xarxa de sanejament de l'edifici a l'instal.lació existent segons plànols d'execució. Inclou la connexió de qualsevo element de la nova instal·lació de sanejament (sanitaris i fancoils) a la xarxa existent.
S'inclou p.p. de material auxiliar. Instal·lació totalment acabada i comprobat el seu correcte funcionament.
</t>
    </r>
    <r>
      <rPr>
        <b/>
        <sz val="8"/>
        <rFont val="Calibri"/>
        <family val="2"/>
      </rPr>
      <t>PARTIDA A JUSTIFICAR EN OBRA</t>
    </r>
  </si>
  <si>
    <r>
      <rPr>
        <b/>
        <sz val="8"/>
        <rFont val="Calibri"/>
        <family val="2"/>
      </rPr>
      <t xml:space="preserve">Partida Fixa per a totes les empreses licitadores: </t>
    </r>
    <r>
      <rPr>
        <sz val="8"/>
        <rFont val="Calibri"/>
        <family val="2"/>
      </rPr>
      <t xml:space="preserve">
Partida per planta per a la realització de les ajudes de paleteria necessaries per la correcta execució, muntatge i desenvolupament de la instal·lació contra incendis, que inclou:
* Replanteig i marcar en obra abans d'executar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
</t>
    </r>
    <r>
      <rPr>
        <b/>
        <sz val="8"/>
        <rFont val="Calibri"/>
        <family val="2"/>
      </rPr>
      <t>PARTIDA A JUSTIFICAR EN OBRA</t>
    </r>
  </si>
  <si>
    <t>6.4.</t>
  </si>
  <si>
    <t>6.4.1.</t>
  </si>
  <si>
    <r>
      <rPr>
        <b/>
        <sz val="9"/>
        <color theme="1"/>
        <rFont val="Helvetica-Light"/>
      </rPr>
      <t>EXECUCIÓ DEL PROJECTE D’ADEQUACIÓ DELS ESPAIS DEL PARTIT JUDICIAL DE RUBÍ</t>
    </r>
    <r>
      <rPr>
        <b/>
        <sz val="10"/>
        <color theme="1"/>
        <rFont val="Helvetica-Light"/>
      </rPr>
      <t xml:space="preserve"> - </t>
    </r>
    <r>
      <rPr>
        <b/>
        <sz val="8"/>
        <color theme="1"/>
        <rFont val="Helvetica-Light"/>
      </rPr>
      <t>CARRETERA DE SANT CUGAT 18,local, RUBÍ.08191</t>
    </r>
  </si>
  <si>
    <t>EMPRESA LICITADORA:</t>
  </si>
  <si>
    <t xml:space="preserve">Gestió de residus generats durant l'execució de l'obra, segons fitxa de residus del present projecte, format per: clasificació a peu d'obra de residus de construcció o demolició en fraccions segons real decreto 105/2008 amb mitjans manuals, càrrega sobre contenidor, transport a centre de reciclatge, a monodipòsit, a abocador específic o a centre de recollida i transferència, a qualsevol distancia amb camió i temps d'espera per a la càrrega i descàrrega, deposició controlada a centre de reciclatge, a monodipòsit, a abocador específic o a centre de recollida i transferència, inclossos canons, permisos, emissió dels corresponets certificats de cada tipus de residu per part de l'entitat receptora, tot segons la llista europea de residus (orden mam/304/2002). </t>
  </si>
  <si>
    <t>pa</t>
  </si>
  <si>
    <t>Ajudes per col.locació de senyalitzacions d'obra i d'evaquació temporals durant l'obra. Muntatge i desmuntatge segons les necessitats de les fases de l'obra.</t>
  </si>
  <si>
    <t>Subministrament, canvi i recogida de contenidors necessaris per l'obra</t>
  </si>
  <si>
    <t>Deposició controlada a centre de reciclatge de residus barrejats inerts amb una densitat 1,0 t/m3, procedents de demolició, amb codi 170107 segons la Llista Europea de Residus (ORDEN MAM/304/2002)</t>
  </si>
  <si>
    <t>un</t>
  </si>
  <si>
    <t>MATERIAL, MÀ D'OBRA I MITJANS NECESSARIS A CÀRREC DE L'EMPRESA ADJUDICATÀRIA,.</t>
  </si>
  <si>
    <t>OBRA CIVIL I INSTAL·LACIONS</t>
  </si>
  <si>
    <t>IMPORT OFERT PELS LICITADORS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</si>
</sst>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quot;€&quot;"/>
    <numFmt numFmtId="165" formatCode="###,###,##0.00"/>
    <numFmt numFmtId="166" formatCode="dd/mm/yy;@"/>
  </numFmts>
  <fonts count="35">
    <font>
      <sz val="11"/>
      <color theme="1"/>
      <name val="Helvetica-Light"/>
      <family val="2"/>
    </font>
    <font>
      <sz val="11"/>
      <color theme="1"/>
      <name val="Helvetica-Light"/>
      <family val="2"/>
    </font>
    <font>
      <sz val="10"/>
      <color theme="1"/>
      <name val="Helvetica-Light"/>
      <family val="2"/>
    </font>
    <font>
      <b/>
      <sz val="10"/>
      <color theme="1"/>
      <name val="Helvetica-Light"/>
      <family val="2"/>
    </font>
    <font>
      <b/>
      <sz val="8"/>
      <color theme="1"/>
      <name val="Helvetica-Light"/>
      <family val="2"/>
    </font>
    <font>
      <sz val="10"/>
      <color theme="1"/>
      <name val="Calibri"/>
      <family val="2"/>
      <scheme val="minor"/>
    </font>
    <font>
      <b/>
      <sz val="10"/>
      <color indexed="8"/>
      <name val="Calibri"/>
      <family val="2"/>
      <scheme val="minor"/>
    </font>
    <font>
      <sz val="10"/>
      <color indexed="8"/>
      <name val="Calibri"/>
      <family val="2"/>
      <scheme val="minor"/>
    </font>
    <font>
      <b/>
      <sz val="10"/>
      <name val="Calibri"/>
      <family val="2"/>
      <scheme val="minor"/>
    </font>
    <font>
      <b/>
      <sz val="10"/>
      <color theme="0"/>
      <name val="Calibri"/>
      <family val="2"/>
      <scheme val="minor"/>
    </font>
    <font>
      <b/>
      <sz val="9"/>
      <name val="Calibri"/>
      <family val="2"/>
      <scheme val="minor"/>
    </font>
    <font>
      <sz val="8"/>
      <color rgb="FF000000"/>
      <name val="Calibri"/>
      <family val="2"/>
    </font>
    <font>
      <b/>
      <sz val="9"/>
      <color indexed="8"/>
      <name val="Calibri"/>
      <family val="2"/>
      <scheme val="minor"/>
    </font>
    <font>
      <sz val="9"/>
      <color indexed="8"/>
      <name val="Calibri"/>
      <family val="2"/>
      <scheme val="minor"/>
    </font>
    <font>
      <b/>
      <sz val="9"/>
      <color theme="0"/>
      <name val="Calibri"/>
      <family val="2"/>
      <scheme val="minor"/>
    </font>
    <font>
      <b/>
      <i/>
      <sz val="9"/>
      <name val="Calibri"/>
      <family val="2"/>
      <scheme val="minor"/>
    </font>
    <font>
      <sz val="8"/>
      <color indexed="8"/>
      <name val="Calibri"/>
      <family val="2"/>
      <scheme val="minor"/>
    </font>
    <font>
      <b/>
      <sz val="10"/>
      <color theme="1"/>
      <name val="Helvetica-Light"/>
    </font>
    <font>
      <sz val="10"/>
      <color indexed="8"/>
      <name val="Helvetica-Light"/>
      <family val="2"/>
    </font>
    <font>
      <sz val="8"/>
      <name val="Calibri"/>
      <family val="2"/>
    </font>
    <font>
      <b/>
      <sz val="10"/>
      <color theme="1"/>
      <name val="Calibri"/>
      <family val="2"/>
      <scheme val="minor"/>
    </font>
    <font>
      <u val="singleAccounting"/>
      <sz val="8"/>
      <color indexed="8"/>
      <name val="Calibri"/>
      <family val="2"/>
      <scheme val="minor"/>
    </font>
    <font>
      <u val="singleAccounting"/>
      <sz val="8"/>
      <color rgb="FF000000"/>
      <name val="Calibri"/>
      <family val="2"/>
    </font>
    <font>
      <b/>
      <u val="singleAccounting"/>
      <sz val="9"/>
      <color indexed="8"/>
      <name val="Calibri"/>
      <family val="2"/>
      <scheme val="minor"/>
    </font>
    <font>
      <b/>
      <sz val="9"/>
      <color rgb="FF000000"/>
      <name val="Calibri"/>
      <family val="2"/>
    </font>
    <font>
      <sz val="8"/>
      <color theme="1"/>
      <name val="Calibri"/>
      <family val="2"/>
      <scheme val="minor"/>
    </font>
    <font>
      <b/>
      <sz val="8"/>
      <name val="Calibri"/>
      <family val="2"/>
    </font>
    <font>
      <b/>
      <sz val="10"/>
      <color rgb="FFFF0000"/>
      <name val="Calibri"/>
      <family val="2"/>
      <scheme val="minor"/>
    </font>
    <font>
      <b/>
      <sz val="8"/>
      <color rgb="FF000000"/>
      <name val="Calibri"/>
      <family val="2"/>
    </font>
    <font>
      <sz val="16"/>
      <color theme="1"/>
      <name val="Calibri"/>
      <family val="2"/>
      <scheme val="minor"/>
    </font>
    <font>
      <sz val="10"/>
      <color rgb="FFFF0000"/>
      <name val="Calibri"/>
      <family val="2"/>
      <scheme val="minor"/>
    </font>
    <font>
      <b/>
      <sz val="10"/>
      <color rgb="FF000000"/>
      <name val="Calibri"/>
      <family val="2"/>
    </font>
    <font>
      <b/>
      <sz val="9"/>
      <color theme="1"/>
      <name val="Helvetica-Light"/>
    </font>
    <font>
      <b/>
      <sz val="8"/>
      <color theme="1"/>
      <name val="Helvetica-Light"/>
    </font>
    <font>
      <sz val="8"/>
      <color theme="1"/>
      <name val="Helvetica-Light"/>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9999"/>
        <bgColor indexed="64"/>
      </patternFill>
    </fill>
    <fill>
      <patternFill patternType="solid">
        <fgColor theme="4" tint="0.79998168889431442"/>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0" fontId="2" fillId="0" borderId="0" xfId="0" applyFont="1"/>
    <xf numFmtId="0" fontId="2"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Fill="1" applyBorder="1"/>
    <xf numFmtId="164" fontId="2" fillId="0" borderId="0" xfId="0" applyNumberFormat="1" applyFont="1"/>
    <xf numFmtId="0" fontId="9" fillId="0" borderId="0" xfId="0" applyFont="1" applyFill="1" applyBorder="1" applyAlignment="1">
      <alignment horizontal="right" vertical="center"/>
    </xf>
    <xf numFmtId="0" fontId="9" fillId="0" borderId="0" xfId="0" applyFont="1" applyFill="1" applyBorder="1" applyAlignment="1">
      <alignment vertical="center"/>
    </xf>
    <xf numFmtId="0" fontId="6" fillId="0" borderId="0" xfId="0" applyFont="1" applyFill="1" applyBorder="1" applyAlignment="1">
      <alignment horizontal="left" vertical="center"/>
    </xf>
    <xf numFmtId="0" fontId="7" fillId="0" borderId="0" xfId="0" applyFont="1" applyFill="1" applyBorder="1"/>
    <xf numFmtId="164" fontId="7" fillId="0" borderId="0" xfId="0" applyNumberFormat="1" applyFont="1" applyFill="1" applyBorder="1"/>
    <xf numFmtId="44" fontId="6" fillId="0" borderId="0" xfId="1" applyFont="1" applyFill="1" applyBorder="1" applyAlignment="1">
      <alignment vertical="center"/>
    </xf>
    <xf numFmtId="0" fontId="5" fillId="0" borderId="0" xfId="0" applyFont="1" applyFill="1" applyBorder="1" applyAlignment="1">
      <alignment vertical="center"/>
    </xf>
    <xf numFmtId="164" fontId="6" fillId="0" borderId="0" xfId="1" applyNumberFormat="1" applyFont="1" applyFill="1" applyBorder="1" applyAlignment="1">
      <alignment vertical="center"/>
    </xf>
    <xf numFmtId="164" fontId="5" fillId="0" borderId="0" xfId="0" applyNumberFormat="1" applyFont="1" applyFill="1" applyBorder="1"/>
    <xf numFmtId="0" fontId="7" fillId="0" borderId="0" xfId="0" applyFont="1" applyFill="1" applyBorder="1" applyAlignment="1">
      <alignment horizontal="left" vertical="top"/>
    </xf>
    <xf numFmtId="0" fontId="2"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10" fillId="0" borderId="0" xfId="0" applyFont="1" applyFill="1" applyBorder="1" applyAlignment="1">
      <alignment horizontal="left" vertical="top"/>
    </xf>
    <xf numFmtId="0" fontId="6" fillId="0" borderId="0" xfId="0" applyFont="1" applyFill="1" applyBorder="1" applyAlignment="1">
      <alignment vertical="center" wrapText="1"/>
    </xf>
    <xf numFmtId="49" fontId="11" fillId="0" borderId="0" xfId="0" applyNumberFormat="1" applyFont="1" applyFill="1" applyAlignment="1" applyProtection="1">
      <alignment vertical="top"/>
    </xf>
    <xf numFmtId="0" fontId="10" fillId="0" borderId="2" xfId="0" applyFont="1" applyFill="1" applyBorder="1" applyAlignment="1">
      <alignment vertical="center"/>
    </xf>
    <xf numFmtId="0" fontId="10" fillId="0" borderId="2" xfId="0" applyFont="1" applyFill="1" applyBorder="1" applyAlignment="1">
      <alignment horizontal="left" vertical="top"/>
    </xf>
    <xf numFmtId="0" fontId="14" fillId="0" borderId="2" xfId="0" applyFont="1" applyFill="1" applyBorder="1" applyAlignment="1">
      <alignment horizontal="right" vertical="center"/>
    </xf>
    <xf numFmtId="0" fontId="10" fillId="0" borderId="0" xfId="0" applyFont="1" applyFill="1" applyBorder="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0" fontId="12" fillId="2" borderId="2" xfId="0" applyFont="1" applyFill="1" applyBorder="1" applyAlignment="1">
      <alignment horizontal="left" vertical="center"/>
    </xf>
    <xf numFmtId="0" fontId="13" fillId="2" borderId="2" xfId="0" applyFont="1" applyFill="1" applyBorder="1" applyAlignment="1">
      <alignment horizontal="left" vertical="top"/>
    </xf>
    <xf numFmtId="0" fontId="12" fillId="2" borderId="2" xfId="0" applyFont="1" applyFill="1" applyBorder="1" applyAlignment="1">
      <alignment vertical="center"/>
    </xf>
    <xf numFmtId="0" fontId="13" fillId="2" borderId="2" xfId="0" applyFont="1" applyFill="1" applyBorder="1"/>
    <xf numFmtId="164" fontId="13" fillId="2" borderId="2" xfId="0" applyNumberFormat="1" applyFont="1" applyFill="1" applyBorder="1"/>
    <xf numFmtId="164" fontId="12" fillId="2" borderId="2" xfId="1" applyNumberFormat="1" applyFont="1" applyFill="1" applyBorder="1" applyAlignment="1">
      <alignment vertical="center"/>
    </xf>
    <xf numFmtId="44" fontId="12" fillId="2" borderId="2" xfId="1" applyFont="1" applyFill="1" applyBorder="1" applyAlignment="1">
      <alignment vertical="center"/>
    </xf>
    <xf numFmtId="0" fontId="15" fillId="0" borderId="0" xfId="0" applyFont="1" applyFill="1" applyBorder="1" applyAlignment="1">
      <alignment vertical="center"/>
    </xf>
    <xf numFmtId="0" fontId="12" fillId="3" borderId="2" xfId="0" applyFont="1" applyFill="1" applyBorder="1" applyAlignment="1">
      <alignment horizontal="left" vertical="center"/>
    </xf>
    <xf numFmtId="0" fontId="13" fillId="3" borderId="2" xfId="0" applyFont="1" applyFill="1" applyBorder="1" applyAlignment="1">
      <alignment horizontal="left" vertical="top"/>
    </xf>
    <xf numFmtId="0" fontId="12" fillId="3" borderId="2" xfId="0" applyFont="1" applyFill="1" applyBorder="1" applyAlignment="1">
      <alignment vertical="center"/>
    </xf>
    <xf numFmtId="0" fontId="13" fillId="3" borderId="2" xfId="0" applyFont="1" applyFill="1" applyBorder="1"/>
    <xf numFmtId="164" fontId="13" fillId="3" borderId="2" xfId="0" applyNumberFormat="1" applyFont="1" applyFill="1" applyBorder="1"/>
    <xf numFmtId="44" fontId="12" fillId="3" borderId="2" xfId="1" applyFont="1" applyFill="1" applyBorder="1" applyAlignment="1">
      <alignment vertical="center"/>
    </xf>
    <xf numFmtId="0" fontId="9" fillId="0" borderId="0" xfId="0" applyFont="1" applyFill="1" applyBorder="1" applyAlignment="1">
      <alignment horizontal="right" vertical="center" wrapText="1"/>
    </xf>
    <xf numFmtId="0" fontId="5" fillId="0" borderId="0" xfId="0" applyFont="1" applyFill="1" applyBorder="1" applyAlignment="1">
      <alignment wrapText="1"/>
    </xf>
    <xf numFmtId="165" fontId="10" fillId="0" borderId="2" xfId="0" applyNumberFormat="1" applyFont="1" applyFill="1" applyBorder="1" applyAlignment="1">
      <alignment horizontal="right" vertical="center"/>
    </xf>
    <xf numFmtId="165" fontId="10" fillId="0" borderId="0" xfId="0" applyNumberFormat="1" applyFont="1" applyFill="1" applyBorder="1" applyAlignment="1">
      <alignment horizontal="right" vertical="center"/>
    </xf>
    <xf numFmtId="165" fontId="13" fillId="2" borderId="2" xfId="0" applyNumberFormat="1" applyFont="1" applyFill="1" applyBorder="1"/>
    <xf numFmtId="165" fontId="13" fillId="3" borderId="2" xfId="0" applyNumberFormat="1" applyFont="1" applyFill="1" applyBorder="1"/>
    <xf numFmtId="165" fontId="7" fillId="0" borderId="0" xfId="0" applyNumberFormat="1" applyFont="1" applyFill="1" applyBorder="1"/>
    <xf numFmtId="165" fontId="2" fillId="0" borderId="0" xfId="0" applyNumberFormat="1" applyFont="1"/>
    <xf numFmtId="165" fontId="4" fillId="0" borderId="0" xfId="0" applyNumberFormat="1" applyFont="1" applyAlignment="1">
      <alignment horizontal="left" vertical="center" wrapText="1"/>
    </xf>
    <xf numFmtId="165" fontId="4" fillId="0" borderId="0" xfId="0" applyNumberFormat="1" applyFont="1" applyAlignment="1">
      <alignment horizontal="left" vertical="center"/>
    </xf>
    <xf numFmtId="164" fontId="10" fillId="0" borderId="2" xfId="0" applyNumberFormat="1" applyFont="1" applyFill="1" applyBorder="1" applyAlignment="1">
      <alignment horizontal="right" vertical="center"/>
    </xf>
    <xf numFmtId="164" fontId="10" fillId="0" borderId="0" xfId="0" applyNumberFormat="1" applyFont="1" applyFill="1" applyBorder="1" applyAlignment="1">
      <alignment horizontal="right" vertical="center"/>
    </xf>
    <xf numFmtId="164" fontId="4" fillId="0" borderId="0" xfId="0" applyNumberFormat="1" applyFont="1" applyAlignment="1">
      <alignment horizontal="left" vertical="center" wrapText="1"/>
    </xf>
    <xf numFmtId="164" fontId="4" fillId="0" borderId="0" xfId="0" applyNumberFormat="1" applyFont="1" applyAlignment="1">
      <alignment horizontal="left"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top"/>
    </xf>
    <xf numFmtId="0" fontId="12" fillId="0" borderId="0" xfId="0" applyFont="1" applyFill="1" applyBorder="1" applyAlignment="1">
      <alignment vertical="center"/>
    </xf>
    <xf numFmtId="165" fontId="13" fillId="0" borderId="0" xfId="0" applyNumberFormat="1" applyFont="1" applyFill="1" applyBorder="1"/>
    <xf numFmtId="0" fontId="13" fillId="0" borderId="0" xfId="0" applyFont="1" applyFill="1" applyBorder="1"/>
    <xf numFmtId="164" fontId="13" fillId="0" borderId="0" xfId="0" applyNumberFormat="1" applyFont="1" applyFill="1" applyBorder="1"/>
    <xf numFmtId="164" fontId="12" fillId="0" borderId="0" xfId="1" applyNumberFormat="1" applyFont="1" applyFill="1" applyBorder="1" applyAlignment="1">
      <alignment vertical="center"/>
    </xf>
    <xf numFmtId="44" fontId="12" fillId="0" borderId="0" xfId="1" applyFont="1" applyFill="1" applyBorder="1" applyAlignment="1">
      <alignment vertical="center"/>
    </xf>
    <xf numFmtId="165" fontId="11" fillId="0" borderId="0" xfId="0" applyNumberFormat="1" applyFont="1" applyFill="1" applyProtection="1">
      <protection locked="0"/>
    </xf>
    <xf numFmtId="49" fontId="11" fillId="0" borderId="0" xfId="0" applyNumberFormat="1" applyFont="1" applyFill="1" applyAlignment="1" applyProtection="1">
      <alignment vertical="top" wrapText="1"/>
    </xf>
    <xf numFmtId="0" fontId="11" fillId="0" borderId="0" xfId="0" applyFont="1" applyFill="1" applyAlignment="1" applyProtection="1">
      <alignment horizontal="left" vertical="top" wrapText="1"/>
    </xf>
    <xf numFmtId="164" fontId="10" fillId="3" borderId="2" xfId="1" applyNumberFormat="1" applyFont="1" applyFill="1" applyBorder="1" applyAlignment="1">
      <alignment vertical="center"/>
    </xf>
    <xf numFmtId="164" fontId="11" fillId="0" borderId="0" xfId="0" applyNumberFormat="1" applyFont="1" applyFill="1" applyProtection="1"/>
    <xf numFmtId="164" fontId="2" fillId="0" borderId="0" xfId="0" applyNumberFormat="1" applyFont="1" applyAlignment="1"/>
    <xf numFmtId="164" fontId="4" fillId="0" borderId="0" xfId="0" applyNumberFormat="1" applyFont="1" applyAlignment="1">
      <alignment vertical="center" wrapText="1"/>
    </xf>
    <xf numFmtId="164" fontId="4" fillId="0" borderId="0" xfId="0" applyNumberFormat="1" applyFont="1" applyAlignment="1">
      <alignment vertical="center"/>
    </xf>
    <xf numFmtId="164" fontId="11" fillId="0" borderId="0" xfId="0" applyNumberFormat="1" applyFont="1" applyFill="1" applyProtection="1">
      <protection locked="0"/>
    </xf>
    <xf numFmtId="0" fontId="16" fillId="0" borderId="0" xfId="0" applyFont="1" applyFill="1" applyBorder="1" applyAlignment="1">
      <alignment horizontal="left" vertical="top"/>
    </xf>
    <xf numFmtId="0" fontId="11" fillId="0" borderId="0" xfId="0" applyFont="1" applyFill="1" applyAlignment="1" applyProtection="1">
      <alignment horizontal="left" vertical="top" wrapText="1"/>
    </xf>
    <xf numFmtId="0" fontId="16" fillId="0" borderId="0" xfId="0" applyFont="1" applyFill="1" applyBorder="1" applyAlignment="1">
      <alignment horizontal="left" vertical="top" wrapText="1"/>
    </xf>
    <xf numFmtId="164" fontId="11" fillId="0" borderId="0" xfId="0" applyNumberFormat="1" applyFont="1" applyFill="1" applyAlignment="1" applyProtection="1">
      <alignment wrapText="1"/>
    </xf>
    <xf numFmtId="44" fontId="12" fillId="0" borderId="0" xfId="1" applyFont="1" applyFill="1" applyBorder="1" applyAlignment="1">
      <alignment vertical="center" wrapText="1"/>
    </xf>
    <xf numFmtId="165" fontId="11" fillId="0" borderId="0" xfId="0" applyNumberFormat="1" applyFont="1" applyFill="1" applyAlignment="1" applyProtection="1">
      <alignment wrapText="1"/>
      <protection locked="0"/>
    </xf>
    <xf numFmtId="164" fontId="11" fillId="0" borderId="0" xfId="0" applyNumberFormat="1" applyFont="1" applyFill="1" applyAlignment="1" applyProtection="1">
      <alignment wrapText="1"/>
      <protection locked="0"/>
    </xf>
    <xf numFmtId="0" fontId="11" fillId="0" borderId="0" xfId="0" applyFont="1" applyFill="1" applyAlignment="1" applyProtection="1">
      <alignment horizontal="left" vertical="top" wrapText="1"/>
    </xf>
    <xf numFmtId="9" fontId="5" fillId="0" borderId="0" xfId="0" applyNumberFormat="1" applyFont="1" applyFill="1" applyBorder="1" applyAlignment="1">
      <alignment horizontal="left"/>
    </xf>
    <xf numFmtId="0" fontId="20" fillId="0" borderId="0" xfId="0" applyFont="1" applyFill="1" applyBorder="1"/>
    <xf numFmtId="164" fontId="20" fillId="0" borderId="0" xfId="0" applyNumberFormat="1" applyFont="1" applyFill="1" applyBorder="1"/>
    <xf numFmtId="0" fontId="20" fillId="0" borderId="3" xfId="0" applyFont="1" applyFill="1" applyBorder="1"/>
    <xf numFmtId="164" fontId="20" fillId="0" borderId="3" xfId="0" applyNumberFormat="1" applyFont="1" applyFill="1" applyBorder="1"/>
    <xf numFmtId="0" fontId="21" fillId="3" borderId="2" xfId="0" applyFont="1" applyFill="1" applyBorder="1" applyAlignment="1">
      <alignment horizontal="left" vertical="top" wrapText="1"/>
    </xf>
    <xf numFmtId="49" fontId="22" fillId="3" borderId="2" xfId="0" applyNumberFormat="1" applyFont="1" applyFill="1" applyBorder="1" applyAlignment="1" applyProtection="1">
      <alignment vertical="top" wrapText="1"/>
    </xf>
    <xf numFmtId="0" fontId="22" fillId="3" borderId="2" xfId="0" applyFont="1" applyFill="1" applyBorder="1" applyAlignment="1" applyProtection="1">
      <alignment horizontal="left" vertical="top" wrapText="1"/>
    </xf>
    <xf numFmtId="44" fontId="23" fillId="3" borderId="2" xfId="1" applyFont="1" applyFill="1" applyBorder="1" applyAlignment="1">
      <alignment vertical="center" wrapText="1"/>
    </xf>
    <xf numFmtId="164" fontId="24" fillId="3" borderId="2" xfId="0" applyNumberFormat="1" applyFont="1" applyFill="1" applyBorder="1" applyAlignment="1" applyProtection="1">
      <alignment wrapText="1"/>
    </xf>
    <xf numFmtId="0" fontId="11" fillId="0" borderId="0" xfId="0" applyFont="1" applyFill="1" applyAlignment="1" applyProtection="1">
      <alignment horizontal="left" vertical="top" wrapText="1"/>
    </xf>
    <xf numFmtId="49" fontId="11" fillId="0" borderId="0" xfId="0" applyNumberFormat="1" applyFont="1" applyFill="1" applyBorder="1" applyAlignment="1" applyProtection="1">
      <alignment vertical="top"/>
    </xf>
    <xf numFmtId="165" fontId="11" fillId="0" borderId="0" xfId="0" applyNumberFormat="1" applyFont="1" applyFill="1" applyBorder="1" applyProtection="1">
      <protection locked="0"/>
    </xf>
    <xf numFmtId="164" fontId="11" fillId="0" borderId="0" xfId="0" applyNumberFormat="1" applyFont="1" applyFill="1" applyBorder="1" applyProtection="1">
      <protection locked="0"/>
    </xf>
    <xf numFmtId="164" fontId="11" fillId="0" borderId="0" xfId="0" applyNumberFormat="1" applyFont="1" applyFill="1" applyBorder="1" applyProtection="1"/>
    <xf numFmtId="164" fontId="5" fillId="0" borderId="0" xfId="0" applyNumberFormat="1" applyFont="1" applyFill="1" applyBorder="1" applyAlignment="1">
      <alignment wrapText="1"/>
    </xf>
    <xf numFmtId="164" fontId="19" fillId="0" borderId="0" xfId="0" applyNumberFormat="1" applyFont="1" applyFill="1" applyAlignment="1" applyProtection="1">
      <alignment wrapText="1"/>
    </xf>
    <xf numFmtId="0" fontId="16" fillId="4" borderId="0" xfId="0" applyFont="1" applyFill="1" applyBorder="1" applyAlignment="1">
      <alignment horizontal="left" vertical="top" wrapText="1"/>
    </xf>
    <xf numFmtId="49" fontId="11" fillId="4" borderId="0" xfId="0" applyNumberFormat="1" applyFont="1" applyFill="1" applyAlignment="1" applyProtection="1">
      <alignment vertical="top" wrapText="1"/>
    </xf>
    <xf numFmtId="165" fontId="11" fillId="4" borderId="0" xfId="0" applyNumberFormat="1" applyFont="1" applyFill="1" applyAlignment="1" applyProtection="1">
      <alignment wrapText="1"/>
      <protection locked="0"/>
    </xf>
    <xf numFmtId="0" fontId="9" fillId="4" borderId="0" xfId="0" applyFont="1" applyFill="1" applyBorder="1" applyAlignment="1">
      <alignment horizontal="right" vertical="center" wrapText="1"/>
    </xf>
    <xf numFmtId="164" fontId="11" fillId="4" borderId="0" xfId="0" applyNumberFormat="1" applyFont="1" applyFill="1" applyAlignment="1" applyProtection="1">
      <alignment wrapText="1"/>
      <protection locked="0"/>
    </xf>
    <xf numFmtId="164" fontId="11" fillId="4" borderId="0" xfId="0" applyNumberFormat="1" applyFont="1" applyFill="1" applyAlignment="1" applyProtection="1">
      <alignment wrapText="1"/>
    </xf>
    <xf numFmtId="164" fontId="20" fillId="0" borderId="0" xfId="0" applyNumberFormat="1" applyFont="1" applyFill="1" applyBorder="1" applyAlignment="1">
      <alignment wrapText="1"/>
    </xf>
    <xf numFmtId="164" fontId="27" fillId="0" borderId="0" xfId="0" applyNumberFormat="1" applyFont="1" applyFill="1" applyBorder="1"/>
    <xf numFmtId="165" fontId="19" fillId="4" borderId="0" xfId="0" applyNumberFormat="1" applyFont="1" applyFill="1" applyAlignment="1" applyProtection="1">
      <alignment wrapText="1"/>
      <protection locked="0"/>
    </xf>
    <xf numFmtId="0" fontId="8" fillId="4" borderId="0" xfId="0" applyFont="1" applyFill="1" applyBorder="1" applyAlignment="1">
      <alignment horizontal="right" vertical="center" wrapText="1"/>
    </xf>
    <xf numFmtId="164" fontId="19" fillId="4" borderId="0" xfId="0" applyNumberFormat="1" applyFont="1" applyFill="1" applyAlignment="1" applyProtection="1">
      <alignment wrapText="1"/>
      <protection locked="0"/>
    </xf>
    <xf numFmtId="164" fontId="19" fillId="4" borderId="0" xfId="0" applyNumberFormat="1" applyFont="1" applyFill="1" applyAlignment="1" applyProtection="1">
      <alignment wrapText="1"/>
    </xf>
    <xf numFmtId="49" fontId="19" fillId="4" borderId="0" xfId="0" applyNumberFormat="1" applyFont="1" applyFill="1" applyAlignment="1" applyProtection="1">
      <alignment vertical="top" wrapText="1"/>
    </xf>
    <xf numFmtId="0" fontId="11" fillId="0" borderId="0" xfId="0" applyFont="1" applyFill="1" applyAlignment="1" applyProtection="1">
      <alignment horizontal="left" vertical="top" wrapText="1"/>
    </xf>
    <xf numFmtId="49" fontId="19" fillId="0" borderId="0" xfId="0" applyNumberFormat="1" applyFont="1" applyFill="1" applyAlignment="1" applyProtection="1">
      <alignment vertical="top" wrapText="1"/>
    </xf>
    <xf numFmtId="165" fontId="19" fillId="0" borderId="0" xfId="0" applyNumberFormat="1" applyFont="1" applyFill="1" applyAlignment="1" applyProtection="1">
      <alignment wrapText="1"/>
      <protection locked="0"/>
    </xf>
    <xf numFmtId="0" fontId="8" fillId="0" borderId="0" xfId="0" applyFont="1" applyFill="1" applyBorder="1" applyAlignment="1">
      <alignment horizontal="right" vertical="center" wrapText="1"/>
    </xf>
    <xf numFmtId="164" fontId="19" fillId="0" borderId="0" xfId="0" applyNumberFormat="1" applyFont="1" applyFill="1" applyAlignment="1" applyProtection="1">
      <alignment wrapText="1"/>
      <protection locked="0"/>
    </xf>
    <xf numFmtId="0" fontId="30" fillId="0" borderId="0" xfId="0" applyFont="1" applyFill="1" applyBorder="1" applyAlignment="1">
      <alignment wrapText="1"/>
    </xf>
    <xf numFmtId="164" fontId="30" fillId="0" borderId="0" xfId="0" applyNumberFormat="1" applyFont="1" applyFill="1" applyBorder="1" applyAlignment="1">
      <alignment wrapText="1"/>
    </xf>
    <xf numFmtId="0" fontId="25" fillId="0" borderId="0" xfId="0" applyFont="1" applyFill="1" applyBorder="1" applyAlignment="1">
      <alignment horizontal="left" wrapText="1"/>
    </xf>
    <xf numFmtId="164" fontId="30" fillId="0" borderId="0" xfId="0" applyNumberFormat="1" applyFont="1" applyFill="1" applyBorder="1" applyAlignment="1">
      <alignment horizontal="left" vertical="top" wrapText="1"/>
    </xf>
    <xf numFmtId="8" fontId="31" fillId="0" borderId="0" xfId="0" applyNumberFormat="1" applyFont="1" applyAlignment="1">
      <alignment horizontal="right" vertical="center"/>
    </xf>
    <xf numFmtId="0" fontId="34" fillId="0" borderId="0" xfId="0" applyFont="1" applyAlignment="1">
      <alignment horizontal="right" vertical="center"/>
    </xf>
    <xf numFmtId="0" fontId="34" fillId="0" borderId="0" xfId="0" applyFont="1" applyAlignment="1" applyProtection="1">
      <alignment vertical="center"/>
      <protection locked="0"/>
    </xf>
    <xf numFmtId="0" fontId="2" fillId="0" borderId="0" xfId="0" applyFont="1" applyAlignment="1">
      <alignment horizontal="right" vertical="center"/>
    </xf>
    <xf numFmtId="0" fontId="3" fillId="0" borderId="0" xfId="0" applyFont="1" applyAlignment="1" applyProtection="1">
      <alignment vertical="center"/>
      <protection locked="0"/>
    </xf>
    <xf numFmtId="164" fontId="2" fillId="0" borderId="0" xfId="0" applyNumberFormat="1" applyFont="1" applyAlignment="1">
      <alignment horizontal="right" vertical="center"/>
    </xf>
    <xf numFmtId="166" fontId="18" fillId="0" borderId="0" xfId="0" applyNumberFormat="1" applyFont="1" applyAlignment="1" applyProtection="1">
      <alignment horizontal="center" vertical="center"/>
      <protection locked="0"/>
    </xf>
    <xf numFmtId="10" fontId="11" fillId="0" borderId="0" xfId="0" applyNumberFormat="1" applyFont="1" applyFill="1" applyAlignment="1" applyProtection="1">
      <alignment wrapText="1"/>
      <protection locked="0"/>
    </xf>
    <xf numFmtId="0" fontId="21" fillId="6" borderId="2" xfId="0" applyFont="1" applyFill="1" applyBorder="1" applyAlignment="1">
      <alignment horizontal="left" vertical="top" wrapText="1"/>
    </xf>
    <xf numFmtId="49" fontId="22" fillId="6" borderId="2" xfId="0" applyNumberFormat="1" applyFont="1" applyFill="1" applyBorder="1" applyAlignment="1" applyProtection="1">
      <alignment vertical="top" wrapText="1"/>
    </xf>
    <xf numFmtId="0" fontId="22" fillId="6" borderId="2" xfId="0" applyFont="1" applyFill="1" applyBorder="1" applyAlignment="1" applyProtection="1">
      <alignment horizontal="left" vertical="top" wrapText="1"/>
    </xf>
    <xf numFmtId="164" fontId="24" fillId="6" borderId="2" xfId="0" applyNumberFormat="1" applyFont="1" applyFill="1" applyBorder="1" applyAlignment="1" applyProtection="1">
      <alignment wrapText="1"/>
    </xf>
    <xf numFmtId="0" fontId="10" fillId="0" borderId="10" xfId="0" applyFont="1" applyFill="1" applyBorder="1" applyAlignment="1">
      <alignment vertical="center"/>
    </xf>
    <xf numFmtId="44" fontId="12" fillId="2" borderId="10" xfId="1" applyFont="1" applyFill="1" applyBorder="1" applyAlignment="1">
      <alignment vertical="center"/>
    </xf>
    <xf numFmtId="0" fontId="11" fillId="0" borderId="0" xfId="0" applyFont="1" applyFill="1" applyAlignment="1" applyProtection="1">
      <alignment horizontal="left" vertical="top" wrapText="1"/>
    </xf>
    <xf numFmtId="0" fontId="11" fillId="0" borderId="0" xfId="0" applyFont="1" applyFill="1" applyBorder="1" applyAlignment="1" applyProtection="1">
      <alignment horizontal="left" vertical="top" wrapText="1"/>
    </xf>
    <xf numFmtId="0" fontId="19" fillId="0" borderId="0" xfId="0" applyFont="1" applyFill="1" applyAlignment="1" applyProtection="1">
      <alignment horizontal="left" vertical="top" wrapText="1"/>
    </xf>
    <xf numFmtId="0" fontId="17" fillId="5" borderId="4" xfId="0" applyFont="1" applyFill="1" applyBorder="1" applyAlignment="1">
      <alignment horizontal="left" vertical="center"/>
    </xf>
    <xf numFmtId="0" fontId="17" fillId="5" borderId="1" xfId="0" applyFont="1" applyFill="1" applyBorder="1" applyAlignment="1">
      <alignment horizontal="left" vertical="center"/>
    </xf>
    <xf numFmtId="0" fontId="17" fillId="5" borderId="5" xfId="0" applyFont="1" applyFill="1" applyBorder="1" applyAlignment="1">
      <alignment horizontal="left" vertical="center"/>
    </xf>
    <xf numFmtId="0" fontId="32" fillId="7" borderId="4" xfId="0" applyFont="1" applyFill="1" applyBorder="1" applyAlignment="1">
      <alignment horizontal="left" vertical="center"/>
    </xf>
    <xf numFmtId="0" fontId="32" fillId="7" borderId="1" xfId="0" applyFont="1" applyFill="1" applyBorder="1" applyAlignment="1">
      <alignment horizontal="left" vertical="center"/>
    </xf>
    <xf numFmtId="0" fontId="32" fillId="7" borderId="5" xfId="0" applyFont="1" applyFill="1" applyBorder="1" applyAlignment="1">
      <alignment horizontal="left" vertical="center"/>
    </xf>
    <xf numFmtId="0" fontId="33" fillId="2" borderId="4" xfId="0" applyFont="1" applyFill="1" applyBorder="1" applyAlignment="1" applyProtection="1">
      <alignment horizontal="right" vertical="center"/>
      <protection locked="0"/>
    </xf>
    <xf numFmtId="0" fontId="33" fillId="2" borderId="1" xfId="0" applyFont="1" applyFill="1" applyBorder="1" applyAlignment="1" applyProtection="1">
      <alignment horizontal="right" vertical="center"/>
      <protection locked="0"/>
    </xf>
    <xf numFmtId="0" fontId="33" fillId="2" borderId="5" xfId="0" applyFont="1" applyFill="1" applyBorder="1" applyAlignment="1" applyProtection="1">
      <alignment horizontal="right" vertical="center"/>
      <protection locked="0"/>
    </xf>
    <xf numFmtId="0" fontId="34" fillId="5" borderId="4" xfId="0" applyFont="1" applyFill="1" applyBorder="1" applyAlignment="1">
      <alignment horizontal="center"/>
    </xf>
    <xf numFmtId="0" fontId="34" fillId="5" borderId="1" xfId="0" applyFont="1" applyFill="1" applyBorder="1" applyAlignment="1">
      <alignment horizontal="center"/>
    </xf>
    <xf numFmtId="0" fontId="34" fillId="5" borderId="5" xfId="0" applyFont="1" applyFill="1" applyBorder="1" applyAlignment="1">
      <alignment horizontal="center"/>
    </xf>
    <xf numFmtId="0" fontId="33" fillId="0" borderId="6" xfId="0" applyFont="1" applyBorder="1" applyAlignment="1">
      <alignment horizontal="left" vertical="center"/>
    </xf>
    <xf numFmtId="0" fontId="33" fillId="0" borderId="3"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2" xfId="0" applyFont="1" applyBorder="1" applyAlignment="1">
      <alignment horizontal="left" vertical="center"/>
    </xf>
    <xf numFmtId="0" fontId="33" fillId="0" borderId="9" xfId="0" applyFont="1" applyBorder="1" applyAlignment="1">
      <alignment horizontal="left" vertical="center"/>
    </xf>
    <xf numFmtId="165" fontId="24" fillId="6" borderId="2" xfId="0" applyNumberFormat="1" applyFont="1" applyFill="1" applyBorder="1" applyAlignment="1" applyProtection="1">
      <alignment horizontal="right" vertical="center" wrapText="1"/>
      <protection locked="0"/>
    </xf>
    <xf numFmtId="165" fontId="24" fillId="3" borderId="2" xfId="0" applyNumberFormat="1" applyFont="1" applyFill="1" applyBorder="1" applyAlignment="1" applyProtection="1">
      <alignment horizontal="right" vertical="center" wrapText="1"/>
      <protection locked="0"/>
    </xf>
    <xf numFmtId="0" fontId="19" fillId="4" borderId="0" xfId="0" applyFont="1" applyFill="1" applyAlignment="1" applyProtection="1">
      <alignment horizontal="left" vertical="top" wrapText="1"/>
    </xf>
    <xf numFmtId="0" fontId="11" fillId="4" borderId="0" xfId="0" applyFont="1" applyFill="1" applyAlignment="1" applyProtection="1">
      <alignment horizontal="left" vertical="top" wrapText="1"/>
    </xf>
    <xf numFmtId="0" fontId="29" fillId="0" borderId="0" xfId="0" applyFont="1" applyFill="1" applyBorder="1" applyAlignment="1">
      <alignment horizontal="left" wrapText="1"/>
    </xf>
    <xf numFmtId="44" fontId="23" fillId="6" borderId="10" xfId="1" applyFont="1" applyFill="1" applyBorder="1" applyAlignment="1">
      <alignment vertical="center" wrapText="1"/>
    </xf>
  </cellXfs>
  <cellStyles count="2">
    <cellStyle name="Moneda" xfId="1" builtinId="4"/>
    <cellStyle name="Normal" xfId="0" builtinId="0"/>
  </cellStyles>
  <dxfs count="0"/>
  <tableStyles count="0" defaultTableStyle="TableStyleMedium9" defaultPivotStyle="PivotStyleLight16"/>
  <colors>
    <mruColors>
      <color rgb="FFFF9999"/>
      <color rgb="FFFFFFCC"/>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C2:W450"/>
  <sheetViews>
    <sheetView tabSelected="1" topLeftCell="A427" zoomScaleNormal="100" zoomScaleSheetLayoutView="85" workbookViewId="0">
      <selection activeCell="Q443" sqref="Q443"/>
    </sheetView>
  </sheetViews>
  <sheetFormatPr defaultColWidth="11" defaultRowHeight="12.5"/>
  <cols>
    <col min="1" max="2" width="1.6640625" style="1" customWidth="1"/>
    <col min="3" max="3" width="9.58203125" style="1" customWidth="1"/>
    <col min="4" max="4" width="2.6640625" style="18" customWidth="1"/>
    <col min="5" max="5" width="4.5" style="1" customWidth="1"/>
    <col min="6" max="6" width="4.58203125" style="1" customWidth="1"/>
    <col min="7" max="7" width="8.08203125" style="1" customWidth="1"/>
    <col min="8" max="9" width="7.6640625" style="1" customWidth="1"/>
    <col min="10" max="10" width="3.1640625" style="1" customWidth="1"/>
    <col min="11" max="11" width="4.08203125" style="1" customWidth="1"/>
    <col min="12" max="12" width="9.6640625" style="1" customWidth="1"/>
    <col min="13" max="13" width="12.9140625" style="51" customWidth="1"/>
    <col min="14" max="14" width="1.1640625" style="1" customWidth="1"/>
    <col min="15" max="15" width="13.6640625" style="7" customWidth="1"/>
    <col min="16" max="16" width="11.08203125" style="71" bestFit="1" customWidth="1"/>
    <col min="17" max="17" width="26.1640625" style="1" customWidth="1"/>
    <col min="18" max="18" width="38.4140625" style="1" customWidth="1"/>
    <col min="19" max="21" width="11" style="1"/>
    <col min="22" max="22" width="14.1640625" style="1" customWidth="1"/>
    <col min="23" max="16384" width="11" style="1"/>
  </cols>
  <sheetData>
    <row r="2" spans="3:17" ht="14.25" customHeight="1">
      <c r="C2" s="139" t="s">
        <v>383</v>
      </c>
      <c r="D2" s="140"/>
      <c r="E2" s="140"/>
      <c r="F2" s="140"/>
      <c r="G2" s="140"/>
      <c r="H2" s="140"/>
      <c r="I2" s="140"/>
      <c r="J2" s="140"/>
      <c r="K2" s="140"/>
      <c r="L2" s="140"/>
      <c r="M2" s="140"/>
      <c r="N2" s="140"/>
      <c r="O2" s="140"/>
      <c r="P2" s="140"/>
      <c r="Q2" s="141"/>
    </row>
    <row r="3" spans="3:17" ht="14.25" customHeight="1">
      <c r="C3" s="142" t="s">
        <v>392</v>
      </c>
      <c r="D3" s="143"/>
      <c r="E3" s="143"/>
      <c r="F3" s="143"/>
      <c r="G3" s="143"/>
      <c r="H3" s="143"/>
      <c r="I3" s="143"/>
      <c r="J3" s="143"/>
      <c r="K3" s="143"/>
      <c r="L3" s="143"/>
      <c r="M3" s="143"/>
      <c r="N3" s="143"/>
      <c r="O3" s="143"/>
      <c r="P3" s="143"/>
      <c r="Q3" s="144"/>
    </row>
    <row r="4" spans="3:17" ht="14.25" customHeight="1">
      <c r="C4" s="123"/>
      <c r="D4" s="124"/>
      <c r="E4" s="124"/>
      <c r="F4" s="145" t="s">
        <v>384</v>
      </c>
      <c r="G4" s="146"/>
      <c r="H4" s="146"/>
      <c r="I4" s="146"/>
      <c r="J4" s="146"/>
      <c r="K4" s="146"/>
      <c r="L4" s="146"/>
      <c r="M4" s="147"/>
      <c r="N4" s="148"/>
      <c r="O4" s="149"/>
      <c r="P4" s="149"/>
      <c r="Q4" s="150"/>
    </row>
    <row r="5" spans="3:17" ht="14.25" customHeight="1">
      <c r="C5" s="125"/>
      <c r="D5" s="126"/>
      <c r="E5" s="126"/>
      <c r="F5" s="126"/>
      <c r="G5" s="126"/>
      <c r="H5" s="126"/>
      <c r="I5" s="126"/>
      <c r="J5" s="126"/>
      <c r="K5" s="126"/>
      <c r="L5" s="126"/>
      <c r="M5" s="126"/>
      <c r="O5" s="127"/>
      <c r="P5" s="128"/>
    </row>
    <row r="6" spans="3:17" ht="14.25" customHeight="1">
      <c r="C6" s="151" t="s">
        <v>391</v>
      </c>
      <c r="D6" s="152"/>
      <c r="E6" s="152"/>
      <c r="F6" s="152"/>
      <c r="G6" s="152"/>
      <c r="H6" s="152"/>
      <c r="I6" s="152"/>
      <c r="J6" s="152"/>
      <c r="K6" s="152"/>
      <c r="L6" s="152"/>
      <c r="M6" s="152"/>
      <c r="N6" s="152"/>
      <c r="O6" s="152"/>
      <c r="P6" s="152"/>
      <c r="Q6" s="153"/>
    </row>
    <row r="7" spans="3:17" ht="14.25" customHeight="1">
      <c r="C7" s="154"/>
      <c r="D7" s="155"/>
      <c r="E7" s="155"/>
      <c r="F7" s="155"/>
      <c r="G7" s="155"/>
      <c r="H7" s="155"/>
      <c r="I7" s="155"/>
      <c r="J7" s="155"/>
      <c r="K7" s="155"/>
      <c r="L7" s="155"/>
      <c r="M7" s="155"/>
      <c r="N7" s="155"/>
      <c r="O7" s="155"/>
      <c r="P7" s="155"/>
      <c r="Q7" s="156"/>
    </row>
    <row r="8" spans="3:17" ht="12" customHeight="1" thickBot="1">
      <c r="P8" s="7"/>
    </row>
    <row r="9" spans="3:17" s="6" customFormat="1" ht="13.5" thickBot="1">
      <c r="C9" s="24" t="s">
        <v>0</v>
      </c>
      <c r="D9" s="25"/>
      <c r="E9" s="24" t="s">
        <v>3</v>
      </c>
      <c r="F9" s="24"/>
      <c r="G9" s="24"/>
      <c r="H9" s="24"/>
      <c r="I9" s="24"/>
      <c r="J9" s="24"/>
      <c r="K9" s="24"/>
      <c r="L9" s="24"/>
      <c r="M9" s="46" t="s">
        <v>4</v>
      </c>
      <c r="N9" s="26"/>
      <c r="O9" s="54" t="s">
        <v>1</v>
      </c>
      <c r="P9" s="54" t="s">
        <v>2</v>
      </c>
      <c r="Q9" s="134" t="s">
        <v>393</v>
      </c>
    </row>
    <row r="10" spans="3:17" s="6" customFormat="1" ht="13.5" thickBot="1">
      <c r="C10" s="27"/>
      <c r="D10" s="21"/>
      <c r="E10" s="27"/>
      <c r="F10" s="27"/>
      <c r="G10" s="27"/>
      <c r="H10" s="27"/>
      <c r="I10" s="27"/>
      <c r="J10" s="27"/>
      <c r="K10" s="27"/>
      <c r="L10" s="27"/>
      <c r="M10" s="47"/>
      <c r="N10" s="28"/>
      <c r="O10" s="55"/>
      <c r="P10" s="55"/>
      <c r="Q10" s="29"/>
    </row>
    <row r="11" spans="3:17" s="6" customFormat="1" ht="13.5" thickBot="1">
      <c r="C11" s="30"/>
      <c r="D11" s="31"/>
      <c r="E11" s="32" t="s">
        <v>6</v>
      </c>
      <c r="F11" s="32"/>
      <c r="G11" s="32"/>
      <c r="H11" s="32"/>
      <c r="I11" s="32"/>
      <c r="J11" s="32"/>
      <c r="K11" s="32"/>
      <c r="L11" s="32"/>
      <c r="M11" s="48"/>
      <c r="N11" s="33"/>
      <c r="O11" s="34"/>
      <c r="P11" s="35">
        <f>(SUM(P13:P139))/2</f>
        <v>2500</v>
      </c>
      <c r="Q11" s="135"/>
    </row>
    <row r="12" spans="3:17" s="6" customFormat="1" ht="15" customHeight="1">
      <c r="C12" s="27"/>
      <c r="D12" s="21"/>
      <c r="E12" s="37"/>
      <c r="F12" s="27"/>
      <c r="G12" s="27"/>
      <c r="H12" s="27"/>
      <c r="I12" s="27"/>
      <c r="J12" s="27"/>
      <c r="K12" s="27"/>
      <c r="L12" s="27"/>
      <c r="M12" s="47"/>
      <c r="N12" s="28"/>
      <c r="O12" s="55"/>
      <c r="P12" s="55"/>
      <c r="Q12" s="29"/>
    </row>
    <row r="13" spans="3:17" s="6" customFormat="1" ht="13">
      <c r="C13" s="38" t="s">
        <v>9</v>
      </c>
      <c r="D13" s="39"/>
      <c r="E13" s="40" t="s">
        <v>12</v>
      </c>
      <c r="F13" s="40"/>
      <c r="G13" s="40"/>
      <c r="H13" s="40"/>
      <c r="I13" s="40"/>
      <c r="J13" s="40"/>
      <c r="K13" s="40"/>
      <c r="L13" s="40"/>
      <c r="M13" s="49"/>
      <c r="N13" s="41"/>
      <c r="O13" s="42"/>
      <c r="P13" s="69">
        <f>SUM(P15:P21)</f>
        <v>0</v>
      </c>
      <c r="Q13" s="43"/>
    </row>
    <row r="14" spans="3:17" s="6" customFormat="1" ht="13">
      <c r="C14" s="10"/>
      <c r="D14" s="17"/>
      <c r="E14" s="22"/>
      <c r="F14" s="22"/>
      <c r="G14" s="22"/>
      <c r="H14" s="22"/>
      <c r="I14" s="22"/>
      <c r="J14" s="22"/>
      <c r="K14" s="22"/>
      <c r="L14" s="22"/>
      <c r="M14" s="50"/>
      <c r="N14" s="11"/>
      <c r="O14" s="12"/>
      <c r="P14" s="15"/>
      <c r="Q14" s="13"/>
    </row>
    <row r="15" spans="3:17" s="45" customFormat="1" ht="67.5" customHeight="1">
      <c r="C15" s="77" t="str">
        <f t="shared" ref="C15:C21" si="0">"1." &amp; ROW(C2)-1 &amp; "."</f>
        <v>1.1.</v>
      </c>
      <c r="D15" s="67" t="s">
        <v>356</v>
      </c>
      <c r="E15" s="136" t="s">
        <v>45</v>
      </c>
      <c r="F15" s="136" t="s">
        <v>45</v>
      </c>
      <c r="G15" s="136" t="s">
        <v>45</v>
      </c>
      <c r="H15" s="136" t="s">
        <v>45</v>
      </c>
      <c r="I15" s="136" t="s">
        <v>45</v>
      </c>
      <c r="J15" s="136" t="s">
        <v>45</v>
      </c>
      <c r="K15" s="136" t="s">
        <v>45</v>
      </c>
      <c r="L15" s="136" t="s">
        <v>45</v>
      </c>
      <c r="M15" s="80">
        <v>133.65</v>
      </c>
      <c r="N15" s="44"/>
      <c r="O15" s="81">
        <v>0</v>
      </c>
      <c r="P15" s="78">
        <f>M15*O15</f>
        <v>0</v>
      </c>
      <c r="Q15" s="79"/>
    </row>
    <row r="16" spans="3:17" s="45" customFormat="1" ht="36" customHeight="1">
      <c r="C16" s="77" t="str">
        <f t="shared" si="0"/>
        <v>1.2.</v>
      </c>
      <c r="D16" s="67" t="s">
        <v>13</v>
      </c>
      <c r="E16" s="136" t="s">
        <v>46</v>
      </c>
      <c r="F16" s="136" t="s">
        <v>46</v>
      </c>
      <c r="G16" s="136" t="s">
        <v>46</v>
      </c>
      <c r="H16" s="136" t="s">
        <v>46</v>
      </c>
      <c r="I16" s="136" t="s">
        <v>46</v>
      </c>
      <c r="J16" s="136" t="s">
        <v>46</v>
      </c>
      <c r="K16" s="136" t="s">
        <v>46</v>
      </c>
      <c r="L16" s="136" t="s">
        <v>46</v>
      </c>
      <c r="M16" s="80">
        <v>1</v>
      </c>
      <c r="N16" s="44"/>
      <c r="O16" s="81">
        <v>0</v>
      </c>
      <c r="P16" s="78">
        <f t="shared" ref="P16:P18" si="1">M16*O16</f>
        <v>0</v>
      </c>
      <c r="Q16" s="79"/>
    </row>
    <row r="17" spans="3:17" s="45" customFormat="1" ht="35" customHeight="1">
      <c r="C17" s="77" t="str">
        <f t="shared" si="0"/>
        <v>1.3.</v>
      </c>
      <c r="D17" s="67" t="s">
        <v>13</v>
      </c>
      <c r="E17" s="136" t="s">
        <v>47</v>
      </c>
      <c r="F17" s="136" t="s">
        <v>47</v>
      </c>
      <c r="G17" s="136" t="s">
        <v>47</v>
      </c>
      <c r="H17" s="136" t="s">
        <v>47</v>
      </c>
      <c r="I17" s="136" t="s">
        <v>47</v>
      </c>
      <c r="J17" s="136" t="s">
        <v>47</v>
      </c>
      <c r="K17" s="136" t="s">
        <v>47</v>
      </c>
      <c r="L17" s="136" t="s">
        <v>47</v>
      </c>
      <c r="M17" s="80">
        <v>1</v>
      </c>
      <c r="N17" s="44"/>
      <c r="O17" s="81">
        <v>0</v>
      </c>
      <c r="P17" s="78">
        <f t="shared" si="1"/>
        <v>0</v>
      </c>
      <c r="Q17" s="79"/>
    </row>
    <row r="18" spans="3:17" s="45" customFormat="1" ht="22.25" customHeight="1">
      <c r="C18" s="77" t="str">
        <f t="shared" si="0"/>
        <v>1.4.</v>
      </c>
      <c r="D18" s="67" t="s">
        <v>13</v>
      </c>
      <c r="E18" s="136" t="s">
        <v>49</v>
      </c>
      <c r="F18" s="136" t="s">
        <v>49</v>
      </c>
      <c r="G18" s="136" t="s">
        <v>49</v>
      </c>
      <c r="H18" s="136" t="s">
        <v>49</v>
      </c>
      <c r="I18" s="136" t="s">
        <v>49</v>
      </c>
      <c r="J18" s="136" t="s">
        <v>49</v>
      </c>
      <c r="K18" s="136" t="s">
        <v>49</v>
      </c>
      <c r="L18" s="136" t="s">
        <v>49</v>
      </c>
      <c r="M18" s="80">
        <v>3</v>
      </c>
      <c r="N18" s="44"/>
      <c r="O18" s="81">
        <v>0</v>
      </c>
      <c r="P18" s="78">
        <f t="shared" si="1"/>
        <v>0</v>
      </c>
      <c r="Q18" s="79"/>
    </row>
    <row r="19" spans="3:17" s="45" customFormat="1" ht="23" customHeight="1">
      <c r="C19" s="77" t="str">
        <f t="shared" si="0"/>
        <v>1.5.</v>
      </c>
      <c r="D19" s="67" t="s">
        <v>13</v>
      </c>
      <c r="E19" s="136" t="s">
        <v>50</v>
      </c>
      <c r="F19" s="136" t="s">
        <v>50</v>
      </c>
      <c r="G19" s="136" t="s">
        <v>50</v>
      </c>
      <c r="H19" s="136" t="s">
        <v>50</v>
      </c>
      <c r="I19" s="136" t="s">
        <v>50</v>
      </c>
      <c r="J19" s="136" t="s">
        <v>50</v>
      </c>
      <c r="K19" s="136" t="s">
        <v>50</v>
      </c>
      <c r="L19" s="136" t="s">
        <v>50</v>
      </c>
      <c r="M19" s="80">
        <v>1</v>
      </c>
      <c r="N19" s="44"/>
      <c r="O19" s="81">
        <v>0</v>
      </c>
      <c r="P19" s="78">
        <f>M19*O19</f>
        <v>0</v>
      </c>
      <c r="Q19" s="79"/>
    </row>
    <row r="20" spans="3:17" s="45" customFormat="1" ht="40.5" customHeight="1">
      <c r="C20" s="77" t="str">
        <f t="shared" si="0"/>
        <v>1.6.</v>
      </c>
      <c r="D20" s="67" t="s">
        <v>15</v>
      </c>
      <c r="E20" s="136" t="s">
        <v>51</v>
      </c>
      <c r="F20" s="136" t="s">
        <v>51</v>
      </c>
      <c r="G20" s="136" t="s">
        <v>51</v>
      </c>
      <c r="H20" s="136" t="s">
        <v>51</v>
      </c>
      <c r="I20" s="136" t="s">
        <v>51</v>
      </c>
      <c r="J20" s="136" t="s">
        <v>51</v>
      </c>
      <c r="K20" s="136" t="s">
        <v>51</v>
      </c>
      <c r="L20" s="136" t="s">
        <v>51</v>
      </c>
      <c r="M20" s="80">
        <v>80</v>
      </c>
      <c r="N20" s="44"/>
      <c r="O20" s="81">
        <v>0</v>
      </c>
      <c r="P20" s="78">
        <f>M20*O20</f>
        <v>0</v>
      </c>
      <c r="Q20" s="79"/>
    </row>
    <row r="21" spans="3:17" s="45" customFormat="1" ht="35" customHeight="1">
      <c r="C21" s="77" t="str">
        <f t="shared" si="0"/>
        <v>1.7.</v>
      </c>
      <c r="D21" s="67" t="s">
        <v>356</v>
      </c>
      <c r="E21" s="136" t="s">
        <v>52</v>
      </c>
      <c r="F21" s="136" t="s">
        <v>52</v>
      </c>
      <c r="G21" s="136" t="s">
        <v>52</v>
      </c>
      <c r="H21" s="136" t="s">
        <v>52</v>
      </c>
      <c r="I21" s="136" t="s">
        <v>52</v>
      </c>
      <c r="J21" s="136" t="s">
        <v>52</v>
      </c>
      <c r="K21" s="136" t="s">
        <v>52</v>
      </c>
      <c r="L21" s="136" t="s">
        <v>52</v>
      </c>
      <c r="M21" s="80">
        <v>80</v>
      </c>
      <c r="N21" s="44"/>
      <c r="O21" s="81">
        <v>0</v>
      </c>
      <c r="P21" s="78">
        <f>M21*O21</f>
        <v>0</v>
      </c>
      <c r="Q21" s="79"/>
    </row>
    <row r="22" spans="3:17" s="6" customFormat="1" ht="13">
      <c r="C22" s="10"/>
      <c r="D22" s="17"/>
      <c r="E22" s="22"/>
      <c r="F22" s="22"/>
      <c r="G22" s="22"/>
      <c r="H22" s="22"/>
      <c r="I22" s="22"/>
      <c r="J22" s="22"/>
      <c r="K22" s="22"/>
      <c r="L22" s="22"/>
      <c r="M22" s="50"/>
      <c r="N22" s="11"/>
      <c r="O22" s="12"/>
      <c r="P22" s="15"/>
      <c r="Q22" s="13"/>
    </row>
    <row r="23" spans="3:17" s="6" customFormat="1" ht="13">
      <c r="C23" s="38" t="s">
        <v>10</v>
      </c>
      <c r="D23" s="39"/>
      <c r="E23" s="40" t="s">
        <v>53</v>
      </c>
      <c r="F23" s="40"/>
      <c r="G23" s="40"/>
      <c r="H23" s="40"/>
      <c r="I23" s="40"/>
      <c r="J23" s="40"/>
      <c r="K23" s="40"/>
      <c r="L23" s="40"/>
      <c r="M23" s="49"/>
      <c r="N23" s="41"/>
      <c r="O23" s="42"/>
      <c r="P23" s="69">
        <f>SUM(P25:P36)</f>
        <v>0</v>
      </c>
      <c r="Q23" s="43"/>
    </row>
    <row r="24" spans="3:17" s="6" customFormat="1" ht="13">
      <c r="C24" s="10"/>
      <c r="D24" s="17"/>
      <c r="E24" s="22"/>
      <c r="F24" s="22"/>
      <c r="G24" s="22"/>
      <c r="H24" s="22"/>
      <c r="I24" s="22"/>
      <c r="J24" s="22"/>
      <c r="K24" s="22"/>
      <c r="L24" s="22"/>
      <c r="M24" s="50"/>
      <c r="N24" s="11"/>
      <c r="O24" s="12"/>
      <c r="P24" s="15"/>
      <c r="Q24" s="13"/>
    </row>
    <row r="25" spans="3:17" s="45" customFormat="1" ht="25.25" customHeight="1">
      <c r="C25" s="77" t="str">
        <f t="shared" ref="C25:C30" si="2">"2." &amp; ROW(C2)-1 &amp; "."</f>
        <v>2.1.</v>
      </c>
      <c r="D25" s="67" t="s">
        <v>356</v>
      </c>
      <c r="E25" s="136" t="s">
        <v>54</v>
      </c>
      <c r="F25" s="136" t="s">
        <v>54</v>
      </c>
      <c r="G25" s="136" t="s">
        <v>54</v>
      </c>
      <c r="H25" s="136" t="s">
        <v>54</v>
      </c>
      <c r="I25" s="136" t="s">
        <v>54</v>
      </c>
      <c r="J25" s="136" t="s">
        <v>54</v>
      </c>
      <c r="K25" s="136" t="s">
        <v>54</v>
      </c>
      <c r="L25" s="136" t="s">
        <v>54</v>
      </c>
      <c r="M25" s="80">
        <v>231.05</v>
      </c>
      <c r="N25" s="44"/>
      <c r="O25" s="81">
        <v>0</v>
      </c>
      <c r="P25" s="78">
        <f>M25*O25</f>
        <v>0</v>
      </c>
      <c r="Q25" s="79"/>
    </row>
    <row r="26" spans="3:17" s="45" customFormat="1" ht="27.65" customHeight="1">
      <c r="C26" s="77" t="str">
        <f t="shared" si="2"/>
        <v>2.2.</v>
      </c>
      <c r="D26" s="67" t="s">
        <v>356</v>
      </c>
      <c r="E26" s="136" t="s">
        <v>55</v>
      </c>
      <c r="F26" s="136" t="s">
        <v>55</v>
      </c>
      <c r="G26" s="136" t="s">
        <v>55</v>
      </c>
      <c r="H26" s="136" t="s">
        <v>55</v>
      </c>
      <c r="I26" s="136" t="s">
        <v>55</v>
      </c>
      <c r="J26" s="136" t="s">
        <v>55</v>
      </c>
      <c r="K26" s="136" t="s">
        <v>55</v>
      </c>
      <c r="L26" s="136" t="s">
        <v>55</v>
      </c>
      <c r="M26" s="80">
        <v>177.57</v>
      </c>
      <c r="N26" s="44"/>
      <c r="O26" s="81">
        <v>0</v>
      </c>
      <c r="P26" s="78">
        <f t="shared" ref="P26:P36" si="3">M26*O26</f>
        <v>0</v>
      </c>
      <c r="Q26" s="79"/>
    </row>
    <row r="27" spans="3:17" s="45" customFormat="1" ht="27" customHeight="1">
      <c r="C27" s="77" t="str">
        <f t="shared" si="2"/>
        <v>2.3.</v>
      </c>
      <c r="D27" s="67" t="s">
        <v>356</v>
      </c>
      <c r="E27" s="136" t="s">
        <v>56</v>
      </c>
      <c r="F27" s="136" t="s">
        <v>56</v>
      </c>
      <c r="G27" s="136" t="s">
        <v>56</v>
      </c>
      <c r="H27" s="136" t="s">
        <v>56</v>
      </c>
      <c r="I27" s="136" t="s">
        <v>56</v>
      </c>
      <c r="J27" s="136" t="s">
        <v>56</v>
      </c>
      <c r="K27" s="136" t="s">
        <v>56</v>
      </c>
      <c r="L27" s="136" t="s">
        <v>56</v>
      </c>
      <c r="M27" s="80">
        <v>133.65</v>
      </c>
      <c r="N27" s="44"/>
      <c r="O27" s="81">
        <v>0</v>
      </c>
      <c r="P27" s="78">
        <f t="shared" si="3"/>
        <v>0</v>
      </c>
      <c r="Q27" s="79"/>
    </row>
    <row r="28" spans="3:17" s="45" customFormat="1" ht="26" customHeight="1">
      <c r="C28" s="77" t="str">
        <f t="shared" si="2"/>
        <v>2.4.</v>
      </c>
      <c r="D28" s="67" t="s">
        <v>356</v>
      </c>
      <c r="E28" s="136" t="s">
        <v>57</v>
      </c>
      <c r="F28" s="136" t="s">
        <v>57</v>
      </c>
      <c r="G28" s="136" t="s">
        <v>57</v>
      </c>
      <c r="H28" s="136" t="s">
        <v>57</v>
      </c>
      <c r="I28" s="136" t="s">
        <v>57</v>
      </c>
      <c r="J28" s="136" t="s">
        <v>57</v>
      </c>
      <c r="K28" s="136" t="s">
        <v>57</v>
      </c>
      <c r="L28" s="136" t="s">
        <v>57</v>
      </c>
      <c r="M28" s="80">
        <v>43.59</v>
      </c>
      <c r="N28" s="44"/>
      <c r="O28" s="81">
        <v>0</v>
      </c>
      <c r="P28" s="78">
        <f t="shared" si="3"/>
        <v>0</v>
      </c>
      <c r="Q28" s="79"/>
    </row>
    <row r="29" spans="3:17" s="45" customFormat="1" ht="22.25" customHeight="1">
      <c r="C29" s="77" t="str">
        <f t="shared" si="2"/>
        <v>2.5.</v>
      </c>
      <c r="D29" s="67" t="s">
        <v>356</v>
      </c>
      <c r="E29" s="136" t="s">
        <v>58</v>
      </c>
      <c r="F29" s="136" t="s">
        <v>58</v>
      </c>
      <c r="G29" s="136" t="s">
        <v>58</v>
      </c>
      <c r="H29" s="136" t="s">
        <v>58</v>
      </c>
      <c r="I29" s="136" t="s">
        <v>58</v>
      </c>
      <c r="J29" s="136" t="s">
        <v>58</v>
      </c>
      <c r="K29" s="136" t="s">
        <v>58</v>
      </c>
      <c r="L29" s="136" t="s">
        <v>58</v>
      </c>
      <c r="M29" s="80">
        <v>5.7949999999999999</v>
      </c>
      <c r="N29" s="44"/>
      <c r="O29" s="81">
        <v>0</v>
      </c>
      <c r="P29" s="78">
        <f t="shared" si="3"/>
        <v>0</v>
      </c>
      <c r="Q29" s="79"/>
    </row>
    <row r="30" spans="3:17" s="45" customFormat="1" ht="26.25" customHeight="1">
      <c r="C30" s="77" t="str">
        <f t="shared" si="2"/>
        <v>2.6.</v>
      </c>
      <c r="D30" s="67" t="s">
        <v>13</v>
      </c>
      <c r="E30" s="136" t="s">
        <v>59</v>
      </c>
      <c r="F30" s="136" t="s">
        <v>59</v>
      </c>
      <c r="G30" s="136" t="s">
        <v>59</v>
      </c>
      <c r="H30" s="136" t="s">
        <v>59</v>
      </c>
      <c r="I30" s="136" t="s">
        <v>59</v>
      </c>
      <c r="J30" s="136" t="s">
        <v>59</v>
      </c>
      <c r="K30" s="136" t="s">
        <v>59</v>
      </c>
      <c r="L30" s="136" t="s">
        <v>59</v>
      </c>
      <c r="M30" s="80">
        <v>7</v>
      </c>
      <c r="N30" s="44"/>
      <c r="O30" s="81">
        <v>0</v>
      </c>
      <c r="P30" s="78">
        <f t="shared" si="3"/>
        <v>0</v>
      </c>
      <c r="Q30" s="79"/>
    </row>
    <row r="31" spans="3:17" s="45" customFormat="1" ht="88.5" customHeight="1">
      <c r="C31" s="77" t="str">
        <f t="shared" ref="C31:C36" si="4">"2." &amp; ROW(C8)-1 &amp; "."</f>
        <v>2.7.</v>
      </c>
      <c r="D31" s="67" t="s">
        <v>356</v>
      </c>
      <c r="E31" s="136" t="s">
        <v>60</v>
      </c>
      <c r="F31" s="136" t="s">
        <v>60</v>
      </c>
      <c r="G31" s="136" t="s">
        <v>60</v>
      </c>
      <c r="H31" s="136" t="s">
        <v>60</v>
      </c>
      <c r="I31" s="136" t="s">
        <v>60</v>
      </c>
      <c r="J31" s="136" t="s">
        <v>60</v>
      </c>
      <c r="K31" s="136" t="s">
        <v>60</v>
      </c>
      <c r="L31" s="136" t="s">
        <v>60</v>
      </c>
      <c r="M31" s="80">
        <v>59.19</v>
      </c>
      <c r="N31" s="44"/>
      <c r="O31" s="81">
        <v>0</v>
      </c>
      <c r="P31" s="78">
        <f t="shared" si="3"/>
        <v>0</v>
      </c>
      <c r="Q31" s="79"/>
    </row>
    <row r="32" spans="3:17" s="45" customFormat="1" ht="35" customHeight="1">
      <c r="C32" s="77" t="str">
        <f t="shared" si="4"/>
        <v>2.8.</v>
      </c>
      <c r="D32" s="67" t="s">
        <v>13</v>
      </c>
      <c r="E32" s="136" t="s">
        <v>61</v>
      </c>
      <c r="F32" s="136" t="s">
        <v>61</v>
      </c>
      <c r="G32" s="136" t="s">
        <v>61</v>
      </c>
      <c r="H32" s="136" t="s">
        <v>61</v>
      </c>
      <c r="I32" s="136" t="s">
        <v>61</v>
      </c>
      <c r="J32" s="136" t="s">
        <v>61</v>
      </c>
      <c r="K32" s="136" t="s">
        <v>61</v>
      </c>
      <c r="L32" s="136" t="s">
        <v>61</v>
      </c>
      <c r="M32" s="80">
        <v>1</v>
      </c>
      <c r="N32" s="44"/>
      <c r="O32" s="81">
        <v>0</v>
      </c>
      <c r="P32" s="78">
        <f t="shared" si="3"/>
        <v>0</v>
      </c>
      <c r="Q32" s="79"/>
    </row>
    <row r="33" spans="3:17" s="45" customFormat="1" ht="49.5" customHeight="1">
      <c r="C33" s="77" t="str">
        <f t="shared" si="4"/>
        <v>2.9.</v>
      </c>
      <c r="D33" s="67" t="s">
        <v>356</v>
      </c>
      <c r="E33" s="136" t="s">
        <v>62</v>
      </c>
      <c r="F33" s="136" t="s">
        <v>62</v>
      </c>
      <c r="G33" s="136" t="s">
        <v>62</v>
      </c>
      <c r="H33" s="136" t="s">
        <v>62</v>
      </c>
      <c r="I33" s="136" t="s">
        <v>62</v>
      </c>
      <c r="J33" s="136" t="s">
        <v>62</v>
      </c>
      <c r="K33" s="136" t="s">
        <v>62</v>
      </c>
      <c r="L33" s="136" t="s">
        <v>62</v>
      </c>
      <c r="M33" s="80">
        <v>23.64</v>
      </c>
      <c r="N33" s="44"/>
      <c r="O33" s="81">
        <v>0</v>
      </c>
      <c r="P33" s="78">
        <f t="shared" si="3"/>
        <v>0</v>
      </c>
      <c r="Q33" s="79"/>
    </row>
    <row r="34" spans="3:17" s="45" customFormat="1" ht="24.65" customHeight="1">
      <c r="C34" s="77" t="str">
        <f t="shared" si="4"/>
        <v>2.10.</v>
      </c>
      <c r="D34" s="67" t="s">
        <v>13</v>
      </c>
      <c r="E34" s="136" t="s">
        <v>63</v>
      </c>
      <c r="F34" s="136" t="s">
        <v>63</v>
      </c>
      <c r="G34" s="136" t="s">
        <v>63</v>
      </c>
      <c r="H34" s="136" t="s">
        <v>63</v>
      </c>
      <c r="I34" s="136" t="s">
        <v>63</v>
      </c>
      <c r="J34" s="136" t="s">
        <v>63</v>
      </c>
      <c r="K34" s="136" t="s">
        <v>63</v>
      </c>
      <c r="L34" s="136" t="s">
        <v>63</v>
      </c>
      <c r="M34" s="80">
        <v>12</v>
      </c>
      <c r="N34" s="44"/>
      <c r="O34" s="81">
        <v>0</v>
      </c>
      <c r="P34" s="78">
        <f t="shared" si="3"/>
        <v>0</v>
      </c>
      <c r="Q34" s="79"/>
    </row>
    <row r="35" spans="3:17" s="45" customFormat="1" ht="24" customHeight="1">
      <c r="C35" s="77" t="str">
        <f t="shared" si="4"/>
        <v>2.11.</v>
      </c>
      <c r="D35" s="67" t="s">
        <v>13</v>
      </c>
      <c r="E35" s="136" t="s">
        <v>64</v>
      </c>
      <c r="F35" s="136" t="s">
        <v>64</v>
      </c>
      <c r="G35" s="136" t="s">
        <v>64</v>
      </c>
      <c r="H35" s="136" t="s">
        <v>64</v>
      </c>
      <c r="I35" s="136" t="s">
        <v>64</v>
      </c>
      <c r="J35" s="136" t="s">
        <v>64</v>
      </c>
      <c r="K35" s="136" t="s">
        <v>64</v>
      </c>
      <c r="L35" s="136" t="s">
        <v>64</v>
      </c>
      <c r="M35" s="80">
        <v>4</v>
      </c>
      <c r="N35" s="44"/>
      <c r="O35" s="81">
        <v>0</v>
      </c>
      <c r="P35" s="78">
        <f t="shared" si="3"/>
        <v>0</v>
      </c>
      <c r="Q35" s="79"/>
    </row>
    <row r="36" spans="3:17" s="45" customFormat="1" ht="39" customHeight="1">
      <c r="C36" s="77" t="str">
        <f t="shared" si="4"/>
        <v>2.12.</v>
      </c>
      <c r="D36" s="67" t="s">
        <v>13</v>
      </c>
      <c r="E36" s="136" t="s">
        <v>65</v>
      </c>
      <c r="F36" s="136" t="s">
        <v>65</v>
      </c>
      <c r="G36" s="136" t="s">
        <v>65</v>
      </c>
      <c r="H36" s="136" t="s">
        <v>65</v>
      </c>
      <c r="I36" s="136" t="s">
        <v>65</v>
      </c>
      <c r="J36" s="136" t="s">
        <v>65</v>
      </c>
      <c r="K36" s="136" t="s">
        <v>65</v>
      </c>
      <c r="L36" s="136" t="s">
        <v>65</v>
      </c>
      <c r="M36" s="80">
        <v>10</v>
      </c>
      <c r="N36" s="44"/>
      <c r="O36" s="81">
        <v>0</v>
      </c>
      <c r="P36" s="78">
        <f t="shared" si="3"/>
        <v>0</v>
      </c>
      <c r="Q36" s="79"/>
    </row>
    <row r="37" spans="3:17" s="6" customFormat="1" ht="13">
      <c r="C37" s="10"/>
      <c r="D37" s="17"/>
      <c r="E37" s="22"/>
      <c r="F37" s="22"/>
      <c r="G37" s="22"/>
      <c r="H37" s="22"/>
      <c r="I37" s="22"/>
      <c r="J37" s="22"/>
      <c r="K37" s="22"/>
      <c r="L37" s="22"/>
      <c r="M37" s="50"/>
      <c r="N37" s="11"/>
      <c r="O37" s="12"/>
      <c r="P37" s="15"/>
      <c r="Q37" s="13"/>
    </row>
    <row r="38" spans="3:17" s="6" customFormat="1" ht="13">
      <c r="C38" s="38" t="s">
        <v>8</v>
      </c>
      <c r="D38" s="39"/>
      <c r="E38" s="40" t="s">
        <v>68</v>
      </c>
      <c r="F38" s="40"/>
      <c r="G38" s="40"/>
      <c r="H38" s="40"/>
      <c r="I38" s="40"/>
      <c r="J38" s="40"/>
      <c r="K38" s="40"/>
      <c r="L38" s="40"/>
      <c r="M38" s="49"/>
      <c r="N38" s="41"/>
      <c r="O38" s="42"/>
      <c r="P38" s="69">
        <f>SUM(P40:P44)</f>
        <v>0</v>
      </c>
      <c r="Q38" s="43"/>
    </row>
    <row r="39" spans="3:17" s="6" customFormat="1" ht="13">
      <c r="C39" s="10"/>
      <c r="D39" s="17"/>
      <c r="E39" s="22"/>
      <c r="F39" s="22"/>
      <c r="G39" s="22"/>
      <c r="H39" s="22"/>
      <c r="I39" s="22"/>
      <c r="J39" s="22"/>
      <c r="K39" s="22"/>
      <c r="L39" s="22"/>
      <c r="M39" s="50"/>
      <c r="N39" s="11"/>
      <c r="O39" s="12"/>
      <c r="P39" s="15"/>
      <c r="Q39" s="13"/>
    </row>
    <row r="40" spans="3:17" s="45" customFormat="1" ht="237.75" customHeight="1">
      <c r="C40" s="77" t="str">
        <f>"3." &amp; ROW(C2)-1 &amp; "."</f>
        <v>3.1.</v>
      </c>
      <c r="D40" s="67" t="s">
        <v>356</v>
      </c>
      <c r="E40" s="136" t="s">
        <v>69</v>
      </c>
      <c r="F40" s="136" t="s">
        <v>69</v>
      </c>
      <c r="G40" s="136" t="s">
        <v>69</v>
      </c>
      <c r="H40" s="136" t="s">
        <v>69</v>
      </c>
      <c r="I40" s="136" t="s">
        <v>69</v>
      </c>
      <c r="J40" s="136" t="s">
        <v>69</v>
      </c>
      <c r="K40" s="136" t="s">
        <v>69</v>
      </c>
      <c r="L40" s="136" t="s">
        <v>69</v>
      </c>
      <c r="M40" s="80">
        <v>44.4</v>
      </c>
      <c r="N40" s="44"/>
      <c r="O40" s="81">
        <v>0</v>
      </c>
      <c r="P40" s="78">
        <f>M40*O40</f>
        <v>0</v>
      </c>
      <c r="Q40" s="79"/>
    </row>
    <row r="41" spans="3:17" s="45" customFormat="1" ht="225" customHeight="1">
      <c r="C41" s="77" t="str">
        <f>"3." &amp; ROW(C3)-1 &amp; "."</f>
        <v>3.2.</v>
      </c>
      <c r="D41" s="67" t="s">
        <v>356</v>
      </c>
      <c r="E41" s="136" t="s">
        <v>70</v>
      </c>
      <c r="F41" s="136" t="s">
        <v>70</v>
      </c>
      <c r="G41" s="136" t="s">
        <v>70</v>
      </c>
      <c r="H41" s="136" t="s">
        <v>70</v>
      </c>
      <c r="I41" s="136" t="s">
        <v>70</v>
      </c>
      <c r="J41" s="136" t="s">
        <v>70</v>
      </c>
      <c r="K41" s="136" t="s">
        <v>70</v>
      </c>
      <c r="L41" s="136" t="s">
        <v>70</v>
      </c>
      <c r="M41" s="80">
        <v>182.85</v>
      </c>
      <c r="N41" s="44"/>
      <c r="O41" s="81">
        <v>0</v>
      </c>
      <c r="P41" s="78">
        <f t="shared" ref="P41:P44" si="5">M41*O41</f>
        <v>0</v>
      </c>
      <c r="Q41" s="79"/>
    </row>
    <row r="42" spans="3:17" s="45" customFormat="1" ht="211.5" customHeight="1">
      <c r="C42" s="77" t="str">
        <f>"3." &amp; ROW(C4)-1 &amp; "."</f>
        <v>3.3.</v>
      </c>
      <c r="D42" s="67" t="s">
        <v>356</v>
      </c>
      <c r="E42" s="136" t="s">
        <v>71</v>
      </c>
      <c r="F42" s="136" t="s">
        <v>71</v>
      </c>
      <c r="G42" s="136" t="s">
        <v>71</v>
      </c>
      <c r="H42" s="136" t="s">
        <v>71</v>
      </c>
      <c r="I42" s="136" t="s">
        <v>71</v>
      </c>
      <c r="J42" s="136" t="s">
        <v>71</v>
      </c>
      <c r="K42" s="136" t="s">
        <v>71</v>
      </c>
      <c r="L42" s="136" t="s">
        <v>71</v>
      </c>
      <c r="M42" s="80">
        <v>125.21299999999999</v>
      </c>
      <c r="N42" s="44"/>
      <c r="O42" s="81">
        <v>0</v>
      </c>
      <c r="P42" s="78">
        <f t="shared" si="5"/>
        <v>0</v>
      </c>
      <c r="Q42" s="79"/>
    </row>
    <row r="43" spans="3:17" s="45" customFormat="1" ht="82.5" customHeight="1">
      <c r="C43" s="77" t="str">
        <f>"3." &amp; ROW(C5)-1 &amp; "."</f>
        <v>3.4.</v>
      </c>
      <c r="D43" s="67" t="s">
        <v>356</v>
      </c>
      <c r="E43" s="136" t="s">
        <v>72</v>
      </c>
      <c r="F43" s="136" t="s">
        <v>72</v>
      </c>
      <c r="G43" s="136" t="s">
        <v>72</v>
      </c>
      <c r="H43" s="136" t="s">
        <v>72</v>
      </c>
      <c r="I43" s="136" t="s">
        <v>72</v>
      </c>
      <c r="J43" s="136" t="s">
        <v>72</v>
      </c>
      <c r="K43" s="136" t="s">
        <v>72</v>
      </c>
      <c r="L43" s="136" t="s">
        <v>72</v>
      </c>
      <c r="M43" s="80">
        <v>61.966000000000001</v>
      </c>
      <c r="N43" s="44"/>
      <c r="O43" s="81">
        <v>0</v>
      </c>
      <c r="P43" s="78">
        <f t="shared" si="5"/>
        <v>0</v>
      </c>
      <c r="Q43" s="79"/>
    </row>
    <row r="44" spans="3:17" s="45" customFormat="1" ht="51" customHeight="1">
      <c r="C44" s="77" t="str">
        <f>"3." &amp; ROW(C6)-1 &amp; "."</f>
        <v>3.5.</v>
      </c>
      <c r="D44" s="67" t="s">
        <v>356</v>
      </c>
      <c r="E44" s="136" t="s">
        <v>73</v>
      </c>
      <c r="F44" s="136" t="s">
        <v>73</v>
      </c>
      <c r="G44" s="136" t="s">
        <v>73</v>
      </c>
      <c r="H44" s="136" t="s">
        <v>73</v>
      </c>
      <c r="I44" s="136" t="s">
        <v>73</v>
      </c>
      <c r="J44" s="136" t="s">
        <v>73</v>
      </c>
      <c r="K44" s="136" t="s">
        <v>73</v>
      </c>
      <c r="L44" s="136" t="s">
        <v>73</v>
      </c>
      <c r="M44" s="80">
        <v>45.93</v>
      </c>
      <c r="N44" s="44"/>
      <c r="O44" s="81">
        <v>0</v>
      </c>
      <c r="P44" s="78">
        <f t="shared" si="5"/>
        <v>0</v>
      </c>
      <c r="Q44" s="79"/>
    </row>
    <row r="45" spans="3:17" s="14" customFormat="1" ht="17.399999999999999" customHeight="1">
      <c r="C45" s="21"/>
      <c r="D45" s="23"/>
      <c r="E45" s="68"/>
      <c r="F45" s="68"/>
      <c r="G45" s="68"/>
      <c r="H45" s="68"/>
      <c r="I45" s="68"/>
      <c r="J45" s="68"/>
      <c r="K45" s="68"/>
      <c r="L45" s="68"/>
      <c r="M45" s="66"/>
      <c r="N45" s="8"/>
      <c r="O45" s="74"/>
      <c r="P45" s="70"/>
      <c r="Q45" s="9"/>
    </row>
    <row r="46" spans="3:17" s="6" customFormat="1" ht="13">
      <c r="C46" s="38" t="s">
        <v>11</v>
      </c>
      <c r="D46" s="39"/>
      <c r="E46" s="40" t="s">
        <v>74</v>
      </c>
      <c r="F46" s="40"/>
      <c r="G46" s="40"/>
      <c r="H46" s="40"/>
      <c r="I46" s="40"/>
      <c r="J46" s="40"/>
      <c r="K46" s="40"/>
      <c r="L46" s="40"/>
      <c r="M46" s="49"/>
      <c r="N46" s="41"/>
      <c r="O46" s="42"/>
      <c r="P46" s="69"/>
      <c r="Q46" s="43"/>
    </row>
    <row r="47" spans="3:17" s="6" customFormat="1" ht="13">
      <c r="C47" s="10"/>
      <c r="D47" s="17"/>
      <c r="E47" s="22"/>
      <c r="F47" s="22"/>
      <c r="G47" s="22"/>
      <c r="H47" s="22"/>
      <c r="I47" s="22"/>
      <c r="J47" s="22"/>
      <c r="K47" s="22"/>
      <c r="L47" s="22"/>
      <c r="M47" s="50"/>
      <c r="N47" s="11"/>
      <c r="O47" s="12"/>
      <c r="P47" s="15"/>
      <c r="Q47" s="13"/>
    </row>
    <row r="48" spans="3:17" s="6" customFormat="1" ht="13">
      <c r="C48" s="38" t="s">
        <v>123</v>
      </c>
      <c r="D48" s="39"/>
      <c r="E48" s="40" t="s">
        <v>74</v>
      </c>
      <c r="F48" s="40"/>
      <c r="G48" s="40"/>
      <c r="H48" s="40"/>
      <c r="I48" s="40"/>
      <c r="J48" s="40"/>
      <c r="K48" s="40"/>
      <c r="L48" s="40"/>
      <c r="M48" s="49"/>
      <c r="N48" s="41"/>
      <c r="O48" s="42"/>
      <c r="P48" s="69">
        <f>SUM(P50:P56)</f>
        <v>0</v>
      </c>
      <c r="Q48" s="43"/>
    </row>
    <row r="49" spans="3:17" s="6" customFormat="1" ht="13">
      <c r="C49" s="10"/>
      <c r="D49" s="17"/>
      <c r="E49" s="22"/>
      <c r="F49" s="22"/>
      <c r="G49" s="22"/>
      <c r="H49" s="22"/>
      <c r="I49" s="22"/>
      <c r="J49" s="22"/>
      <c r="K49" s="22"/>
      <c r="L49" s="22"/>
      <c r="M49" s="50"/>
      <c r="N49" s="11"/>
      <c r="O49" s="12"/>
      <c r="P49" s="15"/>
      <c r="Q49" s="13"/>
    </row>
    <row r="50" spans="3:17" s="45" customFormat="1" ht="394.5" customHeight="1">
      <c r="C50" s="77" t="str">
        <f t="shared" ref="C50:C56" si="6">"4.1." &amp; ROW(C2)-1 &amp; "."</f>
        <v>4.1.1.</v>
      </c>
      <c r="D50" s="67" t="s">
        <v>359</v>
      </c>
      <c r="E50" s="136" t="s">
        <v>82</v>
      </c>
      <c r="F50" s="136" t="s">
        <v>75</v>
      </c>
      <c r="G50" s="136" t="s">
        <v>75</v>
      </c>
      <c r="H50" s="136" t="s">
        <v>75</v>
      </c>
      <c r="I50" s="136" t="s">
        <v>75</v>
      </c>
      <c r="J50" s="136" t="s">
        <v>75</v>
      </c>
      <c r="K50" s="136" t="s">
        <v>75</v>
      </c>
      <c r="L50" s="136" t="s">
        <v>75</v>
      </c>
      <c r="M50" s="80">
        <v>1</v>
      </c>
      <c r="N50" s="44"/>
      <c r="O50" s="81">
        <v>0</v>
      </c>
      <c r="P50" s="78">
        <f>M50*O50</f>
        <v>0</v>
      </c>
      <c r="Q50" s="79"/>
    </row>
    <row r="51" spans="3:17" s="45" customFormat="1" ht="409.25" customHeight="1">
      <c r="C51" s="77" t="str">
        <f t="shared" si="6"/>
        <v>4.1.2.</v>
      </c>
      <c r="D51" s="67" t="s">
        <v>359</v>
      </c>
      <c r="E51" s="136" t="s">
        <v>83</v>
      </c>
      <c r="F51" s="136" t="s">
        <v>76</v>
      </c>
      <c r="G51" s="136" t="s">
        <v>76</v>
      </c>
      <c r="H51" s="136" t="s">
        <v>76</v>
      </c>
      <c r="I51" s="136" t="s">
        <v>76</v>
      </c>
      <c r="J51" s="136" t="s">
        <v>76</v>
      </c>
      <c r="K51" s="136" t="s">
        <v>76</v>
      </c>
      <c r="L51" s="136" t="s">
        <v>76</v>
      </c>
      <c r="M51" s="80">
        <v>2</v>
      </c>
      <c r="N51" s="44"/>
      <c r="O51" s="81">
        <v>0</v>
      </c>
      <c r="P51" s="78">
        <f t="shared" ref="P51:P56" si="7">M51*O51</f>
        <v>0</v>
      </c>
      <c r="Q51" s="79"/>
    </row>
    <row r="52" spans="3:17" s="45" customFormat="1" ht="286.5" customHeight="1">
      <c r="C52" s="77" t="str">
        <f t="shared" si="6"/>
        <v>4.1.3.</v>
      </c>
      <c r="D52" s="67" t="s">
        <v>359</v>
      </c>
      <c r="E52" s="136" t="s">
        <v>84</v>
      </c>
      <c r="F52" s="136" t="s">
        <v>77</v>
      </c>
      <c r="G52" s="136" t="s">
        <v>77</v>
      </c>
      <c r="H52" s="136" t="s">
        <v>77</v>
      </c>
      <c r="I52" s="136" t="s">
        <v>77</v>
      </c>
      <c r="J52" s="136" t="s">
        <v>77</v>
      </c>
      <c r="K52" s="136" t="s">
        <v>77</v>
      </c>
      <c r="L52" s="136" t="s">
        <v>77</v>
      </c>
      <c r="M52" s="80">
        <v>3</v>
      </c>
      <c r="N52" s="44"/>
      <c r="O52" s="81">
        <v>0</v>
      </c>
      <c r="P52" s="78">
        <f t="shared" si="7"/>
        <v>0</v>
      </c>
      <c r="Q52" s="79"/>
    </row>
    <row r="53" spans="3:17" s="45" customFormat="1" ht="144.75" customHeight="1">
      <c r="C53" s="77" t="str">
        <f t="shared" si="6"/>
        <v>4.1.4.</v>
      </c>
      <c r="D53" s="67" t="s">
        <v>356</v>
      </c>
      <c r="E53" s="136" t="s">
        <v>78</v>
      </c>
      <c r="F53" s="136" t="s">
        <v>78</v>
      </c>
      <c r="G53" s="136" t="s">
        <v>78</v>
      </c>
      <c r="H53" s="136" t="s">
        <v>78</v>
      </c>
      <c r="I53" s="136" t="s">
        <v>78</v>
      </c>
      <c r="J53" s="136" t="s">
        <v>78</v>
      </c>
      <c r="K53" s="136" t="s">
        <v>78</v>
      </c>
      <c r="L53" s="136" t="s">
        <v>78</v>
      </c>
      <c r="M53" s="80">
        <v>25.535</v>
      </c>
      <c r="N53" s="44"/>
      <c r="O53" s="81">
        <v>0</v>
      </c>
      <c r="P53" s="78">
        <f t="shared" si="7"/>
        <v>0</v>
      </c>
      <c r="Q53" s="79"/>
    </row>
    <row r="54" spans="3:17" s="45" customFormat="1" ht="36.65" customHeight="1">
      <c r="C54" s="77" t="str">
        <f t="shared" si="6"/>
        <v>4.1.5.</v>
      </c>
      <c r="D54" s="67" t="s">
        <v>15</v>
      </c>
      <c r="E54" s="136" t="s">
        <v>79</v>
      </c>
      <c r="F54" s="136" t="s">
        <v>79</v>
      </c>
      <c r="G54" s="136" t="s">
        <v>79</v>
      </c>
      <c r="H54" s="136" t="s">
        <v>79</v>
      </c>
      <c r="I54" s="136" t="s">
        <v>79</v>
      </c>
      <c r="J54" s="136" t="s">
        <v>79</v>
      </c>
      <c r="K54" s="136" t="s">
        <v>79</v>
      </c>
      <c r="L54" s="136" t="s">
        <v>79</v>
      </c>
      <c r="M54" s="80">
        <v>11.5</v>
      </c>
      <c r="N54" s="44"/>
      <c r="O54" s="81">
        <v>0</v>
      </c>
      <c r="P54" s="78">
        <f t="shared" si="7"/>
        <v>0</v>
      </c>
      <c r="Q54" s="79"/>
    </row>
    <row r="55" spans="3:17" s="45" customFormat="1" ht="36" customHeight="1">
      <c r="C55" s="77" t="str">
        <f t="shared" si="6"/>
        <v>4.1.6.</v>
      </c>
      <c r="D55" s="67" t="s">
        <v>356</v>
      </c>
      <c r="E55" s="136" t="s">
        <v>80</v>
      </c>
      <c r="F55" s="136" t="s">
        <v>80</v>
      </c>
      <c r="G55" s="136" t="s">
        <v>80</v>
      </c>
      <c r="H55" s="136" t="s">
        <v>80</v>
      </c>
      <c r="I55" s="136" t="s">
        <v>80</v>
      </c>
      <c r="J55" s="136" t="s">
        <v>80</v>
      </c>
      <c r="K55" s="136" t="s">
        <v>80</v>
      </c>
      <c r="L55" s="136" t="s">
        <v>80</v>
      </c>
      <c r="M55" s="80">
        <v>5</v>
      </c>
      <c r="N55" s="44"/>
      <c r="O55" s="81">
        <v>0</v>
      </c>
      <c r="P55" s="78">
        <f t="shared" si="7"/>
        <v>0</v>
      </c>
      <c r="Q55" s="79"/>
    </row>
    <row r="56" spans="3:17" s="45" customFormat="1" ht="129" customHeight="1">
      <c r="C56" s="77" t="str">
        <f t="shared" si="6"/>
        <v>4.1.7.</v>
      </c>
      <c r="D56" s="67" t="s">
        <v>356</v>
      </c>
      <c r="E56" s="136" t="s">
        <v>81</v>
      </c>
      <c r="F56" s="136" t="s">
        <v>81</v>
      </c>
      <c r="G56" s="136" t="s">
        <v>81</v>
      </c>
      <c r="H56" s="136" t="s">
        <v>81</v>
      </c>
      <c r="I56" s="136" t="s">
        <v>81</v>
      </c>
      <c r="J56" s="136" t="s">
        <v>81</v>
      </c>
      <c r="K56" s="136" t="s">
        <v>81</v>
      </c>
      <c r="L56" s="136" t="s">
        <v>81</v>
      </c>
      <c r="M56" s="80">
        <v>3.4079999999999999</v>
      </c>
      <c r="N56" s="44"/>
      <c r="O56" s="81">
        <v>0</v>
      </c>
      <c r="P56" s="78">
        <f t="shared" si="7"/>
        <v>0</v>
      </c>
      <c r="Q56" s="79"/>
    </row>
    <row r="57" spans="3:17" s="14" customFormat="1" ht="17.399999999999999" customHeight="1">
      <c r="C57" s="21"/>
      <c r="D57" s="23"/>
      <c r="E57" s="76"/>
      <c r="F57" s="76"/>
      <c r="G57" s="76"/>
      <c r="H57" s="76"/>
      <c r="I57" s="76"/>
      <c r="J57" s="76"/>
      <c r="K57" s="76"/>
      <c r="L57" s="76"/>
      <c r="M57" s="66"/>
      <c r="N57" s="8"/>
      <c r="O57" s="74"/>
      <c r="P57" s="70"/>
      <c r="Q57" s="9"/>
    </row>
    <row r="58" spans="3:17" s="6" customFormat="1" ht="13">
      <c r="C58" s="38" t="s">
        <v>124</v>
      </c>
      <c r="D58" s="39"/>
      <c r="E58" s="40" t="s">
        <v>85</v>
      </c>
      <c r="F58" s="40"/>
      <c r="G58" s="40"/>
      <c r="H58" s="40"/>
      <c r="I58" s="40"/>
      <c r="J58" s="40"/>
      <c r="K58" s="40"/>
      <c r="L58" s="40"/>
      <c r="M58" s="49"/>
      <c r="N58" s="41"/>
      <c r="O58" s="42"/>
      <c r="P58" s="69">
        <f>SUM(P60:P76)</f>
        <v>0</v>
      </c>
      <c r="Q58" s="43"/>
    </row>
    <row r="59" spans="3:17" s="6" customFormat="1" ht="13">
      <c r="C59" s="10"/>
      <c r="D59" s="17"/>
      <c r="E59" s="22"/>
      <c r="F59" s="22"/>
      <c r="G59" s="22"/>
      <c r="H59" s="22"/>
      <c r="I59" s="22"/>
      <c r="J59" s="22"/>
      <c r="K59" s="22"/>
      <c r="L59" s="22"/>
      <c r="M59" s="50"/>
      <c r="N59" s="11"/>
      <c r="O59" s="12"/>
      <c r="P59" s="15"/>
      <c r="Q59" s="13"/>
    </row>
    <row r="60" spans="3:17" s="45" customFormat="1" ht="409.5" customHeight="1">
      <c r="C60" s="77" t="str">
        <f t="shared" ref="C60:C65" si="8">"4.2." &amp; ROW(C2)-1 &amp; "."</f>
        <v>4.2.1.</v>
      </c>
      <c r="D60" s="67" t="s">
        <v>13</v>
      </c>
      <c r="E60" s="136" t="s">
        <v>368</v>
      </c>
      <c r="F60" s="136" t="s">
        <v>86</v>
      </c>
      <c r="G60" s="136" t="s">
        <v>86</v>
      </c>
      <c r="H60" s="136" t="s">
        <v>86</v>
      </c>
      <c r="I60" s="136" t="s">
        <v>86</v>
      </c>
      <c r="J60" s="136" t="s">
        <v>86</v>
      </c>
      <c r="K60" s="136" t="s">
        <v>86</v>
      </c>
      <c r="L60" s="136" t="s">
        <v>86</v>
      </c>
      <c r="M60" s="80">
        <v>3</v>
      </c>
      <c r="N60" s="44"/>
      <c r="O60" s="81">
        <v>0</v>
      </c>
      <c r="P60" s="78">
        <f>M60*O60</f>
        <v>0</v>
      </c>
      <c r="Q60" s="79"/>
    </row>
    <row r="61" spans="3:17" s="45" customFormat="1" ht="409.25" customHeight="1">
      <c r="C61" s="77" t="str">
        <f t="shared" si="8"/>
        <v>4.2.2.</v>
      </c>
      <c r="D61" s="67" t="s">
        <v>13</v>
      </c>
      <c r="E61" s="136" t="s">
        <v>371</v>
      </c>
      <c r="F61" s="136" t="s">
        <v>87</v>
      </c>
      <c r="G61" s="136" t="s">
        <v>87</v>
      </c>
      <c r="H61" s="136" t="s">
        <v>87</v>
      </c>
      <c r="I61" s="136" t="s">
        <v>87</v>
      </c>
      <c r="J61" s="136" t="s">
        <v>87</v>
      </c>
      <c r="K61" s="136" t="s">
        <v>87</v>
      </c>
      <c r="L61" s="136" t="s">
        <v>87</v>
      </c>
      <c r="M61" s="80">
        <v>6</v>
      </c>
      <c r="N61" s="44"/>
      <c r="O61" s="81">
        <v>0</v>
      </c>
      <c r="P61" s="78">
        <f>M61*O61</f>
        <v>0</v>
      </c>
      <c r="Q61" s="79"/>
    </row>
    <row r="62" spans="3:17" s="45" customFormat="1" ht="192" customHeight="1">
      <c r="C62" s="77" t="str">
        <f t="shared" si="8"/>
        <v>4.2.3.</v>
      </c>
      <c r="D62" s="67" t="s">
        <v>13</v>
      </c>
      <c r="E62" s="136" t="s">
        <v>88</v>
      </c>
      <c r="F62" s="136" t="s">
        <v>88</v>
      </c>
      <c r="G62" s="136" t="s">
        <v>88</v>
      </c>
      <c r="H62" s="136" t="s">
        <v>88</v>
      </c>
      <c r="I62" s="136" t="s">
        <v>88</v>
      </c>
      <c r="J62" s="136" t="s">
        <v>88</v>
      </c>
      <c r="K62" s="136" t="s">
        <v>88</v>
      </c>
      <c r="L62" s="136" t="s">
        <v>88</v>
      </c>
      <c r="M62" s="80">
        <v>7</v>
      </c>
      <c r="N62" s="44"/>
      <c r="O62" s="81">
        <v>0</v>
      </c>
      <c r="P62" s="78">
        <f>M62*O62</f>
        <v>0</v>
      </c>
      <c r="Q62" s="79"/>
    </row>
    <row r="63" spans="3:17" s="45" customFormat="1" ht="409.5" customHeight="1">
      <c r="C63" s="77" t="str">
        <f t="shared" si="8"/>
        <v>4.2.4.</v>
      </c>
      <c r="D63" s="67" t="s">
        <v>13</v>
      </c>
      <c r="E63" s="136" t="s">
        <v>89</v>
      </c>
      <c r="F63" s="136" t="s">
        <v>89</v>
      </c>
      <c r="G63" s="136" t="s">
        <v>89</v>
      </c>
      <c r="H63" s="136" t="s">
        <v>89</v>
      </c>
      <c r="I63" s="136" t="s">
        <v>89</v>
      </c>
      <c r="J63" s="136" t="s">
        <v>89</v>
      </c>
      <c r="K63" s="136" t="s">
        <v>89</v>
      </c>
      <c r="L63" s="136" t="s">
        <v>89</v>
      </c>
      <c r="M63" s="80">
        <v>1</v>
      </c>
      <c r="N63" s="44"/>
      <c r="O63" s="81">
        <v>0</v>
      </c>
      <c r="P63" s="78">
        <f t="shared" ref="P63:P76" si="9">M63*O63</f>
        <v>0</v>
      </c>
      <c r="Q63" s="79"/>
    </row>
    <row r="64" spans="3:17" s="45" customFormat="1" ht="409.5" customHeight="1">
      <c r="C64" s="77" t="str">
        <f t="shared" si="8"/>
        <v>4.2.5.</v>
      </c>
      <c r="D64" s="67" t="s">
        <v>13</v>
      </c>
      <c r="E64" s="136" t="s">
        <v>372</v>
      </c>
      <c r="F64" s="136" t="s">
        <v>90</v>
      </c>
      <c r="G64" s="136" t="s">
        <v>90</v>
      </c>
      <c r="H64" s="136" t="s">
        <v>90</v>
      </c>
      <c r="I64" s="136" t="s">
        <v>90</v>
      </c>
      <c r="J64" s="136" t="s">
        <v>90</v>
      </c>
      <c r="K64" s="136" t="s">
        <v>90</v>
      </c>
      <c r="L64" s="136" t="s">
        <v>90</v>
      </c>
      <c r="M64" s="80">
        <v>1</v>
      </c>
      <c r="N64" s="44"/>
      <c r="O64" s="81">
        <v>0</v>
      </c>
      <c r="P64" s="78">
        <f t="shared" si="9"/>
        <v>0</v>
      </c>
      <c r="Q64" s="79"/>
    </row>
    <row r="65" spans="3:17" s="45" customFormat="1" ht="400.5" customHeight="1">
      <c r="C65" s="77" t="str">
        <f t="shared" si="8"/>
        <v>4.2.6.</v>
      </c>
      <c r="D65" s="67" t="s">
        <v>13</v>
      </c>
      <c r="E65" s="136" t="s">
        <v>369</v>
      </c>
      <c r="F65" s="136" t="s">
        <v>91</v>
      </c>
      <c r="G65" s="136" t="s">
        <v>91</v>
      </c>
      <c r="H65" s="136" t="s">
        <v>91</v>
      </c>
      <c r="I65" s="136" t="s">
        <v>91</v>
      </c>
      <c r="J65" s="136" t="s">
        <v>91</v>
      </c>
      <c r="K65" s="136" t="s">
        <v>91</v>
      </c>
      <c r="L65" s="136" t="s">
        <v>91</v>
      </c>
      <c r="M65" s="80">
        <v>1</v>
      </c>
      <c r="N65" s="44"/>
      <c r="O65" s="81">
        <v>0</v>
      </c>
      <c r="P65" s="78">
        <f t="shared" si="9"/>
        <v>0</v>
      </c>
      <c r="Q65" s="79"/>
    </row>
    <row r="66" spans="3:17" s="45" customFormat="1" ht="179.25" customHeight="1">
      <c r="C66" s="77" t="str">
        <f t="shared" ref="C66:C67" si="10">"4.2." &amp; ROW(C8)-1 &amp; "."</f>
        <v>4.2.7.</v>
      </c>
      <c r="D66" s="67" t="s">
        <v>13</v>
      </c>
      <c r="E66" s="136" t="s">
        <v>92</v>
      </c>
      <c r="F66" s="136" t="s">
        <v>92</v>
      </c>
      <c r="G66" s="136" t="s">
        <v>92</v>
      </c>
      <c r="H66" s="136" t="s">
        <v>92</v>
      </c>
      <c r="I66" s="136" t="s">
        <v>92</v>
      </c>
      <c r="J66" s="136" t="s">
        <v>92</v>
      </c>
      <c r="K66" s="136" t="s">
        <v>92</v>
      </c>
      <c r="L66" s="136" t="s">
        <v>92</v>
      </c>
      <c r="M66" s="80">
        <v>2</v>
      </c>
      <c r="N66" s="44"/>
      <c r="O66" s="81">
        <v>0</v>
      </c>
      <c r="P66" s="78">
        <f t="shared" si="9"/>
        <v>0</v>
      </c>
      <c r="Q66" s="79"/>
    </row>
    <row r="67" spans="3:17" s="45" customFormat="1" ht="239.25" customHeight="1">
      <c r="C67" s="77" t="str">
        <f t="shared" si="10"/>
        <v>4.2.8.</v>
      </c>
      <c r="D67" s="67" t="s">
        <v>13</v>
      </c>
      <c r="E67" s="136" t="s">
        <v>93</v>
      </c>
      <c r="F67" s="136" t="s">
        <v>93</v>
      </c>
      <c r="G67" s="136" t="s">
        <v>93</v>
      </c>
      <c r="H67" s="136" t="s">
        <v>93</v>
      </c>
      <c r="I67" s="136" t="s">
        <v>93</v>
      </c>
      <c r="J67" s="136" t="s">
        <v>93</v>
      </c>
      <c r="K67" s="136" t="s">
        <v>93</v>
      </c>
      <c r="L67" s="136" t="s">
        <v>93</v>
      </c>
      <c r="M67" s="80">
        <v>1</v>
      </c>
      <c r="N67" s="44"/>
      <c r="O67" s="81">
        <v>0</v>
      </c>
      <c r="P67" s="78">
        <f t="shared" si="9"/>
        <v>0</v>
      </c>
      <c r="Q67" s="79"/>
    </row>
    <row r="68" spans="3:17" s="45" customFormat="1" ht="305.25" customHeight="1">
      <c r="C68" s="77" t="str">
        <f>"4.2." &amp; ROW(C10)-1 &amp; "."</f>
        <v>4.2.9.</v>
      </c>
      <c r="D68" s="67" t="s">
        <v>13</v>
      </c>
      <c r="E68" s="136" t="s">
        <v>370</v>
      </c>
      <c r="F68" s="136" t="s">
        <v>94</v>
      </c>
      <c r="G68" s="136" t="s">
        <v>94</v>
      </c>
      <c r="H68" s="136" t="s">
        <v>94</v>
      </c>
      <c r="I68" s="136" t="s">
        <v>94</v>
      </c>
      <c r="J68" s="136" t="s">
        <v>94</v>
      </c>
      <c r="K68" s="136" t="s">
        <v>94</v>
      </c>
      <c r="L68" s="136" t="s">
        <v>94</v>
      </c>
      <c r="M68" s="80">
        <v>1</v>
      </c>
      <c r="N68" s="44"/>
      <c r="O68" s="81">
        <v>0</v>
      </c>
      <c r="P68" s="78">
        <f t="shared" si="9"/>
        <v>0</v>
      </c>
      <c r="Q68" s="79"/>
    </row>
    <row r="69" spans="3:17" s="45" customFormat="1" ht="315" customHeight="1">
      <c r="C69" s="77" t="str">
        <f>"4.2." &amp; ROW(C11)-1 &amp; "."</f>
        <v>4.2.10.</v>
      </c>
      <c r="D69" s="67" t="s">
        <v>13</v>
      </c>
      <c r="E69" s="136" t="s">
        <v>373</v>
      </c>
      <c r="F69" s="136" t="s">
        <v>95</v>
      </c>
      <c r="G69" s="136" t="s">
        <v>95</v>
      </c>
      <c r="H69" s="136" t="s">
        <v>95</v>
      </c>
      <c r="I69" s="136" t="s">
        <v>95</v>
      </c>
      <c r="J69" s="136" t="s">
        <v>95</v>
      </c>
      <c r="K69" s="136" t="s">
        <v>95</v>
      </c>
      <c r="L69" s="136" t="s">
        <v>95</v>
      </c>
      <c r="M69" s="80">
        <v>1</v>
      </c>
      <c r="N69" s="44"/>
      <c r="O69" s="81">
        <v>0</v>
      </c>
      <c r="P69" s="78">
        <f t="shared" si="9"/>
        <v>0</v>
      </c>
      <c r="Q69" s="79"/>
    </row>
    <row r="70" spans="3:17" s="45" customFormat="1" ht="313.5" customHeight="1">
      <c r="C70" s="77" t="str">
        <f t="shared" ref="C70" si="11">"4.2." &amp; ROW(C12)-1 &amp; "."</f>
        <v>4.2.11.</v>
      </c>
      <c r="D70" s="67" t="s">
        <v>13</v>
      </c>
      <c r="E70" s="136" t="s">
        <v>96</v>
      </c>
      <c r="F70" s="136" t="s">
        <v>96</v>
      </c>
      <c r="G70" s="136" t="s">
        <v>96</v>
      </c>
      <c r="H70" s="136" t="s">
        <v>96</v>
      </c>
      <c r="I70" s="136" t="s">
        <v>96</v>
      </c>
      <c r="J70" s="136" t="s">
        <v>96</v>
      </c>
      <c r="K70" s="136" t="s">
        <v>96</v>
      </c>
      <c r="L70" s="136" t="s">
        <v>96</v>
      </c>
      <c r="M70" s="80">
        <v>1</v>
      </c>
      <c r="N70" s="44"/>
      <c r="O70" s="81">
        <v>0</v>
      </c>
      <c r="P70" s="78">
        <f t="shared" si="9"/>
        <v>0</v>
      </c>
      <c r="Q70" s="79"/>
    </row>
    <row r="71" spans="3:17" s="45" customFormat="1" ht="354" customHeight="1">
      <c r="C71" s="77" t="str">
        <f>"4.2." &amp; ROW(C13)-1 &amp; "."</f>
        <v>4.2.12.</v>
      </c>
      <c r="D71" s="67" t="s">
        <v>13</v>
      </c>
      <c r="E71" s="136" t="s">
        <v>97</v>
      </c>
      <c r="F71" s="136" t="s">
        <v>97</v>
      </c>
      <c r="G71" s="136" t="s">
        <v>97</v>
      </c>
      <c r="H71" s="136" t="s">
        <v>97</v>
      </c>
      <c r="I71" s="136" t="s">
        <v>97</v>
      </c>
      <c r="J71" s="136" t="s">
        <v>97</v>
      </c>
      <c r="K71" s="136" t="s">
        <v>97</v>
      </c>
      <c r="L71" s="136" t="s">
        <v>97</v>
      </c>
      <c r="M71" s="80">
        <v>1</v>
      </c>
      <c r="N71" s="44"/>
      <c r="O71" s="81">
        <v>0</v>
      </c>
      <c r="P71" s="78">
        <f t="shared" si="9"/>
        <v>0</v>
      </c>
      <c r="Q71" s="79"/>
    </row>
    <row r="72" spans="3:17" s="45" customFormat="1" ht="254" customHeight="1">
      <c r="C72" s="77" t="str">
        <f t="shared" ref="C72:C73" si="12">"4.2." &amp; ROW(C14)-1 &amp; "."</f>
        <v>4.2.13.</v>
      </c>
      <c r="D72" s="67" t="s">
        <v>13</v>
      </c>
      <c r="E72" s="136" t="s">
        <v>98</v>
      </c>
      <c r="F72" s="136" t="s">
        <v>98</v>
      </c>
      <c r="G72" s="136" t="s">
        <v>98</v>
      </c>
      <c r="H72" s="136" t="s">
        <v>98</v>
      </c>
      <c r="I72" s="136" t="s">
        <v>98</v>
      </c>
      <c r="J72" s="136" t="s">
        <v>98</v>
      </c>
      <c r="K72" s="136" t="s">
        <v>98</v>
      </c>
      <c r="L72" s="136" t="s">
        <v>98</v>
      </c>
      <c r="M72" s="80">
        <v>1</v>
      </c>
      <c r="N72" s="44"/>
      <c r="O72" s="81">
        <v>0</v>
      </c>
      <c r="P72" s="78">
        <f t="shared" si="9"/>
        <v>0</v>
      </c>
      <c r="Q72" s="79"/>
    </row>
    <row r="73" spans="3:17" s="45" customFormat="1" ht="181.5" customHeight="1">
      <c r="C73" s="77" t="str">
        <f t="shared" si="12"/>
        <v>4.2.14.</v>
      </c>
      <c r="D73" s="67" t="s">
        <v>13</v>
      </c>
      <c r="E73" s="136" t="s">
        <v>99</v>
      </c>
      <c r="F73" s="136" t="s">
        <v>99</v>
      </c>
      <c r="G73" s="136" t="s">
        <v>99</v>
      </c>
      <c r="H73" s="136" t="s">
        <v>99</v>
      </c>
      <c r="I73" s="136" t="s">
        <v>99</v>
      </c>
      <c r="J73" s="136" t="s">
        <v>99</v>
      </c>
      <c r="K73" s="136" t="s">
        <v>99</v>
      </c>
      <c r="L73" s="136" t="s">
        <v>99</v>
      </c>
      <c r="M73" s="80">
        <v>2</v>
      </c>
      <c r="N73" s="44"/>
      <c r="O73" s="81">
        <v>0</v>
      </c>
      <c r="P73" s="78">
        <f t="shared" si="9"/>
        <v>0</v>
      </c>
      <c r="Q73" s="79"/>
    </row>
    <row r="74" spans="3:17" s="45" customFormat="1" ht="39" customHeight="1">
      <c r="C74" s="77" t="str">
        <f>"4.2." &amp; ROW(C16)-1 &amp; "."</f>
        <v>4.2.15.</v>
      </c>
      <c r="D74" s="67" t="s">
        <v>15</v>
      </c>
      <c r="E74" s="136" t="s">
        <v>100</v>
      </c>
      <c r="F74" s="136" t="s">
        <v>100</v>
      </c>
      <c r="G74" s="136" t="s">
        <v>100</v>
      </c>
      <c r="H74" s="136" t="s">
        <v>100</v>
      </c>
      <c r="I74" s="136" t="s">
        <v>100</v>
      </c>
      <c r="J74" s="136" t="s">
        <v>100</v>
      </c>
      <c r="K74" s="136" t="s">
        <v>100</v>
      </c>
      <c r="L74" s="136" t="s">
        <v>100</v>
      </c>
      <c r="M74" s="80">
        <v>29.3</v>
      </c>
      <c r="N74" s="44"/>
      <c r="O74" s="81">
        <v>0</v>
      </c>
      <c r="P74" s="78">
        <f t="shared" si="9"/>
        <v>0</v>
      </c>
      <c r="Q74" s="79"/>
    </row>
    <row r="75" spans="3:17" s="45" customFormat="1" ht="146.25" customHeight="1">
      <c r="C75" s="77" t="str">
        <f>"4.2." &amp; ROW(C17)-1 &amp; "."</f>
        <v>4.2.16.</v>
      </c>
      <c r="D75" s="67" t="s">
        <v>13</v>
      </c>
      <c r="E75" s="136" t="s">
        <v>101</v>
      </c>
      <c r="F75" s="136" t="s">
        <v>101</v>
      </c>
      <c r="G75" s="136" t="s">
        <v>101</v>
      </c>
      <c r="H75" s="136" t="s">
        <v>101</v>
      </c>
      <c r="I75" s="136" t="s">
        <v>101</v>
      </c>
      <c r="J75" s="136" t="s">
        <v>101</v>
      </c>
      <c r="K75" s="136" t="s">
        <v>101</v>
      </c>
      <c r="L75" s="136" t="s">
        <v>101</v>
      </c>
      <c r="M75" s="80">
        <v>2</v>
      </c>
      <c r="N75" s="44"/>
      <c r="O75" s="81">
        <v>0</v>
      </c>
      <c r="P75" s="78">
        <f t="shared" si="9"/>
        <v>0</v>
      </c>
      <c r="Q75" s="79"/>
    </row>
    <row r="76" spans="3:17" s="45" customFormat="1" ht="36.65" customHeight="1">
      <c r="C76" s="77" t="str">
        <f t="shared" ref="C76" si="13">"4.2." &amp; ROW(C18)-1 &amp; "."</f>
        <v>4.2.17.</v>
      </c>
      <c r="D76" s="67" t="s">
        <v>15</v>
      </c>
      <c r="E76" s="136" t="s">
        <v>102</v>
      </c>
      <c r="F76" s="136" t="s">
        <v>102</v>
      </c>
      <c r="G76" s="136" t="s">
        <v>102</v>
      </c>
      <c r="H76" s="136" t="s">
        <v>102</v>
      </c>
      <c r="I76" s="136" t="s">
        <v>102</v>
      </c>
      <c r="J76" s="136" t="s">
        <v>102</v>
      </c>
      <c r="K76" s="136" t="s">
        <v>102</v>
      </c>
      <c r="L76" s="136" t="s">
        <v>102</v>
      </c>
      <c r="M76" s="80">
        <v>20</v>
      </c>
      <c r="N76" s="44"/>
      <c r="O76" s="81">
        <v>0</v>
      </c>
      <c r="P76" s="78">
        <f t="shared" si="9"/>
        <v>0</v>
      </c>
      <c r="Q76" s="79"/>
    </row>
    <row r="77" spans="3:17" s="14" customFormat="1" ht="17.399999999999999" customHeight="1">
      <c r="C77" s="21"/>
      <c r="D77" s="23"/>
      <c r="E77" s="76"/>
      <c r="F77" s="76"/>
      <c r="G77" s="76"/>
      <c r="H77" s="76"/>
      <c r="I77" s="76"/>
      <c r="J77" s="76"/>
      <c r="K77" s="76"/>
      <c r="L77" s="76"/>
      <c r="M77" s="66"/>
      <c r="N77" s="8"/>
      <c r="O77" s="74"/>
      <c r="P77" s="70"/>
      <c r="Q77" s="9"/>
    </row>
    <row r="78" spans="3:17" s="6" customFormat="1" ht="13">
      <c r="C78" s="38" t="s">
        <v>14</v>
      </c>
      <c r="D78" s="39"/>
      <c r="E78" s="40" t="s">
        <v>103</v>
      </c>
      <c r="F78" s="40"/>
      <c r="G78" s="40"/>
      <c r="H78" s="40"/>
      <c r="I78" s="40"/>
      <c r="J78" s="40"/>
      <c r="K78" s="40"/>
      <c r="L78" s="40"/>
      <c r="M78" s="49"/>
      <c r="N78" s="41"/>
      <c r="O78" s="42"/>
      <c r="P78" s="69">
        <f>SUM(P80:P98)</f>
        <v>0</v>
      </c>
      <c r="Q78" s="43"/>
    </row>
    <row r="79" spans="3:17" s="6" customFormat="1" ht="13">
      <c r="C79" s="10"/>
      <c r="D79" s="17"/>
      <c r="E79" s="22"/>
      <c r="F79" s="22"/>
      <c r="G79" s="22"/>
      <c r="H79" s="22"/>
      <c r="I79" s="22"/>
      <c r="J79" s="22"/>
      <c r="K79" s="22"/>
      <c r="L79" s="22"/>
      <c r="M79" s="50"/>
      <c r="N79" s="11"/>
      <c r="O79" s="12"/>
      <c r="P79" s="15"/>
      <c r="Q79" s="13"/>
    </row>
    <row r="80" spans="3:17" s="45" customFormat="1" ht="25.25" customHeight="1">
      <c r="C80" s="77" t="str">
        <f>"5." &amp; ROW(C2)-1 &amp; "."</f>
        <v>5.1.</v>
      </c>
      <c r="D80" s="67" t="s">
        <v>356</v>
      </c>
      <c r="E80" s="136" t="s">
        <v>104</v>
      </c>
      <c r="F80" s="136" t="s">
        <v>104</v>
      </c>
      <c r="G80" s="136" t="s">
        <v>104</v>
      </c>
      <c r="H80" s="136" t="s">
        <v>104</v>
      </c>
      <c r="I80" s="136" t="s">
        <v>104</v>
      </c>
      <c r="J80" s="136" t="s">
        <v>104</v>
      </c>
      <c r="K80" s="136" t="s">
        <v>104</v>
      </c>
      <c r="L80" s="136" t="s">
        <v>104</v>
      </c>
      <c r="M80" s="80">
        <v>119.7</v>
      </c>
      <c r="N80" s="44"/>
      <c r="O80" s="81">
        <v>0</v>
      </c>
      <c r="P80" s="78">
        <f>M80*O80</f>
        <v>0</v>
      </c>
      <c r="Q80" s="79"/>
    </row>
    <row r="81" spans="3:22" s="45" customFormat="1" ht="27.65" customHeight="1">
      <c r="C81" s="77" t="str">
        <f t="shared" ref="C81:C98" si="14">"5." &amp; ROW(C3)-1 &amp; "."</f>
        <v>5.2.</v>
      </c>
      <c r="D81" s="67" t="s">
        <v>356</v>
      </c>
      <c r="E81" s="136" t="s">
        <v>105</v>
      </c>
      <c r="F81" s="136" t="s">
        <v>105</v>
      </c>
      <c r="G81" s="136" t="s">
        <v>105</v>
      </c>
      <c r="H81" s="136" t="s">
        <v>105</v>
      </c>
      <c r="I81" s="136" t="s">
        <v>105</v>
      </c>
      <c r="J81" s="136" t="s">
        <v>105</v>
      </c>
      <c r="K81" s="136" t="s">
        <v>105</v>
      </c>
      <c r="L81" s="136" t="s">
        <v>105</v>
      </c>
      <c r="M81" s="80">
        <v>119.7</v>
      </c>
      <c r="N81" s="44"/>
      <c r="O81" s="81">
        <v>0</v>
      </c>
      <c r="P81" s="78">
        <f t="shared" ref="P81:P98" si="15">M81*O81</f>
        <v>0</v>
      </c>
      <c r="Q81" s="79"/>
    </row>
    <row r="82" spans="3:22" s="45" customFormat="1" ht="45.65" customHeight="1">
      <c r="C82" s="77" t="str">
        <f t="shared" si="14"/>
        <v>5.3.</v>
      </c>
      <c r="D82" s="67" t="s">
        <v>356</v>
      </c>
      <c r="E82" s="136" t="s">
        <v>106</v>
      </c>
      <c r="F82" s="136" t="s">
        <v>106</v>
      </c>
      <c r="G82" s="136" t="s">
        <v>106</v>
      </c>
      <c r="H82" s="136" t="s">
        <v>106</v>
      </c>
      <c r="I82" s="136" t="s">
        <v>106</v>
      </c>
      <c r="J82" s="136" t="s">
        <v>106</v>
      </c>
      <c r="K82" s="136" t="s">
        <v>106</v>
      </c>
      <c r="L82" s="136" t="s">
        <v>106</v>
      </c>
      <c r="M82" s="80">
        <v>15</v>
      </c>
      <c r="N82" s="44"/>
      <c r="O82" s="81">
        <v>0</v>
      </c>
      <c r="P82" s="78">
        <f t="shared" si="15"/>
        <v>0</v>
      </c>
      <c r="Q82" s="79"/>
      <c r="V82" s="98"/>
    </row>
    <row r="83" spans="3:22" s="45" customFormat="1" ht="35.4" customHeight="1">
      <c r="C83" s="77" t="str">
        <f t="shared" si="14"/>
        <v>5.4.</v>
      </c>
      <c r="D83" s="67" t="s">
        <v>356</v>
      </c>
      <c r="E83" s="136" t="s">
        <v>107</v>
      </c>
      <c r="F83" s="136" t="s">
        <v>107</v>
      </c>
      <c r="G83" s="136" t="s">
        <v>107</v>
      </c>
      <c r="H83" s="136" t="s">
        <v>107</v>
      </c>
      <c r="I83" s="136" t="s">
        <v>107</v>
      </c>
      <c r="J83" s="136" t="s">
        <v>107</v>
      </c>
      <c r="K83" s="136" t="s">
        <v>107</v>
      </c>
      <c r="L83" s="136" t="s">
        <v>107</v>
      </c>
      <c r="M83" s="80">
        <v>119.7</v>
      </c>
      <c r="N83" s="44"/>
      <c r="O83" s="81">
        <v>0</v>
      </c>
      <c r="P83" s="78">
        <f t="shared" si="15"/>
        <v>0</v>
      </c>
      <c r="Q83" s="79"/>
    </row>
    <row r="84" spans="3:22" s="45" customFormat="1" ht="22.25" customHeight="1">
      <c r="C84" s="77" t="str">
        <f t="shared" si="14"/>
        <v>5.5.</v>
      </c>
      <c r="D84" s="67" t="s">
        <v>356</v>
      </c>
      <c r="E84" s="136" t="s">
        <v>108</v>
      </c>
      <c r="F84" s="136" t="s">
        <v>108</v>
      </c>
      <c r="G84" s="136" t="s">
        <v>108</v>
      </c>
      <c r="H84" s="136" t="s">
        <v>108</v>
      </c>
      <c r="I84" s="136" t="s">
        <v>108</v>
      </c>
      <c r="J84" s="136" t="s">
        <v>108</v>
      </c>
      <c r="K84" s="136" t="s">
        <v>108</v>
      </c>
      <c r="L84" s="136" t="s">
        <v>108</v>
      </c>
      <c r="M84" s="80">
        <v>119.7</v>
      </c>
      <c r="N84" s="44"/>
      <c r="O84" s="81">
        <v>0</v>
      </c>
      <c r="P84" s="78">
        <f t="shared" si="15"/>
        <v>0</v>
      </c>
      <c r="Q84" s="79"/>
    </row>
    <row r="85" spans="3:22" s="45" customFormat="1" ht="23" customHeight="1">
      <c r="C85" s="77" t="str">
        <f t="shared" si="14"/>
        <v>5.6.</v>
      </c>
      <c r="D85" s="67" t="s">
        <v>356</v>
      </c>
      <c r="E85" s="136" t="s">
        <v>109</v>
      </c>
      <c r="F85" s="136" t="s">
        <v>109</v>
      </c>
      <c r="G85" s="136" t="s">
        <v>109</v>
      </c>
      <c r="H85" s="136" t="s">
        <v>109</v>
      </c>
      <c r="I85" s="136" t="s">
        <v>109</v>
      </c>
      <c r="J85" s="136" t="s">
        <v>109</v>
      </c>
      <c r="K85" s="136" t="s">
        <v>109</v>
      </c>
      <c r="L85" s="136" t="s">
        <v>109</v>
      </c>
      <c r="M85" s="80">
        <v>20.495000000000001</v>
      </c>
      <c r="N85" s="44"/>
      <c r="O85" s="81">
        <v>0</v>
      </c>
      <c r="P85" s="78">
        <f t="shared" si="15"/>
        <v>0</v>
      </c>
      <c r="Q85" s="79"/>
    </row>
    <row r="86" spans="3:22" s="45" customFormat="1" ht="27" customHeight="1">
      <c r="C86" s="77" t="str">
        <f t="shared" si="14"/>
        <v>5.7.</v>
      </c>
      <c r="D86" s="67" t="s">
        <v>356</v>
      </c>
      <c r="E86" s="136" t="s">
        <v>110</v>
      </c>
      <c r="F86" s="136" t="s">
        <v>110</v>
      </c>
      <c r="G86" s="136" t="s">
        <v>110</v>
      </c>
      <c r="H86" s="136" t="s">
        <v>110</v>
      </c>
      <c r="I86" s="136" t="s">
        <v>110</v>
      </c>
      <c r="J86" s="136" t="s">
        <v>110</v>
      </c>
      <c r="K86" s="136" t="s">
        <v>110</v>
      </c>
      <c r="L86" s="136" t="s">
        <v>110</v>
      </c>
      <c r="M86" s="80">
        <v>20.495000000000001</v>
      </c>
      <c r="N86" s="44"/>
      <c r="O86" s="81">
        <v>0</v>
      </c>
      <c r="P86" s="78">
        <f t="shared" si="15"/>
        <v>0</v>
      </c>
      <c r="Q86" s="79"/>
    </row>
    <row r="87" spans="3:22" s="45" customFormat="1" ht="80.25" customHeight="1">
      <c r="C87" s="77" t="str">
        <f t="shared" si="14"/>
        <v>5.8.</v>
      </c>
      <c r="D87" s="67" t="s">
        <v>356</v>
      </c>
      <c r="E87" s="136" t="s">
        <v>111</v>
      </c>
      <c r="F87" s="136" t="s">
        <v>111</v>
      </c>
      <c r="G87" s="136" t="s">
        <v>111</v>
      </c>
      <c r="H87" s="136" t="s">
        <v>111</v>
      </c>
      <c r="I87" s="136" t="s">
        <v>111</v>
      </c>
      <c r="J87" s="136" t="s">
        <v>111</v>
      </c>
      <c r="K87" s="136" t="s">
        <v>111</v>
      </c>
      <c r="L87" s="136" t="s">
        <v>111</v>
      </c>
      <c r="M87" s="80">
        <v>34</v>
      </c>
      <c r="N87" s="44"/>
      <c r="O87" s="81">
        <v>0</v>
      </c>
      <c r="P87" s="78">
        <f t="shared" si="15"/>
        <v>0</v>
      </c>
      <c r="Q87" s="79"/>
    </row>
    <row r="88" spans="3:22" s="45" customFormat="1" ht="24" customHeight="1">
      <c r="C88" s="77" t="str">
        <f t="shared" si="14"/>
        <v>5.9.</v>
      </c>
      <c r="D88" s="67" t="s">
        <v>15</v>
      </c>
      <c r="E88" s="136" t="s">
        <v>112</v>
      </c>
      <c r="F88" s="136" t="s">
        <v>112</v>
      </c>
      <c r="G88" s="136" t="s">
        <v>112</v>
      </c>
      <c r="H88" s="136" t="s">
        <v>112</v>
      </c>
      <c r="I88" s="136" t="s">
        <v>112</v>
      </c>
      <c r="J88" s="136" t="s">
        <v>112</v>
      </c>
      <c r="K88" s="136" t="s">
        <v>112</v>
      </c>
      <c r="L88" s="136" t="s">
        <v>112</v>
      </c>
      <c r="M88" s="80">
        <v>2.64</v>
      </c>
      <c r="N88" s="44"/>
      <c r="O88" s="81">
        <v>0</v>
      </c>
      <c r="P88" s="78">
        <f t="shared" si="15"/>
        <v>0</v>
      </c>
      <c r="Q88" s="79"/>
    </row>
    <row r="89" spans="3:22" s="45" customFormat="1" ht="33.65" customHeight="1">
      <c r="C89" s="77" t="str">
        <f t="shared" si="14"/>
        <v>5.10.</v>
      </c>
      <c r="D89" s="67" t="s">
        <v>356</v>
      </c>
      <c r="E89" s="136" t="s">
        <v>113</v>
      </c>
      <c r="F89" s="136" t="s">
        <v>113</v>
      </c>
      <c r="G89" s="136" t="s">
        <v>113</v>
      </c>
      <c r="H89" s="136" t="s">
        <v>113</v>
      </c>
      <c r="I89" s="136" t="s">
        <v>113</v>
      </c>
      <c r="J89" s="136" t="s">
        <v>113</v>
      </c>
      <c r="K89" s="136" t="s">
        <v>113</v>
      </c>
      <c r="L89" s="136" t="s">
        <v>113</v>
      </c>
      <c r="M89" s="80">
        <v>33.534999999999997</v>
      </c>
      <c r="N89" s="44"/>
      <c r="O89" s="81">
        <v>0</v>
      </c>
      <c r="P89" s="78">
        <f t="shared" si="15"/>
        <v>0</v>
      </c>
      <c r="Q89" s="79"/>
    </row>
    <row r="90" spans="3:22" s="45" customFormat="1" ht="32.4" customHeight="1">
      <c r="C90" s="77" t="str">
        <f t="shared" si="14"/>
        <v>5.11.</v>
      </c>
      <c r="D90" s="67" t="s">
        <v>356</v>
      </c>
      <c r="E90" s="136" t="s">
        <v>114</v>
      </c>
      <c r="F90" s="136" t="s">
        <v>114</v>
      </c>
      <c r="G90" s="136" t="s">
        <v>114</v>
      </c>
      <c r="H90" s="136" t="s">
        <v>114</v>
      </c>
      <c r="I90" s="136" t="s">
        <v>114</v>
      </c>
      <c r="J90" s="136" t="s">
        <v>114</v>
      </c>
      <c r="K90" s="136" t="s">
        <v>114</v>
      </c>
      <c r="L90" s="136" t="s">
        <v>114</v>
      </c>
      <c r="M90" s="80">
        <v>13.994999999999999</v>
      </c>
      <c r="N90" s="44"/>
      <c r="O90" s="81">
        <v>0</v>
      </c>
      <c r="P90" s="78">
        <f t="shared" si="15"/>
        <v>0</v>
      </c>
      <c r="Q90" s="79"/>
    </row>
    <row r="91" spans="3:22" s="45" customFormat="1" ht="33.65" customHeight="1">
      <c r="C91" s="77" t="str">
        <f t="shared" si="14"/>
        <v>5.12.</v>
      </c>
      <c r="D91" s="67" t="s">
        <v>15</v>
      </c>
      <c r="E91" s="136" t="s">
        <v>115</v>
      </c>
      <c r="F91" s="136" t="s">
        <v>115</v>
      </c>
      <c r="G91" s="136" t="s">
        <v>115</v>
      </c>
      <c r="H91" s="136" t="s">
        <v>115</v>
      </c>
      <c r="I91" s="136" t="s">
        <v>115</v>
      </c>
      <c r="J91" s="136" t="s">
        <v>115</v>
      </c>
      <c r="K91" s="136" t="s">
        <v>115</v>
      </c>
      <c r="L91" s="136" t="s">
        <v>115</v>
      </c>
      <c r="M91" s="80">
        <v>246.51</v>
      </c>
      <c r="N91" s="44"/>
      <c r="O91" s="81">
        <v>0</v>
      </c>
      <c r="P91" s="78">
        <f t="shared" si="15"/>
        <v>0</v>
      </c>
      <c r="Q91" s="79"/>
    </row>
    <row r="92" spans="3:22" s="45" customFormat="1" ht="38.4" customHeight="1">
      <c r="C92" s="77" t="str">
        <f t="shared" si="14"/>
        <v>5.13.</v>
      </c>
      <c r="D92" s="67" t="s">
        <v>356</v>
      </c>
      <c r="E92" s="136" t="s">
        <v>116</v>
      </c>
      <c r="F92" s="136" t="s">
        <v>116</v>
      </c>
      <c r="G92" s="136" t="s">
        <v>116</v>
      </c>
      <c r="H92" s="136" t="s">
        <v>116</v>
      </c>
      <c r="I92" s="136" t="s">
        <v>116</v>
      </c>
      <c r="J92" s="136" t="s">
        <v>116</v>
      </c>
      <c r="K92" s="136" t="s">
        <v>116</v>
      </c>
      <c r="L92" s="136" t="s">
        <v>116</v>
      </c>
      <c r="M92" s="80">
        <v>415</v>
      </c>
      <c r="N92" s="44"/>
      <c r="O92" s="81">
        <v>0</v>
      </c>
      <c r="P92" s="78">
        <f t="shared" si="15"/>
        <v>0</v>
      </c>
      <c r="Q92" s="79"/>
    </row>
    <row r="93" spans="3:22" s="45" customFormat="1" ht="43.25" customHeight="1">
      <c r="C93" s="77" t="str">
        <f t="shared" si="14"/>
        <v>5.14.</v>
      </c>
      <c r="D93" s="67" t="s">
        <v>15</v>
      </c>
      <c r="E93" s="136" t="s">
        <v>117</v>
      </c>
      <c r="F93" s="136" t="s">
        <v>117</v>
      </c>
      <c r="G93" s="136" t="s">
        <v>117</v>
      </c>
      <c r="H93" s="136" t="s">
        <v>117</v>
      </c>
      <c r="I93" s="136" t="s">
        <v>117</v>
      </c>
      <c r="J93" s="136" t="s">
        <v>117</v>
      </c>
      <c r="K93" s="136" t="s">
        <v>117</v>
      </c>
      <c r="L93" s="136" t="s">
        <v>117</v>
      </c>
      <c r="M93" s="80">
        <v>2.64</v>
      </c>
      <c r="N93" s="44"/>
      <c r="O93" s="81">
        <v>0</v>
      </c>
      <c r="P93" s="78">
        <f t="shared" si="15"/>
        <v>0</v>
      </c>
      <c r="Q93" s="79"/>
    </row>
    <row r="94" spans="3:22" s="45" customFormat="1" ht="34.25" customHeight="1">
      <c r="C94" s="77" t="str">
        <f>"5." &amp; ROW(C16)-1 &amp; "."</f>
        <v>5.15.</v>
      </c>
      <c r="D94" s="67" t="s">
        <v>356</v>
      </c>
      <c r="E94" s="136" t="s">
        <v>118</v>
      </c>
      <c r="F94" s="136" t="s">
        <v>118</v>
      </c>
      <c r="G94" s="136" t="s">
        <v>118</v>
      </c>
      <c r="H94" s="136" t="s">
        <v>118</v>
      </c>
      <c r="I94" s="136" t="s">
        <v>118</v>
      </c>
      <c r="J94" s="136" t="s">
        <v>118</v>
      </c>
      <c r="K94" s="136" t="s">
        <v>118</v>
      </c>
      <c r="L94" s="136" t="s">
        <v>118</v>
      </c>
      <c r="M94" s="80">
        <v>4.21</v>
      </c>
      <c r="N94" s="44"/>
      <c r="O94" s="81">
        <v>0</v>
      </c>
      <c r="P94" s="78">
        <f t="shared" si="15"/>
        <v>0</v>
      </c>
      <c r="Q94" s="79"/>
    </row>
    <row r="95" spans="3:22" s="45" customFormat="1" ht="70.5" customHeight="1">
      <c r="C95" s="77" t="str">
        <f t="shared" si="14"/>
        <v>5.16.</v>
      </c>
      <c r="D95" s="67" t="s">
        <v>356</v>
      </c>
      <c r="E95" s="136" t="s">
        <v>119</v>
      </c>
      <c r="F95" s="136" t="s">
        <v>119</v>
      </c>
      <c r="G95" s="136" t="s">
        <v>119</v>
      </c>
      <c r="H95" s="136" t="s">
        <v>119</v>
      </c>
      <c r="I95" s="136" t="s">
        <v>119</v>
      </c>
      <c r="J95" s="136" t="s">
        <v>119</v>
      </c>
      <c r="K95" s="136" t="s">
        <v>119</v>
      </c>
      <c r="L95" s="136" t="s">
        <v>119</v>
      </c>
      <c r="M95" s="80">
        <v>25.85</v>
      </c>
      <c r="N95" s="44"/>
      <c r="O95" s="81">
        <v>0</v>
      </c>
      <c r="P95" s="78">
        <f t="shared" si="15"/>
        <v>0</v>
      </c>
      <c r="Q95" s="79"/>
    </row>
    <row r="96" spans="3:22" s="45" customFormat="1" ht="57.75" customHeight="1">
      <c r="C96" s="77" t="str">
        <f t="shared" si="14"/>
        <v>5.17.</v>
      </c>
      <c r="D96" s="67" t="s">
        <v>356</v>
      </c>
      <c r="E96" s="136" t="s">
        <v>120</v>
      </c>
      <c r="F96" s="136" t="s">
        <v>120</v>
      </c>
      <c r="G96" s="136" t="s">
        <v>120</v>
      </c>
      <c r="H96" s="136" t="s">
        <v>120</v>
      </c>
      <c r="I96" s="136" t="s">
        <v>120</v>
      </c>
      <c r="J96" s="136" t="s">
        <v>120</v>
      </c>
      <c r="K96" s="136" t="s">
        <v>120</v>
      </c>
      <c r="L96" s="136" t="s">
        <v>120</v>
      </c>
      <c r="M96" s="80">
        <v>25.85</v>
      </c>
      <c r="N96" s="44"/>
      <c r="O96" s="81">
        <v>0</v>
      </c>
      <c r="P96" s="78">
        <f t="shared" si="15"/>
        <v>0</v>
      </c>
      <c r="Q96" s="79"/>
    </row>
    <row r="97" spans="3:17" s="45" customFormat="1" ht="27" customHeight="1">
      <c r="C97" s="77" t="str">
        <f t="shared" si="14"/>
        <v>5.18.</v>
      </c>
      <c r="D97" s="67" t="s">
        <v>15</v>
      </c>
      <c r="E97" s="136" t="s">
        <v>121</v>
      </c>
      <c r="F97" s="136" t="s">
        <v>121</v>
      </c>
      <c r="G97" s="136" t="s">
        <v>121</v>
      </c>
      <c r="H97" s="136" t="s">
        <v>121</v>
      </c>
      <c r="I97" s="136" t="s">
        <v>121</v>
      </c>
      <c r="J97" s="136" t="s">
        <v>121</v>
      </c>
      <c r="K97" s="136" t="s">
        <v>121</v>
      </c>
      <c r="L97" s="136" t="s">
        <v>121</v>
      </c>
      <c r="M97" s="80">
        <v>10.8</v>
      </c>
      <c r="N97" s="44"/>
      <c r="O97" s="81">
        <v>0</v>
      </c>
      <c r="P97" s="78">
        <f t="shared" si="15"/>
        <v>0</v>
      </c>
      <c r="Q97" s="79"/>
    </row>
    <row r="98" spans="3:17" s="45" customFormat="1" ht="33" customHeight="1">
      <c r="C98" s="77" t="str">
        <f t="shared" si="14"/>
        <v>5.19.</v>
      </c>
      <c r="D98" s="67" t="s">
        <v>15</v>
      </c>
      <c r="E98" s="136" t="s">
        <v>122</v>
      </c>
      <c r="F98" s="136" t="s">
        <v>122</v>
      </c>
      <c r="G98" s="136" t="s">
        <v>122</v>
      </c>
      <c r="H98" s="136" t="s">
        <v>122</v>
      </c>
      <c r="I98" s="136" t="s">
        <v>122</v>
      </c>
      <c r="J98" s="136" t="s">
        <v>122</v>
      </c>
      <c r="K98" s="136" t="s">
        <v>122</v>
      </c>
      <c r="L98" s="136" t="s">
        <v>122</v>
      </c>
      <c r="M98" s="80">
        <v>3.6</v>
      </c>
      <c r="N98" s="44"/>
      <c r="O98" s="81">
        <v>0</v>
      </c>
      <c r="P98" s="78">
        <f t="shared" si="15"/>
        <v>0</v>
      </c>
      <c r="Q98" s="79"/>
    </row>
    <row r="99" spans="3:17" s="6" customFormat="1" ht="13">
      <c r="C99" s="10"/>
      <c r="D99" s="17"/>
      <c r="E99" s="22"/>
      <c r="F99" s="22"/>
      <c r="G99" s="22"/>
      <c r="H99" s="22"/>
      <c r="I99" s="22"/>
      <c r="J99" s="22"/>
      <c r="K99" s="22"/>
      <c r="L99" s="22"/>
      <c r="M99" s="50"/>
      <c r="N99" s="11"/>
      <c r="O99" s="12"/>
      <c r="P99" s="15"/>
      <c r="Q99" s="13"/>
    </row>
    <row r="100" spans="3:17" s="6" customFormat="1" ht="13">
      <c r="C100" s="38" t="s">
        <v>16</v>
      </c>
      <c r="D100" s="39"/>
      <c r="E100" s="40" t="s">
        <v>125</v>
      </c>
      <c r="F100" s="40"/>
      <c r="G100" s="40"/>
      <c r="H100" s="40"/>
      <c r="I100" s="40"/>
      <c r="J100" s="40"/>
      <c r="K100" s="40"/>
      <c r="L100" s="40"/>
      <c r="M100" s="49"/>
      <c r="N100" s="41"/>
      <c r="O100" s="42"/>
      <c r="P100" s="69"/>
      <c r="Q100" s="43"/>
    </row>
    <row r="101" spans="3:17" s="6" customFormat="1" ht="13">
      <c r="C101" s="10"/>
      <c r="D101" s="17"/>
      <c r="E101" s="22"/>
      <c r="F101" s="22"/>
      <c r="G101" s="22"/>
      <c r="H101" s="22"/>
      <c r="I101" s="22"/>
      <c r="J101" s="22"/>
      <c r="K101" s="22"/>
      <c r="L101" s="22"/>
      <c r="M101" s="50"/>
      <c r="N101" s="11"/>
      <c r="O101" s="12"/>
      <c r="P101" s="15"/>
      <c r="Q101" s="13"/>
    </row>
    <row r="102" spans="3:17" s="6" customFormat="1" ht="13">
      <c r="C102" s="38" t="s">
        <v>17</v>
      </c>
      <c r="D102" s="39"/>
      <c r="E102" s="40" t="s">
        <v>126</v>
      </c>
      <c r="F102" s="40"/>
      <c r="G102" s="40"/>
      <c r="H102" s="40"/>
      <c r="I102" s="40"/>
      <c r="J102" s="40"/>
      <c r="K102" s="40"/>
      <c r="L102" s="40"/>
      <c r="M102" s="49"/>
      <c r="N102" s="41"/>
      <c r="O102" s="42"/>
      <c r="P102" s="69">
        <f>SUM(P104:P111)</f>
        <v>0</v>
      </c>
      <c r="Q102" s="43"/>
    </row>
    <row r="103" spans="3:17" s="6" customFormat="1" ht="13">
      <c r="C103" s="10"/>
      <c r="D103" s="17"/>
      <c r="E103" s="22"/>
      <c r="F103" s="22"/>
      <c r="G103" s="22"/>
      <c r="H103" s="22"/>
      <c r="I103" s="22"/>
      <c r="J103" s="22"/>
      <c r="K103" s="22"/>
      <c r="L103" s="22"/>
      <c r="M103" s="50"/>
      <c r="N103" s="11"/>
      <c r="O103" s="12"/>
      <c r="P103" s="15"/>
      <c r="Q103" s="13"/>
    </row>
    <row r="104" spans="3:17" s="45" customFormat="1" ht="25.25" customHeight="1">
      <c r="C104" s="77" t="str">
        <f>"6.1." &amp; ROW(C2)-1 &amp; "."</f>
        <v>6.1.1.</v>
      </c>
      <c r="D104" s="67" t="s">
        <v>356</v>
      </c>
      <c r="E104" s="136" t="s">
        <v>127</v>
      </c>
      <c r="F104" s="136" t="s">
        <v>127</v>
      </c>
      <c r="G104" s="136" t="s">
        <v>127</v>
      </c>
      <c r="H104" s="136" t="s">
        <v>127</v>
      </c>
      <c r="I104" s="136" t="s">
        <v>127</v>
      </c>
      <c r="J104" s="136" t="s">
        <v>127</v>
      </c>
      <c r="K104" s="136" t="s">
        <v>127</v>
      </c>
      <c r="L104" s="136" t="s">
        <v>127</v>
      </c>
      <c r="M104" s="80">
        <v>9.2100000000000009</v>
      </c>
      <c r="N104" s="44"/>
      <c r="O104" s="81">
        <v>0</v>
      </c>
      <c r="P104" s="78">
        <f>M104*O104</f>
        <v>0</v>
      </c>
      <c r="Q104" s="79"/>
    </row>
    <row r="105" spans="3:17" s="45" customFormat="1" ht="36.65" customHeight="1">
      <c r="C105" s="77" t="str">
        <f t="shared" ref="C105:C111" si="16">"6.1." &amp; ROW(C3)-1 &amp; "."</f>
        <v>6.1.2.</v>
      </c>
      <c r="D105" s="67" t="s">
        <v>356</v>
      </c>
      <c r="E105" s="136" t="s">
        <v>128</v>
      </c>
      <c r="F105" s="136" t="s">
        <v>128</v>
      </c>
      <c r="G105" s="136" t="s">
        <v>128</v>
      </c>
      <c r="H105" s="136" t="s">
        <v>128</v>
      </c>
      <c r="I105" s="136" t="s">
        <v>128</v>
      </c>
      <c r="J105" s="136" t="s">
        <v>128</v>
      </c>
      <c r="K105" s="136" t="s">
        <v>128</v>
      </c>
      <c r="L105" s="136" t="s">
        <v>128</v>
      </c>
      <c r="M105" s="80">
        <v>1091.3420000000001</v>
      </c>
      <c r="N105" s="44"/>
      <c r="O105" s="81">
        <v>0</v>
      </c>
      <c r="P105" s="78">
        <f t="shared" ref="P105:P111" si="17">M105*O105</f>
        <v>0</v>
      </c>
      <c r="Q105" s="79"/>
    </row>
    <row r="106" spans="3:17" s="45" customFormat="1" ht="35" customHeight="1">
      <c r="C106" s="77" t="str">
        <f t="shared" si="16"/>
        <v>6.1.3.</v>
      </c>
      <c r="D106" s="67" t="s">
        <v>356</v>
      </c>
      <c r="E106" s="136" t="s">
        <v>129</v>
      </c>
      <c r="F106" s="136" t="s">
        <v>129</v>
      </c>
      <c r="G106" s="136" t="s">
        <v>129</v>
      </c>
      <c r="H106" s="136" t="s">
        <v>129</v>
      </c>
      <c r="I106" s="136" t="s">
        <v>129</v>
      </c>
      <c r="J106" s="136" t="s">
        <v>129</v>
      </c>
      <c r="K106" s="136" t="s">
        <v>129</v>
      </c>
      <c r="L106" s="136" t="s">
        <v>129</v>
      </c>
      <c r="M106" s="80">
        <v>17.64</v>
      </c>
      <c r="N106" s="44"/>
      <c r="O106" s="81">
        <v>0</v>
      </c>
      <c r="P106" s="78">
        <f t="shared" si="17"/>
        <v>0</v>
      </c>
      <c r="Q106" s="79"/>
    </row>
    <row r="107" spans="3:17" s="45" customFormat="1" ht="77" customHeight="1">
      <c r="C107" s="77" t="str">
        <f t="shared" si="16"/>
        <v>6.1.4.</v>
      </c>
      <c r="D107" s="67" t="s">
        <v>356</v>
      </c>
      <c r="E107" s="136" t="s">
        <v>130</v>
      </c>
      <c r="F107" s="136" t="s">
        <v>130</v>
      </c>
      <c r="G107" s="136" t="s">
        <v>130</v>
      </c>
      <c r="H107" s="136" t="s">
        <v>130</v>
      </c>
      <c r="I107" s="136" t="s">
        <v>130</v>
      </c>
      <c r="J107" s="136" t="s">
        <v>130</v>
      </c>
      <c r="K107" s="136" t="s">
        <v>130</v>
      </c>
      <c r="L107" s="136" t="s">
        <v>130</v>
      </c>
      <c r="M107" s="80">
        <v>17.64</v>
      </c>
      <c r="N107" s="44"/>
      <c r="O107" s="81">
        <v>0</v>
      </c>
      <c r="P107" s="78">
        <f t="shared" si="17"/>
        <v>0</v>
      </c>
      <c r="Q107" s="79"/>
    </row>
    <row r="108" spans="3:17" s="45" customFormat="1" ht="66" customHeight="1">
      <c r="C108" s="77" t="str">
        <f t="shared" si="16"/>
        <v>6.1.5.</v>
      </c>
      <c r="D108" s="67" t="s">
        <v>356</v>
      </c>
      <c r="E108" s="136" t="s">
        <v>131</v>
      </c>
      <c r="F108" s="136" t="s">
        <v>131</v>
      </c>
      <c r="G108" s="136" t="s">
        <v>131</v>
      </c>
      <c r="H108" s="136" t="s">
        <v>131</v>
      </c>
      <c r="I108" s="136" t="s">
        <v>131</v>
      </c>
      <c r="J108" s="136" t="s">
        <v>131</v>
      </c>
      <c r="K108" s="136" t="s">
        <v>131</v>
      </c>
      <c r="L108" s="136" t="s">
        <v>131</v>
      </c>
      <c r="M108" s="80">
        <v>44.7</v>
      </c>
      <c r="N108" s="44"/>
      <c r="O108" s="81">
        <v>0</v>
      </c>
      <c r="P108" s="78">
        <f t="shared" si="17"/>
        <v>0</v>
      </c>
      <c r="Q108" s="79"/>
    </row>
    <row r="109" spans="3:17" s="45" customFormat="1" ht="76.25" customHeight="1">
      <c r="C109" s="77" t="str">
        <f t="shared" si="16"/>
        <v>6.1.6.</v>
      </c>
      <c r="D109" s="67" t="s">
        <v>356</v>
      </c>
      <c r="E109" s="136" t="s">
        <v>132</v>
      </c>
      <c r="F109" s="136" t="s">
        <v>132</v>
      </c>
      <c r="G109" s="136" t="s">
        <v>132</v>
      </c>
      <c r="H109" s="136" t="s">
        <v>132</v>
      </c>
      <c r="I109" s="136" t="s">
        <v>132</v>
      </c>
      <c r="J109" s="136" t="s">
        <v>132</v>
      </c>
      <c r="K109" s="136" t="s">
        <v>132</v>
      </c>
      <c r="L109" s="136" t="s">
        <v>132</v>
      </c>
      <c r="M109" s="80">
        <v>26.3</v>
      </c>
      <c r="N109" s="44"/>
      <c r="O109" s="81">
        <v>0</v>
      </c>
      <c r="P109" s="78">
        <f t="shared" si="17"/>
        <v>0</v>
      </c>
      <c r="Q109" s="79"/>
    </row>
    <row r="110" spans="3:17" s="45" customFormat="1" ht="46.25" customHeight="1">
      <c r="C110" s="77" t="str">
        <f t="shared" si="16"/>
        <v>6.1.7.</v>
      </c>
      <c r="D110" s="67" t="s">
        <v>356</v>
      </c>
      <c r="E110" s="136" t="s">
        <v>133</v>
      </c>
      <c r="F110" s="136" t="s">
        <v>133</v>
      </c>
      <c r="G110" s="136" t="s">
        <v>133</v>
      </c>
      <c r="H110" s="136" t="s">
        <v>133</v>
      </c>
      <c r="I110" s="136" t="s">
        <v>133</v>
      </c>
      <c r="J110" s="136" t="s">
        <v>133</v>
      </c>
      <c r="K110" s="136" t="s">
        <v>133</v>
      </c>
      <c r="L110" s="136" t="s">
        <v>133</v>
      </c>
      <c r="M110" s="80">
        <v>100</v>
      </c>
      <c r="N110" s="44"/>
      <c r="O110" s="81">
        <v>0</v>
      </c>
      <c r="P110" s="78">
        <f t="shared" si="17"/>
        <v>0</v>
      </c>
      <c r="Q110" s="79"/>
    </row>
    <row r="111" spans="3:17" s="45" customFormat="1" ht="27" customHeight="1">
      <c r="C111" s="77" t="str">
        <f t="shared" si="16"/>
        <v>6.1.8.</v>
      </c>
      <c r="D111" s="67" t="s">
        <v>356</v>
      </c>
      <c r="E111" s="136" t="s">
        <v>134</v>
      </c>
      <c r="F111" s="136" t="s">
        <v>134</v>
      </c>
      <c r="G111" s="136" t="s">
        <v>134</v>
      </c>
      <c r="H111" s="136" t="s">
        <v>134</v>
      </c>
      <c r="I111" s="136" t="s">
        <v>134</v>
      </c>
      <c r="J111" s="136" t="s">
        <v>134</v>
      </c>
      <c r="K111" s="136" t="s">
        <v>134</v>
      </c>
      <c r="L111" s="136" t="s">
        <v>134</v>
      </c>
      <c r="M111" s="80">
        <v>20</v>
      </c>
      <c r="N111" s="44"/>
      <c r="O111" s="81">
        <v>0</v>
      </c>
      <c r="P111" s="78">
        <f t="shared" si="17"/>
        <v>0</v>
      </c>
      <c r="Q111" s="79"/>
    </row>
    <row r="112" spans="3:17" s="45" customFormat="1" ht="26.4" customHeight="1">
      <c r="C112" s="77"/>
      <c r="D112" s="67"/>
      <c r="E112" s="76"/>
      <c r="F112" s="76"/>
      <c r="G112" s="76"/>
      <c r="H112" s="76"/>
      <c r="I112" s="76"/>
      <c r="J112" s="76"/>
      <c r="K112" s="76"/>
      <c r="L112" s="76"/>
      <c r="M112" s="80"/>
      <c r="N112" s="44"/>
      <c r="O112" s="81"/>
      <c r="P112" s="78"/>
      <c r="Q112" s="79"/>
    </row>
    <row r="113" spans="3:23" s="6" customFormat="1" ht="13">
      <c r="C113" s="38" t="s">
        <v>18</v>
      </c>
      <c r="D113" s="39"/>
      <c r="E113" s="40" t="s">
        <v>135</v>
      </c>
      <c r="F113" s="40"/>
      <c r="G113" s="40"/>
      <c r="H113" s="40"/>
      <c r="I113" s="40"/>
      <c r="J113" s="40"/>
      <c r="K113" s="40"/>
      <c r="L113" s="40"/>
      <c r="M113" s="49"/>
      <c r="N113" s="41"/>
      <c r="O113" s="42"/>
      <c r="P113" s="69">
        <f>SUM(P115:P126)</f>
        <v>0</v>
      </c>
      <c r="Q113" s="43"/>
    </row>
    <row r="114" spans="3:23" s="6" customFormat="1" ht="13">
      <c r="C114" s="10"/>
      <c r="D114" s="17"/>
      <c r="E114" s="22"/>
      <c r="F114" s="22"/>
      <c r="G114" s="22"/>
      <c r="H114" s="22"/>
      <c r="I114" s="22"/>
      <c r="J114" s="22"/>
      <c r="K114" s="22"/>
      <c r="L114" s="22"/>
      <c r="M114" s="50"/>
      <c r="N114" s="11"/>
      <c r="O114" s="12"/>
      <c r="P114" s="15"/>
      <c r="Q114" s="13"/>
    </row>
    <row r="115" spans="3:23" s="45" customFormat="1" ht="139.5" customHeight="1">
      <c r="C115" s="77" t="str">
        <f>"6.2." &amp; ROW(C2)-1 &amp; "."</f>
        <v>6.2.1.</v>
      </c>
      <c r="D115" s="67" t="s">
        <v>356</v>
      </c>
      <c r="E115" s="136" t="s">
        <v>136</v>
      </c>
      <c r="F115" s="136" t="s">
        <v>136</v>
      </c>
      <c r="G115" s="136" t="s">
        <v>136</v>
      </c>
      <c r="H115" s="136" t="s">
        <v>136</v>
      </c>
      <c r="I115" s="136" t="s">
        <v>136</v>
      </c>
      <c r="J115" s="136" t="s">
        <v>136</v>
      </c>
      <c r="K115" s="136" t="s">
        <v>136</v>
      </c>
      <c r="L115" s="136" t="s">
        <v>136</v>
      </c>
      <c r="M115" s="80">
        <v>65.37</v>
      </c>
      <c r="N115" s="44"/>
      <c r="O115" s="81">
        <v>0</v>
      </c>
      <c r="P115" s="78">
        <f>M115*O115</f>
        <v>0</v>
      </c>
      <c r="Q115" s="79"/>
      <c r="T115" s="161"/>
      <c r="U115" s="161"/>
      <c r="V115" s="161"/>
      <c r="W115" s="161"/>
    </row>
    <row r="116" spans="3:23" s="45" customFormat="1" ht="158" customHeight="1">
      <c r="C116" s="77" t="str">
        <f t="shared" ref="C116:C126" si="18">"6.2." &amp; ROW(C3)-1 &amp; "."</f>
        <v>6.2.2.</v>
      </c>
      <c r="D116" s="67" t="s">
        <v>356</v>
      </c>
      <c r="E116" s="136" t="s">
        <v>137</v>
      </c>
      <c r="F116" s="136" t="s">
        <v>137</v>
      </c>
      <c r="G116" s="136" t="s">
        <v>137</v>
      </c>
      <c r="H116" s="136" t="s">
        <v>137</v>
      </c>
      <c r="I116" s="136" t="s">
        <v>137</v>
      </c>
      <c r="J116" s="136" t="s">
        <v>137</v>
      </c>
      <c r="K116" s="136" t="s">
        <v>137</v>
      </c>
      <c r="L116" s="136" t="s">
        <v>137</v>
      </c>
      <c r="M116" s="80">
        <v>73.796999999999997</v>
      </c>
      <c r="N116" s="44"/>
      <c r="O116" s="81">
        <v>0</v>
      </c>
      <c r="P116" s="78">
        <f t="shared" ref="P116:P126" si="19">M116*O116</f>
        <v>0</v>
      </c>
      <c r="Q116" s="79"/>
    </row>
    <row r="117" spans="3:23" s="45" customFormat="1" ht="71" customHeight="1">
      <c r="C117" s="77" t="str">
        <f t="shared" si="18"/>
        <v>6.2.3.</v>
      </c>
      <c r="D117" s="67" t="s">
        <v>356</v>
      </c>
      <c r="E117" s="136" t="s">
        <v>138</v>
      </c>
      <c r="F117" s="136" t="s">
        <v>138</v>
      </c>
      <c r="G117" s="136" t="s">
        <v>138</v>
      </c>
      <c r="H117" s="136" t="s">
        <v>138</v>
      </c>
      <c r="I117" s="136" t="s">
        <v>138</v>
      </c>
      <c r="J117" s="136" t="s">
        <v>138</v>
      </c>
      <c r="K117" s="136" t="s">
        <v>138</v>
      </c>
      <c r="L117" s="136" t="s">
        <v>138</v>
      </c>
      <c r="M117" s="80">
        <v>4.5999999999999996</v>
      </c>
      <c r="N117" s="44"/>
      <c r="O117" s="81">
        <v>0</v>
      </c>
      <c r="P117" s="78">
        <f t="shared" si="19"/>
        <v>0</v>
      </c>
      <c r="Q117" s="79"/>
    </row>
    <row r="118" spans="3:23" s="45" customFormat="1" ht="131.4" customHeight="1">
      <c r="C118" s="77" t="str">
        <f t="shared" si="18"/>
        <v>6.2.4.</v>
      </c>
      <c r="D118" s="67" t="s">
        <v>356</v>
      </c>
      <c r="E118" s="136" t="s">
        <v>139</v>
      </c>
      <c r="F118" s="136" t="s">
        <v>139</v>
      </c>
      <c r="G118" s="136" t="s">
        <v>139</v>
      </c>
      <c r="H118" s="136" t="s">
        <v>139</v>
      </c>
      <c r="I118" s="136" t="s">
        <v>139</v>
      </c>
      <c r="J118" s="136" t="s">
        <v>139</v>
      </c>
      <c r="K118" s="136" t="s">
        <v>139</v>
      </c>
      <c r="L118" s="136" t="s">
        <v>139</v>
      </c>
      <c r="M118" s="80">
        <v>116.63500000000001</v>
      </c>
      <c r="N118" s="44"/>
      <c r="O118" s="81">
        <v>0</v>
      </c>
      <c r="P118" s="78">
        <f t="shared" si="19"/>
        <v>0</v>
      </c>
      <c r="Q118" s="79"/>
    </row>
    <row r="119" spans="3:23" s="45" customFormat="1" ht="59" customHeight="1">
      <c r="C119" s="77" t="str">
        <f t="shared" si="18"/>
        <v>6.2.5.</v>
      </c>
      <c r="D119" s="67" t="s">
        <v>356</v>
      </c>
      <c r="E119" s="136" t="s">
        <v>140</v>
      </c>
      <c r="F119" s="136" t="s">
        <v>140</v>
      </c>
      <c r="G119" s="136" t="s">
        <v>140</v>
      </c>
      <c r="H119" s="136" t="s">
        <v>140</v>
      </c>
      <c r="I119" s="136" t="s">
        <v>140</v>
      </c>
      <c r="J119" s="136" t="s">
        <v>140</v>
      </c>
      <c r="K119" s="136" t="s">
        <v>140</v>
      </c>
      <c r="L119" s="136" t="s">
        <v>140</v>
      </c>
      <c r="M119" s="80">
        <v>34</v>
      </c>
      <c r="N119" s="44"/>
      <c r="O119" s="81">
        <v>0</v>
      </c>
      <c r="P119" s="78">
        <f t="shared" si="19"/>
        <v>0</v>
      </c>
      <c r="Q119" s="79"/>
    </row>
    <row r="120" spans="3:23" s="45" customFormat="1" ht="86" customHeight="1">
      <c r="C120" s="77" t="str">
        <f t="shared" si="18"/>
        <v>6.2.6.</v>
      </c>
      <c r="D120" s="67" t="s">
        <v>356</v>
      </c>
      <c r="E120" s="136" t="s">
        <v>141</v>
      </c>
      <c r="F120" s="136" t="s">
        <v>141</v>
      </c>
      <c r="G120" s="136" t="s">
        <v>141</v>
      </c>
      <c r="H120" s="136" t="s">
        <v>141</v>
      </c>
      <c r="I120" s="136" t="s">
        <v>141</v>
      </c>
      <c r="J120" s="136" t="s">
        <v>141</v>
      </c>
      <c r="K120" s="136" t="s">
        <v>141</v>
      </c>
      <c r="L120" s="136" t="s">
        <v>141</v>
      </c>
      <c r="M120" s="80">
        <v>26.3</v>
      </c>
      <c r="N120" s="44"/>
      <c r="O120" s="81">
        <v>0</v>
      </c>
      <c r="P120" s="78">
        <f t="shared" si="19"/>
        <v>0</v>
      </c>
      <c r="Q120" s="79"/>
    </row>
    <row r="121" spans="3:23" s="45" customFormat="1" ht="71.400000000000006" customHeight="1">
      <c r="C121" s="77" t="str">
        <f t="shared" si="18"/>
        <v>6.2.7.</v>
      </c>
      <c r="D121" s="67" t="s">
        <v>360</v>
      </c>
      <c r="E121" s="136" t="s">
        <v>142</v>
      </c>
      <c r="F121" s="136" t="s">
        <v>142</v>
      </c>
      <c r="G121" s="136" t="s">
        <v>142</v>
      </c>
      <c r="H121" s="136" t="s">
        <v>142</v>
      </c>
      <c r="I121" s="136" t="s">
        <v>142</v>
      </c>
      <c r="J121" s="136" t="s">
        <v>142</v>
      </c>
      <c r="K121" s="136" t="s">
        <v>142</v>
      </c>
      <c r="L121" s="136" t="s">
        <v>142</v>
      </c>
      <c r="M121" s="80">
        <v>28.86</v>
      </c>
      <c r="N121" s="44"/>
      <c r="O121" s="81">
        <v>0</v>
      </c>
      <c r="P121" s="78">
        <f t="shared" si="19"/>
        <v>0</v>
      </c>
      <c r="Q121" s="79"/>
    </row>
    <row r="122" spans="3:23" s="45" customFormat="1" ht="82.5" customHeight="1">
      <c r="C122" s="77" t="str">
        <f t="shared" si="18"/>
        <v>6.2.8.</v>
      </c>
      <c r="D122" s="67" t="s">
        <v>356</v>
      </c>
      <c r="E122" s="136" t="s">
        <v>143</v>
      </c>
      <c r="F122" s="136" t="s">
        <v>143</v>
      </c>
      <c r="G122" s="136" t="s">
        <v>143</v>
      </c>
      <c r="H122" s="136" t="s">
        <v>143</v>
      </c>
      <c r="I122" s="136" t="s">
        <v>143</v>
      </c>
      <c r="J122" s="136" t="s">
        <v>143</v>
      </c>
      <c r="K122" s="136" t="s">
        <v>143</v>
      </c>
      <c r="L122" s="136" t="s">
        <v>143</v>
      </c>
      <c r="M122" s="80">
        <v>5</v>
      </c>
      <c r="N122" s="44"/>
      <c r="O122" s="81">
        <v>0</v>
      </c>
      <c r="P122" s="78">
        <f t="shared" si="19"/>
        <v>0</v>
      </c>
      <c r="Q122" s="79"/>
    </row>
    <row r="123" spans="3:23" s="45" customFormat="1" ht="57.65" customHeight="1">
      <c r="C123" s="77" t="str">
        <f t="shared" si="18"/>
        <v>6.2.9.</v>
      </c>
      <c r="D123" s="67" t="s">
        <v>356</v>
      </c>
      <c r="E123" s="136" t="s">
        <v>144</v>
      </c>
      <c r="F123" s="136" t="s">
        <v>144</v>
      </c>
      <c r="G123" s="136" t="s">
        <v>144</v>
      </c>
      <c r="H123" s="136" t="s">
        <v>144</v>
      </c>
      <c r="I123" s="136" t="s">
        <v>144</v>
      </c>
      <c r="J123" s="136" t="s">
        <v>144</v>
      </c>
      <c r="K123" s="136" t="s">
        <v>144</v>
      </c>
      <c r="L123" s="136" t="s">
        <v>144</v>
      </c>
      <c r="M123" s="80">
        <v>45.023000000000003</v>
      </c>
      <c r="N123" s="44"/>
      <c r="O123" s="81">
        <v>0</v>
      </c>
      <c r="P123" s="78">
        <f t="shared" si="19"/>
        <v>0</v>
      </c>
      <c r="Q123" s="79"/>
    </row>
    <row r="124" spans="3:23" s="45" customFormat="1" ht="45" customHeight="1">
      <c r="C124" s="77" t="str">
        <f t="shared" si="18"/>
        <v>6.2.10.</v>
      </c>
      <c r="D124" s="67" t="s">
        <v>13</v>
      </c>
      <c r="E124" s="136" t="s">
        <v>145</v>
      </c>
      <c r="F124" s="136" t="s">
        <v>145</v>
      </c>
      <c r="G124" s="136" t="s">
        <v>145</v>
      </c>
      <c r="H124" s="136" t="s">
        <v>145</v>
      </c>
      <c r="I124" s="136" t="s">
        <v>145</v>
      </c>
      <c r="J124" s="136" t="s">
        <v>145</v>
      </c>
      <c r="K124" s="136" t="s">
        <v>145</v>
      </c>
      <c r="L124" s="136" t="s">
        <v>145</v>
      </c>
      <c r="M124" s="80">
        <v>15</v>
      </c>
      <c r="N124" s="44"/>
      <c r="O124" s="81">
        <v>0</v>
      </c>
      <c r="P124" s="78">
        <f t="shared" si="19"/>
        <v>0</v>
      </c>
      <c r="Q124" s="79"/>
    </row>
    <row r="125" spans="3:23" s="45" customFormat="1" ht="45.75" customHeight="1">
      <c r="C125" s="77" t="str">
        <f t="shared" si="18"/>
        <v>6.2.11.</v>
      </c>
      <c r="D125" s="67" t="s">
        <v>356</v>
      </c>
      <c r="E125" s="136" t="s">
        <v>146</v>
      </c>
      <c r="F125" s="136" t="s">
        <v>146</v>
      </c>
      <c r="G125" s="136" t="s">
        <v>146</v>
      </c>
      <c r="H125" s="136" t="s">
        <v>146</v>
      </c>
      <c r="I125" s="136" t="s">
        <v>146</v>
      </c>
      <c r="J125" s="136" t="s">
        <v>146</v>
      </c>
      <c r="K125" s="136" t="s">
        <v>146</v>
      </c>
      <c r="L125" s="136" t="s">
        <v>146</v>
      </c>
      <c r="M125" s="80">
        <v>279.40199999999999</v>
      </c>
      <c r="N125" s="44"/>
      <c r="O125" s="81">
        <v>0</v>
      </c>
      <c r="P125" s="78">
        <f t="shared" si="19"/>
        <v>0</v>
      </c>
      <c r="Q125" s="79"/>
    </row>
    <row r="126" spans="3:23" s="45" customFormat="1" ht="33.65" customHeight="1">
      <c r="C126" s="77" t="str">
        <f t="shared" si="18"/>
        <v>6.2.12.</v>
      </c>
      <c r="D126" s="67" t="s">
        <v>356</v>
      </c>
      <c r="E126" s="136" t="s">
        <v>147</v>
      </c>
      <c r="F126" s="136" t="s">
        <v>147</v>
      </c>
      <c r="G126" s="136" t="s">
        <v>147</v>
      </c>
      <c r="H126" s="136" t="s">
        <v>147</v>
      </c>
      <c r="I126" s="136" t="s">
        <v>147</v>
      </c>
      <c r="J126" s="136" t="s">
        <v>147</v>
      </c>
      <c r="K126" s="136" t="s">
        <v>147</v>
      </c>
      <c r="L126" s="136" t="s">
        <v>147</v>
      </c>
      <c r="M126" s="80">
        <v>308.262</v>
      </c>
      <c r="N126" s="44"/>
      <c r="O126" s="81">
        <v>0</v>
      </c>
      <c r="P126" s="78">
        <f t="shared" si="19"/>
        <v>0</v>
      </c>
      <c r="Q126" s="79"/>
    </row>
    <row r="127" spans="3:23" s="6" customFormat="1" ht="13">
      <c r="C127" s="10"/>
      <c r="D127" s="17"/>
      <c r="E127" s="22"/>
      <c r="F127" s="22"/>
      <c r="G127" s="22"/>
      <c r="H127" s="22"/>
      <c r="I127" s="22"/>
      <c r="J127" s="22"/>
      <c r="K127" s="22"/>
      <c r="L127" s="22"/>
      <c r="M127" s="50"/>
      <c r="N127" s="11"/>
      <c r="O127" s="12"/>
      <c r="P127" s="15"/>
      <c r="Q127" s="13"/>
    </row>
    <row r="128" spans="3:23" s="6" customFormat="1" ht="13">
      <c r="C128" s="38" t="s">
        <v>21</v>
      </c>
      <c r="D128" s="39"/>
      <c r="E128" s="40" t="s">
        <v>148</v>
      </c>
      <c r="F128" s="40"/>
      <c r="G128" s="40"/>
      <c r="H128" s="40"/>
      <c r="I128" s="40"/>
      <c r="J128" s="40"/>
      <c r="K128" s="40"/>
      <c r="L128" s="40"/>
      <c r="M128" s="49"/>
      <c r="N128" s="41"/>
      <c r="O128" s="42"/>
      <c r="P128" s="69">
        <f>SUM(P130:P135)</f>
        <v>0</v>
      </c>
      <c r="Q128" s="43"/>
    </row>
    <row r="129" spans="3:20" s="6" customFormat="1" ht="13">
      <c r="C129" s="10"/>
      <c r="D129" s="17"/>
      <c r="E129" s="22"/>
      <c r="F129" s="22"/>
      <c r="G129" s="22"/>
      <c r="H129" s="22"/>
      <c r="I129" s="22"/>
      <c r="J129" s="22"/>
      <c r="K129" s="22"/>
      <c r="L129" s="22"/>
      <c r="M129" s="50"/>
      <c r="N129" s="11"/>
      <c r="O129" s="12"/>
      <c r="P129" s="15"/>
      <c r="Q129" s="13"/>
    </row>
    <row r="130" spans="3:20" s="45" customFormat="1" ht="312.64999999999998" customHeight="1">
      <c r="C130" s="77" t="str">
        <f>"6.3." &amp; ROW(C2)-1 &amp; "."</f>
        <v>6.3.1.</v>
      </c>
      <c r="D130" s="67" t="s">
        <v>357</v>
      </c>
      <c r="E130" s="136" t="s">
        <v>149</v>
      </c>
      <c r="F130" s="136" t="s">
        <v>149</v>
      </c>
      <c r="G130" s="136" t="s">
        <v>149</v>
      </c>
      <c r="H130" s="136" t="s">
        <v>149</v>
      </c>
      <c r="I130" s="136" t="s">
        <v>149</v>
      </c>
      <c r="J130" s="136" t="s">
        <v>149</v>
      </c>
      <c r="K130" s="136" t="s">
        <v>149</v>
      </c>
      <c r="L130" s="136" t="s">
        <v>149</v>
      </c>
      <c r="M130" s="80">
        <v>1</v>
      </c>
      <c r="N130" s="44"/>
      <c r="O130" s="81">
        <v>0</v>
      </c>
      <c r="P130" s="78">
        <f>M130*O130</f>
        <v>0</v>
      </c>
      <c r="Q130" s="79"/>
    </row>
    <row r="131" spans="3:20" s="45" customFormat="1" ht="345.65" customHeight="1">
      <c r="C131" s="77" t="str">
        <f t="shared" ref="C131:C135" si="20">"6.3." &amp; ROW(C3)-1 &amp; "."</f>
        <v>6.3.2.</v>
      </c>
      <c r="D131" s="67" t="s">
        <v>357</v>
      </c>
      <c r="E131" s="136" t="s">
        <v>150</v>
      </c>
      <c r="F131" s="136" t="s">
        <v>150</v>
      </c>
      <c r="G131" s="136" t="s">
        <v>150</v>
      </c>
      <c r="H131" s="136" t="s">
        <v>150</v>
      </c>
      <c r="I131" s="136" t="s">
        <v>150</v>
      </c>
      <c r="J131" s="136" t="s">
        <v>150</v>
      </c>
      <c r="K131" s="136" t="s">
        <v>150</v>
      </c>
      <c r="L131" s="136" t="s">
        <v>150</v>
      </c>
      <c r="M131" s="80">
        <v>1</v>
      </c>
      <c r="N131" s="44"/>
      <c r="O131" s="81">
        <v>0</v>
      </c>
      <c r="P131" s="78">
        <f t="shared" ref="P131:P135" si="21">M131*O131</f>
        <v>0</v>
      </c>
      <c r="Q131" s="79"/>
    </row>
    <row r="132" spans="3:20" s="45" customFormat="1" ht="326.39999999999998" customHeight="1">
      <c r="C132" s="77" t="str">
        <f t="shared" si="20"/>
        <v>6.3.3.</v>
      </c>
      <c r="D132" s="67" t="s">
        <v>357</v>
      </c>
      <c r="E132" s="136" t="s">
        <v>151</v>
      </c>
      <c r="F132" s="136" t="s">
        <v>151</v>
      </c>
      <c r="G132" s="136" t="s">
        <v>151</v>
      </c>
      <c r="H132" s="136" t="s">
        <v>151</v>
      </c>
      <c r="I132" s="136" t="s">
        <v>151</v>
      </c>
      <c r="J132" s="136" t="s">
        <v>151</v>
      </c>
      <c r="K132" s="136" t="s">
        <v>151</v>
      </c>
      <c r="L132" s="136" t="s">
        <v>151</v>
      </c>
      <c r="M132" s="80">
        <v>1</v>
      </c>
      <c r="N132" s="44"/>
      <c r="O132" s="81">
        <v>0</v>
      </c>
      <c r="P132" s="78">
        <f t="shared" si="21"/>
        <v>0</v>
      </c>
      <c r="Q132" s="79"/>
    </row>
    <row r="133" spans="3:20" s="45" customFormat="1" ht="54.65" customHeight="1">
      <c r="C133" s="77" t="str">
        <f t="shared" si="20"/>
        <v>6.3.4.</v>
      </c>
      <c r="D133" s="67" t="s">
        <v>15</v>
      </c>
      <c r="E133" s="136" t="s">
        <v>152</v>
      </c>
      <c r="F133" s="136" t="s">
        <v>152</v>
      </c>
      <c r="G133" s="136" t="s">
        <v>152</v>
      </c>
      <c r="H133" s="136" t="s">
        <v>152</v>
      </c>
      <c r="I133" s="136" t="s">
        <v>152</v>
      </c>
      <c r="J133" s="136" t="s">
        <v>152</v>
      </c>
      <c r="K133" s="136" t="s">
        <v>152</v>
      </c>
      <c r="L133" s="136" t="s">
        <v>152</v>
      </c>
      <c r="M133" s="80">
        <v>2</v>
      </c>
      <c r="N133" s="44"/>
      <c r="O133" s="81">
        <v>0</v>
      </c>
      <c r="P133" s="78">
        <f t="shared" si="21"/>
        <v>0</v>
      </c>
      <c r="Q133" s="79"/>
    </row>
    <row r="134" spans="3:20" s="45" customFormat="1" ht="36" customHeight="1">
      <c r="C134" s="77" t="str">
        <f t="shared" si="20"/>
        <v>6.3.5.</v>
      </c>
      <c r="D134" s="67" t="s">
        <v>13</v>
      </c>
      <c r="E134" s="136" t="s">
        <v>153</v>
      </c>
      <c r="F134" s="136" t="s">
        <v>153</v>
      </c>
      <c r="G134" s="136" t="s">
        <v>153</v>
      </c>
      <c r="H134" s="136" t="s">
        <v>153</v>
      </c>
      <c r="I134" s="136" t="s">
        <v>153</v>
      </c>
      <c r="J134" s="136" t="s">
        <v>153</v>
      </c>
      <c r="K134" s="136" t="s">
        <v>153</v>
      </c>
      <c r="L134" s="136" t="s">
        <v>153</v>
      </c>
      <c r="M134" s="80">
        <v>1</v>
      </c>
      <c r="N134" s="44"/>
      <c r="O134" s="81">
        <v>0</v>
      </c>
      <c r="P134" s="78">
        <f t="shared" si="21"/>
        <v>0</v>
      </c>
      <c r="Q134" s="79"/>
    </row>
    <row r="135" spans="3:20" s="45" customFormat="1" ht="35" customHeight="1">
      <c r="C135" s="77" t="str">
        <f t="shared" si="20"/>
        <v>6.3.6.</v>
      </c>
      <c r="D135" s="67" t="s">
        <v>356</v>
      </c>
      <c r="E135" s="136" t="s">
        <v>154</v>
      </c>
      <c r="F135" s="136" t="s">
        <v>154</v>
      </c>
      <c r="G135" s="136" t="s">
        <v>154</v>
      </c>
      <c r="H135" s="136" t="s">
        <v>154</v>
      </c>
      <c r="I135" s="136" t="s">
        <v>154</v>
      </c>
      <c r="J135" s="136" t="s">
        <v>154</v>
      </c>
      <c r="K135" s="136" t="s">
        <v>154</v>
      </c>
      <c r="L135" s="136" t="s">
        <v>154</v>
      </c>
      <c r="M135" s="80">
        <v>1.2</v>
      </c>
      <c r="N135" s="44"/>
      <c r="O135" s="81">
        <v>0</v>
      </c>
      <c r="P135" s="78">
        <f t="shared" si="21"/>
        <v>0</v>
      </c>
      <c r="Q135" s="79"/>
    </row>
    <row r="136" spans="3:20" s="45" customFormat="1" ht="35" customHeight="1">
      <c r="C136" s="77"/>
      <c r="D136" s="67"/>
      <c r="E136" s="93"/>
      <c r="F136" s="93"/>
      <c r="G136" s="93"/>
      <c r="H136" s="93"/>
      <c r="I136" s="93"/>
      <c r="J136" s="93"/>
      <c r="K136" s="93"/>
      <c r="L136" s="93"/>
      <c r="M136" s="80"/>
      <c r="N136" s="44"/>
      <c r="O136" s="81"/>
      <c r="P136" s="78"/>
      <c r="Q136" s="79"/>
    </row>
    <row r="137" spans="3:20" s="6" customFormat="1" ht="13">
      <c r="C137" s="38" t="s">
        <v>381</v>
      </c>
      <c r="D137" s="39"/>
      <c r="E137" s="40" t="s">
        <v>362</v>
      </c>
      <c r="F137" s="40"/>
      <c r="G137" s="40"/>
      <c r="H137" s="40"/>
      <c r="I137" s="40"/>
      <c r="J137" s="40"/>
      <c r="K137" s="40"/>
      <c r="L137" s="40"/>
      <c r="M137" s="49"/>
      <c r="N137" s="41"/>
      <c r="O137" s="42"/>
      <c r="P137" s="69">
        <f>SUM(P139:P139)</f>
        <v>2500</v>
      </c>
      <c r="Q137" s="43"/>
    </row>
    <row r="138" spans="3:20" s="6" customFormat="1" ht="13">
      <c r="C138" s="10"/>
      <c r="D138" s="17"/>
      <c r="E138" s="22"/>
      <c r="F138" s="22"/>
      <c r="G138" s="22"/>
      <c r="H138" s="22"/>
      <c r="I138" s="22"/>
      <c r="J138" s="22"/>
      <c r="K138" s="22"/>
      <c r="L138" s="22"/>
      <c r="M138" s="50"/>
      <c r="N138" s="11"/>
      <c r="O138" s="12"/>
      <c r="P138" s="15"/>
      <c r="Q138" s="13"/>
    </row>
    <row r="139" spans="3:20" s="45" customFormat="1" ht="157.75" customHeight="1">
      <c r="C139" s="100" t="s">
        <v>382</v>
      </c>
      <c r="D139" s="101" t="s">
        <v>13</v>
      </c>
      <c r="E139" s="160" t="s">
        <v>378</v>
      </c>
      <c r="F139" s="160" t="s">
        <v>348</v>
      </c>
      <c r="G139" s="160" t="s">
        <v>348</v>
      </c>
      <c r="H139" s="160" t="s">
        <v>348</v>
      </c>
      <c r="I139" s="160" t="s">
        <v>348</v>
      </c>
      <c r="J139" s="160" t="s">
        <v>348</v>
      </c>
      <c r="K139" s="160" t="s">
        <v>348</v>
      </c>
      <c r="L139" s="160" t="s">
        <v>348</v>
      </c>
      <c r="M139" s="102">
        <v>1</v>
      </c>
      <c r="N139" s="103"/>
      <c r="O139" s="104">
        <v>2500</v>
      </c>
      <c r="P139" s="105">
        <f>M139*O139</f>
        <v>2500</v>
      </c>
      <c r="Q139" s="79"/>
      <c r="T139" s="119"/>
    </row>
    <row r="140" spans="3:20" s="45" customFormat="1" ht="20" customHeight="1">
      <c r="C140" s="77"/>
      <c r="D140" s="67"/>
      <c r="E140" s="76"/>
      <c r="F140" s="76"/>
      <c r="G140" s="76"/>
      <c r="H140" s="76"/>
      <c r="I140" s="76"/>
      <c r="J140" s="76"/>
      <c r="K140" s="76"/>
      <c r="L140" s="76"/>
      <c r="M140" s="80"/>
      <c r="N140" s="44"/>
      <c r="O140" s="81"/>
      <c r="P140" s="78"/>
      <c r="Q140" s="79"/>
    </row>
    <row r="141" spans="3:20" s="6" customFormat="1" ht="13">
      <c r="C141" s="30"/>
      <c r="D141" s="31"/>
      <c r="E141" s="32" t="s">
        <v>7</v>
      </c>
      <c r="F141" s="32"/>
      <c r="G141" s="32"/>
      <c r="H141" s="32"/>
      <c r="I141" s="32"/>
      <c r="J141" s="32"/>
      <c r="K141" s="32"/>
      <c r="L141" s="32"/>
      <c r="M141" s="48"/>
      <c r="N141" s="33"/>
      <c r="O141" s="34"/>
      <c r="P141" s="35">
        <f>(SUM(P142:P411))/2</f>
        <v>4500</v>
      </c>
      <c r="Q141" s="36"/>
    </row>
    <row r="142" spans="3:20" s="6" customFormat="1" ht="15" customHeight="1">
      <c r="C142" s="27"/>
      <c r="D142" s="21"/>
      <c r="E142" s="37"/>
      <c r="F142" s="27"/>
      <c r="G142" s="27"/>
      <c r="H142" s="27"/>
      <c r="I142" s="27"/>
      <c r="J142" s="27"/>
      <c r="K142" s="27"/>
      <c r="L142" s="27"/>
      <c r="M142" s="47"/>
      <c r="N142" s="28"/>
      <c r="O142" s="55"/>
      <c r="P142" s="55"/>
      <c r="Q142" s="29"/>
    </row>
    <row r="143" spans="3:20" s="6" customFormat="1" ht="13">
      <c r="C143" s="38" t="s">
        <v>22</v>
      </c>
      <c r="D143" s="39"/>
      <c r="E143" s="40" t="s">
        <v>157</v>
      </c>
      <c r="F143" s="40"/>
      <c r="G143" s="40"/>
      <c r="H143" s="40"/>
      <c r="I143" s="40"/>
      <c r="J143" s="40"/>
      <c r="K143" s="40"/>
      <c r="L143" s="40"/>
      <c r="M143" s="49"/>
      <c r="N143" s="41"/>
      <c r="O143" s="42"/>
      <c r="P143" s="69">
        <f>SUM(P145:P146)</f>
        <v>0</v>
      </c>
      <c r="Q143" s="43"/>
    </row>
    <row r="144" spans="3:20" s="6" customFormat="1" ht="13">
      <c r="C144" s="10"/>
      <c r="D144" s="17"/>
      <c r="E144" s="22"/>
      <c r="F144" s="22"/>
      <c r="G144" s="22"/>
      <c r="H144" s="22"/>
      <c r="I144" s="22"/>
      <c r="J144" s="22"/>
      <c r="K144" s="22"/>
      <c r="L144" s="22"/>
      <c r="M144" s="50"/>
      <c r="N144" s="11"/>
      <c r="O144" s="12"/>
      <c r="P144" s="15"/>
      <c r="Q144" s="13"/>
    </row>
    <row r="145" spans="3:17" s="45" customFormat="1" ht="207" customHeight="1">
      <c r="C145" s="77" t="str">
        <f>"7." &amp; ROW(C2)-1 &amp; "."</f>
        <v>7.1.</v>
      </c>
      <c r="D145" s="67" t="s">
        <v>356</v>
      </c>
      <c r="E145" s="138" t="s">
        <v>155</v>
      </c>
      <c r="F145" s="138" t="s">
        <v>155</v>
      </c>
      <c r="G145" s="138" t="s">
        <v>155</v>
      </c>
      <c r="H145" s="138" t="s">
        <v>155</v>
      </c>
      <c r="I145" s="138" t="s">
        <v>155</v>
      </c>
      <c r="J145" s="138" t="s">
        <v>155</v>
      </c>
      <c r="K145" s="138" t="s">
        <v>155</v>
      </c>
      <c r="L145" s="138" t="s">
        <v>155</v>
      </c>
      <c r="M145" s="80">
        <v>280</v>
      </c>
      <c r="N145" s="44"/>
      <c r="O145" s="81">
        <v>0</v>
      </c>
      <c r="P145" s="78">
        <f>M145*O145</f>
        <v>0</v>
      </c>
      <c r="Q145" s="79"/>
    </row>
    <row r="146" spans="3:17" s="45" customFormat="1" ht="24" customHeight="1">
      <c r="C146" s="77" t="str">
        <f>"7." &amp; ROW(C3)-1 &amp; "."</f>
        <v>7.2.</v>
      </c>
      <c r="D146" s="67" t="s">
        <v>13</v>
      </c>
      <c r="E146" s="136" t="s">
        <v>158</v>
      </c>
      <c r="F146" s="136" t="s">
        <v>156</v>
      </c>
      <c r="G146" s="136" t="s">
        <v>156</v>
      </c>
      <c r="H146" s="136" t="s">
        <v>156</v>
      </c>
      <c r="I146" s="136" t="s">
        <v>156</v>
      </c>
      <c r="J146" s="136" t="s">
        <v>156</v>
      </c>
      <c r="K146" s="136" t="s">
        <v>156</v>
      </c>
      <c r="L146" s="136" t="s">
        <v>156</v>
      </c>
      <c r="M146" s="80">
        <v>2</v>
      </c>
      <c r="N146" s="44"/>
      <c r="O146" s="81">
        <v>0</v>
      </c>
      <c r="P146" s="78">
        <f t="shared" ref="P146" si="22">M146*O146</f>
        <v>0</v>
      </c>
      <c r="Q146" s="79"/>
    </row>
    <row r="147" spans="3:17" s="45" customFormat="1" ht="19.25" customHeight="1">
      <c r="C147" s="77"/>
      <c r="D147" s="67"/>
      <c r="E147" s="76"/>
      <c r="F147" s="76"/>
      <c r="G147" s="76"/>
      <c r="H147" s="76"/>
      <c r="I147" s="76"/>
      <c r="J147" s="76"/>
      <c r="K147" s="76"/>
      <c r="L147" s="76"/>
      <c r="M147" s="80"/>
      <c r="N147" s="44"/>
      <c r="O147" s="81"/>
      <c r="P147" s="78"/>
      <c r="Q147" s="79"/>
    </row>
    <row r="148" spans="3:17" s="6" customFormat="1" ht="13">
      <c r="C148" s="38" t="s">
        <v>23</v>
      </c>
      <c r="D148" s="39"/>
      <c r="E148" s="40" t="s">
        <v>159</v>
      </c>
      <c r="F148" s="40"/>
      <c r="G148" s="40"/>
      <c r="H148" s="40"/>
      <c r="I148" s="40"/>
      <c r="J148" s="40"/>
      <c r="K148" s="40"/>
      <c r="L148" s="40"/>
      <c r="M148" s="49"/>
      <c r="N148" s="41"/>
      <c r="O148" s="42"/>
      <c r="P148" s="69"/>
      <c r="Q148" s="43"/>
    </row>
    <row r="149" spans="3:17" s="6" customFormat="1" ht="13">
      <c r="C149" s="10"/>
      <c r="D149" s="17"/>
      <c r="E149" s="22"/>
      <c r="F149" s="22"/>
      <c r="G149" s="22"/>
      <c r="H149" s="22"/>
      <c r="I149" s="22"/>
      <c r="J149" s="22"/>
      <c r="K149" s="22"/>
      <c r="L149" s="22"/>
      <c r="M149" s="50"/>
      <c r="N149" s="11"/>
      <c r="O149" s="12"/>
      <c r="P149" s="15"/>
      <c r="Q149" s="13"/>
    </row>
    <row r="150" spans="3:17" s="6" customFormat="1" ht="13">
      <c r="C150" s="38" t="s">
        <v>24</v>
      </c>
      <c r="D150" s="39"/>
      <c r="E150" s="40" t="s">
        <v>160</v>
      </c>
      <c r="F150" s="40"/>
      <c r="G150" s="40"/>
      <c r="H150" s="40"/>
      <c r="I150" s="40"/>
      <c r="J150" s="40"/>
      <c r="K150" s="40"/>
      <c r="L150" s="40"/>
      <c r="M150" s="49"/>
      <c r="N150" s="41"/>
      <c r="O150" s="42"/>
      <c r="P150" s="69">
        <f>SUM(P152:P156)</f>
        <v>0</v>
      </c>
      <c r="Q150" s="43"/>
    </row>
    <row r="151" spans="3:17" s="6" customFormat="1" ht="13">
      <c r="C151" s="10"/>
      <c r="D151" s="17"/>
      <c r="E151" s="22"/>
      <c r="F151" s="22"/>
      <c r="G151" s="22"/>
      <c r="H151" s="22"/>
      <c r="I151" s="22"/>
      <c r="J151" s="22"/>
      <c r="K151" s="22"/>
      <c r="L151" s="22"/>
      <c r="M151" s="50"/>
      <c r="N151" s="11"/>
      <c r="O151" s="12"/>
      <c r="P151" s="15"/>
      <c r="Q151" s="13"/>
    </row>
    <row r="152" spans="3:17" s="45" customFormat="1" ht="36" customHeight="1">
      <c r="C152" s="77" t="str">
        <f>"8.1." &amp; ROW(C2)-1 &amp; "."</f>
        <v>8.1.1.</v>
      </c>
      <c r="D152" s="67" t="s">
        <v>15</v>
      </c>
      <c r="E152" s="136" t="s">
        <v>161</v>
      </c>
      <c r="F152" s="136" t="s">
        <v>161</v>
      </c>
      <c r="G152" s="136" t="s">
        <v>161</v>
      </c>
      <c r="H152" s="136" t="s">
        <v>161</v>
      </c>
      <c r="I152" s="136" t="s">
        <v>161</v>
      </c>
      <c r="J152" s="136" t="s">
        <v>161</v>
      </c>
      <c r="K152" s="136" t="s">
        <v>161</v>
      </c>
      <c r="L152" s="136" t="s">
        <v>161</v>
      </c>
      <c r="M152" s="80">
        <v>30</v>
      </c>
      <c r="N152" s="44"/>
      <c r="O152" s="81">
        <v>0</v>
      </c>
      <c r="P152" s="78">
        <f>M152*O152</f>
        <v>0</v>
      </c>
      <c r="Q152" s="79"/>
    </row>
    <row r="153" spans="3:17" s="45" customFormat="1" ht="52.75" customHeight="1">
      <c r="C153" s="77" t="str">
        <f>"8.1." &amp; ROW(C3)-1 &amp; "."</f>
        <v>8.1.2.</v>
      </c>
      <c r="D153" s="67" t="s">
        <v>15</v>
      </c>
      <c r="E153" s="136" t="s">
        <v>162</v>
      </c>
      <c r="F153" s="136" t="s">
        <v>162</v>
      </c>
      <c r="G153" s="136" t="s">
        <v>162</v>
      </c>
      <c r="H153" s="136" t="s">
        <v>162</v>
      </c>
      <c r="I153" s="136" t="s">
        <v>162</v>
      </c>
      <c r="J153" s="136" t="s">
        <v>162</v>
      </c>
      <c r="K153" s="136" t="s">
        <v>162</v>
      </c>
      <c r="L153" s="136" t="s">
        <v>162</v>
      </c>
      <c r="M153" s="80">
        <v>30</v>
      </c>
      <c r="N153" s="44"/>
      <c r="O153" s="81">
        <v>0</v>
      </c>
      <c r="P153" s="78">
        <f t="shared" ref="P153:P156" si="23">M153*O153</f>
        <v>0</v>
      </c>
      <c r="Q153" s="79"/>
    </row>
    <row r="154" spans="3:17" s="45" customFormat="1" ht="24" customHeight="1">
      <c r="C154" s="77" t="str">
        <f>"8.1." &amp; ROW(C4)-1 &amp; "."</f>
        <v>8.1.3.</v>
      </c>
      <c r="D154" s="67" t="s">
        <v>13</v>
      </c>
      <c r="E154" s="136" t="s">
        <v>163</v>
      </c>
      <c r="F154" s="136" t="s">
        <v>163</v>
      </c>
      <c r="G154" s="136" t="s">
        <v>163</v>
      </c>
      <c r="H154" s="136" t="s">
        <v>163</v>
      </c>
      <c r="I154" s="136" t="s">
        <v>163</v>
      </c>
      <c r="J154" s="136" t="s">
        <v>163</v>
      </c>
      <c r="K154" s="136" t="s">
        <v>163</v>
      </c>
      <c r="L154" s="136" t="s">
        <v>163</v>
      </c>
      <c r="M154" s="80">
        <v>3</v>
      </c>
      <c r="N154" s="44"/>
      <c r="O154" s="81">
        <v>0</v>
      </c>
      <c r="P154" s="78">
        <f t="shared" si="23"/>
        <v>0</v>
      </c>
      <c r="Q154" s="79"/>
    </row>
    <row r="155" spans="3:17" s="45" customFormat="1" ht="24.75" customHeight="1">
      <c r="C155" s="77" t="str">
        <f>"8.1." &amp; ROW(C5)-1 &amp; "."</f>
        <v>8.1.4.</v>
      </c>
      <c r="D155" s="67" t="s">
        <v>13</v>
      </c>
      <c r="E155" s="136" t="s">
        <v>164</v>
      </c>
      <c r="F155" s="136" t="s">
        <v>164</v>
      </c>
      <c r="G155" s="136" t="s">
        <v>164</v>
      </c>
      <c r="H155" s="136" t="s">
        <v>164</v>
      </c>
      <c r="I155" s="136" t="s">
        <v>164</v>
      </c>
      <c r="J155" s="136" t="s">
        <v>164</v>
      </c>
      <c r="K155" s="136" t="s">
        <v>164</v>
      </c>
      <c r="L155" s="136" t="s">
        <v>164</v>
      </c>
      <c r="M155" s="80">
        <v>2</v>
      </c>
      <c r="N155" s="44"/>
      <c r="O155" s="81">
        <v>0</v>
      </c>
      <c r="P155" s="78">
        <f t="shared" si="23"/>
        <v>0</v>
      </c>
      <c r="Q155" s="79"/>
    </row>
    <row r="156" spans="3:17" s="45" customFormat="1" ht="24" customHeight="1">
      <c r="C156" s="77" t="str">
        <f>"8.1." &amp; ROW(C6)-1 &amp; "."</f>
        <v>8.1.5.</v>
      </c>
      <c r="D156" s="67" t="s">
        <v>13</v>
      </c>
      <c r="E156" s="136" t="s">
        <v>165</v>
      </c>
      <c r="F156" s="136" t="s">
        <v>165</v>
      </c>
      <c r="G156" s="136" t="s">
        <v>165</v>
      </c>
      <c r="H156" s="136" t="s">
        <v>165</v>
      </c>
      <c r="I156" s="136" t="s">
        <v>165</v>
      </c>
      <c r="J156" s="136" t="s">
        <v>165</v>
      </c>
      <c r="K156" s="136" t="s">
        <v>165</v>
      </c>
      <c r="L156" s="136" t="s">
        <v>165</v>
      </c>
      <c r="M156" s="80">
        <v>1</v>
      </c>
      <c r="N156" s="44"/>
      <c r="O156" s="81">
        <v>0</v>
      </c>
      <c r="P156" s="78">
        <f t="shared" si="23"/>
        <v>0</v>
      </c>
      <c r="Q156" s="79"/>
    </row>
    <row r="157" spans="3:17" s="45" customFormat="1" ht="19.25" customHeight="1">
      <c r="C157" s="77"/>
      <c r="D157" s="67"/>
      <c r="E157" s="76"/>
      <c r="F157" s="76"/>
      <c r="G157" s="76"/>
      <c r="H157" s="76"/>
      <c r="I157" s="76"/>
      <c r="J157" s="76"/>
      <c r="K157" s="76"/>
      <c r="L157" s="76"/>
      <c r="M157" s="80"/>
      <c r="N157" s="44"/>
      <c r="O157" s="81"/>
      <c r="P157" s="78"/>
      <c r="Q157" s="79"/>
    </row>
    <row r="158" spans="3:17" s="6" customFormat="1" ht="13">
      <c r="C158" s="38" t="s">
        <v>26</v>
      </c>
      <c r="D158" s="39"/>
      <c r="E158" s="40" t="s">
        <v>166</v>
      </c>
      <c r="F158" s="40"/>
      <c r="G158" s="40"/>
      <c r="H158" s="40"/>
      <c r="I158" s="40"/>
      <c r="J158" s="40"/>
      <c r="K158" s="40"/>
      <c r="L158" s="40"/>
      <c r="M158" s="49"/>
      <c r="N158" s="41"/>
      <c r="O158" s="42"/>
      <c r="P158" s="69">
        <f>SUM(P160:P169)</f>
        <v>0</v>
      </c>
      <c r="Q158" s="43"/>
    </row>
    <row r="159" spans="3:17" s="6" customFormat="1" ht="13">
      <c r="C159" s="10"/>
      <c r="D159" s="17"/>
      <c r="E159" s="22"/>
      <c r="F159" s="22"/>
      <c r="G159" s="22"/>
      <c r="H159" s="22"/>
      <c r="I159" s="22"/>
      <c r="J159" s="22"/>
      <c r="K159" s="22"/>
      <c r="L159" s="22"/>
      <c r="M159" s="50"/>
      <c r="N159" s="11"/>
      <c r="O159" s="12"/>
      <c r="P159" s="15"/>
      <c r="Q159" s="13"/>
    </row>
    <row r="160" spans="3:17" s="45" customFormat="1" ht="36" customHeight="1">
      <c r="C160" s="77" t="str">
        <f t="shared" ref="C160:C169" si="24">"8.2." &amp; ROW(C2)-1 &amp; "."</f>
        <v>8.2.1.</v>
      </c>
      <c r="D160" s="67" t="s">
        <v>13</v>
      </c>
      <c r="E160" s="136" t="s">
        <v>167</v>
      </c>
      <c r="F160" s="136" t="s">
        <v>167</v>
      </c>
      <c r="G160" s="136" t="s">
        <v>167</v>
      </c>
      <c r="H160" s="136" t="s">
        <v>167</v>
      </c>
      <c r="I160" s="136" t="s">
        <v>167</v>
      </c>
      <c r="J160" s="136" t="s">
        <v>167</v>
      </c>
      <c r="K160" s="136" t="s">
        <v>167</v>
      </c>
      <c r="L160" s="136" t="s">
        <v>167</v>
      </c>
      <c r="M160" s="80">
        <v>1</v>
      </c>
      <c r="N160" s="44"/>
      <c r="O160" s="81">
        <v>0</v>
      </c>
      <c r="P160" s="78">
        <f>M160*O160</f>
        <v>0</v>
      </c>
      <c r="Q160" s="79"/>
    </row>
    <row r="161" spans="3:20" s="45" customFormat="1" ht="27" customHeight="1">
      <c r="C161" s="77" t="str">
        <f t="shared" si="24"/>
        <v>8.2.2.</v>
      </c>
      <c r="D161" s="67" t="s">
        <v>13</v>
      </c>
      <c r="E161" s="136" t="s">
        <v>168</v>
      </c>
      <c r="F161" s="136" t="s">
        <v>168</v>
      </c>
      <c r="G161" s="136" t="s">
        <v>168</v>
      </c>
      <c r="H161" s="136" t="s">
        <v>168</v>
      </c>
      <c r="I161" s="136" t="s">
        <v>168</v>
      </c>
      <c r="J161" s="136" t="s">
        <v>168</v>
      </c>
      <c r="K161" s="136" t="s">
        <v>168</v>
      </c>
      <c r="L161" s="136" t="s">
        <v>168</v>
      </c>
      <c r="M161" s="80">
        <v>1</v>
      </c>
      <c r="N161" s="44"/>
      <c r="O161" s="81">
        <v>0</v>
      </c>
      <c r="P161" s="78">
        <f t="shared" ref="P161:P169" si="25">M161*O161</f>
        <v>0</v>
      </c>
      <c r="Q161" s="79"/>
    </row>
    <row r="162" spans="3:20" s="45" customFormat="1" ht="24" customHeight="1">
      <c r="C162" s="77" t="str">
        <f t="shared" si="24"/>
        <v>8.2.3.</v>
      </c>
      <c r="D162" s="67" t="s">
        <v>13</v>
      </c>
      <c r="E162" s="136" t="s">
        <v>169</v>
      </c>
      <c r="F162" s="136" t="s">
        <v>169</v>
      </c>
      <c r="G162" s="136" t="s">
        <v>169</v>
      </c>
      <c r="H162" s="136" t="s">
        <v>169</v>
      </c>
      <c r="I162" s="136" t="s">
        <v>169</v>
      </c>
      <c r="J162" s="136" t="s">
        <v>169</v>
      </c>
      <c r="K162" s="136" t="s">
        <v>169</v>
      </c>
      <c r="L162" s="136" t="s">
        <v>169</v>
      </c>
      <c r="M162" s="80">
        <v>1</v>
      </c>
      <c r="N162" s="44"/>
      <c r="O162" s="81">
        <v>0</v>
      </c>
      <c r="P162" s="78">
        <f t="shared" si="25"/>
        <v>0</v>
      </c>
      <c r="Q162" s="79"/>
    </row>
    <row r="163" spans="3:20" s="45" customFormat="1" ht="44.4" customHeight="1">
      <c r="C163" s="77" t="str">
        <f t="shared" si="24"/>
        <v>8.2.4.</v>
      </c>
      <c r="D163" s="67" t="s">
        <v>13</v>
      </c>
      <c r="E163" s="136" t="s">
        <v>170</v>
      </c>
      <c r="F163" s="136" t="s">
        <v>170</v>
      </c>
      <c r="G163" s="136" t="s">
        <v>170</v>
      </c>
      <c r="H163" s="136" t="s">
        <v>170</v>
      </c>
      <c r="I163" s="136" t="s">
        <v>170</v>
      </c>
      <c r="J163" s="136" t="s">
        <v>170</v>
      </c>
      <c r="K163" s="136" t="s">
        <v>170</v>
      </c>
      <c r="L163" s="136" t="s">
        <v>170</v>
      </c>
      <c r="M163" s="80">
        <v>1</v>
      </c>
      <c r="N163" s="44"/>
      <c r="O163" s="81">
        <v>0</v>
      </c>
      <c r="P163" s="78">
        <f t="shared" si="25"/>
        <v>0</v>
      </c>
      <c r="Q163" s="79"/>
    </row>
    <row r="164" spans="3:20" s="45" customFormat="1" ht="24" customHeight="1">
      <c r="C164" s="77" t="str">
        <f t="shared" si="24"/>
        <v>8.2.5.</v>
      </c>
      <c r="D164" s="67" t="s">
        <v>13</v>
      </c>
      <c r="E164" s="136" t="s">
        <v>171</v>
      </c>
      <c r="F164" s="136" t="s">
        <v>171</v>
      </c>
      <c r="G164" s="136" t="s">
        <v>171</v>
      </c>
      <c r="H164" s="136" t="s">
        <v>171</v>
      </c>
      <c r="I164" s="136" t="s">
        <v>171</v>
      </c>
      <c r="J164" s="136" t="s">
        <v>171</v>
      </c>
      <c r="K164" s="136" t="s">
        <v>171</v>
      </c>
      <c r="L164" s="136" t="s">
        <v>171</v>
      </c>
      <c r="M164" s="80">
        <v>1</v>
      </c>
      <c r="N164" s="44"/>
      <c r="O164" s="81">
        <v>0</v>
      </c>
      <c r="P164" s="78">
        <f t="shared" si="25"/>
        <v>0</v>
      </c>
      <c r="Q164" s="79"/>
    </row>
    <row r="165" spans="3:20" s="45" customFormat="1" ht="36" customHeight="1">
      <c r="C165" s="77" t="str">
        <f t="shared" si="24"/>
        <v>8.2.6.</v>
      </c>
      <c r="D165" s="67" t="s">
        <v>13</v>
      </c>
      <c r="E165" s="136" t="s">
        <v>172</v>
      </c>
      <c r="F165" s="136" t="s">
        <v>172</v>
      </c>
      <c r="G165" s="136" t="s">
        <v>172</v>
      </c>
      <c r="H165" s="136" t="s">
        <v>172</v>
      </c>
      <c r="I165" s="136" t="s">
        <v>172</v>
      </c>
      <c r="J165" s="136" t="s">
        <v>172</v>
      </c>
      <c r="K165" s="136" t="s">
        <v>172</v>
      </c>
      <c r="L165" s="136" t="s">
        <v>172</v>
      </c>
      <c r="M165" s="80">
        <v>1</v>
      </c>
      <c r="N165" s="44"/>
      <c r="O165" s="81">
        <v>0</v>
      </c>
      <c r="P165" s="78">
        <f t="shared" si="25"/>
        <v>0</v>
      </c>
      <c r="Q165" s="79"/>
    </row>
    <row r="166" spans="3:20" s="45" customFormat="1" ht="28.5" customHeight="1">
      <c r="C166" s="77" t="str">
        <f t="shared" si="24"/>
        <v>8.2.7.</v>
      </c>
      <c r="D166" s="67" t="s">
        <v>13</v>
      </c>
      <c r="E166" s="136" t="s">
        <v>173</v>
      </c>
      <c r="F166" s="136" t="s">
        <v>173</v>
      </c>
      <c r="G166" s="136" t="s">
        <v>173</v>
      </c>
      <c r="H166" s="136" t="s">
        <v>173</v>
      </c>
      <c r="I166" s="136" t="s">
        <v>173</v>
      </c>
      <c r="J166" s="136" t="s">
        <v>173</v>
      </c>
      <c r="K166" s="136" t="s">
        <v>173</v>
      </c>
      <c r="L166" s="136" t="s">
        <v>173</v>
      </c>
      <c r="M166" s="80">
        <v>2</v>
      </c>
      <c r="N166" s="44"/>
      <c r="O166" s="81">
        <v>0</v>
      </c>
      <c r="P166" s="78">
        <f t="shared" si="25"/>
        <v>0</v>
      </c>
      <c r="Q166" s="79"/>
    </row>
    <row r="167" spans="3:20" s="45" customFormat="1" ht="24" customHeight="1">
      <c r="C167" s="77" t="str">
        <f t="shared" si="24"/>
        <v>8.2.8.</v>
      </c>
      <c r="D167" s="67" t="s">
        <v>13</v>
      </c>
      <c r="E167" s="136" t="s">
        <v>174</v>
      </c>
      <c r="F167" s="136" t="s">
        <v>174</v>
      </c>
      <c r="G167" s="136" t="s">
        <v>174</v>
      </c>
      <c r="H167" s="136" t="s">
        <v>174</v>
      </c>
      <c r="I167" s="136" t="s">
        <v>174</v>
      </c>
      <c r="J167" s="136" t="s">
        <v>174</v>
      </c>
      <c r="K167" s="136" t="s">
        <v>174</v>
      </c>
      <c r="L167" s="136" t="s">
        <v>174</v>
      </c>
      <c r="M167" s="80">
        <v>1</v>
      </c>
      <c r="N167" s="44"/>
      <c r="O167" s="81">
        <v>0</v>
      </c>
      <c r="P167" s="78">
        <f t="shared" si="25"/>
        <v>0</v>
      </c>
      <c r="Q167" s="79"/>
    </row>
    <row r="168" spans="3:20" s="45" customFormat="1" ht="27" customHeight="1">
      <c r="C168" s="77" t="str">
        <f t="shared" si="24"/>
        <v>8.2.9.</v>
      </c>
      <c r="D168" s="67" t="s">
        <v>13</v>
      </c>
      <c r="E168" s="136" t="s">
        <v>175</v>
      </c>
      <c r="F168" s="136" t="s">
        <v>175</v>
      </c>
      <c r="G168" s="136" t="s">
        <v>175</v>
      </c>
      <c r="H168" s="136" t="s">
        <v>175</v>
      </c>
      <c r="I168" s="136" t="s">
        <v>175</v>
      </c>
      <c r="J168" s="136" t="s">
        <v>175</v>
      </c>
      <c r="K168" s="136" t="s">
        <v>175</v>
      </c>
      <c r="L168" s="136" t="s">
        <v>175</v>
      </c>
      <c r="M168" s="80">
        <v>1</v>
      </c>
      <c r="N168" s="44"/>
      <c r="O168" s="81">
        <v>0</v>
      </c>
      <c r="P168" s="78">
        <f t="shared" si="25"/>
        <v>0</v>
      </c>
      <c r="Q168" s="79"/>
    </row>
    <row r="169" spans="3:20" s="45" customFormat="1" ht="24" customHeight="1">
      <c r="C169" s="77" t="str">
        <f t="shared" si="24"/>
        <v>8.2.10.</v>
      </c>
      <c r="D169" s="67" t="s">
        <v>13</v>
      </c>
      <c r="E169" s="136" t="s">
        <v>176</v>
      </c>
      <c r="F169" s="136" t="s">
        <v>176</v>
      </c>
      <c r="G169" s="136" t="s">
        <v>176</v>
      </c>
      <c r="H169" s="136" t="s">
        <v>176</v>
      </c>
      <c r="I169" s="136" t="s">
        <v>176</v>
      </c>
      <c r="J169" s="136" t="s">
        <v>176</v>
      </c>
      <c r="K169" s="136" t="s">
        <v>176</v>
      </c>
      <c r="L169" s="136" t="s">
        <v>176</v>
      </c>
      <c r="M169" s="80">
        <v>1</v>
      </c>
      <c r="N169" s="44"/>
      <c r="O169" s="81">
        <v>0</v>
      </c>
      <c r="P169" s="78">
        <f t="shared" si="25"/>
        <v>0</v>
      </c>
      <c r="Q169" s="79"/>
    </row>
    <row r="170" spans="3:20" s="45" customFormat="1" ht="19.25" customHeight="1">
      <c r="C170" s="77"/>
      <c r="D170" s="67"/>
      <c r="E170" s="76"/>
      <c r="F170" s="76"/>
      <c r="G170" s="76"/>
      <c r="H170" s="76"/>
      <c r="I170" s="76"/>
      <c r="J170" s="76"/>
      <c r="K170" s="76"/>
      <c r="L170" s="76"/>
      <c r="M170" s="80"/>
      <c r="N170" s="44"/>
      <c r="O170" s="81"/>
      <c r="P170" s="78"/>
      <c r="Q170" s="79"/>
    </row>
    <row r="171" spans="3:20" s="6" customFormat="1" ht="13">
      <c r="C171" s="38" t="s">
        <v>27</v>
      </c>
      <c r="D171" s="39"/>
      <c r="E171" s="40" t="s">
        <v>177</v>
      </c>
      <c r="F171" s="40"/>
      <c r="G171" s="40"/>
      <c r="H171" s="40"/>
      <c r="I171" s="40"/>
      <c r="J171" s="40"/>
      <c r="K171" s="40"/>
      <c r="L171" s="40"/>
      <c r="M171" s="49"/>
      <c r="N171" s="41"/>
      <c r="O171" s="42"/>
      <c r="P171" s="69">
        <f>SUM(P173:P174)</f>
        <v>500</v>
      </c>
      <c r="Q171" s="43"/>
    </row>
    <row r="172" spans="3:20" s="6" customFormat="1" ht="13">
      <c r="C172" s="10"/>
      <c r="D172" s="17"/>
      <c r="E172" s="22"/>
      <c r="F172" s="22"/>
      <c r="G172" s="22"/>
      <c r="H172" s="22"/>
      <c r="I172" s="22"/>
      <c r="J172" s="22"/>
      <c r="K172" s="22"/>
      <c r="L172" s="22"/>
      <c r="M172" s="50"/>
      <c r="N172" s="11"/>
      <c r="O172" s="12"/>
      <c r="P172" s="15"/>
      <c r="Q172" s="13"/>
    </row>
    <row r="173" spans="3:20" s="45" customFormat="1" ht="57" customHeight="1">
      <c r="C173" s="77" t="str">
        <f>"8.3." &amp; ROW(C2)-1 &amp; "."</f>
        <v>8.3.1.</v>
      </c>
      <c r="D173" s="67" t="s">
        <v>13</v>
      </c>
      <c r="E173" s="136" t="s">
        <v>178</v>
      </c>
      <c r="F173" s="136" t="s">
        <v>178</v>
      </c>
      <c r="G173" s="136" t="s">
        <v>178</v>
      </c>
      <c r="H173" s="136" t="s">
        <v>178</v>
      </c>
      <c r="I173" s="136" t="s">
        <v>178</v>
      </c>
      <c r="J173" s="136" t="s">
        <v>178</v>
      </c>
      <c r="K173" s="136" t="s">
        <v>178</v>
      </c>
      <c r="L173" s="136" t="s">
        <v>178</v>
      </c>
      <c r="M173" s="80">
        <v>1</v>
      </c>
      <c r="N173" s="44"/>
      <c r="O173" s="81">
        <v>0</v>
      </c>
      <c r="P173" s="78">
        <f>M173*O173</f>
        <v>0</v>
      </c>
      <c r="Q173" s="79"/>
    </row>
    <row r="174" spans="3:20" s="45" customFormat="1" ht="228.75" customHeight="1">
      <c r="C174" s="100" t="str">
        <f>"8.3." &amp; ROW(C3)-1 &amp; "."</f>
        <v>8.3.2.</v>
      </c>
      <c r="D174" s="101" t="s">
        <v>13</v>
      </c>
      <c r="E174" s="159" t="s">
        <v>179</v>
      </c>
      <c r="F174" s="159" t="s">
        <v>179</v>
      </c>
      <c r="G174" s="159" t="s">
        <v>179</v>
      </c>
      <c r="H174" s="159" t="s">
        <v>179</v>
      </c>
      <c r="I174" s="159" t="s">
        <v>179</v>
      </c>
      <c r="J174" s="159" t="s">
        <v>179</v>
      </c>
      <c r="K174" s="159" t="s">
        <v>179</v>
      </c>
      <c r="L174" s="159" t="s">
        <v>179</v>
      </c>
      <c r="M174" s="108">
        <v>1</v>
      </c>
      <c r="N174" s="109"/>
      <c r="O174" s="110">
        <v>500</v>
      </c>
      <c r="P174" s="105">
        <f>M174*O174</f>
        <v>500</v>
      </c>
      <c r="Q174" s="79"/>
      <c r="T174" s="119"/>
    </row>
    <row r="175" spans="3:20" s="45" customFormat="1" ht="16.25" customHeight="1">
      <c r="C175" s="77"/>
      <c r="D175" s="67"/>
      <c r="E175" s="76"/>
      <c r="F175" s="76"/>
      <c r="G175" s="76"/>
      <c r="H175" s="76"/>
      <c r="I175" s="76"/>
      <c r="J175" s="76"/>
      <c r="K175" s="76"/>
      <c r="L175" s="76"/>
      <c r="M175" s="80"/>
      <c r="N175" s="44"/>
      <c r="O175" s="81"/>
      <c r="P175" s="78"/>
      <c r="Q175" s="79"/>
    </row>
    <row r="176" spans="3:20" s="6" customFormat="1" ht="13">
      <c r="C176" s="38" t="s">
        <v>30</v>
      </c>
      <c r="D176" s="39"/>
      <c r="E176" s="40" t="s">
        <v>180</v>
      </c>
      <c r="F176" s="40"/>
      <c r="G176" s="40"/>
      <c r="H176" s="40"/>
      <c r="I176" s="40"/>
      <c r="J176" s="40"/>
      <c r="K176" s="40"/>
      <c r="L176" s="40"/>
      <c r="M176" s="49"/>
      <c r="N176" s="41"/>
      <c r="O176" s="42"/>
      <c r="P176" s="69"/>
      <c r="Q176" s="43"/>
    </row>
    <row r="177" spans="3:20" s="6" customFormat="1" ht="13">
      <c r="C177" s="10"/>
      <c r="D177" s="17"/>
      <c r="E177" s="22"/>
      <c r="F177" s="22"/>
      <c r="G177" s="22"/>
      <c r="H177" s="22"/>
      <c r="I177" s="22"/>
      <c r="J177" s="22"/>
      <c r="K177" s="22"/>
      <c r="L177" s="22"/>
      <c r="M177" s="50"/>
      <c r="N177" s="11"/>
      <c r="O177" s="12"/>
      <c r="P177" s="15"/>
      <c r="Q177" s="13"/>
    </row>
    <row r="178" spans="3:20" s="6" customFormat="1" ht="13">
      <c r="C178" s="38" t="s">
        <v>31</v>
      </c>
      <c r="D178" s="39"/>
      <c r="E178" s="40" t="s">
        <v>181</v>
      </c>
      <c r="F178" s="40"/>
      <c r="G178" s="40"/>
      <c r="H178" s="40"/>
      <c r="I178" s="40"/>
      <c r="J178" s="40"/>
      <c r="K178" s="40"/>
      <c r="L178" s="40"/>
      <c r="M178" s="49"/>
      <c r="N178" s="41"/>
      <c r="O178" s="42"/>
      <c r="P178" s="69">
        <f>SUM(P180:P181)</f>
        <v>0</v>
      </c>
      <c r="Q178" s="43"/>
    </row>
    <row r="179" spans="3:20" s="6" customFormat="1" ht="13">
      <c r="C179" s="10"/>
      <c r="D179" s="17"/>
      <c r="E179" s="22"/>
      <c r="F179" s="22"/>
      <c r="G179" s="22"/>
      <c r="H179" s="22"/>
      <c r="I179" s="22"/>
      <c r="J179" s="22"/>
      <c r="K179" s="22"/>
      <c r="L179" s="22"/>
      <c r="M179" s="50"/>
      <c r="N179" s="11"/>
      <c r="O179" s="12"/>
      <c r="P179" s="15"/>
      <c r="Q179" s="13"/>
    </row>
    <row r="180" spans="3:20" s="45" customFormat="1" ht="43.25" customHeight="1">
      <c r="C180" s="77" t="str">
        <f>"9.1." &amp; ROW(C2)-1 &amp; "."</f>
        <v>9.1.1.</v>
      </c>
      <c r="D180" s="67" t="s">
        <v>15</v>
      </c>
      <c r="E180" s="136" t="s">
        <v>19</v>
      </c>
      <c r="F180" s="136" t="s">
        <v>19</v>
      </c>
      <c r="G180" s="136" t="s">
        <v>19</v>
      </c>
      <c r="H180" s="136" t="s">
        <v>19</v>
      </c>
      <c r="I180" s="136" t="s">
        <v>19</v>
      </c>
      <c r="J180" s="136" t="s">
        <v>19</v>
      </c>
      <c r="K180" s="136" t="s">
        <v>19</v>
      </c>
      <c r="L180" s="136" t="s">
        <v>19</v>
      </c>
      <c r="M180" s="80">
        <v>26.4</v>
      </c>
      <c r="N180" s="44"/>
      <c r="O180" s="81">
        <v>0</v>
      </c>
      <c r="P180" s="78">
        <f>M180*O180</f>
        <v>0</v>
      </c>
      <c r="Q180" s="79"/>
      <c r="T180" s="98"/>
    </row>
    <row r="181" spans="3:20" s="45" customFormat="1" ht="44.4" customHeight="1">
      <c r="C181" s="77" t="str">
        <f>"9.1." &amp; ROW(C3)-1 &amp; "."</f>
        <v>9.1.2.</v>
      </c>
      <c r="D181" s="67" t="s">
        <v>15</v>
      </c>
      <c r="E181" s="136" t="s">
        <v>20</v>
      </c>
      <c r="F181" s="136" t="s">
        <v>20</v>
      </c>
      <c r="G181" s="136" t="s">
        <v>20</v>
      </c>
      <c r="H181" s="136" t="s">
        <v>20</v>
      </c>
      <c r="I181" s="136" t="s">
        <v>20</v>
      </c>
      <c r="J181" s="136" t="s">
        <v>20</v>
      </c>
      <c r="K181" s="136" t="s">
        <v>20</v>
      </c>
      <c r="L181" s="136" t="s">
        <v>20</v>
      </c>
      <c r="M181" s="80">
        <v>5.76</v>
      </c>
      <c r="N181" s="44"/>
      <c r="O181" s="81">
        <v>0</v>
      </c>
      <c r="P181" s="78">
        <f>M181*O181</f>
        <v>0</v>
      </c>
      <c r="Q181" s="79"/>
    </row>
    <row r="182" spans="3:20" s="45" customFormat="1" ht="19.25" customHeight="1">
      <c r="C182" s="77"/>
      <c r="D182" s="67"/>
      <c r="E182" s="76"/>
      <c r="F182" s="76"/>
      <c r="G182" s="76"/>
      <c r="H182" s="76"/>
      <c r="I182" s="76"/>
      <c r="J182" s="76"/>
      <c r="K182" s="76"/>
      <c r="L182" s="76"/>
      <c r="M182" s="80"/>
      <c r="N182" s="44"/>
      <c r="O182" s="81"/>
      <c r="P182" s="78"/>
      <c r="Q182" s="79"/>
    </row>
    <row r="183" spans="3:20" s="6" customFormat="1" ht="13">
      <c r="C183" s="38" t="s">
        <v>32</v>
      </c>
      <c r="D183" s="39"/>
      <c r="E183" s="40" t="s">
        <v>182</v>
      </c>
      <c r="F183" s="40"/>
      <c r="G183" s="40"/>
      <c r="H183" s="40"/>
      <c r="I183" s="40"/>
      <c r="J183" s="40"/>
      <c r="K183" s="40"/>
      <c r="L183" s="40"/>
      <c r="M183" s="49"/>
      <c r="N183" s="41"/>
      <c r="O183" s="42"/>
      <c r="P183" s="69">
        <f>SUM(P185:P187)</f>
        <v>0</v>
      </c>
      <c r="Q183" s="43"/>
    </row>
    <row r="184" spans="3:20" s="6" customFormat="1" ht="13">
      <c r="C184" s="10"/>
      <c r="D184" s="17"/>
      <c r="E184" s="22"/>
      <c r="F184" s="22"/>
      <c r="G184" s="22"/>
      <c r="H184" s="22"/>
      <c r="I184" s="22"/>
      <c r="J184" s="22"/>
      <c r="K184" s="22"/>
      <c r="L184" s="22"/>
      <c r="M184" s="50"/>
      <c r="N184" s="11"/>
      <c r="O184" s="12"/>
      <c r="P184" s="15"/>
      <c r="Q184" s="13"/>
    </row>
    <row r="185" spans="3:20" s="45" customFormat="1" ht="43.25" customHeight="1">
      <c r="C185" s="77" t="str">
        <f>"9.2." &amp; ROW(C2)-1 &amp; "."</f>
        <v>9.2.1.</v>
      </c>
      <c r="D185" s="67" t="s">
        <v>15</v>
      </c>
      <c r="E185" s="136" t="s">
        <v>183</v>
      </c>
      <c r="F185" s="136" t="s">
        <v>183</v>
      </c>
      <c r="G185" s="136" t="s">
        <v>183</v>
      </c>
      <c r="H185" s="136" t="s">
        <v>183</v>
      </c>
      <c r="I185" s="136" t="s">
        <v>183</v>
      </c>
      <c r="J185" s="136" t="s">
        <v>183</v>
      </c>
      <c r="K185" s="136" t="s">
        <v>183</v>
      </c>
      <c r="L185" s="136" t="s">
        <v>183</v>
      </c>
      <c r="M185" s="80">
        <v>0.6</v>
      </c>
      <c r="N185" s="44"/>
      <c r="O185" s="81">
        <v>0</v>
      </c>
      <c r="P185" s="78">
        <f>M185*O185</f>
        <v>0</v>
      </c>
      <c r="Q185" s="79"/>
    </row>
    <row r="186" spans="3:20" s="45" customFormat="1" ht="44.4" customHeight="1">
      <c r="C186" s="77" t="str">
        <f>"9.2." &amp; ROW(C3)-1 &amp; "."</f>
        <v>9.2.2.</v>
      </c>
      <c r="D186" s="67" t="s">
        <v>15</v>
      </c>
      <c r="E186" s="136" t="s">
        <v>184</v>
      </c>
      <c r="F186" s="136" t="s">
        <v>184</v>
      </c>
      <c r="G186" s="136" t="s">
        <v>184</v>
      </c>
      <c r="H186" s="136" t="s">
        <v>184</v>
      </c>
      <c r="I186" s="136" t="s">
        <v>184</v>
      </c>
      <c r="J186" s="136" t="s">
        <v>184</v>
      </c>
      <c r="K186" s="136" t="s">
        <v>184</v>
      </c>
      <c r="L186" s="136" t="s">
        <v>184</v>
      </c>
      <c r="M186" s="80">
        <v>14.4</v>
      </c>
      <c r="N186" s="44"/>
      <c r="O186" s="81">
        <v>0</v>
      </c>
      <c r="P186" s="78">
        <f t="shared" ref="P186:P187" si="26">M186*O186</f>
        <v>0</v>
      </c>
      <c r="Q186" s="79"/>
    </row>
    <row r="187" spans="3:20" s="45" customFormat="1" ht="44.4" customHeight="1">
      <c r="C187" s="77" t="str">
        <f>"9.2." &amp; ROW(C4)-1 &amp; "."</f>
        <v>9.2.3.</v>
      </c>
      <c r="D187" s="67" t="s">
        <v>15</v>
      </c>
      <c r="E187" s="136" t="s">
        <v>185</v>
      </c>
      <c r="F187" s="136" t="s">
        <v>185</v>
      </c>
      <c r="G187" s="136" t="s">
        <v>185</v>
      </c>
      <c r="H187" s="136" t="s">
        <v>185</v>
      </c>
      <c r="I187" s="136" t="s">
        <v>185</v>
      </c>
      <c r="J187" s="136" t="s">
        <v>185</v>
      </c>
      <c r="K187" s="136" t="s">
        <v>185</v>
      </c>
      <c r="L187" s="136" t="s">
        <v>185</v>
      </c>
      <c r="M187" s="80">
        <v>7.68</v>
      </c>
      <c r="N187" s="44"/>
      <c r="O187" s="81">
        <v>0</v>
      </c>
      <c r="P187" s="78">
        <f t="shared" si="26"/>
        <v>0</v>
      </c>
      <c r="Q187" s="79"/>
    </row>
    <row r="188" spans="3:20" s="45" customFormat="1" ht="19.25" customHeight="1">
      <c r="C188" s="77"/>
      <c r="D188" s="67"/>
      <c r="E188" s="76"/>
      <c r="F188" s="76"/>
      <c r="G188" s="76"/>
      <c r="H188" s="76"/>
      <c r="I188" s="76"/>
      <c r="J188" s="76"/>
      <c r="K188" s="76"/>
      <c r="L188" s="76"/>
      <c r="M188" s="80"/>
      <c r="N188" s="44"/>
      <c r="O188" s="81"/>
      <c r="P188" s="78"/>
      <c r="Q188" s="79"/>
    </row>
    <row r="189" spans="3:20" s="6" customFormat="1" ht="13">
      <c r="C189" s="38" t="s">
        <v>33</v>
      </c>
      <c r="D189" s="39"/>
      <c r="E189" s="40" t="s">
        <v>177</v>
      </c>
      <c r="F189" s="40"/>
      <c r="G189" s="40"/>
      <c r="H189" s="40"/>
      <c r="I189" s="40"/>
      <c r="J189" s="40"/>
      <c r="K189" s="40"/>
      <c r="L189" s="40"/>
      <c r="M189" s="49"/>
      <c r="N189" s="41"/>
      <c r="O189" s="42"/>
      <c r="P189" s="69">
        <f>SUM(P191:P194)</f>
        <v>1000</v>
      </c>
      <c r="Q189" s="43"/>
    </row>
    <row r="190" spans="3:20" s="6" customFormat="1" ht="13">
      <c r="C190" s="10"/>
      <c r="D190" s="17"/>
      <c r="E190" s="22"/>
      <c r="F190" s="22"/>
      <c r="G190" s="22"/>
      <c r="H190" s="22"/>
      <c r="I190" s="22"/>
      <c r="J190" s="22"/>
      <c r="K190" s="22"/>
      <c r="L190" s="22"/>
      <c r="M190" s="50"/>
      <c r="N190" s="11"/>
      <c r="O190" s="12"/>
      <c r="P190" s="15"/>
      <c r="Q190" s="13"/>
    </row>
    <row r="191" spans="3:20" s="45" customFormat="1" ht="44" customHeight="1">
      <c r="C191" s="77" t="str">
        <f>"9.3." &amp; ROW(C2)-1 &amp; "."</f>
        <v>9.3.1.</v>
      </c>
      <c r="D191" s="67" t="s">
        <v>15</v>
      </c>
      <c r="E191" s="136" t="s">
        <v>186</v>
      </c>
      <c r="F191" s="136" t="s">
        <v>186</v>
      </c>
      <c r="G191" s="136" t="s">
        <v>186</v>
      </c>
      <c r="H191" s="136" t="s">
        <v>186</v>
      </c>
      <c r="I191" s="136" t="s">
        <v>186</v>
      </c>
      <c r="J191" s="136" t="s">
        <v>186</v>
      </c>
      <c r="K191" s="136" t="s">
        <v>186</v>
      </c>
      <c r="L191" s="136" t="s">
        <v>186</v>
      </c>
      <c r="M191" s="80">
        <v>10</v>
      </c>
      <c r="N191" s="44"/>
      <c r="O191" s="81">
        <v>0</v>
      </c>
      <c r="P191" s="99">
        <f>M191*O191</f>
        <v>0</v>
      </c>
      <c r="Q191" s="79"/>
    </row>
    <row r="192" spans="3:20" s="45" customFormat="1" ht="44.4" customHeight="1">
      <c r="C192" s="77" t="str">
        <f>"9.3." &amp; ROW(C3)-1 &amp; "."</f>
        <v>9.3.2.</v>
      </c>
      <c r="D192" s="67" t="s">
        <v>15</v>
      </c>
      <c r="E192" s="136" t="s">
        <v>187</v>
      </c>
      <c r="F192" s="136" t="s">
        <v>187</v>
      </c>
      <c r="G192" s="136" t="s">
        <v>187</v>
      </c>
      <c r="H192" s="136" t="s">
        <v>187</v>
      </c>
      <c r="I192" s="136" t="s">
        <v>187</v>
      </c>
      <c r="J192" s="136" t="s">
        <v>187</v>
      </c>
      <c r="K192" s="136" t="s">
        <v>187</v>
      </c>
      <c r="L192" s="136" t="s">
        <v>187</v>
      </c>
      <c r="M192" s="80">
        <v>8</v>
      </c>
      <c r="N192" s="44"/>
      <c r="O192" s="81">
        <v>0</v>
      </c>
      <c r="P192" s="99">
        <f>M192*O192</f>
        <v>0</v>
      </c>
      <c r="Q192" s="79"/>
    </row>
    <row r="193" spans="3:20" s="45" customFormat="1" ht="44.4" customHeight="1">
      <c r="C193" s="77" t="str">
        <f>"9.3." &amp; ROW(C4)-1 &amp; "."</f>
        <v>9.3.3.</v>
      </c>
      <c r="D193" s="67" t="s">
        <v>13</v>
      </c>
      <c r="E193" s="136" t="s">
        <v>188</v>
      </c>
      <c r="F193" s="136" t="s">
        <v>188</v>
      </c>
      <c r="G193" s="136" t="s">
        <v>188</v>
      </c>
      <c r="H193" s="136" t="s">
        <v>188</v>
      </c>
      <c r="I193" s="136" t="s">
        <v>188</v>
      </c>
      <c r="J193" s="136" t="s">
        <v>188</v>
      </c>
      <c r="K193" s="136" t="s">
        <v>188</v>
      </c>
      <c r="L193" s="136" t="s">
        <v>188</v>
      </c>
      <c r="M193" s="80">
        <v>1</v>
      </c>
      <c r="N193" s="44"/>
      <c r="O193" s="81">
        <v>0</v>
      </c>
      <c r="P193" s="99">
        <f t="shared" ref="P193" si="27">M193*O193</f>
        <v>0</v>
      </c>
      <c r="Q193" s="79"/>
    </row>
    <row r="194" spans="3:20" s="45" customFormat="1" ht="261" customHeight="1">
      <c r="C194" s="100" t="str">
        <f>"9.3." &amp; ROW(C5)-1 &amp; "."</f>
        <v>9.3.4.</v>
      </c>
      <c r="D194" s="101" t="s">
        <v>13</v>
      </c>
      <c r="E194" s="159" t="s">
        <v>379</v>
      </c>
      <c r="F194" s="159" t="s">
        <v>189</v>
      </c>
      <c r="G194" s="159" t="s">
        <v>189</v>
      </c>
      <c r="H194" s="159" t="s">
        <v>189</v>
      </c>
      <c r="I194" s="159" t="s">
        <v>189</v>
      </c>
      <c r="J194" s="159" t="s">
        <v>189</v>
      </c>
      <c r="K194" s="159" t="s">
        <v>189</v>
      </c>
      <c r="L194" s="159" t="s">
        <v>189</v>
      </c>
      <c r="M194" s="108">
        <v>1</v>
      </c>
      <c r="N194" s="109"/>
      <c r="O194" s="110">
        <v>1000</v>
      </c>
      <c r="P194" s="111">
        <f>M194*O194</f>
        <v>1000</v>
      </c>
      <c r="Q194" s="79"/>
      <c r="T194" s="119"/>
    </row>
    <row r="195" spans="3:20" s="45" customFormat="1" ht="19.25" customHeight="1">
      <c r="C195" s="77"/>
      <c r="D195" s="67"/>
      <c r="E195" s="76"/>
      <c r="F195" s="76"/>
      <c r="G195" s="76"/>
      <c r="H195" s="76"/>
      <c r="I195" s="76"/>
      <c r="J195" s="76"/>
      <c r="K195" s="76"/>
      <c r="L195" s="76"/>
      <c r="M195" s="80"/>
      <c r="N195" s="44"/>
      <c r="O195" s="81"/>
      <c r="P195" s="78"/>
      <c r="Q195" s="79"/>
    </row>
    <row r="196" spans="3:20" s="6" customFormat="1" ht="13">
      <c r="C196" s="38" t="s">
        <v>34</v>
      </c>
      <c r="D196" s="39"/>
      <c r="E196" s="40" t="s">
        <v>190</v>
      </c>
      <c r="F196" s="40"/>
      <c r="G196" s="40"/>
      <c r="H196" s="40"/>
      <c r="I196" s="40"/>
      <c r="J196" s="40"/>
      <c r="K196" s="40"/>
      <c r="L196" s="40"/>
      <c r="M196" s="49"/>
      <c r="N196" s="41"/>
      <c r="O196" s="42"/>
      <c r="P196" s="69"/>
      <c r="Q196" s="43"/>
    </row>
    <row r="197" spans="3:20" s="6" customFormat="1" ht="13">
      <c r="C197" s="10"/>
      <c r="D197" s="17"/>
      <c r="E197" s="22"/>
      <c r="F197" s="22"/>
      <c r="G197" s="22"/>
      <c r="H197" s="22"/>
      <c r="I197" s="22"/>
      <c r="J197" s="22"/>
      <c r="K197" s="22"/>
      <c r="L197" s="22"/>
      <c r="M197" s="50"/>
      <c r="N197" s="11"/>
      <c r="O197" s="12"/>
      <c r="P197" s="15"/>
      <c r="Q197" s="13"/>
    </row>
    <row r="198" spans="3:20" s="6" customFormat="1" ht="13">
      <c r="C198" s="38" t="s">
        <v>191</v>
      </c>
      <c r="D198" s="39"/>
      <c r="E198" s="40" t="s">
        <v>192</v>
      </c>
      <c r="F198" s="40"/>
      <c r="G198" s="40"/>
      <c r="H198" s="40"/>
      <c r="I198" s="40"/>
      <c r="J198" s="40"/>
      <c r="K198" s="40"/>
      <c r="L198" s="40"/>
      <c r="M198" s="49"/>
      <c r="N198" s="41"/>
      <c r="O198" s="42"/>
      <c r="P198" s="69">
        <f>SUM(P200:P201)</f>
        <v>0</v>
      </c>
      <c r="Q198" s="43"/>
    </row>
    <row r="199" spans="3:20" s="6" customFormat="1" ht="13">
      <c r="C199" s="10"/>
      <c r="D199" s="17"/>
      <c r="E199" s="22"/>
      <c r="F199" s="22"/>
      <c r="G199" s="22"/>
      <c r="H199" s="22"/>
      <c r="I199" s="22"/>
      <c r="J199" s="22"/>
      <c r="K199" s="22"/>
      <c r="L199" s="22"/>
      <c r="M199" s="50"/>
      <c r="N199" s="11"/>
      <c r="O199" s="12"/>
      <c r="P199" s="15"/>
      <c r="Q199" s="13"/>
    </row>
    <row r="200" spans="3:20" s="45" customFormat="1" ht="105.65" customHeight="1">
      <c r="C200" s="77" t="str">
        <f>"10.1." &amp; ROW(C2)-1 &amp; "."</f>
        <v>10.1.1.</v>
      </c>
      <c r="D200" s="67" t="s">
        <v>13</v>
      </c>
      <c r="E200" s="136" t="s">
        <v>193</v>
      </c>
      <c r="F200" s="136" t="s">
        <v>193</v>
      </c>
      <c r="G200" s="136" t="s">
        <v>193</v>
      </c>
      <c r="H200" s="136" t="s">
        <v>193</v>
      </c>
      <c r="I200" s="136" t="s">
        <v>193</v>
      </c>
      <c r="J200" s="136" t="s">
        <v>193</v>
      </c>
      <c r="K200" s="136" t="s">
        <v>193</v>
      </c>
      <c r="L200" s="136" t="s">
        <v>193</v>
      </c>
      <c r="M200" s="80">
        <v>1</v>
      </c>
      <c r="N200" s="44"/>
      <c r="O200" s="81">
        <v>0</v>
      </c>
      <c r="P200" s="78">
        <f>M200*O200</f>
        <v>0</v>
      </c>
      <c r="Q200" s="79"/>
    </row>
    <row r="201" spans="3:20" s="45" customFormat="1" ht="110" customHeight="1">
      <c r="C201" s="77" t="str">
        <f>"10.1." &amp; ROW(C3)-1 &amp; "."</f>
        <v>10.1.2.</v>
      </c>
      <c r="D201" s="67" t="s">
        <v>13</v>
      </c>
      <c r="E201" s="136" t="s">
        <v>194</v>
      </c>
      <c r="F201" s="136" t="s">
        <v>194</v>
      </c>
      <c r="G201" s="136" t="s">
        <v>194</v>
      </c>
      <c r="H201" s="136" t="s">
        <v>194</v>
      </c>
      <c r="I201" s="136" t="s">
        <v>194</v>
      </c>
      <c r="J201" s="136" t="s">
        <v>194</v>
      </c>
      <c r="K201" s="136" t="s">
        <v>194</v>
      </c>
      <c r="L201" s="136" t="s">
        <v>194</v>
      </c>
      <c r="M201" s="80">
        <v>1</v>
      </c>
      <c r="N201" s="44"/>
      <c r="O201" s="81">
        <v>0</v>
      </c>
      <c r="P201" s="78">
        <f>M201*O201</f>
        <v>0</v>
      </c>
      <c r="Q201" s="79"/>
    </row>
    <row r="202" spans="3:20" s="45" customFormat="1" ht="19.25" customHeight="1">
      <c r="C202" s="77"/>
      <c r="D202" s="67"/>
      <c r="E202" s="76"/>
      <c r="F202" s="76"/>
      <c r="G202" s="76"/>
      <c r="H202" s="76"/>
      <c r="I202" s="76"/>
      <c r="J202" s="76"/>
      <c r="K202" s="76"/>
      <c r="L202" s="76"/>
      <c r="M202" s="80"/>
      <c r="N202" s="44"/>
      <c r="O202" s="81"/>
      <c r="P202" s="78"/>
      <c r="Q202" s="79"/>
    </row>
    <row r="203" spans="3:20" s="6" customFormat="1" ht="13">
      <c r="C203" s="38" t="s">
        <v>196</v>
      </c>
      <c r="D203" s="39"/>
      <c r="E203" s="40" t="s">
        <v>195</v>
      </c>
      <c r="F203" s="40"/>
      <c r="G203" s="40"/>
      <c r="H203" s="40"/>
      <c r="I203" s="40"/>
      <c r="J203" s="40"/>
      <c r="K203" s="40"/>
      <c r="L203" s="40"/>
      <c r="M203" s="49"/>
      <c r="N203" s="41"/>
      <c r="O203" s="42"/>
      <c r="P203" s="69">
        <f>SUM(P205:P207)</f>
        <v>0</v>
      </c>
      <c r="Q203" s="43"/>
    </row>
    <row r="204" spans="3:20" s="6" customFormat="1" ht="13">
      <c r="C204" s="10"/>
      <c r="D204" s="17"/>
      <c r="E204" s="22"/>
      <c r="F204" s="22"/>
      <c r="G204" s="22"/>
      <c r="H204" s="22"/>
      <c r="I204" s="22"/>
      <c r="J204" s="22"/>
      <c r="K204" s="22"/>
      <c r="L204" s="22"/>
      <c r="M204" s="50"/>
      <c r="N204" s="11"/>
      <c r="O204" s="12"/>
      <c r="P204" s="15"/>
      <c r="Q204" s="13"/>
    </row>
    <row r="205" spans="3:20" s="45" customFormat="1" ht="85.5" customHeight="1">
      <c r="C205" s="77" t="str">
        <f>"10.2." &amp; ROW(C2)-1 &amp; "."</f>
        <v>10.2.1.</v>
      </c>
      <c r="D205" s="67" t="s">
        <v>13</v>
      </c>
      <c r="E205" s="136" t="s">
        <v>197</v>
      </c>
      <c r="F205" s="136" t="s">
        <v>197</v>
      </c>
      <c r="G205" s="136" t="s">
        <v>197</v>
      </c>
      <c r="H205" s="136" t="s">
        <v>197</v>
      </c>
      <c r="I205" s="136" t="s">
        <v>197</v>
      </c>
      <c r="J205" s="136" t="s">
        <v>197</v>
      </c>
      <c r="K205" s="136" t="s">
        <v>197</v>
      </c>
      <c r="L205" s="136" t="s">
        <v>197</v>
      </c>
      <c r="M205" s="80">
        <v>2</v>
      </c>
      <c r="N205" s="44"/>
      <c r="O205" s="81">
        <v>0</v>
      </c>
      <c r="P205" s="78">
        <f>M205*O205</f>
        <v>0</v>
      </c>
      <c r="Q205" s="79"/>
    </row>
    <row r="206" spans="3:20" s="45" customFormat="1" ht="54" customHeight="1">
      <c r="C206" s="77" t="str">
        <f>"10.2." &amp; ROW(C3)-1 &amp; "."</f>
        <v>10.2.2.</v>
      </c>
      <c r="D206" s="67" t="s">
        <v>13</v>
      </c>
      <c r="E206" s="136" t="s">
        <v>198</v>
      </c>
      <c r="F206" s="136" t="s">
        <v>198</v>
      </c>
      <c r="G206" s="136" t="s">
        <v>198</v>
      </c>
      <c r="H206" s="136" t="s">
        <v>198</v>
      </c>
      <c r="I206" s="136" t="s">
        <v>198</v>
      </c>
      <c r="J206" s="136" t="s">
        <v>198</v>
      </c>
      <c r="K206" s="136" t="s">
        <v>198</v>
      </c>
      <c r="L206" s="136" t="s">
        <v>198</v>
      </c>
      <c r="M206" s="80">
        <v>3</v>
      </c>
      <c r="N206" s="44"/>
      <c r="O206" s="81">
        <v>0</v>
      </c>
      <c r="P206" s="78">
        <f t="shared" ref="P206" si="28">M206*O206</f>
        <v>0</v>
      </c>
      <c r="Q206" s="79"/>
    </row>
    <row r="207" spans="3:20" s="45" customFormat="1" ht="45.65" customHeight="1">
      <c r="C207" s="77" t="str">
        <f>"10.2." &amp; ROW(C4)-1 &amp; "."</f>
        <v>10.2.3.</v>
      </c>
      <c r="D207" s="67" t="s">
        <v>13</v>
      </c>
      <c r="E207" s="136" t="s">
        <v>199</v>
      </c>
      <c r="F207" s="136" t="s">
        <v>199</v>
      </c>
      <c r="G207" s="136" t="s">
        <v>199</v>
      </c>
      <c r="H207" s="136" t="s">
        <v>199</v>
      </c>
      <c r="I207" s="136" t="s">
        <v>199</v>
      </c>
      <c r="J207" s="136" t="s">
        <v>199</v>
      </c>
      <c r="K207" s="136" t="s">
        <v>199</v>
      </c>
      <c r="L207" s="136" t="s">
        <v>199</v>
      </c>
      <c r="M207" s="80">
        <v>4</v>
      </c>
      <c r="N207" s="44"/>
      <c r="O207" s="81">
        <v>0</v>
      </c>
      <c r="P207" s="78">
        <f>M207*O207</f>
        <v>0</v>
      </c>
      <c r="Q207" s="79"/>
    </row>
    <row r="208" spans="3:20" s="45" customFormat="1" ht="19.25" customHeight="1">
      <c r="C208" s="77"/>
      <c r="D208" s="67"/>
      <c r="E208" s="76"/>
      <c r="F208" s="76"/>
      <c r="G208" s="76"/>
      <c r="H208" s="76"/>
      <c r="I208" s="76"/>
      <c r="J208" s="76"/>
      <c r="K208" s="76"/>
      <c r="L208" s="76"/>
      <c r="M208" s="80"/>
      <c r="N208" s="44"/>
      <c r="O208" s="81"/>
      <c r="P208" s="78"/>
      <c r="Q208" s="79"/>
    </row>
    <row r="209" spans="3:17" s="6" customFormat="1" ht="13">
      <c r="C209" s="38" t="s">
        <v>200</v>
      </c>
      <c r="D209" s="39"/>
      <c r="E209" s="40" t="s">
        <v>201</v>
      </c>
      <c r="F209" s="40"/>
      <c r="G209" s="40"/>
      <c r="H209" s="40"/>
      <c r="I209" s="40"/>
      <c r="J209" s="40"/>
      <c r="K209" s="40"/>
      <c r="L209" s="40"/>
      <c r="M209" s="49"/>
      <c r="N209" s="41"/>
      <c r="O209" s="42"/>
      <c r="P209" s="69">
        <f>SUM(P211:P231)</f>
        <v>0</v>
      </c>
      <c r="Q209" s="43"/>
    </row>
    <row r="210" spans="3:17" s="6" customFormat="1" ht="13">
      <c r="C210" s="10"/>
      <c r="D210" s="17"/>
      <c r="E210" s="22"/>
      <c r="F210" s="22"/>
      <c r="G210" s="22"/>
      <c r="H210" s="22"/>
      <c r="I210" s="22"/>
      <c r="J210" s="22"/>
      <c r="K210" s="22"/>
      <c r="L210" s="22"/>
      <c r="M210" s="50"/>
      <c r="N210" s="11"/>
      <c r="O210" s="12"/>
      <c r="P210" s="15"/>
      <c r="Q210" s="13"/>
    </row>
    <row r="211" spans="3:17" s="45" customFormat="1" ht="24.65" customHeight="1">
      <c r="C211" s="77" t="str">
        <f t="shared" ref="C211:C231" si="29">"10.3." &amp; ROW(C2)-1 &amp; "."</f>
        <v>10.3.1.</v>
      </c>
      <c r="D211" s="67" t="s">
        <v>13</v>
      </c>
      <c r="E211" s="136" t="s">
        <v>202</v>
      </c>
      <c r="F211" s="136" t="s">
        <v>202</v>
      </c>
      <c r="G211" s="136" t="s">
        <v>202</v>
      </c>
      <c r="H211" s="136" t="s">
        <v>202</v>
      </c>
      <c r="I211" s="136" t="s">
        <v>202</v>
      </c>
      <c r="J211" s="136" t="s">
        <v>202</v>
      </c>
      <c r="K211" s="136" t="s">
        <v>202</v>
      </c>
      <c r="L211" s="136" t="s">
        <v>202</v>
      </c>
      <c r="M211" s="80">
        <v>4</v>
      </c>
      <c r="N211" s="44"/>
      <c r="O211" s="81">
        <v>0</v>
      </c>
      <c r="P211" s="78">
        <f>M211*O211</f>
        <v>0</v>
      </c>
      <c r="Q211" s="79"/>
    </row>
    <row r="212" spans="3:17" s="45" customFormat="1" ht="52.5" customHeight="1">
      <c r="C212" s="77" t="str">
        <f t="shared" si="29"/>
        <v>10.3.2.</v>
      </c>
      <c r="D212" s="67" t="s">
        <v>356</v>
      </c>
      <c r="E212" s="136" t="s">
        <v>203</v>
      </c>
      <c r="F212" s="136" t="s">
        <v>203</v>
      </c>
      <c r="G212" s="136" t="s">
        <v>203</v>
      </c>
      <c r="H212" s="136" t="s">
        <v>203</v>
      </c>
      <c r="I212" s="136" t="s">
        <v>203</v>
      </c>
      <c r="J212" s="136" t="s">
        <v>203</v>
      </c>
      <c r="K212" s="136" t="s">
        <v>203</v>
      </c>
      <c r="L212" s="136" t="s">
        <v>203</v>
      </c>
      <c r="M212" s="80">
        <v>41.735999999999997</v>
      </c>
      <c r="N212" s="44"/>
      <c r="O212" s="81">
        <v>0</v>
      </c>
      <c r="P212" s="78">
        <f t="shared" ref="P212:P231" si="30">M212*O212</f>
        <v>0</v>
      </c>
      <c r="Q212" s="79"/>
    </row>
    <row r="213" spans="3:17" s="45" customFormat="1" ht="13.75" customHeight="1">
      <c r="C213" s="77" t="str">
        <f t="shared" si="29"/>
        <v>10.3.3.</v>
      </c>
      <c r="D213" s="67" t="s">
        <v>13</v>
      </c>
      <c r="E213" s="136" t="s">
        <v>204</v>
      </c>
      <c r="F213" s="136" t="s">
        <v>204</v>
      </c>
      <c r="G213" s="136" t="s">
        <v>204</v>
      </c>
      <c r="H213" s="136" t="s">
        <v>204</v>
      </c>
      <c r="I213" s="136" t="s">
        <v>204</v>
      </c>
      <c r="J213" s="136" t="s">
        <v>204</v>
      </c>
      <c r="K213" s="136" t="s">
        <v>204</v>
      </c>
      <c r="L213" s="136" t="s">
        <v>204</v>
      </c>
      <c r="M213" s="80">
        <v>5</v>
      </c>
      <c r="N213" s="44"/>
      <c r="O213" s="81">
        <v>0</v>
      </c>
      <c r="P213" s="78">
        <f t="shared" si="30"/>
        <v>0</v>
      </c>
      <c r="Q213" s="79"/>
    </row>
    <row r="214" spans="3:17" s="45" customFormat="1" ht="15.65" customHeight="1">
      <c r="C214" s="77" t="str">
        <f t="shared" si="29"/>
        <v>10.3.4.</v>
      </c>
      <c r="D214" s="67" t="s">
        <v>13</v>
      </c>
      <c r="E214" s="136" t="s">
        <v>205</v>
      </c>
      <c r="F214" s="136" t="s">
        <v>205</v>
      </c>
      <c r="G214" s="136" t="s">
        <v>205</v>
      </c>
      <c r="H214" s="136" t="s">
        <v>205</v>
      </c>
      <c r="I214" s="136" t="s">
        <v>205</v>
      </c>
      <c r="J214" s="136" t="s">
        <v>205</v>
      </c>
      <c r="K214" s="136" t="s">
        <v>205</v>
      </c>
      <c r="L214" s="136" t="s">
        <v>205</v>
      </c>
      <c r="M214" s="80">
        <v>5</v>
      </c>
      <c r="N214" s="44"/>
      <c r="O214" s="81">
        <v>0</v>
      </c>
      <c r="P214" s="78">
        <f t="shared" si="30"/>
        <v>0</v>
      </c>
      <c r="Q214" s="79"/>
    </row>
    <row r="215" spans="3:17" s="45" customFormat="1" ht="15.65" customHeight="1">
      <c r="C215" s="77" t="str">
        <f t="shared" si="29"/>
        <v>10.3.5.</v>
      </c>
      <c r="D215" s="67" t="s">
        <v>361</v>
      </c>
      <c r="E215" s="136" t="s">
        <v>206</v>
      </c>
      <c r="F215" s="136" t="s">
        <v>206</v>
      </c>
      <c r="G215" s="136" t="s">
        <v>206</v>
      </c>
      <c r="H215" s="136" t="s">
        <v>206</v>
      </c>
      <c r="I215" s="136" t="s">
        <v>206</v>
      </c>
      <c r="J215" s="136" t="s">
        <v>206</v>
      </c>
      <c r="K215" s="136" t="s">
        <v>206</v>
      </c>
      <c r="L215" s="136" t="s">
        <v>206</v>
      </c>
      <c r="M215" s="80">
        <v>4.5</v>
      </c>
      <c r="N215" s="44"/>
      <c r="O215" s="81">
        <v>0</v>
      </c>
      <c r="P215" s="78">
        <f t="shared" si="30"/>
        <v>0</v>
      </c>
      <c r="Q215" s="79"/>
    </row>
    <row r="216" spans="3:17" s="45" customFormat="1" ht="21.65" customHeight="1">
      <c r="C216" s="77" t="str">
        <f t="shared" si="29"/>
        <v>10.3.6.</v>
      </c>
      <c r="D216" s="67" t="s">
        <v>15</v>
      </c>
      <c r="E216" s="136" t="s">
        <v>207</v>
      </c>
      <c r="F216" s="136" t="s">
        <v>207</v>
      </c>
      <c r="G216" s="136" t="s">
        <v>207</v>
      </c>
      <c r="H216" s="136" t="s">
        <v>207</v>
      </c>
      <c r="I216" s="136" t="s">
        <v>207</v>
      </c>
      <c r="J216" s="136" t="s">
        <v>207</v>
      </c>
      <c r="K216" s="136" t="s">
        <v>207</v>
      </c>
      <c r="L216" s="136" t="s">
        <v>207</v>
      </c>
      <c r="M216" s="80">
        <v>90</v>
      </c>
      <c r="N216" s="44"/>
      <c r="O216" s="81">
        <v>0</v>
      </c>
      <c r="P216" s="78">
        <f t="shared" si="30"/>
        <v>0</v>
      </c>
      <c r="Q216" s="79"/>
    </row>
    <row r="217" spans="3:17" s="45" customFormat="1" ht="44.4" customHeight="1">
      <c r="C217" s="77" t="str">
        <f t="shared" si="29"/>
        <v>10.3.7.</v>
      </c>
      <c r="D217" s="67" t="s">
        <v>13</v>
      </c>
      <c r="E217" s="136" t="s">
        <v>208</v>
      </c>
      <c r="F217" s="136" t="s">
        <v>208</v>
      </c>
      <c r="G217" s="136" t="s">
        <v>208</v>
      </c>
      <c r="H217" s="136" t="s">
        <v>208</v>
      </c>
      <c r="I217" s="136" t="s">
        <v>208</v>
      </c>
      <c r="J217" s="136" t="s">
        <v>208</v>
      </c>
      <c r="K217" s="136" t="s">
        <v>208</v>
      </c>
      <c r="L217" s="136" t="s">
        <v>208</v>
      </c>
      <c r="M217" s="80">
        <v>3</v>
      </c>
      <c r="N217" s="44"/>
      <c r="O217" s="81">
        <v>0</v>
      </c>
      <c r="P217" s="78">
        <f t="shared" si="30"/>
        <v>0</v>
      </c>
      <c r="Q217" s="79"/>
    </row>
    <row r="218" spans="3:17" s="45" customFormat="1" ht="36.65" customHeight="1">
      <c r="C218" s="77" t="str">
        <f t="shared" si="29"/>
        <v>10.3.8.</v>
      </c>
      <c r="D218" s="67" t="s">
        <v>15</v>
      </c>
      <c r="E218" s="136" t="s">
        <v>209</v>
      </c>
      <c r="F218" s="136" t="s">
        <v>209</v>
      </c>
      <c r="G218" s="136" t="s">
        <v>209</v>
      </c>
      <c r="H218" s="136" t="s">
        <v>209</v>
      </c>
      <c r="I218" s="136" t="s">
        <v>209</v>
      </c>
      <c r="J218" s="136" t="s">
        <v>209</v>
      </c>
      <c r="K218" s="136" t="s">
        <v>209</v>
      </c>
      <c r="L218" s="136" t="s">
        <v>209</v>
      </c>
      <c r="M218" s="80">
        <v>6</v>
      </c>
      <c r="N218" s="44"/>
      <c r="O218" s="81">
        <v>0</v>
      </c>
      <c r="P218" s="78">
        <f t="shared" si="30"/>
        <v>0</v>
      </c>
      <c r="Q218" s="79"/>
    </row>
    <row r="219" spans="3:17" s="45" customFormat="1" ht="38" customHeight="1">
      <c r="C219" s="77" t="str">
        <f t="shared" si="29"/>
        <v>10.3.9.</v>
      </c>
      <c r="D219" s="67" t="s">
        <v>15</v>
      </c>
      <c r="E219" s="136" t="s">
        <v>210</v>
      </c>
      <c r="F219" s="136" t="s">
        <v>210</v>
      </c>
      <c r="G219" s="136" t="s">
        <v>210</v>
      </c>
      <c r="H219" s="136" t="s">
        <v>210</v>
      </c>
      <c r="I219" s="136" t="s">
        <v>210</v>
      </c>
      <c r="J219" s="136" t="s">
        <v>210</v>
      </c>
      <c r="K219" s="136" t="s">
        <v>210</v>
      </c>
      <c r="L219" s="136" t="s">
        <v>210</v>
      </c>
      <c r="M219" s="80">
        <v>88.8</v>
      </c>
      <c r="N219" s="44"/>
      <c r="O219" s="81">
        <v>0</v>
      </c>
      <c r="P219" s="78">
        <f t="shared" si="30"/>
        <v>0</v>
      </c>
      <c r="Q219" s="79"/>
    </row>
    <row r="220" spans="3:17" s="45" customFormat="1" ht="33.65" customHeight="1">
      <c r="C220" s="77" t="str">
        <f t="shared" si="29"/>
        <v>10.3.10.</v>
      </c>
      <c r="D220" s="67" t="s">
        <v>15</v>
      </c>
      <c r="E220" s="136" t="s">
        <v>211</v>
      </c>
      <c r="F220" s="136" t="s">
        <v>211</v>
      </c>
      <c r="G220" s="136" t="s">
        <v>211</v>
      </c>
      <c r="H220" s="136" t="s">
        <v>211</v>
      </c>
      <c r="I220" s="136" t="s">
        <v>211</v>
      </c>
      <c r="J220" s="136" t="s">
        <v>211</v>
      </c>
      <c r="K220" s="136" t="s">
        <v>211</v>
      </c>
      <c r="L220" s="136" t="s">
        <v>211</v>
      </c>
      <c r="M220" s="80">
        <v>88.8</v>
      </c>
      <c r="N220" s="44"/>
      <c r="O220" s="81">
        <v>0</v>
      </c>
      <c r="P220" s="78">
        <f t="shared" si="30"/>
        <v>0</v>
      </c>
      <c r="Q220" s="79"/>
    </row>
    <row r="221" spans="3:17" s="45" customFormat="1" ht="36" customHeight="1">
      <c r="C221" s="77" t="str">
        <f t="shared" si="29"/>
        <v>10.3.11.</v>
      </c>
      <c r="D221" s="67" t="s">
        <v>15</v>
      </c>
      <c r="E221" s="136" t="s">
        <v>212</v>
      </c>
      <c r="F221" s="136" t="s">
        <v>212</v>
      </c>
      <c r="G221" s="136" t="s">
        <v>212</v>
      </c>
      <c r="H221" s="136" t="s">
        <v>212</v>
      </c>
      <c r="I221" s="136" t="s">
        <v>212</v>
      </c>
      <c r="J221" s="136" t="s">
        <v>212</v>
      </c>
      <c r="K221" s="136" t="s">
        <v>212</v>
      </c>
      <c r="L221" s="136" t="s">
        <v>212</v>
      </c>
      <c r="M221" s="80">
        <v>56.4</v>
      </c>
      <c r="N221" s="44"/>
      <c r="O221" s="81">
        <v>0</v>
      </c>
      <c r="P221" s="78">
        <f t="shared" si="30"/>
        <v>0</v>
      </c>
      <c r="Q221" s="79"/>
    </row>
    <row r="222" spans="3:17" s="45" customFormat="1" ht="35.4" customHeight="1">
      <c r="C222" s="77" t="str">
        <f t="shared" si="29"/>
        <v>10.3.12.</v>
      </c>
      <c r="D222" s="67" t="s">
        <v>15</v>
      </c>
      <c r="E222" s="136" t="s">
        <v>213</v>
      </c>
      <c r="F222" s="136" t="s">
        <v>213</v>
      </c>
      <c r="G222" s="136" t="s">
        <v>213</v>
      </c>
      <c r="H222" s="136" t="s">
        <v>213</v>
      </c>
      <c r="I222" s="136" t="s">
        <v>213</v>
      </c>
      <c r="J222" s="136" t="s">
        <v>213</v>
      </c>
      <c r="K222" s="136" t="s">
        <v>213</v>
      </c>
      <c r="L222" s="136" t="s">
        <v>213</v>
      </c>
      <c r="M222" s="80">
        <v>79.2</v>
      </c>
      <c r="N222" s="44"/>
      <c r="O222" s="81">
        <v>0</v>
      </c>
      <c r="P222" s="78">
        <f t="shared" si="30"/>
        <v>0</v>
      </c>
      <c r="Q222" s="79"/>
    </row>
    <row r="223" spans="3:17" s="45" customFormat="1" ht="55.25" customHeight="1">
      <c r="C223" s="77" t="str">
        <f t="shared" si="29"/>
        <v>10.3.13.</v>
      </c>
      <c r="D223" s="67" t="s">
        <v>15</v>
      </c>
      <c r="E223" s="136" t="s">
        <v>214</v>
      </c>
      <c r="F223" s="136" t="s">
        <v>214</v>
      </c>
      <c r="G223" s="136" t="s">
        <v>214</v>
      </c>
      <c r="H223" s="136" t="s">
        <v>214</v>
      </c>
      <c r="I223" s="136" t="s">
        <v>214</v>
      </c>
      <c r="J223" s="136" t="s">
        <v>214</v>
      </c>
      <c r="K223" s="136" t="s">
        <v>214</v>
      </c>
      <c r="L223" s="136" t="s">
        <v>214</v>
      </c>
      <c r="M223" s="80">
        <v>79.2</v>
      </c>
      <c r="N223" s="44"/>
      <c r="O223" s="81">
        <v>0</v>
      </c>
      <c r="P223" s="78">
        <f t="shared" si="30"/>
        <v>0</v>
      </c>
      <c r="Q223" s="79"/>
    </row>
    <row r="224" spans="3:17" s="45" customFormat="1" ht="57.65" customHeight="1">
      <c r="C224" s="77" t="str">
        <f t="shared" si="29"/>
        <v>10.3.14.</v>
      </c>
      <c r="D224" s="67" t="s">
        <v>15</v>
      </c>
      <c r="E224" s="136" t="s">
        <v>215</v>
      </c>
      <c r="F224" s="136" t="s">
        <v>215</v>
      </c>
      <c r="G224" s="136" t="s">
        <v>215</v>
      </c>
      <c r="H224" s="136" t="s">
        <v>215</v>
      </c>
      <c r="I224" s="136" t="s">
        <v>215</v>
      </c>
      <c r="J224" s="136" t="s">
        <v>215</v>
      </c>
      <c r="K224" s="136" t="s">
        <v>215</v>
      </c>
      <c r="L224" s="136" t="s">
        <v>215</v>
      </c>
      <c r="M224" s="80">
        <v>88.8</v>
      </c>
      <c r="N224" s="44"/>
      <c r="O224" s="117">
        <v>0</v>
      </c>
      <c r="P224" s="78">
        <f>M224*O224</f>
        <v>0</v>
      </c>
      <c r="Q224" s="79"/>
    </row>
    <row r="225" spans="3:17" s="45" customFormat="1" ht="56" customHeight="1">
      <c r="C225" s="77" t="str">
        <f t="shared" si="29"/>
        <v>10.3.15.</v>
      </c>
      <c r="D225" s="67" t="s">
        <v>15</v>
      </c>
      <c r="E225" s="136" t="s">
        <v>216</v>
      </c>
      <c r="F225" s="136" t="s">
        <v>216</v>
      </c>
      <c r="G225" s="136" t="s">
        <v>216</v>
      </c>
      <c r="H225" s="136" t="s">
        <v>216</v>
      </c>
      <c r="I225" s="136" t="s">
        <v>216</v>
      </c>
      <c r="J225" s="136" t="s">
        <v>216</v>
      </c>
      <c r="K225" s="136" t="s">
        <v>216</v>
      </c>
      <c r="L225" s="136" t="s">
        <v>216</v>
      </c>
      <c r="M225" s="80">
        <v>79.2</v>
      </c>
      <c r="N225" s="44"/>
      <c r="O225" s="81">
        <v>0</v>
      </c>
      <c r="P225" s="78">
        <f t="shared" si="30"/>
        <v>0</v>
      </c>
      <c r="Q225" s="79"/>
    </row>
    <row r="226" spans="3:17" s="45" customFormat="1" ht="55.25" customHeight="1">
      <c r="C226" s="77" t="str">
        <f t="shared" si="29"/>
        <v>10.3.16.</v>
      </c>
      <c r="D226" s="67" t="s">
        <v>15</v>
      </c>
      <c r="E226" s="136" t="s">
        <v>217</v>
      </c>
      <c r="F226" s="136" t="s">
        <v>217</v>
      </c>
      <c r="G226" s="136" t="s">
        <v>217</v>
      </c>
      <c r="H226" s="136" t="s">
        <v>217</v>
      </c>
      <c r="I226" s="136" t="s">
        <v>217</v>
      </c>
      <c r="J226" s="136" t="s">
        <v>217</v>
      </c>
      <c r="K226" s="136" t="s">
        <v>217</v>
      </c>
      <c r="L226" s="136" t="s">
        <v>217</v>
      </c>
      <c r="M226" s="80">
        <v>88.8</v>
      </c>
      <c r="N226" s="44"/>
      <c r="O226" s="81">
        <v>0</v>
      </c>
      <c r="P226" s="78">
        <f t="shared" si="30"/>
        <v>0</v>
      </c>
      <c r="Q226" s="79"/>
    </row>
    <row r="227" spans="3:17" s="45" customFormat="1" ht="36.65" customHeight="1">
      <c r="C227" s="77" t="str">
        <f t="shared" si="29"/>
        <v>10.3.17.</v>
      </c>
      <c r="D227" s="67" t="s">
        <v>13</v>
      </c>
      <c r="E227" s="136" t="s">
        <v>218</v>
      </c>
      <c r="F227" s="136" t="s">
        <v>218</v>
      </c>
      <c r="G227" s="136" t="s">
        <v>218</v>
      </c>
      <c r="H227" s="136" t="s">
        <v>218</v>
      </c>
      <c r="I227" s="136" t="s">
        <v>218</v>
      </c>
      <c r="J227" s="136" t="s">
        <v>218</v>
      </c>
      <c r="K227" s="136" t="s">
        <v>218</v>
      </c>
      <c r="L227" s="136" t="s">
        <v>218</v>
      </c>
      <c r="M227" s="80">
        <v>1</v>
      </c>
      <c r="N227" s="44"/>
      <c r="O227" s="81">
        <v>0</v>
      </c>
      <c r="P227" s="78">
        <f>M227*O227</f>
        <v>0</v>
      </c>
      <c r="Q227" s="79"/>
    </row>
    <row r="228" spans="3:17" s="45" customFormat="1" ht="15.65" customHeight="1">
      <c r="C228" s="77" t="str">
        <f t="shared" si="29"/>
        <v>10.3.18.</v>
      </c>
      <c r="D228" s="67" t="s">
        <v>13</v>
      </c>
      <c r="E228" s="136" t="s">
        <v>219</v>
      </c>
      <c r="F228" s="136" t="s">
        <v>219</v>
      </c>
      <c r="G228" s="136" t="s">
        <v>219</v>
      </c>
      <c r="H228" s="136" t="s">
        <v>219</v>
      </c>
      <c r="I228" s="136" t="s">
        <v>219</v>
      </c>
      <c r="J228" s="136" t="s">
        <v>219</v>
      </c>
      <c r="K228" s="136" t="s">
        <v>219</v>
      </c>
      <c r="L228" s="136" t="s">
        <v>219</v>
      </c>
      <c r="M228" s="80">
        <v>1</v>
      </c>
      <c r="N228" s="44"/>
      <c r="O228" s="81">
        <v>0</v>
      </c>
      <c r="P228" s="78">
        <f t="shared" si="30"/>
        <v>0</v>
      </c>
      <c r="Q228" s="79"/>
    </row>
    <row r="229" spans="3:17" s="45" customFormat="1" ht="16.25" customHeight="1">
      <c r="C229" s="77" t="str">
        <f t="shared" si="29"/>
        <v>10.3.19.</v>
      </c>
      <c r="D229" s="67" t="s">
        <v>13</v>
      </c>
      <c r="E229" s="136" t="s">
        <v>220</v>
      </c>
      <c r="F229" s="136" t="s">
        <v>220</v>
      </c>
      <c r="G229" s="136" t="s">
        <v>220</v>
      </c>
      <c r="H229" s="136" t="s">
        <v>220</v>
      </c>
      <c r="I229" s="136" t="s">
        <v>220</v>
      </c>
      <c r="J229" s="136" t="s">
        <v>220</v>
      </c>
      <c r="K229" s="136" t="s">
        <v>220</v>
      </c>
      <c r="L229" s="136" t="s">
        <v>220</v>
      </c>
      <c r="M229" s="80">
        <v>2</v>
      </c>
      <c r="N229" s="44"/>
      <c r="O229" s="81">
        <v>0</v>
      </c>
      <c r="P229" s="78">
        <f t="shared" si="30"/>
        <v>0</v>
      </c>
      <c r="Q229" s="79"/>
    </row>
    <row r="230" spans="3:17" s="45" customFormat="1" ht="15" customHeight="1">
      <c r="C230" s="77" t="str">
        <f t="shared" si="29"/>
        <v>10.3.20.</v>
      </c>
      <c r="D230" s="67" t="s">
        <v>13</v>
      </c>
      <c r="E230" s="136" t="s">
        <v>221</v>
      </c>
      <c r="F230" s="136" t="s">
        <v>221</v>
      </c>
      <c r="G230" s="136" t="s">
        <v>221</v>
      </c>
      <c r="H230" s="136" t="s">
        <v>221</v>
      </c>
      <c r="I230" s="136" t="s">
        <v>221</v>
      </c>
      <c r="J230" s="136" t="s">
        <v>221</v>
      </c>
      <c r="K230" s="136" t="s">
        <v>221</v>
      </c>
      <c r="L230" s="136" t="s">
        <v>221</v>
      </c>
      <c r="M230" s="80">
        <v>5</v>
      </c>
      <c r="N230" s="44"/>
      <c r="O230" s="81">
        <v>0</v>
      </c>
      <c r="P230" s="78">
        <f t="shared" si="30"/>
        <v>0</v>
      </c>
      <c r="Q230" s="79"/>
    </row>
    <row r="231" spans="3:17" s="45" customFormat="1" ht="15.65" customHeight="1">
      <c r="C231" s="77" t="str">
        <f t="shared" si="29"/>
        <v>10.3.21.</v>
      </c>
      <c r="D231" s="67" t="s">
        <v>13</v>
      </c>
      <c r="E231" s="136" t="s">
        <v>222</v>
      </c>
      <c r="F231" s="136" t="s">
        <v>222</v>
      </c>
      <c r="G231" s="136" t="s">
        <v>222</v>
      </c>
      <c r="H231" s="136" t="s">
        <v>222</v>
      </c>
      <c r="I231" s="136" t="s">
        <v>222</v>
      </c>
      <c r="J231" s="136" t="s">
        <v>222</v>
      </c>
      <c r="K231" s="136" t="s">
        <v>222</v>
      </c>
      <c r="L231" s="136" t="s">
        <v>222</v>
      </c>
      <c r="M231" s="80">
        <v>5</v>
      </c>
      <c r="N231" s="44"/>
      <c r="O231" s="81">
        <v>0</v>
      </c>
      <c r="P231" s="78">
        <f t="shared" si="30"/>
        <v>0</v>
      </c>
      <c r="Q231" s="79"/>
    </row>
    <row r="232" spans="3:17" s="45" customFormat="1" ht="19.25" customHeight="1">
      <c r="C232" s="77"/>
      <c r="D232" s="67"/>
      <c r="E232" s="76"/>
      <c r="F232" s="76"/>
      <c r="G232" s="76"/>
      <c r="H232" s="76"/>
      <c r="I232" s="76"/>
      <c r="J232" s="76"/>
      <c r="K232" s="76"/>
      <c r="L232" s="76"/>
      <c r="M232" s="80"/>
      <c r="N232" s="44"/>
      <c r="O232" s="81"/>
      <c r="P232" s="78"/>
      <c r="Q232" s="79"/>
    </row>
    <row r="233" spans="3:17" s="6" customFormat="1" ht="13">
      <c r="C233" s="38" t="s">
        <v>223</v>
      </c>
      <c r="D233" s="39"/>
      <c r="E233" s="40" t="s">
        <v>224</v>
      </c>
      <c r="F233" s="40"/>
      <c r="G233" s="40"/>
      <c r="H233" s="40"/>
      <c r="I233" s="40"/>
      <c r="J233" s="40"/>
      <c r="K233" s="40"/>
      <c r="L233" s="40"/>
      <c r="M233" s="49"/>
      <c r="N233" s="41"/>
      <c r="O233" s="42"/>
      <c r="P233" s="69">
        <f>SUM(P235:P236)</f>
        <v>0</v>
      </c>
      <c r="Q233" s="43"/>
    </row>
    <row r="234" spans="3:17" s="6" customFormat="1" ht="13">
      <c r="C234" s="10"/>
      <c r="D234" s="17"/>
      <c r="E234" s="22"/>
      <c r="F234" s="22"/>
      <c r="G234" s="22"/>
      <c r="H234" s="22"/>
      <c r="I234" s="22"/>
      <c r="J234" s="22"/>
      <c r="K234" s="22"/>
      <c r="L234" s="22"/>
      <c r="M234" s="50"/>
      <c r="N234" s="11"/>
      <c r="O234" s="12"/>
      <c r="P234" s="15"/>
      <c r="Q234" s="13"/>
    </row>
    <row r="235" spans="3:17" s="45" customFormat="1" ht="44.4" customHeight="1">
      <c r="C235" s="77" t="str">
        <f>"10.4." &amp; ROW(C2)-1 &amp; "."</f>
        <v>10.4.1.</v>
      </c>
      <c r="D235" s="67" t="s">
        <v>13</v>
      </c>
      <c r="E235" s="136" t="s">
        <v>367</v>
      </c>
      <c r="F235" s="136" t="s">
        <v>225</v>
      </c>
      <c r="G235" s="136" t="s">
        <v>225</v>
      </c>
      <c r="H235" s="136" t="s">
        <v>225</v>
      </c>
      <c r="I235" s="136" t="s">
        <v>225</v>
      </c>
      <c r="J235" s="136" t="s">
        <v>225</v>
      </c>
      <c r="K235" s="136" t="s">
        <v>225</v>
      </c>
      <c r="L235" s="136" t="s">
        <v>225</v>
      </c>
      <c r="M235" s="80">
        <v>4</v>
      </c>
      <c r="N235" s="44"/>
      <c r="O235" s="81">
        <v>0</v>
      </c>
      <c r="P235" s="78">
        <f>M235*O235</f>
        <v>0</v>
      </c>
      <c r="Q235" s="79"/>
    </row>
    <row r="236" spans="3:17" s="45" customFormat="1" ht="48" customHeight="1">
      <c r="C236" s="77" t="str">
        <f>"10.4." &amp; ROW(C3)-1 &amp; "."</f>
        <v>10.4.2.</v>
      </c>
      <c r="D236" s="67" t="s">
        <v>13</v>
      </c>
      <c r="E236" s="136" t="s">
        <v>366</v>
      </c>
      <c r="F236" s="136" t="s">
        <v>226</v>
      </c>
      <c r="G236" s="136" t="s">
        <v>226</v>
      </c>
      <c r="H236" s="136" t="s">
        <v>226</v>
      </c>
      <c r="I236" s="136" t="s">
        <v>226</v>
      </c>
      <c r="J236" s="136" t="s">
        <v>226</v>
      </c>
      <c r="K236" s="136" t="s">
        <v>226</v>
      </c>
      <c r="L236" s="136" t="s">
        <v>226</v>
      </c>
      <c r="M236" s="80">
        <v>2</v>
      </c>
      <c r="N236" s="44"/>
      <c r="O236" s="81">
        <v>0</v>
      </c>
      <c r="P236" s="78">
        <f>M236*O236</f>
        <v>0</v>
      </c>
      <c r="Q236" s="79"/>
    </row>
    <row r="237" spans="3:17" s="45" customFormat="1" ht="19.25" customHeight="1">
      <c r="C237" s="77"/>
      <c r="D237" s="67"/>
      <c r="E237" s="76"/>
      <c r="F237" s="76"/>
      <c r="G237" s="76"/>
      <c r="H237" s="76"/>
      <c r="I237" s="76"/>
      <c r="J237" s="76"/>
      <c r="K237" s="76"/>
      <c r="L237" s="76"/>
      <c r="M237" s="80"/>
      <c r="N237" s="44"/>
      <c r="O237" s="81"/>
      <c r="P237" s="78"/>
      <c r="Q237" s="79"/>
    </row>
    <row r="238" spans="3:17" s="6" customFormat="1" ht="13">
      <c r="C238" s="38" t="s">
        <v>227</v>
      </c>
      <c r="D238" s="39"/>
      <c r="E238" s="40" t="s">
        <v>177</v>
      </c>
      <c r="F238" s="40"/>
      <c r="G238" s="40"/>
      <c r="H238" s="40"/>
      <c r="I238" s="40"/>
      <c r="J238" s="40"/>
      <c r="K238" s="40"/>
      <c r="L238" s="40"/>
      <c r="M238" s="49"/>
      <c r="N238" s="41"/>
      <c r="O238" s="42"/>
      <c r="P238" s="69">
        <f>SUM(P240:P245)</f>
        <v>1500</v>
      </c>
      <c r="Q238" s="43"/>
    </row>
    <row r="239" spans="3:17" s="6" customFormat="1" ht="13">
      <c r="C239" s="10"/>
      <c r="D239" s="17"/>
      <c r="E239" s="22"/>
      <c r="F239" s="22"/>
      <c r="G239" s="22"/>
      <c r="H239" s="22"/>
      <c r="I239" s="22"/>
      <c r="J239" s="22"/>
      <c r="K239" s="22"/>
      <c r="L239" s="22"/>
      <c r="M239" s="50"/>
      <c r="N239" s="11"/>
      <c r="O239" s="12"/>
      <c r="P239" s="15"/>
      <c r="Q239" s="13"/>
    </row>
    <row r="240" spans="3:17" s="45" customFormat="1" ht="38" customHeight="1">
      <c r="C240" s="77" t="str">
        <f t="shared" ref="C240:C245" si="31">"10.5." &amp; ROW(C2)-1 &amp; "."</f>
        <v>10.5.1.</v>
      </c>
      <c r="D240" s="67" t="s">
        <v>356</v>
      </c>
      <c r="E240" s="136" t="s">
        <v>228</v>
      </c>
      <c r="F240" s="136" t="s">
        <v>228</v>
      </c>
      <c r="G240" s="136" t="s">
        <v>228</v>
      </c>
      <c r="H240" s="136" t="s">
        <v>228</v>
      </c>
      <c r="I240" s="136" t="s">
        <v>228</v>
      </c>
      <c r="J240" s="136" t="s">
        <v>228</v>
      </c>
      <c r="K240" s="136" t="s">
        <v>228</v>
      </c>
      <c r="L240" s="136" t="s">
        <v>228</v>
      </c>
      <c r="M240" s="80">
        <v>9</v>
      </c>
      <c r="N240" s="44"/>
      <c r="O240" s="81">
        <v>0</v>
      </c>
      <c r="P240" s="78">
        <f>M240*O240</f>
        <v>0</v>
      </c>
      <c r="Q240" s="79"/>
    </row>
    <row r="241" spans="3:20" s="45" customFormat="1" ht="16.25" customHeight="1">
      <c r="C241" s="77" t="str">
        <f t="shared" si="31"/>
        <v>10.5.2.</v>
      </c>
      <c r="D241" s="67" t="s">
        <v>361</v>
      </c>
      <c r="E241" s="136" t="s">
        <v>229</v>
      </c>
      <c r="F241" s="136" t="s">
        <v>229</v>
      </c>
      <c r="G241" s="136" t="s">
        <v>229</v>
      </c>
      <c r="H241" s="136" t="s">
        <v>229</v>
      </c>
      <c r="I241" s="136" t="s">
        <v>229</v>
      </c>
      <c r="J241" s="136" t="s">
        <v>229</v>
      </c>
      <c r="K241" s="136" t="s">
        <v>229</v>
      </c>
      <c r="L241" s="136" t="s">
        <v>229</v>
      </c>
      <c r="M241" s="80">
        <v>4.5</v>
      </c>
      <c r="N241" s="44"/>
      <c r="O241" s="81">
        <v>0</v>
      </c>
      <c r="P241" s="78">
        <f t="shared" ref="P241:P244" si="32">M241*O241</f>
        <v>0</v>
      </c>
      <c r="Q241" s="79"/>
    </row>
    <row r="242" spans="3:20" s="45" customFormat="1" ht="36.75" customHeight="1">
      <c r="C242" s="77" t="str">
        <f t="shared" si="31"/>
        <v>10.5.3.</v>
      </c>
      <c r="D242" s="67" t="s">
        <v>13</v>
      </c>
      <c r="E242" s="136" t="s">
        <v>231</v>
      </c>
      <c r="F242" s="136" t="s">
        <v>231</v>
      </c>
      <c r="G242" s="136" t="s">
        <v>231</v>
      </c>
      <c r="H242" s="136" t="s">
        <v>231</v>
      </c>
      <c r="I242" s="136" t="s">
        <v>231</v>
      </c>
      <c r="J242" s="136" t="s">
        <v>231</v>
      </c>
      <c r="K242" s="136" t="s">
        <v>231</v>
      </c>
      <c r="L242" s="136" t="s">
        <v>231</v>
      </c>
      <c r="M242" s="80">
        <v>1</v>
      </c>
      <c r="N242" s="44"/>
      <c r="O242" s="81">
        <v>0</v>
      </c>
      <c r="P242" s="78">
        <f t="shared" si="32"/>
        <v>0</v>
      </c>
      <c r="Q242" s="79"/>
    </row>
    <row r="243" spans="3:20" s="45" customFormat="1" ht="46.25" customHeight="1">
      <c r="C243" s="77" t="str">
        <f t="shared" si="31"/>
        <v>10.5.4.</v>
      </c>
      <c r="D243" s="67" t="s">
        <v>13</v>
      </c>
      <c r="E243" s="136" t="s">
        <v>232</v>
      </c>
      <c r="F243" s="136" t="s">
        <v>232</v>
      </c>
      <c r="G243" s="136" t="s">
        <v>232</v>
      </c>
      <c r="H243" s="136" t="s">
        <v>232</v>
      </c>
      <c r="I243" s="136" t="s">
        <v>232</v>
      </c>
      <c r="J243" s="136" t="s">
        <v>232</v>
      </c>
      <c r="K243" s="136" t="s">
        <v>232</v>
      </c>
      <c r="L243" s="136" t="s">
        <v>232</v>
      </c>
      <c r="M243" s="80">
        <v>1</v>
      </c>
      <c r="N243" s="44"/>
      <c r="O243" s="81">
        <v>0</v>
      </c>
      <c r="P243" s="78">
        <f t="shared" si="32"/>
        <v>0</v>
      </c>
      <c r="Q243" s="79"/>
    </row>
    <row r="244" spans="3:20" s="45" customFormat="1" ht="57" customHeight="1">
      <c r="C244" s="77" t="str">
        <f t="shared" si="31"/>
        <v>10.5.5.</v>
      </c>
      <c r="D244" s="67" t="s">
        <v>13</v>
      </c>
      <c r="E244" s="136" t="s">
        <v>233</v>
      </c>
      <c r="F244" s="136" t="s">
        <v>233</v>
      </c>
      <c r="G244" s="136" t="s">
        <v>233</v>
      </c>
      <c r="H244" s="136" t="s">
        <v>233</v>
      </c>
      <c r="I244" s="136" t="s">
        <v>233</v>
      </c>
      <c r="J244" s="136" t="s">
        <v>233</v>
      </c>
      <c r="K244" s="136" t="s">
        <v>233</v>
      </c>
      <c r="L244" s="136" t="s">
        <v>233</v>
      </c>
      <c r="M244" s="80">
        <v>1</v>
      </c>
      <c r="N244" s="44"/>
      <c r="O244" s="81">
        <v>0</v>
      </c>
      <c r="P244" s="78">
        <f t="shared" si="32"/>
        <v>0</v>
      </c>
      <c r="Q244" s="79"/>
    </row>
    <row r="245" spans="3:20" s="45" customFormat="1" ht="258.64999999999998" customHeight="1">
      <c r="C245" s="100" t="str">
        <f t="shared" si="31"/>
        <v>10.5.6.</v>
      </c>
      <c r="D245" s="101" t="s">
        <v>13</v>
      </c>
      <c r="E245" s="159" t="s">
        <v>376</v>
      </c>
      <c r="F245" s="159" t="s">
        <v>230</v>
      </c>
      <c r="G245" s="159" t="s">
        <v>230</v>
      </c>
      <c r="H245" s="159" t="s">
        <v>230</v>
      </c>
      <c r="I245" s="159" t="s">
        <v>230</v>
      </c>
      <c r="J245" s="159" t="s">
        <v>230</v>
      </c>
      <c r="K245" s="159" t="s">
        <v>230</v>
      </c>
      <c r="L245" s="159" t="s">
        <v>230</v>
      </c>
      <c r="M245" s="102">
        <v>1</v>
      </c>
      <c r="N245" s="103"/>
      <c r="O245" s="104">
        <v>1500</v>
      </c>
      <c r="P245" s="105">
        <f>M245*O245</f>
        <v>1500</v>
      </c>
      <c r="Q245" s="79"/>
      <c r="T245" s="119"/>
    </row>
    <row r="246" spans="3:20" s="45" customFormat="1" ht="19.25" customHeight="1">
      <c r="C246" s="77"/>
      <c r="D246" s="67"/>
      <c r="E246" s="76"/>
      <c r="F246" s="76"/>
      <c r="G246" s="76"/>
      <c r="H246" s="76"/>
      <c r="I246" s="76"/>
      <c r="J246" s="76"/>
      <c r="K246" s="76"/>
      <c r="L246" s="76"/>
      <c r="M246" s="80"/>
      <c r="N246" s="44"/>
      <c r="O246" s="81"/>
      <c r="P246" s="78"/>
      <c r="Q246" s="79"/>
    </row>
    <row r="247" spans="3:20" s="6" customFormat="1" ht="13">
      <c r="C247" s="38" t="s">
        <v>35</v>
      </c>
      <c r="D247" s="39"/>
      <c r="E247" s="40" t="s">
        <v>234</v>
      </c>
      <c r="F247" s="40"/>
      <c r="G247" s="40"/>
      <c r="H247" s="40"/>
      <c r="I247" s="40"/>
      <c r="J247" s="40"/>
      <c r="K247" s="40"/>
      <c r="L247" s="40"/>
      <c r="M247" s="49"/>
      <c r="N247" s="41"/>
      <c r="O247" s="42"/>
      <c r="P247" s="69"/>
      <c r="Q247" s="43"/>
    </row>
    <row r="248" spans="3:20" s="6" customFormat="1" ht="13">
      <c r="C248" s="10"/>
      <c r="D248" s="17"/>
      <c r="E248" s="22"/>
      <c r="F248" s="22"/>
      <c r="G248" s="22"/>
      <c r="H248" s="22"/>
      <c r="I248" s="22"/>
      <c r="J248" s="22"/>
      <c r="K248" s="22"/>
      <c r="L248" s="22"/>
      <c r="M248" s="50"/>
      <c r="N248" s="11"/>
      <c r="O248" s="12"/>
      <c r="P248" s="15"/>
      <c r="Q248" s="13"/>
    </row>
    <row r="249" spans="3:20" s="6" customFormat="1" ht="13">
      <c r="C249" s="38" t="s">
        <v>235</v>
      </c>
      <c r="D249" s="39"/>
      <c r="E249" s="40" t="s">
        <v>236</v>
      </c>
      <c r="F249" s="40"/>
      <c r="G249" s="40"/>
      <c r="H249" s="40"/>
      <c r="I249" s="40"/>
      <c r="J249" s="40"/>
      <c r="K249" s="40"/>
      <c r="L249" s="40"/>
      <c r="M249" s="49"/>
      <c r="N249" s="41"/>
      <c r="O249" s="42"/>
      <c r="P249" s="69">
        <f>SUM(P251:P253)</f>
        <v>0</v>
      </c>
      <c r="Q249" s="43"/>
    </row>
    <row r="250" spans="3:20" s="6" customFormat="1" ht="13">
      <c r="C250" s="10"/>
      <c r="D250" s="17"/>
      <c r="E250" s="22"/>
      <c r="F250" s="22"/>
      <c r="G250" s="22"/>
      <c r="H250" s="22"/>
      <c r="I250" s="22"/>
      <c r="J250" s="22"/>
      <c r="K250" s="22"/>
      <c r="L250" s="22"/>
      <c r="M250" s="50"/>
      <c r="N250" s="11"/>
      <c r="O250" s="12"/>
      <c r="P250" s="15"/>
      <c r="Q250" s="13"/>
    </row>
    <row r="251" spans="3:20" s="45" customFormat="1" ht="100.5" customHeight="1">
      <c r="C251" s="77" t="str">
        <f>"11.1." &amp; ROW(C2)-1 &amp; "."</f>
        <v>11.1.1.</v>
      </c>
      <c r="D251" s="67" t="s">
        <v>13</v>
      </c>
      <c r="E251" s="136" t="s">
        <v>237</v>
      </c>
      <c r="F251" s="136" t="s">
        <v>237</v>
      </c>
      <c r="G251" s="136" t="s">
        <v>237</v>
      </c>
      <c r="H251" s="136" t="s">
        <v>237</v>
      </c>
      <c r="I251" s="136" t="s">
        <v>237</v>
      </c>
      <c r="J251" s="136" t="s">
        <v>237</v>
      </c>
      <c r="K251" s="136" t="s">
        <v>237</v>
      </c>
      <c r="L251" s="136" t="s">
        <v>237</v>
      </c>
      <c r="M251" s="80">
        <v>1</v>
      </c>
      <c r="N251" s="44"/>
      <c r="O251" s="81">
        <v>0</v>
      </c>
      <c r="P251" s="78">
        <f>M251*O251</f>
        <v>0</v>
      </c>
      <c r="Q251" s="79"/>
    </row>
    <row r="252" spans="3:20" s="45" customFormat="1" ht="47.4" customHeight="1">
      <c r="C252" s="77" t="str">
        <f>"11.1." &amp; ROW(C3)-1 &amp; "."</f>
        <v>11.1.2.</v>
      </c>
      <c r="D252" s="67" t="s">
        <v>13</v>
      </c>
      <c r="E252" s="136" t="s">
        <v>238</v>
      </c>
      <c r="F252" s="136" t="s">
        <v>238</v>
      </c>
      <c r="G252" s="136" t="s">
        <v>238</v>
      </c>
      <c r="H252" s="136" t="s">
        <v>238</v>
      </c>
      <c r="I252" s="136" t="s">
        <v>238</v>
      </c>
      <c r="J252" s="136" t="s">
        <v>238</v>
      </c>
      <c r="K252" s="136" t="s">
        <v>238</v>
      </c>
      <c r="L252" s="136" t="s">
        <v>238</v>
      </c>
      <c r="M252" s="80">
        <v>2</v>
      </c>
      <c r="N252" s="44"/>
      <c r="O252" s="81">
        <v>0</v>
      </c>
      <c r="P252" s="78">
        <f t="shared" ref="P252:P253" si="33">M252*O252</f>
        <v>0</v>
      </c>
      <c r="Q252" s="79"/>
    </row>
    <row r="253" spans="3:20" s="45" customFormat="1" ht="47" customHeight="1">
      <c r="C253" s="77" t="str">
        <f>"11.1." &amp; ROW(C4)-1 &amp; "."</f>
        <v>11.1.3.</v>
      </c>
      <c r="D253" s="67" t="s">
        <v>13</v>
      </c>
      <c r="E253" s="136" t="s">
        <v>239</v>
      </c>
      <c r="F253" s="136" t="s">
        <v>239</v>
      </c>
      <c r="G253" s="136" t="s">
        <v>239</v>
      </c>
      <c r="H253" s="136" t="s">
        <v>239</v>
      </c>
      <c r="I253" s="136" t="s">
        <v>239</v>
      </c>
      <c r="J253" s="136" t="s">
        <v>239</v>
      </c>
      <c r="K253" s="136" t="s">
        <v>239</v>
      </c>
      <c r="L253" s="136" t="s">
        <v>239</v>
      </c>
      <c r="M253" s="80">
        <v>1</v>
      </c>
      <c r="N253" s="44"/>
      <c r="O253" s="81">
        <v>0</v>
      </c>
      <c r="P253" s="78">
        <f t="shared" si="33"/>
        <v>0</v>
      </c>
      <c r="Q253" s="79"/>
    </row>
    <row r="254" spans="3:20" s="45" customFormat="1" ht="19.25" customHeight="1">
      <c r="C254" s="77"/>
      <c r="D254" s="67"/>
      <c r="E254" s="76"/>
      <c r="F254" s="76"/>
      <c r="G254" s="76"/>
      <c r="H254" s="76"/>
      <c r="I254" s="76"/>
      <c r="J254" s="76"/>
      <c r="K254" s="76"/>
      <c r="L254" s="76"/>
      <c r="M254" s="80"/>
      <c r="N254" s="44"/>
      <c r="O254" s="81"/>
      <c r="P254" s="78"/>
      <c r="Q254" s="79"/>
    </row>
    <row r="255" spans="3:20" s="6" customFormat="1" ht="13">
      <c r="C255" s="38" t="s">
        <v>240</v>
      </c>
      <c r="D255" s="39"/>
      <c r="E255" s="40" t="s">
        <v>241</v>
      </c>
      <c r="F255" s="40"/>
      <c r="G255" s="40"/>
      <c r="H255" s="40"/>
      <c r="I255" s="40"/>
      <c r="J255" s="40"/>
      <c r="K255" s="40"/>
      <c r="L255" s="40"/>
      <c r="M255" s="49"/>
      <c r="N255" s="41"/>
      <c r="O255" s="42"/>
      <c r="P255" s="69">
        <f>SUM(P257:P266)</f>
        <v>0</v>
      </c>
      <c r="Q255" s="43"/>
    </row>
    <row r="256" spans="3:20" s="6" customFormat="1" ht="13">
      <c r="C256" s="10"/>
      <c r="D256" s="17"/>
      <c r="E256" s="22"/>
      <c r="F256" s="22"/>
      <c r="G256" s="22"/>
      <c r="H256" s="22"/>
      <c r="I256" s="22"/>
      <c r="J256" s="22"/>
      <c r="K256" s="22"/>
      <c r="L256" s="22"/>
      <c r="M256" s="50"/>
      <c r="N256" s="11"/>
      <c r="O256" s="12"/>
      <c r="P256" s="15"/>
      <c r="Q256" s="13"/>
    </row>
    <row r="257" spans="3:17" s="45" customFormat="1" ht="27" customHeight="1">
      <c r="C257" s="77" t="str">
        <f t="shared" ref="C257:C266" si="34">"11.2." &amp; ROW(C2)-1 &amp; "."</f>
        <v>11.2.1.</v>
      </c>
      <c r="D257" s="67" t="s">
        <v>356</v>
      </c>
      <c r="E257" s="136" t="s">
        <v>242</v>
      </c>
      <c r="F257" s="136" t="s">
        <v>242</v>
      </c>
      <c r="G257" s="136" t="s">
        <v>242</v>
      </c>
      <c r="H257" s="136" t="s">
        <v>242</v>
      </c>
      <c r="I257" s="136" t="s">
        <v>242</v>
      </c>
      <c r="J257" s="136" t="s">
        <v>242</v>
      </c>
      <c r="K257" s="136" t="s">
        <v>242</v>
      </c>
      <c r="L257" s="136" t="s">
        <v>242</v>
      </c>
      <c r="M257" s="80">
        <v>33.6</v>
      </c>
      <c r="N257" s="44"/>
      <c r="O257" s="81">
        <v>0</v>
      </c>
      <c r="P257" s="78">
        <f>M257*O257</f>
        <v>0</v>
      </c>
      <c r="Q257" s="79"/>
    </row>
    <row r="258" spans="3:17" s="45" customFormat="1" ht="25.25" customHeight="1">
      <c r="C258" s="77" t="str">
        <f t="shared" si="34"/>
        <v>11.2.2.</v>
      </c>
      <c r="D258" s="67" t="s">
        <v>15</v>
      </c>
      <c r="E258" s="136" t="s">
        <v>243</v>
      </c>
      <c r="F258" s="136" t="s">
        <v>243</v>
      </c>
      <c r="G258" s="136" t="s">
        <v>243</v>
      </c>
      <c r="H258" s="136" t="s">
        <v>243</v>
      </c>
      <c r="I258" s="136" t="s">
        <v>243</v>
      </c>
      <c r="J258" s="136" t="s">
        <v>243</v>
      </c>
      <c r="K258" s="136" t="s">
        <v>243</v>
      </c>
      <c r="L258" s="136" t="s">
        <v>243</v>
      </c>
      <c r="M258" s="80">
        <v>32.4</v>
      </c>
      <c r="N258" s="44"/>
      <c r="O258" s="81">
        <v>0</v>
      </c>
      <c r="P258" s="78">
        <f t="shared" ref="P258:P266" si="35">M258*O258</f>
        <v>0</v>
      </c>
      <c r="Q258" s="79"/>
    </row>
    <row r="259" spans="3:17" s="45" customFormat="1" ht="23" customHeight="1">
      <c r="C259" s="77" t="str">
        <f t="shared" si="34"/>
        <v>11.2.3.</v>
      </c>
      <c r="D259" s="67" t="s">
        <v>15</v>
      </c>
      <c r="E259" s="136" t="s">
        <v>244</v>
      </c>
      <c r="F259" s="136" t="s">
        <v>244</v>
      </c>
      <c r="G259" s="136" t="s">
        <v>244</v>
      </c>
      <c r="H259" s="136" t="s">
        <v>244</v>
      </c>
      <c r="I259" s="136" t="s">
        <v>244</v>
      </c>
      <c r="J259" s="136" t="s">
        <v>244</v>
      </c>
      <c r="K259" s="136" t="s">
        <v>244</v>
      </c>
      <c r="L259" s="136" t="s">
        <v>244</v>
      </c>
      <c r="M259" s="80">
        <v>23.75</v>
      </c>
      <c r="N259" s="44"/>
      <c r="O259" s="81">
        <v>0</v>
      </c>
      <c r="P259" s="78">
        <f t="shared" si="35"/>
        <v>0</v>
      </c>
      <c r="Q259" s="79"/>
    </row>
    <row r="260" spans="3:17" s="45" customFormat="1" ht="24" customHeight="1">
      <c r="C260" s="77" t="str">
        <f t="shared" si="34"/>
        <v>11.2.4.</v>
      </c>
      <c r="D260" s="67" t="s">
        <v>15</v>
      </c>
      <c r="E260" s="136" t="s">
        <v>245</v>
      </c>
      <c r="F260" s="136" t="s">
        <v>245</v>
      </c>
      <c r="G260" s="136" t="s">
        <v>245</v>
      </c>
      <c r="H260" s="136" t="s">
        <v>245</v>
      </c>
      <c r="I260" s="136" t="s">
        <v>245</v>
      </c>
      <c r="J260" s="136" t="s">
        <v>245</v>
      </c>
      <c r="K260" s="136" t="s">
        <v>245</v>
      </c>
      <c r="L260" s="136" t="s">
        <v>245</v>
      </c>
      <c r="M260" s="80">
        <v>14.8</v>
      </c>
      <c r="N260" s="44"/>
      <c r="O260" s="81">
        <v>0</v>
      </c>
      <c r="P260" s="78">
        <f t="shared" si="35"/>
        <v>0</v>
      </c>
      <c r="Q260" s="79"/>
    </row>
    <row r="261" spans="3:17" s="45" customFormat="1" ht="24" customHeight="1">
      <c r="C261" s="77" t="str">
        <f t="shared" si="34"/>
        <v>11.2.5.</v>
      </c>
      <c r="D261" s="67" t="s">
        <v>15</v>
      </c>
      <c r="E261" s="136" t="s">
        <v>246</v>
      </c>
      <c r="F261" s="136" t="s">
        <v>246</v>
      </c>
      <c r="G261" s="136" t="s">
        <v>246</v>
      </c>
      <c r="H261" s="136" t="s">
        <v>246</v>
      </c>
      <c r="I261" s="136" t="s">
        <v>246</v>
      </c>
      <c r="J261" s="136" t="s">
        <v>246</v>
      </c>
      <c r="K261" s="136" t="s">
        <v>246</v>
      </c>
      <c r="L261" s="136" t="s">
        <v>246</v>
      </c>
      <c r="M261" s="80">
        <v>33</v>
      </c>
      <c r="N261" s="44"/>
      <c r="O261" s="81">
        <v>0</v>
      </c>
      <c r="P261" s="78">
        <f t="shared" si="35"/>
        <v>0</v>
      </c>
      <c r="Q261" s="79"/>
    </row>
    <row r="262" spans="3:17" s="45" customFormat="1" ht="44.4" customHeight="1">
      <c r="C262" s="77" t="str">
        <f t="shared" si="34"/>
        <v>11.2.6.</v>
      </c>
      <c r="D262" s="67" t="s">
        <v>356</v>
      </c>
      <c r="E262" s="136" t="s">
        <v>247</v>
      </c>
      <c r="F262" s="136" t="s">
        <v>247</v>
      </c>
      <c r="G262" s="136" t="s">
        <v>247</v>
      </c>
      <c r="H262" s="136" t="s">
        <v>247</v>
      </c>
      <c r="I262" s="136" t="s">
        <v>247</v>
      </c>
      <c r="J262" s="136" t="s">
        <v>247</v>
      </c>
      <c r="K262" s="136" t="s">
        <v>247</v>
      </c>
      <c r="L262" s="136" t="s">
        <v>247</v>
      </c>
      <c r="M262" s="80">
        <v>60</v>
      </c>
      <c r="N262" s="44"/>
      <c r="O262" s="81">
        <v>0</v>
      </c>
      <c r="P262" s="78">
        <f t="shared" si="35"/>
        <v>0</v>
      </c>
      <c r="Q262" s="79"/>
    </row>
    <row r="263" spans="3:17" s="45" customFormat="1" ht="24.65" customHeight="1">
      <c r="C263" s="77" t="str">
        <f t="shared" si="34"/>
        <v>11.2.7.</v>
      </c>
      <c r="D263" s="67" t="s">
        <v>13</v>
      </c>
      <c r="E263" s="136" t="s">
        <v>248</v>
      </c>
      <c r="F263" s="136" t="s">
        <v>248</v>
      </c>
      <c r="G263" s="136" t="s">
        <v>248</v>
      </c>
      <c r="H263" s="136" t="s">
        <v>248</v>
      </c>
      <c r="I263" s="136" t="s">
        <v>248</v>
      </c>
      <c r="J263" s="136" t="s">
        <v>248</v>
      </c>
      <c r="K263" s="136" t="s">
        <v>248</v>
      </c>
      <c r="L263" s="136" t="s">
        <v>248</v>
      </c>
      <c r="M263" s="80">
        <v>14</v>
      </c>
      <c r="N263" s="44"/>
      <c r="O263" s="81">
        <v>0</v>
      </c>
      <c r="P263" s="78">
        <f t="shared" si="35"/>
        <v>0</v>
      </c>
      <c r="Q263" s="79"/>
    </row>
    <row r="264" spans="3:17" s="45" customFormat="1" ht="23" customHeight="1">
      <c r="C264" s="77" t="str">
        <f t="shared" si="34"/>
        <v>11.2.8.</v>
      </c>
      <c r="D264" s="67" t="s">
        <v>13</v>
      </c>
      <c r="E264" s="136" t="s">
        <v>249</v>
      </c>
      <c r="F264" s="136" t="s">
        <v>249</v>
      </c>
      <c r="G264" s="136" t="s">
        <v>249</v>
      </c>
      <c r="H264" s="136" t="s">
        <v>249</v>
      </c>
      <c r="I264" s="136" t="s">
        <v>249</v>
      </c>
      <c r="J264" s="136" t="s">
        <v>249</v>
      </c>
      <c r="K264" s="136" t="s">
        <v>249</v>
      </c>
      <c r="L264" s="136" t="s">
        <v>249</v>
      </c>
      <c r="M264" s="80">
        <v>1</v>
      </c>
      <c r="N264" s="44"/>
      <c r="O264" s="81">
        <v>0</v>
      </c>
      <c r="P264" s="78">
        <f t="shared" si="35"/>
        <v>0</v>
      </c>
      <c r="Q264" s="79"/>
    </row>
    <row r="265" spans="3:17" s="45" customFormat="1" ht="23" customHeight="1">
      <c r="C265" s="77" t="str">
        <f t="shared" si="34"/>
        <v>11.2.9.</v>
      </c>
      <c r="D265" s="67" t="s">
        <v>13</v>
      </c>
      <c r="E265" s="136" t="s">
        <v>250</v>
      </c>
      <c r="F265" s="136" t="s">
        <v>250</v>
      </c>
      <c r="G265" s="136" t="s">
        <v>250</v>
      </c>
      <c r="H265" s="136" t="s">
        <v>250</v>
      </c>
      <c r="I265" s="136" t="s">
        <v>250</v>
      </c>
      <c r="J265" s="136" t="s">
        <v>250</v>
      </c>
      <c r="K265" s="136" t="s">
        <v>250</v>
      </c>
      <c r="L265" s="136" t="s">
        <v>250</v>
      </c>
      <c r="M265" s="80">
        <v>1</v>
      </c>
      <c r="N265" s="44"/>
      <c r="O265" s="81">
        <v>0</v>
      </c>
      <c r="P265" s="78">
        <f t="shared" si="35"/>
        <v>0</v>
      </c>
      <c r="Q265" s="79"/>
    </row>
    <row r="266" spans="3:17" s="45" customFormat="1" ht="36.65" customHeight="1">
      <c r="C266" s="77" t="str">
        <f t="shared" si="34"/>
        <v>11.2.10.</v>
      </c>
      <c r="D266" s="67" t="s">
        <v>15</v>
      </c>
      <c r="E266" s="136" t="s">
        <v>251</v>
      </c>
      <c r="F266" s="136" t="s">
        <v>251</v>
      </c>
      <c r="G266" s="136" t="s">
        <v>251</v>
      </c>
      <c r="H266" s="136" t="s">
        <v>251</v>
      </c>
      <c r="I266" s="136" t="s">
        <v>251</v>
      </c>
      <c r="J266" s="136" t="s">
        <v>251</v>
      </c>
      <c r="K266" s="136" t="s">
        <v>251</v>
      </c>
      <c r="L266" s="136" t="s">
        <v>251</v>
      </c>
      <c r="M266" s="80">
        <v>2</v>
      </c>
      <c r="N266" s="44"/>
      <c r="O266" s="81">
        <v>0</v>
      </c>
      <c r="P266" s="78">
        <f t="shared" si="35"/>
        <v>0</v>
      </c>
      <c r="Q266" s="79"/>
    </row>
    <row r="267" spans="3:17" s="45" customFormat="1" ht="19.25" customHeight="1">
      <c r="C267" s="77"/>
      <c r="D267" s="67"/>
      <c r="E267" s="76"/>
      <c r="F267" s="76"/>
      <c r="G267" s="76"/>
      <c r="H267" s="76"/>
      <c r="I267" s="76"/>
      <c r="J267" s="76"/>
      <c r="K267" s="76"/>
      <c r="L267" s="76"/>
      <c r="M267" s="80"/>
      <c r="N267" s="44"/>
      <c r="O267" s="81"/>
      <c r="P267" s="78"/>
      <c r="Q267" s="79"/>
    </row>
    <row r="268" spans="3:17" s="6" customFormat="1" ht="13">
      <c r="C268" s="38" t="s">
        <v>252</v>
      </c>
      <c r="D268" s="39"/>
      <c r="E268" s="40" t="s">
        <v>224</v>
      </c>
      <c r="F268" s="40"/>
      <c r="G268" s="40"/>
      <c r="H268" s="40"/>
      <c r="I268" s="40"/>
      <c r="J268" s="40"/>
      <c r="K268" s="40"/>
      <c r="L268" s="40"/>
      <c r="M268" s="49"/>
      <c r="N268" s="41"/>
      <c r="O268" s="42"/>
      <c r="P268" s="69">
        <f>SUM(P270:P274)</f>
        <v>0</v>
      </c>
      <c r="Q268" s="43"/>
    </row>
    <row r="269" spans="3:17" s="6" customFormat="1" ht="13">
      <c r="C269" s="10"/>
      <c r="D269" s="17"/>
      <c r="E269" s="22"/>
      <c r="F269" s="22"/>
      <c r="G269" s="22"/>
      <c r="H269" s="22"/>
      <c r="I269" s="22"/>
      <c r="J269" s="22"/>
      <c r="K269" s="22"/>
      <c r="L269" s="22"/>
      <c r="M269" s="50"/>
      <c r="N269" s="11"/>
      <c r="O269" s="12"/>
      <c r="P269" s="15"/>
      <c r="Q269" s="13"/>
    </row>
    <row r="270" spans="3:17" s="45" customFormat="1" ht="33" customHeight="1">
      <c r="C270" s="77" t="str">
        <f>"11.3." &amp; ROW(C2)-1 &amp; "."</f>
        <v>11.3.1.</v>
      </c>
      <c r="D270" s="67" t="s">
        <v>13</v>
      </c>
      <c r="E270" s="136" t="s">
        <v>253</v>
      </c>
      <c r="F270" s="136" t="s">
        <v>253</v>
      </c>
      <c r="G270" s="136" t="s">
        <v>253</v>
      </c>
      <c r="H270" s="136" t="s">
        <v>253</v>
      </c>
      <c r="I270" s="136" t="s">
        <v>253</v>
      </c>
      <c r="J270" s="136" t="s">
        <v>253</v>
      </c>
      <c r="K270" s="136" t="s">
        <v>253</v>
      </c>
      <c r="L270" s="136" t="s">
        <v>253</v>
      </c>
      <c r="M270" s="80">
        <v>12</v>
      </c>
      <c r="N270" s="44"/>
      <c r="O270" s="81">
        <v>0</v>
      </c>
      <c r="P270" s="78">
        <f>M270*O270</f>
        <v>0</v>
      </c>
      <c r="Q270" s="79"/>
    </row>
    <row r="271" spans="3:17" s="45" customFormat="1" ht="38" customHeight="1">
      <c r="C271" s="77" t="str">
        <f>"11.3." &amp; ROW(C3)-1 &amp; "."</f>
        <v>11.3.2.</v>
      </c>
      <c r="D271" s="67" t="s">
        <v>13</v>
      </c>
      <c r="E271" s="136" t="s">
        <v>254</v>
      </c>
      <c r="F271" s="136" t="s">
        <v>254</v>
      </c>
      <c r="G271" s="136" t="s">
        <v>254</v>
      </c>
      <c r="H271" s="136" t="s">
        <v>254</v>
      </c>
      <c r="I271" s="136" t="s">
        <v>254</v>
      </c>
      <c r="J271" s="136" t="s">
        <v>254</v>
      </c>
      <c r="K271" s="136" t="s">
        <v>254</v>
      </c>
      <c r="L271" s="136" t="s">
        <v>254</v>
      </c>
      <c r="M271" s="80">
        <v>4</v>
      </c>
      <c r="N271" s="44"/>
      <c r="O271" s="81">
        <v>0</v>
      </c>
      <c r="P271" s="78">
        <f t="shared" ref="P271:P274" si="36">M271*O271</f>
        <v>0</v>
      </c>
      <c r="Q271" s="79"/>
    </row>
    <row r="272" spans="3:17" s="45" customFormat="1" ht="38.25" customHeight="1">
      <c r="C272" s="77" t="str">
        <f>"11.3." &amp; ROW(C4)-1 &amp; "."</f>
        <v>11.3.3.</v>
      </c>
      <c r="D272" s="67" t="s">
        <v>13</v>
      </c>
      <c r="E272" s="136" t="s">
        <v>255</v>
      </c>
      <c r="F272" s="136" t="s">
        <v>255</v>
      </c>
      <c r="G272" s="136" t="s">
        <v>255</v>
      </c>
      <c r="H272" s="136" t="s">
        <v>255</v>
      </c>
      <c r="I272" s="136" t="s">
        <v>255</v>
      </c>
      <c r="J272" s="136" t="s">
        <v>255</v>
      </c>
      <c r="K272" s="136" t="s">
        <v>255</v>
      </c>
      <c r="L272" s="136" t="s">
        <v>255</v>
      </c>
      <c r="M272" s="80">
        <v>2</v>
      </c>
      <c r="N272" s="44"/>
      <c r="O272" s="81">
        <v>0</v>
      </c>
      <c r="P272" s="78">
        <f t="shared" si="36"/>
        <v>0</v>
      </c>
      <c r="Q272" s="79"/>
    </row>
    <row r="273" spans="3:17" s="45" customFormat="1" ht="36.65" customHeight="1">
      <c r="C273" s="77" t="str">
        <f>"11.3." &amp; ROW(C5)-1 &amp; "."</f>
        <v>11.3.4.</v>
      </c>
      <c r="D273" s="67" t="s">
        <v>13</v>
      </c>
      <c r="E273" s="136" t="s">
        <v>256</v>
      </c>
      <c r="F273" s="136" t="s">
        <v>256</v>
      </c>
      <c r="G273" s="136" t="s">
        <v>256</v>
      </c>
      <c r="H273" s="136" t="s">
        <v>256</v>
      </c>
      <c r="I273" s="136" t="s">
        <v>256</v>
      </c>
      <c r="J273" s="136" t="s">
        <v>256</v>
      </c>
      <c r="K273" s="136" t="s">
        <v>256</v>
      </c>
      <c r="L273" s="136" t="s">
        <v>256</v>
      </c>
      <c r="M273" s="80">
        <v>5</v>
      </c>
      <c r="N273" s="44"/>
      <c r="O273" s="81">
        <v>0</v>
      </c>
      <c r="P273" s="78">
        <f t="shared" si="36"/>
        <v>0</v>
      </c>
      <c r="Q273" s="79"/>
    </row>
    <row r="274" spans="3:17" s="45" customFormat="1" ht="27" customHeight="1">
      <c r="C274" s="77" t="str">
        <f>"11.3." &amp; ROW(C6)-1 &amp; "."</f>
        <v>11.3.5.</v>
      </c>
      <c r="D274" s="67" t="s">
        <v>13</v>
      </c>
      <c r="E274" s="136" t="s">
        <v>257</v>
      </c>
      <c r="F274" s="136" t="s">
        <v>257</v>
      </c>
      <c r="G274" s="136" t="s">
        <v>257</v>
      </c>
      <c r="H274" s="136" t="s">
        <v>257</v>
      </c>
      <c r="I274" s="136" t="s">
        <v>257</v>
      </c>
      <c r="J274" s="136" t="s">
        <v>257</v>
      </c>
      <c r="K274" s="136" t="s">
        <v>257</v>
      </c>
      <c r="L274" s="136" t="s">
        <v>257</v>
      </c>
      <c r="M274" s="80">
        <v>4</v>
      </c>
      <c r="N274" s="44"/>
      <c r="O274" s="81">
        <v>0</v>
      </c>
      <c r="P274" s="78">
        <f t="shared" si="36"/>
        <v>0</v>
      </c>
      <c r="Q274" s="79"/>
    </row>
    <row r="275" spans="3:17" s="45" customFormat="1" ht="19.25" customHeight="1">
      <c r="C275" s="77"/>
      <c r="D275" s="67"/>
      <c r="E275" s="76"/>
      <c r="F275" s="76"/>
      <c r="G275" s="76"/>
      <c r="H275" s="76"/>
      <c r="I275" s="76"/>
      <c r="J275" s="76"/>
      <c r="K275" s="76"/>
      <c r="L275" s="76"/>
      <c r="M275" s="80"/>
      <c r="N275" s="44"/>
      <c r="O275" s="81"/>
      <c r="P275" s="78"/>
      <c r="Q275" s="79"/>
    </row>
    <row r="276" spans="3:17" s="6" customFormat="1" ht="13">
      <c r="C276" s="38" t="s">
        <v>36</v>
      </c>
      <c r="D276" s="39"/>
      <c r="E276" s="40" t="s">
        <v>258</v>
      </c>
      <c r="F276" s="40"/>
      <c r="G276" s="40"/>
      <c r="H276" s="40"/>
      <c r="I276" s="40"/>
      <c r="J276" s="40"/>
      <c r="K276" s="40"/>
      <c r="L276" s="40"/>
      <c r="M276" s="49"/>
      <c r="N276" s="41"/>
      <c r="O276" s="42"/>
      <c r="P276" s="69"/>
      <c r="Q276" s="43"/>
    </row>
    <row r="277" spans="3:17" s="6" customFormat="1" ht="13">
      <c r="C277" s="10"/>
      <c r="D277" s="17"/>
      <c r="E277" s="22"/>
      <c r="F277" s="22"/>
      <c r="G277" s="22"/>
      <c r="H277" s="22"/>
      <c r="I277" s="22"/>
      <c r="J277" s="22"/>
      <c r="K277" s="22"/>
      <c r="L277" s="22"/>
      <c r="M277" s="50"/>
      <c r="N277" s="11"/>
      <c r="O277" s="12"/>
      <c r="P277" s="15"/>
      <c r="Q277" s="13"/>
    </row>
    <row r="278" spans="3:17" s="6" customFormat="1" ht="13">
      <c r="C278" s="38" t="s">
        <v>259</v>
      </c>
      <c r="D278" s="39"/>
      <c r="E278" s="40" t="s">
        <v>260</v>
      </c>
      <c r="F278" s="40"/>
      <c r="G278" s="40"/>
      <c r="H278" s="40"/>
      <c r="I278" s="40"/>
      <c r="J278" s="40"/>
      <c r="K278" s="40"/>
      <c r="L278" s="40"/>
      <c r="M278" s="49"/>
      <c r="N278" s="41"/>
      <c r="O278" s="42"/>
      <c r="P278" s="69">
        <f>SUM(P280:P286)</f>
        <v>0</v>
      </c>
      <c r="Q278" s="43"/>
    </row>
    <row r="279" spans="3:17" s="6" customFormat="1" ht="13">
      <c r="C279" s="10"/>
      <c r="D279" s="17"/>
      <c r="E279" s="22"/>
      <c r="F279" s="22"/>
      <c r="G279" s="22"/>
      <c r="H279" s="22"/>
      <c r="I279" s="22"/>
      <c r="J279" s="22"/>
      <c r="K279" s="22"/>
      <c r="L279" s="22"/>
      <c r="M279" s="50"/>
      <c r="N279" s="11"/>
      <c r="O279" s="12"/>
      <c r="P279" s="15"/>
      <c r="Q279" s="13"/>
    </row>
    <row r="280" spans="3:17" s="45" customFormat="1" ht="61.25" customHeight="1">
      <c r="C280" s="77" t="str">
        <f t="shared" ref="C280:C286" si="37">"12.1." &amp; ROW(C2)-1 &amp; "."</f>
        <v>12.1.1.</v>
      </c>
      <c r="D280" s="67" t="s">
        <v>13</v>
      </c>
      <c r="E280" s="136" t="s">
        <v>261</v>
      </c>
      <c r="F280" s="136" t="s">
        <v>261</v>
      </c>
      <c r="G280" s="136" t="s">
        <v>261</v>
      </c>
      <c r="H280" s="136" t="s">
        <v>261</v>
      </c>
      <c r="I280" s="136" t="s">
        <v>261</v>
      </c>
      <c r="J280" s="136" t="s">
        <v>261</v>
      </c>
      <c r="K280" s="136" t="s">
        <v>261</v>
      </c>
      <c r="L280" s="136" t="s">
        <v>261</v>
      </c>
      <c r="M280" s="80">
        <v>1</v>
      </c>
      <c r="N280" s="44"/>
      <c r="O280" s="81">
        <v>0</v>
      </c>
      <c r="P280" s="78">
        <f>M280*O280</f>
        <v>0</v>
      </c>
      <c r="Q280" s="79"/>
    </row>
    <row r="281" spans="3:17" s="45" customFormat="1" ht="116.4" customHeight="1">
      <c r="C281" s="77" t="str">
        <f t="shared" si="37"/>
        <v>12.1.2.</v>
      </c>
      <c r="D281" s="67" t="s">
        <v>13</v>
      </c>
      <c r="E281" s="136" t="s">
        <v>262</v>
      </c>
      <c r="F281" s="136" t="s">
        <v>262</v>
      </c>
      <c r="G281" s="136" t="s">
        <v>262</v>
      </c>
      <c r="H281" s="136" t="s">
        <v>262</v>
      </c>
      <c r="I281" s="136" t="s">
        <v>262</v>
      </c>
      <c r="J281" s="136" t="s">
        <v>262</v>
      </c>
      <c r="K281" s="136" t="s">
        <v>262</v>
      </c>
      <c r="L281" s="136" t="s">
        <v>262</v>
      </c>
      <c r="M281" s="80">
        <v>1</v>
      </c>
      <c r="N281" s="44"/>
      <c r="O281" s="81">
        <v>0</v>
      </c>
      <c r="P281" s="78">
        <f t="shared" ref="P281:P286" si="38">M281*O281</f>
        <v>0</v>
      </c>
      <c r="Q281" s="79"/>
    </row>
    <row r="282" spans="3:17" s="45" customFormat="1" ht="45.75" customHeight="1">
      <c r="C282" s="77" t="str">
        <f t="shared" si="37"/>
        <v>12.1.3.</v>
      </c>
      <c r="D282" s="67" t="s">
        <v>13</v>
      </c>
      <c r="E282" s="136" t="s">
        <v>263</v>
      </c>
      <c r="F282" s="136" t="s">
        <v>263</v>
      </c>
      <c r="G282" s="136" t="s">
        <v>263</v>
      </c>
      <c r="H282" s="136" t="s">
        <v>263</v>
      </c>
      <c r="I282" s="136" t="s">
        <v>263</v>
      </c>
      <c r="J282" s="136" t="s">
        <v>263</v>
      </c>
      <c r="K282" s="136" t="s">
        <v>263</v>
      </c>
      <c r="L282" s="136" t="s">
        <v>263</v>
      </c>
      <c r="M282" s="80">
        <v>1</v>
      </c>
      <c r="N282" s="44"/>
      <c r="O282" s="81">
        <v>0</v>
      </c>
      <c r="P282" s="78">
        <f t="shared" si="38"/>
        <v>0</v>
      </c>
      <c r="Q282" s="79"/>
    </row>
    <row r="283" spans="3:17" s="45" customFormat="1" ht="46.25" customHeight="1">
      <c r="C283" s="77" t="str">
        <f t="shared" si="37"/>
        <v>12.1.4.</v>
      </c>
      <c r="D283" s="67" t="s">
        <v>13</v>
      </c>
      <c r="E283" s="136" t="s">
        <v>264</v>
      </c>
      <c r="F283" s="136" t="s">
        <v>264</v>
      </c>
      <c r="G283" s="136" t="s">
        <v>264</v>
      </c>
      <c r="H283" s="136" t="s">
        <v>264</v>
      </c>
      <c r="I283" s="136" t="s">
        <v>264</v>
      </c>
      <c r="J283" s="136" t="s">
        <v>264</v>
      </c>
      <c r="K283" s="136" t="s">
        <v>264</v>
      </c>
      <c r="L283" s="136" t="s">
        <v>264</v>
      </c>
      <c r="M283" s="80">
        <v>1</v>
      </c>
      <c r="N283" s="44"/>
      <c r="O283" s="81">
        <v>0</v>
      </c>
      <c r="P283" s="78">
        <f t="shared" si="38"/>
        <v>0</v>
      </c>
      <c r="Q283" s="79"/>
    </row>
    <row r="284" spans="3:17" s="45" customFormat="1" ht="47.4" customHeight="1">
      <c r="C284" s="77" t="str">
        <f t="shared" si="37"/>
        <v>12.1.5.</v>
      </c>
      <c r="D284" s="67" t="s">
        <v>13</v>
      </c>
      <c r="E284" s="136" t="s">
        <v>265</v>
      </c>
      <c r="F284" s="136" t="s">
        <v>265</v>
      </c>
      <c r="G284" s="136" t="s">
        <v>265</v>
      </c>
      <c r="H284" s="136" t="s">
        <v>265</v>
      </c>
      <c r="I284" s="136" t="s">
        <v>265</v>
      </c>
      <c r="J284" s="136" t="s">
        <v>265</v>
      </c>
      <c r="K284" s="136" t="s">
        <v>265</v>
      </c>
      <c r="L284" s="136" t="s">
        <v>265</v>
      </c>
      <c r="M284" s="80">
        <v>1</v>
      </c>
      <c r="N284" s="44"/>
      <c r="O284" s="81">
        <v>0</v>
      </c>
      <c r="P284" s="78">
        <f t="shared" si="38"/>
        <v>0</v>
      </c>
      <c r="Q284" s="79"/>
    </row>
    <row r="285" spans="3:17" s="45" customFormat="1" ht="47.4" customHeight="1">
      <c r="C285" s="77" t="str">
        <f t="shared" si="37"/>
        <v>12.1.6.</v>
      </c>
      <c r="D285" s="67" t="s">
        <v>13</v>
      </c>
      <c r="E285" s="136" t="s">
        <v>266</v>
      </c>
      <c r="F285" s="136" t="s">
        <v>266</v>
      </c>
      <c r="G285" s="136" t="s">
        <v>266</v>
      </c>
      <c r="H285" s="136" t="s">
        <v>266</v>
      </c>
      <c r="I285" s="136" t="s">
        <v>266</v>
      </c>
      <c r="J285" s="136" t="s">
        <v>266</v>
      </c>
      <c r="K285" s="136" t="s">
        <v>266</v>
      </c>
      <c r="L285" s="136" t="s">
        <v>266</v>
      </c>
      <c r="M285" s="80">
        <v>1</v>
      </c>
      <c r="N285" s="44"/>
      <c r="O285" s="81">
        <v>0</v>
      </c>
      <c r="P285" s="78">
        <f t="shared" si="38"/>
        <v>0</v>
      </c>
      <c r="Q285" s="79"/>
    </row>
    <row r="286" spans="3:17" s="45" customFormat="1" ht="47" customHeight="1">
      <c r="C286" s="77" t="str">
        <f t="shared" si="37"/>
        <v>12.1.7.</v>
      </c>
      <c r="D286" s="67" t="s">
        <v>13</v>
      </c>
      <c r="E286" s="136" t="s">
        <v>267</v>
      </c>
      <c r="F286" s="136" t="s">
        <v>267</v>
      </c>
      <c r="G286" s="136" t="s">
        <v>267</v>
      </c>
      <c r="H286" s="136" t="s">
        <v>267</v>
      </c>
      <c r="I286" s="136" t="s">
        <v>267</v>
      </c>
      <c r="J286" s="136" t="s">
        <v>267</v>
      </c>
      <c r="K286" s="136" t="s">
        <v>267</v>
      </c>
      <c r="L286" s="136" t="s">
        <v>267</v>
      </c>
      <c r="M286" s="80">
        <v>1</v>
      </c>
      <c r="N286" s="44"/>
      <c r="O286" s="81">
        <v>0</v>
      </c>
      <c r="P286" s="78">
        <f t="shared" si="38"/>
        <v>0</v>
      </c>
      <c r="Q286" s="79"/>
    </row>
    <row r="287" spans="3:17" s="45" customFormat="1" ht="19.25" customHeight="1">
      <c r="C287" s="77"/>
      <c r="D287" s="67"/>
      <c r="E287" s="76"/>
      <c r="F287" s="76"/>
      <c r="G287" s="76"/>
      <c r="H287" s="76"/>
      <c r="I287" s="76"/>
      <c r="J287" s="76"/>
      <c r="K287" s="76"/>
      <c r="L287" s="76"/>
      <c r="M287" s="80"/>
      <c r="N287" s="44"/>
      <c r="O287" s="81"/>
      <c r="P287" s="78"/>
      <c r="Q287" s="79"/>
    </row>
    <row r="288" spans="3:17" s="6" customFormat="1" ht="13">
      <c r="C288" s="38" t="s">
        <v>268</v>
      </c>
      <c r="D288" s="39"/>
      <c r="E288" s="40" t="s">
        <v>355</v>
      </c>
      <c r="F288" s="40"/>
      <c r="G288" s="40"/>
      <c r="H288" s="40"/>
      <c r="I288" s="40"/>
      <c r="J288" s="40"/>
      <c r="K288" s="40"/>
      <c r="L288" s="40"/>
      <c r="M288" s="49"/>
      <c r="N288" s="41"/>
      <c r="O288" s="42"/>
      <c r="P288" s="69">
        <f>SUM(P290:P295)</f>
        <v>0</v>
      </c>
      <c r="Q288" s="43"/>
    </row>
    <row r="289" spans="3:22" s="6" customFormat="1" ht="13">
      <c r="C289" s="10"/>
      <c r="D289" s="17"/>
      <c r="E289" s="22"/>
      <c r="F289" s="22"/>
      <c r="G289" s="22"/>
      <c r="H289" s="22"/>
      <c r="I289" s="22"/>
      <c r="J289" s="22"/>
      <c r="K289" s="22"/>
      <c r="L289" s="22"/>
      <c r="M289" s="50"/>
      <c r="N289" s="11"/>
      <c r="O289" s="12"/>
      <c r="P289" s="15"/>
      <c r="Q289" s="13"/>
    </row>
    <row r="290" spans="3:22" s="45" customFormat="1" ht="36" customHeight="1">
      <c r="C290" s="77" t="str">
        <f t="shared" ref="C290:C295" si="39">"12.2." &amp; ROW(C2)-1 &amp; "."</f>
        <v>12.2.1.</v>
      </c>
      <c r="D290" s="67" t="s">
        <v>15</v>
      </c>
      <c r="E290" s="136" t="s">
        <v>269</v>
      </c>
      <c r="F290" s="136" t="s">
        <v>269</v>
      </c>
      <c r="G290" s="136" t="s">
        <v>269</v>
      </c>
      <c r="H290" s="136" t="s">
        <v>269</v>
      </c>
      <c r="I290" s="136" t="s">
        <v>269</v>
      </c>
      <c r="J290" s="136" t="s">
        <v>269</v>
      </c>
      <c r="K290" s="136" t="s">
        <v>269</v>
      </c>
      <c r="L290" s="136" t="s">
        <v>269</v>
      </c>
      <c r="M290" s="80">
        <v>6</v>
      </c>
      <c r="N290" s="44"/>
      <c r="O290" s="81">
        <v>0</v>
      </c>
      <c r="P290" s="78">
        <f>M290*O290</f>
        <v>0</v>
      </c>
      <c r="Q290" s="79"/>
    </row>
    <row r="291" spans="3:22" s="45" customFormat="1" ht="64.25" customHeight="1">
      <c r="C291" s="77" t="str">
        <f t="shared" si="39"/>
        <v>12.2.2.</v>
      </c>
      <c r="D291" s="67" t="s">
        <v>15</v>
      </c>
      <c r="E291" s="136" t="s">
        <v>270</v>
      </c>
      <c r="F291" s="136" t="s">
        <v>270</v>
      </c>
      <c r="G291" s="136" t="s">
        <v>270</v>
      </c>
      <c r="H291" s="136" t="s">
        <v>270</v>
      </c>
      <c r="I291" s="136" t="s">
        <v>270</v>
      </c>
      <c r="J291" s="136" t="s">
        <v>270</v>
      </c>
      <c r="K291" s="136" t="s">
        <v>270</v>
      </c>
      <c r="L291" s="136" t="s">
        <v>270</v>
      </c>
      <c r="M291" s="80">
        <v>10</v>
      </c>
      <c r="N291" s="44"/>
      <c r="O291" s="81">
        <v>0</v>
      </c>
      <c r="P291" s="78">
        <f t="shared" ref="P291:P295" si="40">M291*O291</f>
        <v>0</v>
      </c>
      <c r="Q291" s="79"/>
    </row>
    <row r="292" spans="3:22" s="45" customFormat="1" ht="25.25" customHeight="1">
      <c r="C292" s="77" t="str">
        <f t="shared" si="39"/>
        <v>12.2.3.</v>
      </c>
      <c r="D292" s="67" t="s">
        <v>13</v>
      </c>
      <c r="E292" s="136" t="s">
        <v>271</v>
      </c>
      <c r="F292" s="136" t="s">
        <v>271</v>
      </c>
      <c r="G292" s="136" t="s">
        <v>271</v>
      </c>
      <c r="H292" s="136" t="s">
        <v>271</v>
      </c>
      <c r="I292" s="136" t="s">
        <v>271</v>
      </c>
      <c r="J292" s="136" t="s">
        <v>271</v>
      </c>
      <c r="K292" s="136" t="s">
        <v>271</v>
      </c>
      <c r="L292" s="136" t="s">
        <v>271</v>
      </c>
      <c r="M292" s="80">
        <v>45</v>
      </c>
      <c r="N292" s="44"/>
      <c r="O292" s="81">
        <v>0</v>
      </c>
      <c r="P292" s="78">
        <f t="shared" si="40"/>
        <v>0</v>
      </c>
      <c r="Q292" s="79"/>
      <c r="U292" s="98"/>
    </row>
    <row r="293" spans="3:22" s="45" customFormat="1" ht="54" customHeight="1">
      <c r="C293" s="77" t="str">
        <f t="shared" si="39"/>
        <v>12.2.4.</v>
      </c>
      <c r="D293" s="67" t="s">
        <v>15</v>
      </c>
      <c r="E293" s="136" t="s">
        <v>28</v>
      </c>
      <c r="F293" s="136" t="s">
        <v>28</v>
      </c>
      <c r="G293" s="136" t="s">
        <v>28</v>
      </c>
      <c r="H293" s="136" t="s">
        <v>28</v>
      </c>
      <c r="I293" s="136" t="s">
        <v>28</v>
      </c>
      <c r="J293" s="136" t="s">
        <v>28</v>
      </c>
      <c r="K293" s="136" t="s">
        <v>28</v>
      </c>
      <c r="L293" s="136" t="s">
        <v>28</v>
      </c>
      <c r="M293" s="80">
        <v>345</v>
      </c>
      <c r="N293" s="44"/>
      <c r="O293" s="81">
        <v>0</v>
      </c>
      <c r="P293" s="78">
        <f t="shared" si="40"/>
        <v>0</v>
      </c>
      <c r="Q293" s="79"/>
      <c r="U293" s="98"/>
    </row>
    <row r="294" spans="3:22" s="45" customFormat="1" ht="54" customHeight="1">
      <c r="C294" s="77" t="str">
        <f t="shared" si="39"/>
        <v>12.2.5.</v>
      </c>
      <c r="D294" s="67" t="s">
        <v>15</v>
      </c>
      <c r="E294" s="136" t="s">
        <v>272</v>
      </c>
      <c r="F294" s="136" t="s">
        <v>272</v>
      </c>
      <c r="G294" s="136" t="s">
        <v>272</v>
      </c>
      <c r="H294" s="136" t="s">
        <v>272</v>
      </c>
      <c r="I294" s="136" t="s">
        <v>272</v>
      </c>
      <c r="J294" s="136" t="s">
        <v>272</v>
      </c>
      <c r="K294" s="136" t="s">
        <v>272</v>
      </c>
      <c r="L294" s="136" t="s">
        <v>272</v>
      </c>
      <c r="M294" s="80">
        <v>115</v>
      </c>
      <c r="N294" s="44"/>
      <c r="O294" s="81">
        <v>0</v>
      </c>
      <c r="P294" s="78">
        <f t="shared" si="40"/>
        <v>0</v>
      </c>
      <c r="Q294" s="79"/>
      <c r="U294" s="98"/>
    </row>
    <row r="295" spans="3:22" s="45" customFormat="1" ht="56" customHeight="1">
      <c r="C295" s="77" t="str">
        <f t="shared" si="39"/>
        <v>12.2.6.</v>
      </c>
      <c r="D295" s="67" t="s">
        <v>15</v>
      </c>
      <c r="E295" s="136" t="s">
        <v>273</v>
      </c>
      <c r="F295" s="136" t="s">
        <v>273</v>
      </c>
      <c r="G295" s="136" t="s">
        <v>273</v>
      </c>
      <c r="H295" s="136" t="s">
        <v>273</v>
      </c>
      <c r="I295" s="136" t="s">
        <v>273</v>
      </c>
      <c r="J295" s="136" t="s">
        <v>273</v>
      </c>
      <c r="K295" s="136" t="s">
        <v>273</v>
      </c>
      <c r="L295" s="136" t="s">
        <v>273</v>
      </c>
      <c r="M295" s="80">
        <v>85</v>
      </c>
      <c r="N295" s="44"/>
      <c r="O295" s="81">
        <v>0</v>
      </c>
      <c r="P295" s="78">
        <f t="shared" si="40"/>
        <v>0</v>
      </c>
      <c r="Q295" s="79"/>
    </row>
    <row r="296" spans="3:22" s="45" customFormat="1" ht="19.25" customHeight="1">
      <c r="C296" s="77"/>
      <c r="D296" s="67"/>
      <c r="E296" s="76"/>
      <c r="F296" s="76"/>
      <c r="G296" s="76"/>
      <c r="H296" s="76"/>
      <c r="I296" s="76"/>
      <c r="J296" s="76"/>
      <c r="K296" s="76"/>
      <c r="L296" s="76"/>
      <c r="M296" s="80"/>
      <c r="N296" s="44"/>
      <c r="O296" s="81"/>
      <c r="P296" s="78"/>
      <c r="Q296" s="79"/>
    </row>
    <row r="297" spans="3:22" s="6" customFormat="1" ht="13">
      <c r="C297" s="38" t="s">
        <v>280</v>
      </c>
      <c r="D297" s="39"/>
      <c r="E297" s="40" t="s">
        <v>354</v>
      </c>
      <c r="F297" s="40"/>
      <c r="G297" s="40"/>
      <c r="H297" s="40"/>
      <c r="I297" s="40"/>
      <c r="J297" s="40"/>
      <c r="K297" s="40"/>
      <c r="L297" s="40"/>
      <c r="M297" s="49"/>
      <c r="N297" s="41"/>
      <c r="O297" s="42"/>
      <c r="P297" s="69">
        <f>SUM(P299:P304)</f>
        <v>0</v>
      </c>
      <c r="Q297" s="43"/>
    </row>
    <row r="298" spans="3:22" s="6" customFormat="1" ht="13">
      <c r="C298" s="10"/>
      <c r="D298" s="17"/>
      <c r="E298" s="22"/>
      <c r="F298" s="22"/>
      <c r="G298" s="22"/>
      <c r="H298" s="22"/>
      <c r="I298" s="22"/>
      <c r="J298" s="22"/>
      <c r="K298" s="22"/>
      <c r="L298" s="22"/>
      <c r="M298" s="50"/>
      <c r="N298" s="11"/>
      <c r="O298" s="12"/>
      <c r="P298" s="15"/>
      <c r="Q298" s="13"/>
    </row>
    <row r="299" spans="3:22" s="45" customFormat="1" ht="61.25" customHeight="1">
      <c r="C299" s="77" t="str">
        <f t="shared" ref="C299:C304" si="41">"12.4." &amp; ROW(C2)-1 &amp; "."</f>
        <v>12.4.1.</v>
      </c>
      <c r="D299" s="67" t="s">
        <v>15</v>
      </c>
      <c r="E299" s="136" t="s">
        <v>274</v>
      </c>
      <c r="F299" s="136" t="s">
        <v>274</v>
      </c>
      <c r="G299" s="136" t="s">
        <v>274</v>
      </c>
      <c r="H299" s="136" t="s">
        <v>274</v>
      </c>
      <c r="I299" s="136" t="s">
        <v>274</v>
      </c>
      <c r="J299" s="136" t="s">
        <v>274</v>
      </c>
      <c r="K299" s="136" t="s">
        <v>274</v>
      </c>
      <c r="L299" s="136" t="s">
        <v>274</v>
      </c>
      <c r="M299" s="80">
        <v>42</v>
      </c>
      <c r="N299" s="44"/>
      <c r="O299" s="81">
        <v>0</v>
      </c>
      <c r="P299" s="78">
        <f>M299*O299</f>
        <v>0</v>
      </c>
      <c r="Q299" s="79"/>
    </row>
    <row r="300" spans="3:22" s="45" customFormat="1" ht="61.25" customHeight="1">
      <c r="C300" s="77" t="str">
        <f t="shared" si="41"/>
        <v>12.4.2.</v>
      </c>
      <c r="D300" s="67" t="s">
        <v>15</v>
      </c>
      <c r="E300" s="136" t="s">
        <v>275</v>
      </c>
      <c r="F300" s="136" t="s">
        <v>275</v>
      </c>
      <c r="G300" s="136" t="s">
        <v>275</v>
      </c>
      <c r="H300" s="136" t="s">
        <v>275</v>
      </c>
      <c r="I300" s="136" t="s">
        <v>275</v>
      </c>
      <c r="J300" s="136" t="s">
        <v>275</v>
      </c>
      <c r="K300" s="136" t="s">
        <v>275</v>
      </c>
      <c r="L300" s="136" t="s">
        <v>275</v>
      </c>
      <c r="M300" s="80">
        <v>42</v>
      </c>
      <c r="N300" s="44"/>
      <c r="O300" s="81">
        <v>0</v>
      </c>
      <c r="P300" s="78">
        <f t="shared" ref="P300:P304" si="42">M300*O300</f>
        <v>0</v>
      </c>
      <c r="Q300" s="79"/>
    </row>
    <row r="301" spans="3:22" s="45" customFormat="1" ht="53.4" customHeight="1">
      <c r="C301" s="77" t="str">
        <f t="shared" si="41"/>
        <v>12.4.3.</v>
      </c>
      <c r="D301" s="67" t="s">
        <v>15</v>
      </c>
      <c r="E301" s="136" t="s">
        <v>276</v>
      </c>
      <c r="F301" s="136" t="s">
        <v>276</v>
      </c>
      <c r="G301" s="136" t="s">
        <v>276</v>
      </c>
      <c r="H301" s="136" t="s">
        <v>276</v>
      </c>
      <c r="I301" s="136" t="s">
        <v>276</v>
      </c>
      <c r="J301" s="136" t="s">
        <v>276</v>
      </c>
      <c r="K301" s="136" t="s">
        <v>276</v>
      </c>
      <c r="L301" s="136" t="s">
        <v>276</v>
      </c>
      <c r="M301" s="80">
        <v>57.6</v>
      </c>
      <c r="N301" s="44"/>
      <c r="O301" s="81">
        <v>0</v>
      </c>
      <c r="P301" s="78">
        <f t="shared" si="42"/>
        <v>0</v>
      </c>
      <c r="Q301" s="79"/>
      <c r="V301" s="98"/>
    </row>
    <row r="302" spans="3:22" s="45" customFormat="1" ht="53.4" customHeight="1">
      <c r="C302" s="77" t="str">
        <f t="shared" si="41"/>
        <v>12.4.4.</v>
      </c>
      <c r="D302" s="67" t="s">
        <v>15</v>
      </c>
      <c r="E302" s="136" t="s">
        <v>277</v>
      </c>
      <c r="F302" s="136" t="s">
        <v>277</v>
      </c>
      <c r="G302" s="136" t="s">
        <v>277</v>
      </c>
      <c r="H302" s="136" t="s">
        <v>277</v>
      </c>
      <c r="I302" s="136" t="s">
        <v>277</v>
      </c>
      <c r="J302" s="136" t="s">
        <v>277</v>
      </c>
      <c r="K302" s="136" t="s">
        <v>277</v>
      </c>
      <c r="L302" s="136" t="s">
        <v>277</v>
      </c>
      <c r="M302" s="80">
        <v>42</v>
      </c>
      <c r="N302" s="44"/>
      <c r="O302" s="81">
        <v>0</v>
      </c>
      <c r="P302" s="78">
        <f t="shared" si="42"/>
        <v>0</v>
      </c>
      <c r="Q302" s="79"/>
      <c r="V302" s="98"/>
    </row>
    <row r="303" spans="3:22" s="45" customFormat="1" ht="58.25" customHeight="1">
      <c r="C303" s="77" t="str">
        <f t="shared" si="41"/>
        <v>12.4.5.</v>
      </c>
      <c r="D303" s="67" t="s">
        <v>15</v>
      </c>
      <c r="E303" s="136" t="s">
        <v>278</v>
      </c>
      <c r="F303" s="136" t="s">
        <v>278</v>
      </c>
      <c r="G303" s="136" t="s">
        <v>278</v>
      </c>
      <c r="H303" s="136" t="s">
        <v>278</v>
      </c>
      <c r="I303" s="136" t="s">
        <v>278</v>
      </c>
      <c r="J303" s="136" t="s">
        <v>278</v>
      </c>
      <c r="K303" s="136" t="s">
        <v>278</v>
      </c>
      <c r="L303" s="136" t="s">
        <v>278</v>
      </c>
      <c r="M303" s="80">
        <v>18</v>
      </c>
      <c r="N303" s="44"/>
      <c r="O303" s="81">
        <v>0</v>
      </c>
      <c r="P303" s="78">
        <f t="shared" si="42"/>
        <v>0</v>
      </c>
      <c r="Q303" s="79"/>
      <c r="V303" s="98"/>
    </row>
    <row r="304" spans="3:22" s="45" customFormat="1" ht="53.4" customHeight="1">
      <c r="C304" s="77" t="str">
        <f t="shared" si="41"/>
        <v>12.4.6.</v>
      </c>
      <c r="D304" s="67" t="s">
        <v>15</v>
      </c>
      <c r="E304" s="136" t="s">
        <v>279</v>
      </c>
      <c r="F304" s="136" t="s">
        <v>279</v>
      </c>
      <c r="G304" s="136" t="s">
        <v>279</v>
      </c>
      <c r="H304" s="136" t="s">
        <v>279</v>
      </c>
      <c r="I304" s="136" t="s">
        <v>279</v>
      </c>
      <c r="J304" s="136" t="s">
        <v>279</v>
      </c>
      <c r="K304" s="136" t="s">
        <v>279</v>
      </c>
      <c r="L304" s="136" t="s">
        <v>279</v>
      </c>
      <c r="M304" s="80">
        <v>1137.5</v>
      </c>
      <c r="N304" s="44"/>
      <c r="O304" s="81">
        <v>0</v>
      </c>
      <c r="P304" s="78">
        <f t="shared" si="42"/>
        <v>0</v>
      </c>
      <c r="Q304" s="79"/>
    </row>
    <row r="305" spans="3:21" s="45" customFormat="1" ht="19.25" customHeight="1">
      <c r="C305" s="77"/>
      <c r="D305" s="67"/>
      <c r="E305" s="76"/>
      <c r="F305" s="76"/>
      <c r="G305" s="76"/>
      <c r="H305" s="76"/>
      <c r="I305" s="76"/>
      <c r="J305" s="76"/>
      <c r="K305" s="76"/>
      <c r="L305" s="76"/>
      <c r="M305" s="80"/>
      <c r="N305" s="44"/>
      <c r="O305" s="81"/>
      <c r="P305" s="78"/>
      <c r="Q305" s="79"/>
      <c r="U305" s="106"/>
    </row>
    <row r="306" spans="3:21" s="6" customFormat="1" ht="13">
      <c r="C306" s="38" t="s">
        <v>290</v>
      </c>
      <c r="D306" s="39"/>
      <c r="E306" s="40" t="s">
        <v>29</v>
      </c>
      <c r="F306" s="40"/>
      <c r="G306" s="40"/>
      <c r="H306" s="40"/>
      <c r="I306" s="40"/>
      <c r="J306" s="40"/>
      <c r="K306" s="40"/>
      <c r="L306" s="40"/>
      <c r="M306" s="49"/>
      <c r="N306" s="41"/>
      <c r="O306" s="42"/>
      <c r="P306" s="69">
        <f>SUM(P308:P317)</f>
        <v>0</v>
      </c>
      <c r="Q306" s="43"/>
      <c r="U306" s="107"/>
    </row>
    <row r="307" spans="3:21" s="6" customFormat="1" ht="13">
      <c r="C307" s="10"/>
      <c r="D307" s="17"/>
      <c r="E307" s="22"/>
      <c r="F307" s="22"/>
      <c r="G307" s="22"/>
      <c r="H307" s="22"/>
      <c r="I307" s="22"/>
      <c r="J307" s="22"/>
      <c r="K307" s="22"/>
      <c r="L307" s="22"/>
      <c r="M307" s="50"/>
      <c r="N307" s="11"/>
      <c r="O307" s="12"/>
      <c r="P307" s="15"/>
      <c r="Q307" s="13"/>
    </row>
    <row r="308" spans="3:21" s="45" customFormat="1" ht="32.25" customHeight="1">
      <c r="C308" s="77" t="str">
        <f t="shared" ref="C308:C317" si="43">"12.5." &amp; ROW(C2)-1 &amp; "."</f>
        <v>12.5.1.</v>
      </c>
      <c r="D308" s="67" t="s">
        <v>13</v>
      </c>
      <c r="E308" s="136" t="s">
        <v>281</v>
      </c>
      <c r="F308" s="136" t="s">
        <v>281</v>
      </c>
      <c r="G308" s="136" t="s">
        <v>281</v>
      </c>
      <c r="H308" s="136" t="s">
        <v>281</v>
      </c>
      <c r="I308" s="136" t="s">
        <v>281</v>
      </c>
      <c r="J308" s="136" t="s">
        <v>281</v>
      </c>
      <c r="K308" s="136" t="s">
        <v>281</v>
      </c>
      <c r="L308" s="136" t="s">
        <v>281</v>
      </c>
      <c r="M308" s="80">
        <v>10</v>
      </c>
      <c r="N308" s="44"/>
      <c r="O308" s="81">
        <v>0</v>
      </c>
      <c r="P308" s="78">
        <f>M308*O308</f>
        <v>0</v>
      </c>
      <c r="Q308" s="79"/>
    </row>
    <row r="309" spans="3:21" s="45" customFormat="1" ht="30" customHeight="1">
      <c r="C309" s="77" t="str">
        <f t="shared" si="43"/>
        <v>12.5.2.</v>
      </c>
      <c r="D309" s="67" t="s">
        <v>13</v>
      </c>
      <c r="E309" s="136" t="s">
        <v>282</v>
      </c>
      <c r="F309" s="136" t="s">
        <v>282</v>
      </c>
      <c r="G309" s="136" t="s">
        <v>282</v>
      </c>
      <c r="H309" s="136" t="s">
        <v>282</v>
      </c>
      <c r="I309" s="136" t="s">
        <v>282</v>
      </c>
      <c r="J309" s="136" t="s">
        <v>282</v>
      </c>
      <c r="K309" s="136" t="s">
        <v>282</v>
      </c>
      <c r="L309" s="136" t="s">
        <v>282</v>
      </c>
      <c r="M309" s="80">
        <v>10</v>
      </c>
      <c r="N309" s="44"/>
      <c r="O309" s="81">
        <v>0</v>
      </c>
      <c r="P309" s="78">
        <f t="shared" ref="P309:P317" si="44">M309*O309</f>
        <v>0</v>
      </c>
      <c r="Q309" s="79"/>
    </row>
    <row r="310" spans="3:21" s="45" customFormat="1" ht="28.5" customHeight="1">
      <c r="C310" s="77" t="str">
        <f t="shared" si="43"/>
        <v>12.5.3.</v>
      </c>
      <c r="D310" s="67" t="s">
        <v>13</v>
      </c>
      <c r="E310" s="136" t="s">
        <v>283</v>
      </c>
      <c r="F310" s="136" t="s">
        <v>283</v>
      </c>
      <c r="G310" s="136" t="s">
        <v>283</v>
      </c>
      <c r="H310" s="136" t="s">
        <v>283</v>
      </c>
      <c r="I310" s="136" t="s">
        <v>283</v>
      </c>
      <c r="J310" s="136" t="s">
        <v>283</v>
      </c>
      <c r="K310" s="136" t="s">
        <v>283</v>
      </c>
      <c r="L310" s="136" t="s">
        <v>283</v>
      </c>
      <c r="M310" s="80">
        <v>21</v>
      </c>
      <c r="N310" s="44"/>
      <c r="O310" s="81">
        <v>0</v>
      </c>
      <c r="P310" s="78">
        <f t="shared" si="44"/>
        <v>0</v>
      </c>
      <c r="Q310" s="79"/>
    </row>
    <row r="311" spans="3:21" s="45" customFormat="1" ht="40.5" customHeight="1">
      <c r="C311" s="77" t="str">
        <f t="shared" si="43"/>
        <v>12.5.4.</v>
      </c>
      <c r="D311" s="67" t="s">
        <v>13</v>
      </c>
      <c r="E311" s="136" t="s">
        <v>284</v>
      </c>
      <c r="F311" s="136" t="s">
        <v>284</v>
      </c>
      <c r="G311" s="136" t="s">
        <v>284</v>
      </c>
      <c r="H311" s="136" t="s">
        <v>284</v>
      </c>
      <c r="I311" s="136" t="s">
        <v>284</v>
      </c>
      <c r="J311" s="136" t="s">
        <v>284</v>
      </c>
      <c r="K311" s="136" t="s">
        <v>284</v>
      </c>
      <c r="L311" s="136" t="s">
        <v>284</v>
      </c>
      <c r="M311" s="80">
        <v>11</v>
      </c>
      <c r="N311" s="44"/>
      <c r="O311" s="81">
        <v>0</v>
      </c>
      <c r="P311" s="78">
        <f t="shared" si="44"/>
        <v>0</v>
      </c>
      <c r="Q311" s="79"/>
    </row>
    <row r="312" spans="3:21" s="45" customFormat="1" ht="30" customHeight="1">
      <c r="C312" s="77" t="str">
        <f t="shared" si="43"/>
        <v>12.5.5.</v>
      </c>
      <c r="D312" s="67" t="s">
        <v>13</v>
      </c>
      <c r="E312" s="136" t="s">
        <v>285</v>
      </c>
      <c r="F312" s="136" t="s">
        <v>285</v>
      </c>
      <c r="G312" s="136" t="s">
        <v>285</v>
      </c>
      <c r="H312" s="136" t="s">
        <v>285</v>
      </c>
      <c r="I312" s="136" t="s">
        <v>285</v>
      </c>
      <c r="J312" s="136" t="s">
        <v>285</v>
      </c>
      <c r="K312" s="136" t="s">
        <v>285</v>
      </c>
      <c r="L312" s="136" t="s">
        <v>285</v>
      </c>
      <c r="M312" s="80">
        <v>7</v>
      </c>
      <c r="N312" s="44"/>
      <c r="O312" s="81">
        <v>0</v>
      </c>
      <c r="P312" s="78">
        <f t="shared" si="44"/>
        <v>0</v>
      </c>
      <c r="Q312" s="79"/>
    </row>
    <row r="313" spans="3:21" s="45" customFormat="1" ht="37.5" customHeight="1">
      <c r="C313" s="77" t="str">
        <f t="shared" si="43"/>
        <v>12.5.6.</v>
      </c>
      <c r="D313" s="67" t="s">
        <v>13</v>
      </c>
      <c r="E313" s="136" t="s">
        <v>286</v>
      </c>
      <c r="F313" s="136" t="s">
        <v>286</v>
      </c>
      <c r="G313" s="136" t="s">
        <v>286</v>
      </c>
      <c r="H313" s="136" t="s">
        <v>286</v>
      </c>
      <c r="I313" s="136" t="s">
        <v>286</v>
      </c>
      <c r="J313" s="136" t="s">
        <v>286</v>
      </c>
      <c r="K313" s="136" t="s">
        <v>286</v>
      </c>
      <c r="L313" s="136" t="s">
        <v>286</v>
      </c>
      <c r="M313" s="80">
        <v>26</v>
      </c>
      <c r="N313" s="44"/>
      <c r="O313" s="81">
        <v>0</v>
      </c>
      <c r="P313" s="78">
        <f t="shared" si="44"/>
        <v>0</v>
      </c>
      <c r="Q313" s="79"/>
    </row>
    <row r="314" spans="3:21" s="45" customFormat="1" ht="41.25" customHeight="1">
      <c r="C314" s="77" t="str">
        <f t="shared" si="43"/>
        <v>12.5.7.</v>
      </c>
      <c r="D314" s="67" t="s">
        <v>13</v>
      </c>
      <c r="E314" s="136" t="s">
        <v>287</v>
      </c>
      <c r="F314" s="136" t="s">
        <v>287</v>
      </c>
      <c r="G314" s="136" t="s">
        <v>287</v>
      </c>
      <c r="H314" s="136" t="s">
        <v>287</v>
      </c>
      <c r="I314" s="136" t="s">
        <v>287</v>
      </c>
      <c r="J314" s="136" t="s">
        <v>287</v>
      </c>
      <c r="K314" s="136" t="s">
        <v>287</v>
      </c>
      <c r="L314" s="136" t="s">
        <v>287</v>
      </c>
      <c r="M314" s="80">
        <v>1</v>
      </c>
      <c r="N314" s="44"/>
      <c r="O314" s="81">
        <v>0</v>
      </c>
      <c r="P314" s="78">
        <f t="shared" si="44"/>
        <v>0</v>
      </c>
      <c r="Q314" s="79"/>
    </row>
    <row r="315" spans="3:21" s="45" customFormat="1" ht="42.75" customHeight="1">
      <c r="C315" s="77" t="str">
        <f t="shared" si="43"/>
        <v>12.5.8.</v>
      </c>
      <c r="D315" s="67" t="s">
        <v>13</v>
      </c>
      <c r="E315" s="136" t="s">
        <v>286</v>
      </c>
      <c r="F315" s="136" t="s">
        <v>286</v>
      </c>
      <c r="G315" s="136" t="s">
        <v>286</v>
      </c>
      <c r="H315" s="136" t="s">
        <v>286</v>
      </c>
      <c r="I315" s="136" t="s">
        <v>286</v>
      </c>
      <c r="J315" s="136" t="s">
        <v>286</v>
      </c>
      <c r="K315" s="136" t="s">
        <v>286</v>
      </c>
      <c r="L315" s="136" t="s">
        <v>286</v>
      </c>
      <c r="M315" s="80">
        <v>1</v>
      </c>
      <c r="N315" s="44"/>
      <c r="O315" s="81">
        <v>0</v>
      </c>
      <c r="P315" s="78">
        <f t="shared" si="44"/>
        <v>0</v>
      </c>
      <c r="Q315" s="79"/>
    </row>
    <row r="316" spans="3:21" s="45" customFormat="1" ht="39.75" customHeight="1">
      <c r="C316" s="77" t="str">
        <f t="shared" si="43"/>
        <v>12.5.9.</v>
      </c>
      <c r="D316" s="67" t="s">
        <v>13</v>
      </c>
      <c r="E316" s="136" t="s">
        <v>288</v>
      </c>
      <c r="F316" s="136" t="s">
        <v>288</v>
      </c>
      <c r="G316" s="136" t="s">
        <v>288</v>
      </c>
      <c r="H316" s="136" t="s">
        <v>288</v>
      </c>
      <c r="I316" s="136" t="s">
        <v>288</v>
      </c>
      <c r="J316" s="136" t="s">
        <v>288</v>
      </c>
      <c r="K316" s="136" t="s">
        <v>288</v>
      </c>
      <c r="L316" s="136" t="s">
        <v>288</v>
      </c>
      <c r="M316" s="80">
        <v>1</v>
      </c>
      <c r="N316" s="44"/>
      <c r="O316" s="81">
        <v>0</v>
      </c>
      <c r="P316" s="78">
        <f t="shared" si="44"/>
        <v>0</v>
      </c>
      <c r="Q316" s="79"/>
    </row>
    <row r="317" spans="3:21" s="45" customFormat="1" ht="30.75" customHeight="1">
      <c r="C317" s="77" t="str">
        <f t="shared" si="43"/>
        <v>12.5.10.</v>
      </c>
      <c r="D317" s="67" t="s">
        <v>13</v>
      </c>
      <c r="E317" s="136" t="s">
        <v>289</v>
      </c>
      <c r="F317" s="136" t="s">
        <v>289</v>
      </c>
      <c r="G317" s="136" t="s">
        <v>289</v>
      </c>
      <c r="H317" s="136" t="s">
        <v>289</v>
      </c>
      <c r="I317" s="136" t="s">
        <v>289</v>
      </c>
      <c r="J317" s="136" t="s">
        <v>289</v>
      </c>
      <c r="K317" s="136" t="s">
        <v>289</v>
      </c>
      <c r="L317" s="136" t="s">
        <v>289</v>
      </c>
      <c r="M317" s="80">
        <v>3</v>
      </c>
      <c r="N317" s="44"/>
      <c r="O317" s="81">
        <v>0</v>
      </c>
      <c r="P317" s="78">
        <f t="shared" si="44"/>
        <v>0</v>
      </c>
      <c r="Q317" s="79"/>
    </row>
    <row r="318" spans="3:21" s="45" customFormat="1" ht="19.25" customHeight="1">
      <c r="C318" s="77"/>
      <c r="D318" s="67"/>
      <c r="E318" s="76"/>
      <c r="F318" s="76"/>
      <c r="G318" s="76"/>
      <c r="H318" s="76"/>
      <c r="I318" s="76"/>
      <c r="J318" s="76"/>
      <c r="K318" s="76"/>
      <c r="L318" s="76"/>
      <c r="M318" s="80"/>
      <c r="N318" s="44"/>
      <c r="O318" s="81"/>
      <c r="P318" s="78"/>
      <c r="Q318" s="79"/>
    </row>
    <row r="319" spans="3:21" s="6" customFormat="1" ht="13">
      <c r="C319" s="38" t="s">
        <v>353</v>
      </c>
      <c r="D319" s="39"/>
      <c r="E319" s="40" t="s">
        <v>177</v>
      </c>
      <c r="F319" s="40"/>
      <c r="G319" s="40"/>
      <c r="H319" s="40"/>
      <c r="I319" s="40"/>
      <c r="J319" s="40"/>
      <c r="K319" s="40"/>
      <c r="L319" s="40"/>
      <c r="M319" s="49"/>
      <c r="N319" s="41"/>
      <c r="O319" s="42"/>
      <c r="P319" s="69">
        <f>SUM(P321:P323)</f>
        <v>1000</v>
      </c>
      <c r="Q319" s="43"/>
    </row>
    <row r="320" spans="3:21" s="6" customFormat="1" ht="13">
      <c r="C320" s="10"/>
      <c r="D320" s="17"/>
      <c r="E320" s="22"/>
      <c r="F320" s="22"/>
      <c r="G320" s="22"/>
      <c r="H320" s="22"/>
      <c r="I320" s="22"/>
      <c r="J320" s="22"/>
      <c r="K320" s="22"/>
      <c r="L320" s="22"/>
      <c r="M320" s="50"/>
      <c r="N320" s="11"/>
      <c r="O320" s="12"/>
      <c r="P320" s="15"/>
      <c r="Q320" s="13"/>
    </row>
    <row r="321" spans="3:21" s="45" customFormat="1" ht="78" customHeight="1">
      <c r="C321" s="77" t="str">
        <f>"12.6." &amp; ROW(C2)-1 &amp; "."</f>
        <v>12.6.1.</v>
      </c>
      <c r="D321" s="67" t="s">
        <v>13</v>
      </c>
      <c r="E321" s="136" t="s">
        <v>291</v>
      </c>
      <c r="F321" s="136" t="s">
        <v>291</v>
      </c>
      <c r="G321" s="136" t="s">
        <v>291</v>
      </c>
      <c r="H321" s="136" t="s">
        <v>291</v>
      </c>
      <c r="I321" s="136" t="s">
        <v>291</v>
      </c>
      <c r="J321" s="136" t="s">
        <v>291</v>
      </c>
      <c r="K321" s="136" t="s">
        <v>291</v>
      </c>
      <c r="L321" s="136" t="s">
        <v>291</v>
      </c>
      <c r="M321" s="80">
        <v>1</v>
      </c>
      <c r="N321" s="44"/>
      <c r="O321" s="81">
        <v>0</v>
      </c>
      <c r="P321" s="78">
        <f>M321*O321</f>
        <v>0</v>
      </c>
      <c r="Q321" s="79"/>
    </row>
    <row r="322" spans="3:21" s="45" customFormat="1" ht="53.4" customHeight="1">
      <c r="C322" s="77" t="str">
        <f>"12.6." &amp; ROW(C3)-1 &amp; "."</f>
        <v>12.6.2.</v>
      </c>
      <c r="D322" s="67" t="s">
        <v>13</v>
      </c>
      <c r="E322" s="136" t="s">
        <v>292</v>
      </c>
      <c r="F322" s="136" t="s">
        <v>292</v>
      </c>
      <c r="G322" s="136" t="s">
        <v>292</v>
      </c>
      <c r="H322" s="136" t="s">
        <v>292</v>
      </c>
      <c r="I322" s="136" t="s">
        <v>292</v>
      </c>
      <c r="J322" s="136" t="s">
        <v>292</v>
      </c>
      <c r="K322" s="136" t="s">
        <v>292</v>
      </c>
      <c r="L322" s="136" t="s">
        <v>292</v>
      </c>
      <c r="M322" s="80">
        <v>1</v>
      </c>
      <c r="N322" s="44"/>
      <c r="O322" s="81">
        <v>0</v>
      </c>
      <c r="P322" s="78">
        <f>M322*O322</f>
        <v>0</v>
      </c>
      <c r="Q322" s="79"/>
    </row>
    <row r="323" spans="3:21" s="45" customFormat="1" ht="223.25" customHeight="1">
      <c r="C323" s="100" t="str">
        <f>"12.6." &amp; ROW(C4)-1 &amp; "."</f>
        <v>12.6.3.</v>
      </c>
      <c r="D323" s="101" t="s">
        <v>357</v>
      </c>
      <c r="E323" s="160" t="s">
        <v>377</v>
      </c>
      <c r="F323" s="160" t="s">
        <v>48</v>
      </c>
      <c r="G323" s="160" t="s">
        <v>48</v>
      </c>
      <c r="H323" s="160" t="s">
        <v>48</v>
      </c>
      <c r="I323" s="160" t="s">
        <v>48</v>
      </c>
      <c r="J323" s="160" t="s">
        <v>48</v>
      </c>
      <c r="K323" s="160" t="s">
        <v>48</v>
      </c>
      <c r="L323" s="160" t="s">
        <v>48</v>
      </c>
      <c r="M323" s="102">
        <v>1</v>
      </c>
      <c r="N323" s="103"/>
      <c r="O323" s="104">
        <v>1000</v>
      </c>
      <c r="P323" s="105">
        <f>M323*O323</f>
        <v>1000</v>
      </c>
      <c r="Q323" s="79"/>
      <c r="T323" s="119"/>
      <c r="U323" s="118"/>
    </row>
    <row r="324" spans="3:21" s="45" customFormat="1" ht="19.25" customHeight="1">
      <c r="C324" s="77"/>
      <c r="D324" s="67"/>
      <c r="E324" s="76"/>
      <c r="F324" s="76"/>
      <c r="G324" s="76"/>
      <c r="H324" s="76"/>
      <c r="I324" s="76"/>
      <c r="J324" s="76"/>
      <c r="K324" s="76"/>
      <c r="L324" s="76"/>
      <c r="M324" s="80"/>
      <c r="N324" s="44"/>
      <c r="O324" s="81"/>
      <c r="P324" s="78"/>
      <c r="Q324" s="79"/>
    </row>
    <row r="325" spans="3:21" s="6" customFormat="1" ht="13">
      <c r="C325" s="38" t="s">
        <v>37</v>
      </c>
      <c r="D325" s="39"/>
      <c r="E325" s="40" t="s">
        <v>293</v>
      </c>
      <c r="F325" s="40"/>
      <c r="G325" s="40"/>
      <c r="H325" s="40"/>
      <c r="I325" s="40"/>
      <c r="J325" s="40"/>
      <c r="K325" s="40"/>
      <c r="L325" s="40"/>
      <c r="M325" s="49"/>
      <c r="N325" s="41"/>
      <c r="O325" s="42"/>
      <c r="P325" s="69"/>
      <c r="Q325" s="43"/>
    </row>
    <row r="326" spans="3:21" s="6" customFormat="1" ht="13">
      <c r="C326" s="10"/>
      <c r="D326" s="17"/>
      <c r="E326" s="22"/>
      <c r="F326" s="22"/>
      <c r="G326" s="22"/>
      <c r="H326" s="22"/>
      <c r="I326" s="22"/>
      <c r="J326" s="22"/>
      <c r="K326" s="22"/>
      <c r="L326" s="22"/>
      <c r="M326" s="50"/>
      <c r="N326" s="11"/>
      <c r="O326" s="12"/>
      <c r="P326" s="15"/>
      <c r="Q326" s="13"/>
    </row>
    <row r="327" spans="3:21" s="6" customFormat="1" ht="13">
      <c r="C327" s="38" t="s">
        <v>294</v>
      </c>
      <c r="D327" s="39"/>
      <c r="E327" s="40" t="s">
        <v>295</v>
      </c>
      <c r="F327" s="40"/>
      <c r="G327" s="40"/>
      <c r="H327" s="40"/>
      <c r="I327" s="40"/>
      <c r="J327" s="40"/>
      <c r="K327" s="40"/>
      <c r="L327" s="40"/>
      <c r="M327" s="49"/>
      <c r="N327" s="41"/>
      <c r="O327" s="42"/>
      <c r="P327" s="69">
        <f>SUM(P329:P332)</f>
        <v>0</v>
      </c>
      <c r="Q327" s="43"/>
    </row>
    <row r="328" spans="3:21" s="6" customFormat="1" ht="13">
      <c r="C328" s="10"/>
      <c r="D328" s="17"/>
      <c r="E328" s="22"/>
      <c r="F328" s="22"/>
      <c r="G328" s="22"/>
      <c r="H328" s="22"/>
      <c r="I328" s="22"/>
      <c r="J328" s="22"/>
      <c r="K328" s="22"/>
      <c r="L328" s="22"/>
      <c r="M328" s="50"/>
      <c r="N328" s="11"/>
      <c r="O328" s="12"/>
      <c r="P328" s="15"/>
      <c r="Q328" s="13"/>
    </row>
    <row r="329" spans="3:21" s="45" customFormat="1" ht="66" customHeight="1">
      <c r="C329" s="77" t="str">
        <f>"13.1." &amp; ROW(C2)-1 &amp; "."</f>
        <v>13.1.1.</v>
      </c>
      <c r="D329" s="67" t="s">
        <v>13</v>
      </c>
      <c r="E329" s="136" t="s">
        <v>296</v>
      </c>
      <c r="F329" s="136" t="s">
        <v>296</v>
      </c>
      <c r="G329" s="136" t="s">
        <v>296</v>
      </c>
      <c r="H329" s="136" t="s">
        <v>296</v>
      </c>
      <c r="I329" s="136" t="s">
        <v>296</v>
      </c>
      <c r="J329" s="136" t="s">
        <v>296</v>
      </c>
      <c r="K329" s="136" t="s">
        <v>296</v>
      </c>
      <c r="L329" s="136" t="s">
        <v>296</v>
      </c>
      <c r="M329" s="80">
        <v>47</v>
      </c>
      <c r="N329" s="44"/>
      <c r="O329" s="81">
        <v>0</v>
      </c>
      <c r="P329" s="78">
        <f>M329*O329</f>
        <v>0</v>
      </c>
      <c r="Q329" s="79"/>
      <c r="U329" s="98"/>
    </row>
    <row r="330" spans="3:21" s="45" customFormat="1" ht="53.4" customHeight="1">
      <c r="C330" s="77" t="str">
        <f>"13.1." &amp; ROW(C3)-1 &amp; "."</f>
        <v>13.1.2.</v>
      </c>
      <c r="D330" s="67" t="s">
        <v>13</v>
      </c>
      <c r="E330" s="136" t="s">
        <v>297</v>
      </c>
      <c r="F330" s="136" t="s">
        <v>297</v>
      </c>
      <c r="G330" s="136" t="s">
        <v>297</v>
      </c>
      <c r="H330" s="136" t="s">
        <v>297</v>
      </c>
      <c r="I330" s="136" t="s">
        <v>297</v>
      </c>
      <c r="J330" s="136" t="s">
        <v>297</v>
      </c>
      <c r="K330" s="136" t="s">
        <v>297</v>
      </c>
      <c r="L330" s="136" t="s">
        <v>297</v>
      </c>
      <c r="M330" s="80">
        <v>26</v>
      </c>
      <c r="N330" s="44"/>
      <c r="O330" s="81">
        <v>0</v>
      </c>
      <c r="P330" s="78">
        <f t="shared" ref="P330:P332" si="45">M330*O330</f>
        <v>0</v>
      </c>
      <c r="Q330" s="79"/>
      <c r="U330" s="98"/>
    </row>
    <row r="331" spans="3:21" s="45" customFormat="1" ht="54.75" customHeight="1">
      <c r="C331" s="77" t="str">
        <f>"13.1." &amp; ROW(C4)-1 &amp; "."</f>
        <v>13.1.3.</v>
      </c>
      <c r="D331" s="67" t="s">
        <v>13</v>
      </c>
      <c r="E331" s="136" t="s">
        <v>298</v>
      </c>
      <c r="F331" s="136" t="s">
        <v>298</v>
      </c>
      <c r="G331" s="136" t="s">
        <v>298</v>
      </c>
      <c r="H331" s="136" t="s">
        <v>298</v>
      </c>
      <c r="I331" s="136" t="s">
        <v>298</v>
      </c>
      <c r="J331" s="136" t="s">
        <v>298</v>
      </c>
      <c r="K331" s="136" t="s">
        <v>298</v>
      </c>
      <c r="L331" s="136" t="s">
        <v>298</v>
      </c>
      <c r="M331" s="80">
        <v>11</v>
      </c>
      <c r="N331" s="44"/>
      <c r="O331" s="81">
        <v>0</v>
      </c>
      <c r="P331" s="78">
        <f t="shared" si="45"/>
        <v>0</v>
      </c>
      <c r="Q331" s="79"/>
      <c r="U331" s="98"/>
    </row>
    <row r="332" spans="3:21" s="45" customFormat="1" ht="38.4" customHeight="1">
      <c r="C332" s="77" t="str">
        <f>"13.1." &amp; ROW(C5)-1 &amp; "."</f>
        <v>13.1.4.</v>
      </c>
      <c r="D332" s="67" t="s">
        <v>15</v>
      </c>
      <c r="E332" s="136" t="s">
        <v>299</v>
      </c>
      <c r="F332" s="136" t="s">
        <v>299</v>
      </c>
      <c r="G332" s="136" t="s">
        <v>299</v>
      </c>
      <c r="H332" s="136" t="s">
        <v>299</v>
      </c>
      <c r="I332" s="136" t="s">
        <v>299</v>
      </c>
      <c r="J332" s="136" t="s">
        <v>299</v>
      </c>
      <c r="K332" s="136" t="s">
        <v>299</v>
      </c>
      <c r="L332" s="136" t="s">
        <v>299</v>
      </c>
      <c r="M332" s="80">
        <v>26.02</v>
      </c>
      <c r="N332" s="44"/>
      <c r="O332" s="81">
        <v>0</v>
      </c>
      <c r="P332" s="78">
        <f t="shared" si="45"/>
        <v>0</v>
      </c>
      <c r="Q332" s="79"/>
      <c r="U332" s="98"/>
    </row>
    <row r="333" spans="3:21" s="45" customFormat="1" ht="19.25" customHeight="1">
      <c r="C333" s="77"/>
      <c r="D333" s="67"/>
      <c r="E333" s="76"/>
      <c r="F333" s="76"/>
      <c r="G333" s="76"/>
      <c r="H333" s="76"/>
      <c r="I333" s="76"/>
      <c r="J333" s="76"/>
      <c r="K333" s="76"/>
      <c r="L333" s="76"/>
      <c r="M333" s="80"/>
      <c r="N333" s="44"/>
      <c r="O333" s="81"/>
      <c r="P333" s="78"/>
      <c r="Q333" s="79"/>
    </row>
    <row r="334" spans="3:21" s="6" customFormat="1" ht="13">
      <c r="C334" s="38" t="s">
        <v>300</v>
      </c>
      <c r="D334" s="39"/>
      <c r="E334" s="40" t="s">
        <v>301</v>
      </c>
      <c r="F334" s="40"/>
      <c r="G334" s="40"/>
      <c r="H334" s="40"/>
      <c r="I334" s="40"/>
      <c r="J334" s="40"/>
      <c r="K334" s="40"/>
      <c r="L334" s="40"/>
      <c r="M334" s="49"/>
      <c r="N334" s="41"/>
      <c r="O334" s="42"/>
      <c r="P334" s="69">
        <f>SUM(P336:P340)</f>
        <v>0</v>
      </c>
      <c r="Q334" s="43"/>
    </row>
    <row r="335" spans="3:21" s="6" customFormat="1" ht="13">
      <c r="C335" s="10"/>
      <c r="D335" s="17"/>
      <c r="E335" s="22"/>
      <c r="F335" s="22"/>
      <c r="G335" s="22"/>
      <c r="H335" s="22"/>
      <c r="I335" s="22"/>
      <c r="J335" s="22"/>
      <c r="K335" s="22"/>
      <c r="L335" s="22"/>
      <c r="M335" s="50"/>
      <c r="N335" s="11"/>
      <c r="O335" s="12"/>
      <c r="P335" s="15"/>
      <c r="Q335" s="13"/>
    </row>
    <row r="336" spans="3:21" s="45" customFormat="1" ht="24" customHeight="1">
      <c r="C336" s="77" t="str">
        <f>"13.2." &amp; ROW(C2)-1 &amp; "."</f>
        <v>13.2.1.</v>
      </c>
      <c r="D336" s="67" t="s">
        <v>13</v>
      </c>
      <c r="E336" s="136" t="s">
        <v>302</v>
      </c>
      <c r="F336" s="136" t="s">
        <v>302</v>
      </c>
      <c r="G336" s="136" t="s">
        <v>302</v>
      </c>
      <c r="H336" s="136" t="s">
        <v>302</v>
      </c>
      <c r="I336" s="136" t="s">
        <v>302</v>
      </c>
      <c r="J336" s="136" t="s">
        <v>302</v>
      </c>
      <c r="K336" s="136" t="s">
        <v>302</v>
      </c>
      <c r="L336" s="136" t="s">
        <v>302</v>
      </c>
      <c r="M336" s="80">
        <v>17</v>
      </c>
      <c r="N336" s="44"/>
      <c r="O336" s="81">
        <v>0</v>
      </c>
      <c r="P336" s="78">
        <f>M336*O336</f>
        <v>0</v>
      </c>
      <c r="Q336" s="79"/>
    </row>
    <row r="337" spans="3:17" s="45" customFormat="1" ht="24" customHeight="1">
      <c r="C337" s="77" t="str">
        <f>"13.2." &amp; ROW(C3)-1 &amp; "."</f>
        <v>13.2.2.</v>
      </c>
      <c r="D337" s="67" t="s">
        <v>13</v>
      </c>
      <c r="E337" s="136" t="s">
        <v>303</v>
      </c>
      <c r="F337" s="136" t="s">
        <v>303</v>
      </c>
      <c r="G337" s="136" t="s">
        <v>303</v>
      </c>
      <c r="H337" s="136" t="s">
        <v>303</v>
      </c>
      <c r="I337" s="136" t="s">
        <v>303</v>
      </c>
      <c r="J337" s="136" t="s">
        <v>303</v>
      </c>
      <c r="K337" s="136" t="s">
        <v>303</v>
      </c>
      <c r="L337" s="136" t="s">
        <v>303</v>
      </c>
      <c r="M337" s="80">
        <v>5</v>
      </c>
      <c r="N337" s="44"/>
      <c r="O337" s="81">
        <v>0</v>
      </c>
      <c r="P337" s="78">
        <f t="shared" ref="P337:P340" si="46">M337*O337</f>
        <v>0</v>
      </c>
      <c r="Q337" s="79"/>
    </row>
    <row r="338" spans="3:17" s="45" customFormat="1" ht="25.25" customHeight="1">
      <c r="C338" s="77" t="str">
        <f>"13.2." &amp; ROW(C4)-1 &amp; "."</f>
        <v>13.2.3.</v>
      </c>
      <c r="D338" s="67" t="s">
        <v>13</v>
      </c>
      <c r="E338" s="136" t="s">
        <v>304</v>
      </c>
      <c r="F338" s="136" t="s">
        <v>304</v>
      </c>
      <c r="G338" s="136" t="s">
        <v>304</v>
      </c>
      <c r="H338" s="136" t="s">
        <v>304</v>
      </c>
      <c r="I338" s="136" t="s">
        <v>304</v>
      </c>
      <c r="J338" s="136" t="s">
        <v>304</v>
      </c>
      <c r="K338" s="136" t="s">
        <v>304</v>
      </c>
      <c r="L338" s="136" t="s">
        <v>304</v>
      </c>
      <c r="M338" s="80">
        <v>1</v>
      </c>
      <c r="N338" s="44"/>
      <c r="O338" s="81">
        <v>0</v>
      </c>
      <c r="P338" s="78">
        <f t="shared" si="46"/>
        <v>0</v>
      </c>
      <c r="Q338" s="79"/>
    </row>
    <row r="339" spans="3:17" s="45" customFormat="1" ht="23.4" customHeight="1">
      <c r="C339" s="77" t="str">
        <f>"13.2." &amp; ROW(C5)-1 &amp; "."</f>
        <v>13.2.4.</v>
      </c>
      <c r="D339" s="67" t="s">
        <v>13</v>
      </c>
      <c r="E339" s="136" t="s">
        <v>305</v>
      </c>
      <c r="F339" s="136" t="s">
        <v>305</v>
      </c>
      <c r="G339" s="136" t="s">
        <v>305</v>
      </c>
      <c r="H339" s="136" t="s">
        <v>305</v>
      </c>
      <c r="I339" s="136" t="s">
        <v>305</v>
      </c>
      <c r="J339" s="136" t="s">
        <v>305</v>
      </c>
      <c r="K339" s="136" t="s">
        <v>305</v>
      </c>
      <c r="L339" s="136" t="s">
        <v>305</v>
      </c>
      <c r="M339" s="80">
        <v>2</v>
      </c>
      <c r="N339" s="44"/>
      <c r="O339" s="81">
        <v>0</v>
      </c>
      <c r="P339" s="78">
        <f t="shared" si="46"/>
        <v>0</v>
      </c>
      <c r="Q339" s="79"/>
    </row>
    <row r="340" spans="3:17" s="45" customFormat="1" ht="21" customHeight="1">
      <c r="C340" s="77" t="str">
        <f>"13.2." &amp; ROW(C6)-1 &amp; "."</f>
        <v>13.2.5.</v>
      </c>
      <c r="D340" s="67" t="s">
        <v>13</v>
      </c>
      <c r="E340" s="136" t="s">
        <v>306</v>
      </c>
      <c r="F340" s="136" t="s">
        <v>306</v>
      </c>
      <c r="G340" s="136" t="s">
        <v>306</v>
      </c>
      <c r="H340" s="136" t="s">
        <v>306</v>
      </c>
      <c r="I340" s="136" t="s">
        <v>306</v>
      </c>
      <c r="J340" s="136" t="s">
        <v>306</v>
      </c>
      <c r="K340" s="136" t="s">
        <v>306</v>
      </c>
      <c r="L340" s="136" t="s">
        <v>306</v>
      </c>
      <c r="M340" s="80">
        <v>1</v>
      </c>
      <c r="N340" s="44"/>
      <c r="O340" s="81">
        <v>0</v>
      </c>
      <c r="P340" s="78">
        <f t="shared" si="46"/>
        <v>0</v>
      </c>
      <c r="Q340" s="79"/>
    </row>
    <row r="341" spans="3:17" s="45" customFormat="1" ht="19.25" customHeight="1">
      <c r="C341" s="77"/>
      <c r="D341" s="67"/>
      <c r="E341" s="76"/>
      <c r="F341" s="76"/>
      <c r="G341" s="76"/>
      <c r="H341" s="76"/>
      <c r="I341" s="76"/>
      <c r="J341" s="76"/>
      <c r="K341" s="76"/>
      <c r="L341" s="76"/>
      <c r="M341" s="80"/>
      <c r="N341" s="44"/>
      <c r="O341" s="81"/>
      <c r="P341" s="78"/>
      <c r="Q341" s="79"/>
    </row>
    <row r="342" spans="3:17" s="6" customFormat="1" ht="13">
      <c r="C342" s="38" t="s">
        <v>39</v>
      </c>
      <c r="D342" s="39"/>
      <c r="E342" s="40" t="s">
        <v>307</v>
      </c>
      <c r="F342" s="40"/>
      <c r="G342" s="40"/>
      <c r="H342" s="40"/>
      <c r="I342" s="40"/>
      <c r="J342" s="40"/>
      <c r="K342" s="40"/>
      <c r="L342" s="40"/>
      <c r="M342" s="49"/>
      <c r="N342" s="41"/>
      <c r="O342" s="42"/>
      <c r="P342" s="69"/>
      <c r="Q342" s="43"/>
    </row>
    <row r="343" spans="3:17" s="6" customFormat="1" ht="13">
      <c r="C343" s="10"/>
      <c r="D343" s="17"/>
      <c r="E343" s="22"/>
      <c r="F343" s="22"/>
      <c r="G343" s="22"/>
      <c r="H343" s="22"/>
      <c r="I343" s="22"/>
      <c r="J343" s="22"/>
      <c r="K343" s="22"/>
      <c r="L343" s="22"/>
      <c r="M343" s="50"/>
      <c r="N343" s="11"/>
      <c r="O343" s="12"/>
      <c r="P343" s="15"/>
      <c r="Q343" s="13"/>
    </row>
    <row r="344" spans="3:17" s="6" customFormat="1" ht="13">
      <c r="C344" s="38" t="s">
        <v>308</v>
      </c>
      <c r="D344" s="39"/>
      <c r="E344" s="40" t="s">
        <v>309</v>
      </c>
      <c r="F344" s="40"/>
      <c r="G344" s="40"/>
      <c r="H344" s="40"/>
      <c r="I344" s="40"/>
      <c r="J344" s="40"/>
      <c r="K344" s="40"/>
      <c r="L344" s="40"/>
      <c r="M344" s="49"/>
      <c r="N344" s="41"/>
      <c r="O344" s="42"/>
      <c r="P344" s="69">
        <f>SUM(P346:P353)</f>
        <v>0</v>
      </c>
      <c r="Q344" s="43"/>
    </row>
    <row r="345" spans="3:17" s="6" customFormat="1" ht="13">
      <c r="C345" s="10"/>
      <c r="D345" s="17"/>
      <c r="E345" s="22"/>
      <c r="F345" s="22"/>
      <c r="G345" s="22"/>
      <c r="H345" s="22"/>
      <c r="I345" s="22"/>
      <c r="J345" s="22"/>
      <c r="K345" s="22"/>
      <c r="L345" s="22"/>
      <c r="M345" s="50"/>
      <c r="N345" s="11"/>
      <c r="O345" s="12"/>
      <c r="P345" s="15"/>
      <c r="Q345" s="13"/>
    </row>
    <row r="346" spans="3:17" s="45" customFormat="1" ht="48.65" customHeight="1">
      <c r="C346" s="77" t="str">
        <f t="shared" ref="C346:C353" si="47">"14.1." &amp; ROW(C2)-1 &amp; "."</f>
        <v>14.1.1.</v>
      </c>
      <c r="D346" s="67" t="s">
        <v>13</v>
      </c>
      <c r="E346" s="136" t="s">
        <v>310</v>
      </c>
      <c r="F346" s="136" t="s">
        <v>310</v>
      </c>
      <c r="G346" s="136" t="s">
        <v>310</v>
      </c>
      <c r="H346" s="136" t="s">
        <v>310</v>
      </c>
      <c r="I346" s="136" t="s">
        <v>310</v>
      </c>
      <c r="J346" s="136" t="s">
        <v>310</v>
      </c>
      <c r="K346" s="136" t="s">
        <v>310</v>
      </c>
      <c r="L346" s="136" t="s">
        <v>310</v>
      </c>
      <c r="M346" s="80">
        <v>1</v>
      </c>
      <c r="N346" s="44"/>
      <c r="O346" s="81">
        <v>0</v>
      </c>
      <c r="P346" s="78">
        <f>M346*O346</f>
        <v>0</v>
      </c>
      <c r="Q346" s="79"/>
    </row>
    <row r="347" spans="3:17" s="45" customFormat="1" ht="45" customHeight="1">
      <c r="C347" s="77" t="str">
        <f t="shared" si="47"/>
        <v>14.1.2.</v>
      </c>
      <c r="D347" s="67" t="s">
        <v>13</v>
      </c>
      <c r="E347" s="136" t="s">
        <v>311</v>
      </c>
      <c r="F347" s="136" t="s">
        <v>311</v>
      </c>
      <c r="G347" s="136" t="s">
        <v>311</v>
      </c>
      <c r="H347" s="136" t="s">
        <v>311</v>
      </c>
      <c r="I347" s="136" t="s">
        <v>311</v>
      </c>
      <c r="J347" s="136" t="s">
        <v>311</v>
      </c>
      <c r="K347" s="136" t="s">
        <v>311</v>
      </c>
      <c r="L347" s="136" t="s">
        <v>311</v>
      </c>
      <c r="M347" s="80">
        <v>3</v>
      </c>
      <c r="N347" s="44"/>
      <c r="O347" s="81">
        <v>0</v>
      </c>
      <c r="P347" s="78">
        <f t="shared" ref="P347:P352" si="48">M347*O347</f>
        <v>0</v>
      </c>
      <c r="Q347" s="79"/>
    </row>
    <row r="348" spans="3:17" s="45" customFormat="1" ht="35" customHeight="1">
      <c r="C348" s="77" t="str">
        <f t="shared" si="47"/>
        <v>14.1.3.</v>
      </c>
      <c r="D348" s="67" t="s">
        <v>13</v>
      </c>
      <c r="E348" s="136" t="s">
        <v>312</v>
      </c>
      <c r="F348" s="136" t="s">
        <v>312</v>
      </c>
      <c r="G348" s="136" t="s">
        <v>312</v>
      </c>
      <c r="H348" s="136" t="s">
        <v>312</v>
      </c>
      <c r="I348" s="136" t="s">
        <v>312</v>
      </c>
      <c r="J348" s="136" t="s">
        <v>312</v>
      </c>
      <c r="K348" s="136" t="s">
        <v>312</v>
      </c>
      <c r="L348" s="136" t="s">
        <v>312</v>
      </c>
      <c r="M348" s="80">
        <v>1</v>
      </c>
      <c r="N348" s="44"/>
      <c r="O348" s="81">
        <v>0</v>
      </c>
      <c r="P348" s="78">
        <f t="shared" si="48"/>
        <v>0</v>
      </c>
      <c r="Q348" s="79"/>
    </row>
    <row r="349" spans="3:17" s="45" customFormat="1" ht="34.25" customHeight="1">
      <c r="C349" s="77" t="str">
        <f t="shared" si="47"/>
        <v>14.1.4.</v>
      </c>
      <c r="D349" s="67" t="s">
        <v>13</v>
      </c>
      <c r="E349" s="136" t="s">
        <v>313</v>
      </c>
      <c r="F349" s="136" t="s">
        <v>313</v>
      </c>
      <c r="G349" s="136" t="s">
        <v>313</v>
      </c>
      <c r="H349" s="136" t="s">
        <v>313</v>
      </c>
      <c r="I349" s="136" t="s">
        <v>313</v>
      </c>
      <c r="J349" s="136" t="s">
        <v>313</v>
      </c>
      <c r="K349" s="136" t="s">
        <v>313</v>
      </c>
      <c r="L349" s="136" t="s">
        <v>313</v>
      </c>
      <c r="M349" s="80">
        <v>1</v>
      </c>
      <c r="N349" s="44"/>
      <c r="O349" s="81">
        <v>0</v>
      </c>
      <c r="P349" s="78">
        <f t="shared" si="48"/>
        <v>0</v>
      </c>
      <c r="Q349" s="79"/>
    </row>
    <row r="350" spans="3:17" s="45" customFormat="1" ht="25.25" customHeight="1">
      <c r="C350" s="77" t="str">
        <f t="shared" si="47"/>
        <v>14.1.5.</v>
      </c>
      <c r="D350" s="67" t="s">
        <v>13</v>
      </c>
      <c r="E350" s="136" t="s">
        <v>314</v>
      </c>
      <c r="F350" s="136" t="s">
        <v>314</v>
      </c>
      <c r="G350" s="136" t="s">
        <v>314</v>
      </c>
      <c r="H350" s="136" t="s">
        <v>314</v>
      </c>
      <c r="I350" s="136" t="s">
        <v>314</v>
      </c>
      <c r="J350" s="136" t="s">
        <v>314</v>
      </c>
      <c r="K350" s="136" t="s">
        <v>314</v>
      </c>
      <c r="L350" s="136" t="s">
        <v>314</v>
      </c>
      <c r="M350" s="80">
        <v>1</v>
      </c>
      <c r="N350" s="44"/>
      <c r="O350" s="81">
        <v>0</v>
      </c>
      <c r="P350" s="78">
        <f t="shared" si="48"/>
        <v>0</v>
      </c>
      <c r="Q350" s="79"/>
    </row>
    <row r="351" spans="3:17" s="45" customFormat="1" ht="25.25" customHeight="1">
      <c r="C351" s="77" t="str">
        <f t="shared" si="47"/>
        <v>14.1.6.</v>
      </c>
      <c r="D351" s="67" t="s">
        <v>13</v>
      </c>
      <c r="E351" s="136" t="s">
        <v>315</v>
      </c>
      <c r="F351" s="136" t="s">
        <v>315</v>
      </c>
      <c r="G351" s="136" t="s">
        <v>315</v>
      </c>
      <c r="H351" s="136" t="s">
        <v>315</v>
      </c>
      <c r="I351" s="136" t="s">
        <v>315</v>
      </c>
      <c r="J351" s="136" t="s">
        <v>315</v>
      </c>
      <c r="K351" s="136" t="s">
        <v>315</v>
      </c>
      <c r="L351" s="136" t="s">
        <v>315</v>
      </c>
      <c r="M351" s="80">
        <v>58</v>
      </c>
      <c r="N351" s="44"/>
      <c r="O351" s="81">
        <v>0</v>
      </c>
      <c r="P351" s="78">
        <f t="shared" si="48"/>
        <v>0</v>
      </c>
      <c r="Q351" s="79"/>
    </row>
    <row r="352" spans="3:17" s="45" customFormat="1" ht="43.25" customHeight="1">
      <c r="C352" s="77" t="str">
        <f t="shared" si="47"/>
        <v>14.1.7.</v>
      </c>
      <c r="D352" s="67" t="s">
        <v>13</v>
      </c>
      <c r="E352" s="136" t="s">
        <v>316</v>
      </c>
      <c r="F352" s="136" t="s">
        <v>316</v>
      </c>
      <c r="G352" s="136" t="s">
        <v>316</v>
      </c>
      <c r="H352" s="136" t="s">
        <v>316</v>
      </c>
      <c r="I352" s="136" t="s">
        <v>316</v>
      </c>
      <c r="J352" s="136" t="s">
        <v>316</v>
      </c>
      <c r="K352" s="136" t="s">
        <v>316</v>
      </c>
      <c r="L352" s="136" t="s">
        <v>316</v>
      </c>
      <c r="M352" s="80">
        <v>2</v>
      </c>
      <c r="N352" s="44"/>
      <c r="O352" s="81">
        <v>0</v>
      </c>
      <c r="P352" s="78">
        <f t="shared" si="48"/>
        <v>0</v>
      </c>
      <c r="Q352" s="79"/>
    </row>
    <row r="353" spans="3:21" s="45" customFormat="1" ht="46.25" customHeight="1">
      <c r="C353" s="77" t="str">
        <f t="shared" si="47"/>
        <v>14.1.8.</v>
      </c>
      <c r="D353" s="67" t="s">
        <v>13</v>
      </c>
      <c r="E353" s="136" t="s">
        <v>317</v>
      </c>
      <c r="F353" s="136" t="s">
        <v>317</v>
      </c>
      <c r="G353" s="136" t="s">
        <v>317</v>
      </c>
      <c r="H353" s="136" t="s">
        <v>317</v>
      </c>
      <c r="I353" s="136" t="s">
        <v>317</v>
      </c>
      <c r="J353" s="136" t="s">
        <v>317</v>
      </c>
      <c r="K353" s="136" t="s">
        <v>317</v>
      </c>
      <c r="L353" s="136" t="s">
        <v>317</v>
      </c>
      <c r="M353" s="80">
        <v>3</v>
      </c>
      <c r="N353" s="44"/>
      <c r="O353" s="81">
        <v>0</v>
      </c>
      <c r="P353" s="78">
        <f>M353*O353</f>
        <v>0</v>
      </c>
      <c r="Q353" s="79"/>
    </row>
    <row r="354" spans="3:21" s="45" customFormat="1" ht="19.25" customHeight="1">
      <c r="C354" s="77"/>
      <c r="D354" s="67"/>
      <c r="E354" s="76"/>
      <c r="F354" s="76"/>
      <c r="G354" s="76"/>
      <c r="H354" s="76"/>
      <c r="I354" s="76"/>
      <c r="J354" s="76"/>
      <c r="K354" s="76"/>
      <c r="L354" s="76"/>
      <c r="M354" s="80"/>
      <c r="N354" s="44"/>
      <c r="O354" s="81"/>
      <c r="P354" s="78"/>
      <c r="Q354" s="79"/>
    </row>
    <row r="355" spans="3:21" s="6" customFormat="1" ht="13">
      <c r="C355" s="38" t="s">
        <v>318</v>
      </c>
      <c r="D355" s="39"/>
      <c r="E355" s="40" t="s">
        <v>25</v>
      </c>
      <c r="F355" s="40"/>
      <c r="G355" s="40"/>
      <c r="H355" s="40"/>
      <c r="I355" s="40"/>
      <c r="J355" s="40"/>
      <c r="K355" s="40"/>
      <c r="L355" s="40"/>
      <c r="M355" s="49"/>
      <c r="N355" s="41"/>
      <c r="O355" s="42"/>
      <c r="P355" s="69">
        <f>SUM(P357:P363)</f>
        <v>0</v>
      </c>
      <c r="Q355" s="43"/>
    </row>
    <row r="356" spans="3:21" s="6" customFormat="1" ht="13">
      <c r="C356" s="10"/>
      <c r="D356" s="17"/>
      <c r="E356" s="22"/>
      <c r="F356" s="22"/>
      <c r="G356" s="22"/>
      <c r="H356" s="22"/>
      <c r="I356" s="22"/>
      <c r="J356" s="22"/>
      <c r="K356" s="22"/>
      <c r="L356" s="22"/>
      <c r="M356" s="50"/>
      <c r="N356" s="11"/>
      <c r="O356" s="12"/>
      <c r="P356" s="15"/>
      <c r="Q356" s="13"/>
    </row>
    <row r="357" spans="3:21" s="45" customFormat="1" ht="54" customHeight="1">
      <c r="C357" s="77" t="str">
        <f t="shared" ref="C357:C363" si="49">"14.2." &amp; ROW(C2)-1 &amp; "."</f>
        <v>14.2.1.</v>
      </c>
      <c r="D357" s="67" t="s">
        <v>15</v>
      </c>
      <c r="E357" s="136" t="s">
        <v>319</v>
      </c>
      <c r="F357" s="136" t="s">
        <v>319</v>
      </c>
      <c r="G357" s="136" t="s">
        <v>319</v>
      </c>
      <c r="H357" s="136" t="s">
        <v>319</v>
      </c>
      <c r="I357" s="136" t="s">
        <v>319</v>
      </c>
      <c r="J357" s="136" t="s">
        <v>319</v>
      </c>
      <c r="K357" s="136" t="s">
        <v>319</v>
      </c>
      <c r="L357" s="136" t="s">
        <v>319</v>
      </c>
      <c r="M357" s="80">
        <v>175</v>
      </c>
      <c r="N357" s="44"/>
      <c r="O357" s="81">
        <v>0</v>
      </c>
      <c r="P357" s="78">
        <f>M357*O357</f>
        <v>0</v>
      </c>
      <c r="Q357" s="79"/>
    </row>
    <row r="358" spans="3:21" s="45" customFormat="1" ht="24" customHeight="1">
      <c r="C358" s="77" t="str">
        <f t="shared" si="49"/>
        <v>14.2.2.</v>
      </c>
      <c r="D358" s="67" t="s">
        <v>13</v>
      </c>
      <c r="E358" s="136" t="s">
        <v>271</v>
      </c>
      <c r="F358" s="136" t="s">
        <v>271</v>
      </c>
      <c r="G358" s="136" t="s">
        <v>271</v>
      </c>
      <c r="H358" s="136" t="s">
        <v>271</v>
      </c>
      <c r="I358" s="136" t="s">
        <v>271</v>
      </c>
      <c r="J358" s="136" t="s">
        <v>271</v>
      </c>
      <c r="K358" s="136" t="s">
        <v>271</v>
      </c>
      <c r="L358" s="136" t="s">
        <v>271</v>
      </c>
      <c r="M358" s="80">
        <v>15</v>
      </c>
      <c r="N358" s="44"/>
      <c r="O358" s="81">
        <v>0</v>
      </c>
      <c r="P358" s="78">
        <f t="shared" ref="P358:P363" si="50">M358*O358</f>
        <v>0</v>
      </c>
      <c r="Q358" s="79"/>
    </row>
    <row r="359" spans="3:21" s="45" customFormat="1" ht="54.65" customHeight="1">
      <c r="C359" s="77" t="str">
        <f t="shared" si="49"/>
        <v>14.2.3.</v>
      </c>
      <c r="D359" s="67" t="s">
        <v>15</v>
      </c>
      <c r="E359" s="136" t="s">
        <v>28</v>
      </c>
      <c r="F359" s="136" t="s">
        <v>28</v>
      </c>
      <c r="G359" s="136" t="s">
        <v>28</v>
      </c>
      <c r="H359" s="136" t="s">
        <v>28</v>
      </c>
      <c r="I359" s="136" t="s">
        <v>28</v>
      </c>
      <c r="J359" s="136" t="s">
        <v>28</v>
      </c>
      <c r="K359" s="136" t="s">
        <v>28</v>
      </c>
      <c r="L359" s="136" t="s">
        <v>28</v>
      </c>
      <c r="M359" s="80">
        <v>135</v>
      </c>
      <c r="N359" s="44"/>
      <c r="O359" s="81">
        <v>0</v>
      </c>
      <c r="P359" s="78">
        <f t="shared" si="50"/>
        <v>0</v>
      </c>
      <c r="Q359" s="79"/>
    </row>
    <row r="360" spans="3:21" s="45" customFormat="1" ht="57.65" customHeight="1">
      <c r="C360" s="77" t="str">
        <f t="shared" si="49"/>
        <v>14.2.4.</v>
      </c>
      <c r="D360" s="67" t="s">
        <v>15</v>
      </c>
      <c r="E360" s="136" t="s">
        <v>272</v>
      </c>
      <c r="F360" s="136" t="s">
        <v>272</v>
      </c>
      <c r="G360" s="136" t="s">
        <v>272</v>
      </c>
      <c r="H360" s="136" t="s">
        <v>272</v>
      </c>
      <c r="I360" s="136" t="s">
        <v>272</v>
      </c>
      <c r="J360" s="136" t="s">
        <v>272</v>
      </c>
      <c r="K360" s="136" t="s">
        <v>272</v>
      </c>
      <c r="L360" s="136" t="s">
        <v>272</v>
      </c>
      <c r="M360" s="80">
        <v>65</v>
      </c>
      <c r="N360" s="44"/>
      <c r="O360" s="81">
        <v>0</v>
      </c>
      <c r="P360" s="78">
        <f t="shared" si="50"/>
        <v>0</v>
      </c>
      <c r="Q360" s="79"/>
    </row>
    <row r="361" spans="3:21" s="45" customFormat="1" ht="55.25" customHeight="1">
      <c r="C361" s="77" t="str">
        <f t="shared" si="49"/>
        <v>14.2.5.</v>
      </c>
      <c r="D361" s="67" t="s">
        <v>15</v>
      </c>
      <c r="E361" s="136" t="s">
        <v>273</v>
      </c>
      <c r="F361" s="136" t="s">
        <v>273</v>
      </c>
      <c r="G361" s="136" t="s">
        <v>273</v>
      </c>
      <c r="H361" s="136" t="s">
        <v>273</v>
      </c>
      <c r="I361" s="136" t="s">
        <v>273</v>
      </c>
      <c r="J361" s="136" t="s">
        <v>273</v>
      </c>
      <c r="K361" s="136" t="s">
        <v>273</v>
      </c>
      <c r="L361" s="136" t="s">
        <v>273</v>
      </c>
      <c r="M361" s="80">
        <v>25</v>
      </c>
      <c r="N361" s="44"/>
      <c r="O361" s="81">
        <v>0</v>
      </c>
      <c r="P361" s="78">
        <f t="shared" si="50"/>
        <v>0</v>
      </c>
      <c r="Q361" s="79"/>
    </row>
    <row r="362" spans="3:21" s="45" customFormat="1" ht="46.25" customHeight="1">
      <c r="C362" s="77" t="str">
        <f t="shared" si="49"/>
        <v>14.2.6.</v>
      </c>
      <c r="D362" s="114" t="s">
        <v>15</v>
      </c>
      <c r="E362" s="138" t="s">
        <v>320</v>
      </c>
      <c r="F362" s="138" t="s">
        <v>320</v>
      </c>
      <c r="G362" s="138" t="s">
        <v>320</v>
      </c>
      <c r="H362" s="138" t="s">
        <v>320</v>
      </c>
      <c r="I362" s="138" t="s">
        <v>320</v>
      </c>
      <c r="J362" s="138" t="s">
        <v>320</v>
      </c>
      <c r="K362" s="138" t="s">
        <v>320</v>
      </c>
      <c r="L362" s="138" t="s">
        <v>320</v>
      </c>
      <c r="M362" s="115">
        <v>4350</v>
      </c>
      <c r="N362" s="116"/>
      <c r="O362" s="117">
        <v>0</v>
      </c>
      <c r="P362" s="78">
        <f t="shared" si="50"/>
        <v>0</v>
      </c>
      <c r="Q362" s="79"/>
      <c r="T362" s="98"/>
      <c r="U362" s="98"/>
    </row>
    <row r="363" spans="3:21" s="45" customFormat="1" ht="26.25" customHeight="1">
      <c r="C363" s="77" t="str">
        <f t="shared" si="49"/>
        <v>14.2.7.</v>
      </c>
      <c r="D363" s="67" t="s">
        <v>13</v>
      </c>
      <c r="E363" s="136" t="s">
        <v>321</v>
      </c>
      <c r="F363" s="136" t="s">
        <v>321</v>
      </c>
      <c r="G363" s="136" t="s">
        <v>321</v>
      </c>
      <c r="H363" s="136" t="s">
        <v>321</v>
      </c>
      <c r="I363" s="136" t="s">
        <v>321</v>
      </c>
      <c r="J363" s="136" t="s">
        <v>321</v>
      </c>
      <c r="K363" s="136" t="s">
        <v>321</v>
      </c>
      <c r="L363" s="136" t="s">
        <v>321</v>
      </c>
      <c r="M363" s="80">
        <v>46</v>
      </c>
      <c r="N363" s="44"/>
      <c r="O363" s="81">
        <v>0</v>
      </c>
      <c r="P363" s="78">
        <f t="shared" si="50"/>
        <v>0</v>
      </c>
      <c r="Q363" s="79"/>
    </row>
    <row r="364" spans="3:21" s="45" customFormat="1" ht="19.25" customHeight="1">
      <c r="C364" s="77"/>
      <c r="D364" s="67"/>
      <c r="E364" s="76"/>
      <c r="F364" s="76"/>
      <c r="G364" s="76"/>
      <c r="H364" s="76"/>
      <c r="I364" s="76"/>
      <c r="J364" s="76"/>
      <c r="K364" s="76"/>
      <c r="L364" s="76"/>
      <c r="M364" s="80"/>
      <c r="N364" s="44"/>
      <c r="O364" s="81"/>
      <c r="P364" s="78"/>
      <c r="Q364" s="79"/>
    </row>
    <row r="365" spans="3:21" s="6" customFormat="1" ht="13">
      <c r="C365" s="38" t="s">
        <v>322</v>
      </c>
      <c r="D365" s="39"/>
      <c r="E365" s="40" t="s">
        <v>29</v>
      </c>
      <c r="F365" s="40"/>
      <c r="G365" s="40"/>
      <c r="H365" s="40"/>
      <c r="I365" s="40"/>
      <c r="J365" s="40"/>
      <c r="K365" s="40"/>
      <c r="L365" s="40"/>
      <c r="M365" s="49"/>
      <c r="N365" s="41"/>
      <c r="O365" s="42"/>
      <c r="P365" s="69">
        <f>SUM(P367:P368)</f>
        <v>0</v>
      </c>
      <c r="Q365" s="43"/>
    </row>
    <row r="366" spans="3:21" s="6" customFormat="1" ht="13">
      <c r="C366" s="10"/>
      <c r="D366" s="17"/>
      <c r="E366" s="22"/>
      <c r="F366" s="22"/>
      <c r="G366" s="22"/>
      <c r="H366" s="22"/>
      <c r="I366" s="22"/>
      <c r="J366" s="22"/>
      <c r="K366" s="22"/>
      <c r="L366" s="22"/>
      <c r="M366" s="50"/>
      <c r="N366" s="11"/>
      <c r="O366" s="12"/>
      <c r="P366" s="15"/>
      <c r="Q366" s="13"/>
    </row>
    <row r="367" spans="3:21" s="45" customFormat="1" ht="53.4" customHeight="1">
      <c r="C367" s="77" t="str">
        <f>"14.3." &amp; ROW(C2)-1 &amp; "."</f>
        <v>14.3.1.</v>
      </c>
      <c r="D367" s="67" t="s">
        <v>13</v>
      </c>
      <c r="E367" s="136" t="s">
        <v>319</v>
      </c>
      <c r="F367" s="136" t="s">
        <v>319</v>
      </c>
      <c r="G367" s="136" t="s">
        <v>319</v>
      </c>
      <c r="H367" s="136" t="s">
        <v>319</v>
      </c>
      <c r="I367" s="136" t="s">
        <v>319</v>
      </c>
      <c r="J367" s="136" t="s">
        <v>319</v>
      </c>
      <c r="K367" s="136" t="s">
        <v>319</v>
      </c>
      <c r="L367" s="136" t="s">
        <v>319</v>
      </c>
      <c r="M367" s="80">
        <v>58</v>
      </c>
      <c r="N367" s="44"/>
      <c r="O367" s="81">
        <v>0</v>
      </c>
      <c r="P367" s="78">
        <f>M367*O367</f>
        <v>0</v>
      </c>
      <c r="Q367" s="79"/>
    </row>
    <row r="368" spans="3:21" s="45" customFormat="1" ht="24" customHeight="1">
      <c r="C368" s="77" t="str">
        <f>"14.3." &amp; ROW(C3)-1 &amp; "."</f>
        <v>14.3.2.</v>
      </c>
      <c r="D368" s="67" t="s">
        <v>13</v>
      </c>
      <c r="E368" s="136" t="s">
        <v>271</v>
      </c>
      <c r="F368" s="136" t="s">
        <v>271</v>
      </c>
      <c r="G368" s="136" t="s">
        <v>271</v>
      </c>
      <c r="H368" s="136" t="s">
        <v>271</v>
      </c>
      <c r="I368" s="136" t="s">
        <v>271</v>
      </c>
      <c r="J368" s="136" t="s">
        <v>271</v>
      </c>
      <c r="K368" s="136" t="s">
        <v>271</v>
      </c>
      <c r="L368" s="136" t="s">
        <v>271</v>
      </c>
      <c r="M368" s="80">
        <v>58</v>
      </c>
      <c r="N368" s="44"/>
      <c r="O368" s="81">
        <v>0</v>
      </c>
      <c r="P368" s="78">
        <f>M368*O368</f>
        <v>0</v>
      </c>
      <c r="Q368" s="79"/>
    </row>
    <row r="369" spans="3:21" s="45" customFormat="1" ht="19.25" customHeight="1">
      <c r="C369" s="77"/>
      <c r="D369" s="67"/>
      <c r="E369" s="76"/>
      <c r="F369" s="76"/>
      <c r="G369" s="76"/>
      <c r="H369" s="76"/>
      <c r="I369" s="76"/>
      <c r="J369" s="76"/>
      <c r="K369" s="76"/>
      <c r="L369" s="76"/>
      <c r="M369" s="80"/>
      <c r="N369" s="44"/>
      <c r="O369" s="81"/>
      <c r="P369" s="78"/>
      <c r="Q369" s="79"/>
    </row>
    <row r="370" spans="3:21" s="6" customFormat="1" ht="13">
      <c r="C370" s="38" t="s">
        <v>323</v>
      </c>
      <c r="D370" s="39"/>
      <c r="E370" s="40" t="s">
        <v>324</v>
      </c>
      <c r="F370" s="40"/>
      <c r="G370" s="40"/>
      <c r="H370" s="40"/>
      <c r="I370" s="40"/>
      <c r="J370" s="40"/>
      <c r="K370" s="40"/>
      <c r="L370" s="40"/>
      <c r="M370" s="49"/>
      <c r="N370" s="41"/>
      <c r="O370" s="42"/>
      <c r="P370" s="69">
        <f>SUM(P372:P375)</f>
        <v>0</v>
      </c>
      <c r="Q370" s="43"/>
    </row>
    <row r="371" spans="3:21" s="6" customFormat="1" ht="13">
      <c r="C371" s="10"/>
      <c r="D371" s="17"/>
      <c r="E371" s="22"/>
      <c r="F371" s="22"/>
      <c r="G371" s="22"/>
      <c r="H371" s="22"/>
      <c r="I371" s="22"/>
      <c r="J371" s="22"/>
      <c r="K371" s="22"/>
      <c r="L371" s="22"/>
      <c r="M371" s="50"/>
      <c r="N371" s="11"/>
      <c r="O371" s="12"/>
      <c r="P371" s="15"/>
      <c r="Q371" s="13"/>
    </row>
    <row r="372" spans="3:21" s="45" customFormat="1" ht="54" customHeight="1">
      <c r="C372" s="77" t="str">
        <f>"14.4." &amp; ROW(C2)-1 &amp; "."</f>
        <v>14.4.1.</v>
      </c>
      <c r="D372" s="67" t="s">
        <v>13</v>
      </c>
      <c r="E372" s="136" t="s">
        <v>325</v>
      </c>
      <c r="F372" s="136" t="s">
        <v>325</v>
      </c>
      <c r="G372" s="136" t="s">
        <v>325</v>
      </c>
      <c r="H372" s="136" t="s">
        <v>325</v>
      </c>
      <c r="I372" s="136" t="s">
        <v>325</v>
      </c>
      <c r="J372" s="136" t="s">
        <v>325</v>
      </c>
      <c r="K372" s="136" t="s">
        <v>325</v>
      </c>
      <c r="L372" s="136" t="s">
        <v>325</v>
      </c>
      <c r="M372" s="80">
        <v>1</v>
      </c>
      <c r="N372" s="44"/>
      <c r="O372" s="81">
        <v>0</v>
      </c>
      <c r="P372" s="78">
        <f>M372*O372</f>
        <v>0</v>
      </c>
      <c r="Q372" s="79"/>
    </row>
    <row r="373" spans="3:21" s="45" customFormat="1" ht="33.65" customHeight="1">
      <c r="C373" s="77" t="str">
        <f>"14.4." &amp; ROW(C3)-1 &amp; "."</f>
        <v>14.4.2.</v>
      </c>
      <c r="D373" s="67" t="s">
        <v>13</v>
      </c>
      <c r="E373" s="136" t="s">
        <v>326</v>
      </c>
      <c r="F373" s="136" t="s">
        <v>326</v>
      </c>
      <c r="G373" s="136" t="s">
        <v>326</v>
      </c>
      <c r="H373" s="136" t="s">
        <v>326</v>
      </c>
      <c r="I373" s="136" t="s">
        <v>326</v>
      </c>
      <c r="J373" s="136" t="s">
        <v>326</v>
      </c>
      <c r="K373" s="136" t="s">
        <v>326</v>
      </c>
      <c r="L373" s="136" t="s">
        <v>326</v>
      </c>
      <c r="M373" s="80">
        <v>12</v>
      </c>
      <c r="N373" s="44"/>
      <c r="O373" s="81">
        <v>0</v>
      </c>
      <c r="P373" s="78">
        <f t="shared" ref="P373:P375" si="51">M373*O373</f>
        <v>0</v>
      </c>
      <c r="Q373" s="79"/>
    </row>
    <row r="374" spans="3:21" s="45" customFormat="1" ht="28.25" customHeight="1">
      <c r="C374" s="77" t="str">
        <f>"14.4." &amp; ROW(C4)-1 &amp; "."</f>
        <v>14.4.3.</v>
      </c>
      <c r="D374" s="67" t="s">
        <v>15</v>
      </c>
      <c r="E374" s="136" t="s">
        <v>327</v>
      </c>
      <c r="F374" s="136" t="s">
        <v>327</v>
      </c>
      <c r="G374" s="136" t="s">
        <v>327</v>
      </c>
      <c r="H374" s="136" t="s">
        <v>327</v>
      </c>
      <c r="I374" s="136" t="s">
        <v>327</v>
      </c>
      <c r="J374" s="136" t="s">
        <v>327</v>
      </c>
      <c r="K374" s="136" t="s">
        <v>327</v>
      </c>
      <c r="L374" s="136" t="s">
        <v>327</v>
      </c>
      <c r="M374" s="80">
        <v>360</v>
      </c>
      <c r="N374" s="44"/>
      <c r="O374" s="81">
        <v>0</v>
      </c>
      <c r="P374" s="78">
        <f t="shared" si="51"/>
        <v>0</v>
      </c>
      <c r="Q374" s="79"/>
      <c r="T374" s="98"/>
      <c r="U374" s="98"/>
    </row>
    <row r="375" spans="3:21" s="45" customFormat="1" ht="55.25" customHeight="1">
      <c r="C375" s="77" t="str">
        <f>"14.4." &amp; ROW(C5)-1 &amp; "."</f>
        <v>14.4.4.</v>
      </c>
      <c r="D375" s="67" t="s">
        <v>15</v>
      </c>
      <c r="E375" s="136" t="s">
        <v>28</v>
      </c>
      <c r="F375" s="136" t="s">
        <v>28</v>
      </c>
      <c r="G375" s="136" t="s">
        <v>28</v>
      </c>
      <c r="H375" s="136" t="s">
        <v>28</v>
      </c>
      <c r="I375" s="136" t="s">
        <v>28</v>
      </c>
      <c r="J375" s="136" t="s">
        <v>28</v>
      </c>
      <c r="K375" s="136" t="s">
        <v>28</v>
      </c>
      <c r="L375" s="136" t="s">
        <v>28</v>
      </c>
      <c r="M375" s="80">
        <v>360</v>
      </c>
      <c r="N375" s="44"/>
      <c r="O375" s="81">
        <v>0</v>
      </c>
      <c r="P375" s="78">
        <f t="shared" si="51"/>
        <v>0</v>
      </c>
      <c r="Q375" s="79"/>
    </row>
    <row r="376" spans="3:21" s="45" customFormat="1" ht="19.25" customHeight="1">
      <c r="C376" s="77"/>
      <c r="D376" s="67"/>
      <c r="E376" s="76"/>
      <c r="F376" s="76"/>
      <c r="G376" s="76"/>
      <c r="H376" s="76"/>
      <c r="I376" s="76"/>
      <c r="J376" s="76"/>
      <c r="K376" s="76"/>
      <c r="L376" s="76"/>
      <c r="M376" s="80"/>
      <c r="N376" s="44"/>
      <c r="O376" s="81"/>
      <c r="P376" s="78"/>
      <c r="Q376" s="79"/>
    </row>
    <row r="377" spans="3:21" s="6" customFormat="1" ht="13">
      <c r="C377" s="38" t="s">
        <v>40</v>
      </c>
      <c r="D377" s="39"/>
      <c r="E377" s="40" t="s">
        <v>328</v>
      </c>
      <c r="F377" s="40"/>
      <c r="G377" s="40"/>
      <c r="H377" s="40"/>
      <c r="I377" s="40"/>
      <c r="J377" s="40"/>
      <c r="K377" s="40"/>
      <c r="L377" s="40"/>
      <c r="M377" s="49"/>
      <c r="N377" s="41"/>
      <c r="O377" s="42"/>
      <c r="P377" s="69"/>
      <c r="Q377" s="43"/>
    </row>
    <row r="378" spans="3:21" s="6" customFormat="1" ht="13">
      <c r="C378" s="10"/>
      <c r="D378" s="17"/>
      <c r="E378" s="22"/>
      <c r="F378" s="22"/>
      <c r="G378" s="22"/>
      <c r="H378" s="22"/>
      <c r="I378" s="22"/>
      <c r="J378" s="22"/>
      <c r="K378" s="22"/>
      <c r="L378" s="22"/>
      <c r="M378" s="50"/>
      <c r="N378" s="11"/>
      <c r="O378" s="12"/>
      <c r="P378" s="15"/>
      <c r="Q378" s="13"/>
    </row>
    <row r="379" spans="3:21" s="6" customFormat="1" ht="13">
      <c r="C379" s="38" t="s">
        <v>330</v>
      </c>
      <c r="D379" s="39"/>
      <c r="E379" s="40" t="s">
        <v>349</v>
      </c>
      <c r="F379" s="40"/>
      <c r="G379" s="40"/>
      <c r="H379" s="40"/>
      <c r="I379" s="40"/>
      <c r="J379" s="40"/>
      <c r="K379" s="40"/>
      <c r="L379" s="40"/>
      <c r="M379" s="49"/>
      <c r="N379" s="41"/>
      <c r="O379" s="42"/>
      <c r="P379" s="69">
        <f>SUM(P381:P383)</f>
        <v>0</v>
      </c>
      <c r="Q379" s="43"/>
    </row>
    <row r="380" spans="3:21" s="6" customFormat="1" ht="13">
      <c r="C380" s="10"/>
      <c r="D380" s="17"/>
      <c r="E380" s="22"/>
      <c r="F380" s="22"/>
      <c r="G380" s="22"/>
      <c r="H380" s="22"/>
      <c r="I380" s="22"/>
      <c r="J380" s="22"/>
      <c r="K380" s="22"/>
      <c r="L380" s="22"/>
      <c r="M380" s="50"/>
      <c r="N380" s="11"/>
      <c r="O380" s="12"/>
      <c r="P380" s="15"/>
      <c r="Q380" s="13"/>
    </row>
    <row r="381" spans="3:21" s="45" customFormat="1" ht="25.25" customHeight="1">
      <c r="C381" s="77" t="str">
        <f>"15.1." &amp; ROW(C2)-1 &amp; "."</f>
        <v>15.1.1.</v>
      </c>
      <c r="D381" s="67" t="s">
        <v>13</v>
      </c>
      <c r="E381" s="136" t="s">
        <v>350</v>
      </c>
      <c r="F381" s="136" t="s">
        <v>350</v>
      </c>
      <c r="G381" s="136" t="s">
        <v>350</v>
      </c>
      <c r="H381" s="136" t="s">
        <v>350</v>
      </c>
      <c r="I381" s="136" t="s">
        <v>350</v>
      </c>
      <c r="J381" s="136" t="s">
        <v>350</v>
      </c>
      <c r="K381" s="136" t="s">
        <v>350</v>
      </c>
      <c r="L381" s="136" t="s">
        <v>350</v>
      </c>
      <c r="M381" s="80">
        <v>2</v>
      </c>
      <c r="N381" s="44"/>
      <c r="O381" s="81">
        <v>0</v>
      </c>
      <c r="P381" s="78">
        <f>M381*O381</f>
        <v>0</v>
      </c>
      <c r="Q381" s="79"/>
    </row>
    <row r="382" spans="3:21" s="45" customFormat="1" ht="36" customHeight="1">
      <c r="C382" s="77" t="str">
        <f>"15.1." &amp; ROW(C3)-1 &amp; "."</f>
        <v>15.1.2.</v>
      </c>
      <c r="D382" s="67" t="s">
        <v>13</v>
      </c>
      <c r="E382" s="136" t="s">
        <v>38</v>
      </c>
      <c r="F382" s="136" t="s">
        <v>38</v>
      </c>
      <c r="G382" s="136" t="s">
        <v>38</v>
      </c>
      <c r="H382" s="136" t="s">
        <v>38</v>
      </c>
      <c r="I382" s="136" t="s">
        <v>38</v>
      </c>
      <c r="J382" s="136" t="s">
        <v>38</v>
      </c>
      <c r="K382" s="136" t="s">
        <v>38</v>
      </c>
      <c r="L382" s="136" t="s">
        <v>38</v>
      </c>
      <c r="M382" s="80">
        <v>2</v>
      </c>
      <c r="N382" s="44"/>
      <c r="O382" s="81">
        <v>0</v>
      </c>
      <c r="P382" s="78">
        <f t="shared" ref="P382:P383" si="52">M382*O382</f>
        <v>0</v>
      </c>
      <c r="Q382" s="79"/>
    </row>
    <row r="383" spans="3:21" s="45" customFormat="1" ht="38.4" customHeight="1">
      <c r="C383" s="77" t="str">
        <f>"15.1." &amp; ROW(C4)-1 &amp; "."</f>
        <v>15.1.3.</v>
      </c>
      <c r="D383" s="67" t="s">
        <v>13</v>
      </c>
      <c r="E383" s="136" t="s">
        <v>351</v>
      </c>
      <c r="F383" s="136" t="s">
        <v>351</v>
      </c>
      <c r="G383" s="136" t="s">
        <v>351</v>
      </c>
      <c r="H383" s="136" t="s">
        <v>351</v>
      </c>
      <c r="I383" s="136" t="s">
        <v>351</v>
      </c>
      <c r="J383" s="136" t="s">
        <v>351</v>
      </c>
      <c r="K383" s="136" t="s">
        <v>351</v>
      </c>
      <c r="L383" s="136" t="s">
        <v>351</v>
      </c>
      <c r="M383" s="80">
        <v>10</v>
      </c>
      <c r="N383" s="44"/>
      <c r="O383" s="81">
        <v>0</v>
      </c>
      <c r="P383" s="78">
        <f t="shared" si="52"/>
        <v>0</v>
      </c>
      <c r="Q383" s="79"/>
    </row>
    <row r="384" spans="3:21" s="45" customFormat="1" ht="19.25" customHeight="1">
      <c r="C384" s="77"/>
      <c r="D384" s="67"/>
      <c r="E384" s="76"/>
      <c r="F384" s="76"/>
      <c r="G384" s="76"/>
      <c r="H384" s="76"/>
      <c r="I384" s="76"/>
      <c r="J384" s="76"/>
      <c r="K384" s="76"/>
      <c r="L384" s="76"/>
      <c r="M384" s="80"/>
      <c r="N384" s="44"/>
      <c r="O384" s="81"/>
      <c r="P384" s="78"/>
      <c r="Q384" s="79"/>
    </row>
    <row r="385" spans="3:20" s="6" customFormat="1" ht="13">
      <c r="C385" s="38" t="s">
        <v>336</v>
      </c>
      <c r="D385" s="39"/>
      <c r="E385" s="40" t="s">
        <v>329</v>
      </c>
      <c r="F385" s="40"/>
      <c r="G385" s="40"/>
      <c r="H385" s="40"/>
      <c r="I385" s="40"/>
      <c r="J385" s="40"/>
      <c r="K385" s="40"/>
      <c r="L385" s="40"/>
      <c r="M385" s="49"/>
      <c r="N385" s="41"/>
      <c r="O385" s="42"/>
      <c r="P385" s="69">
        <f>SUM(P387:P394)</f>
        <v>0</v>
      </c>
      <c r="Q385" s="43"/>
    </row>
    <row r="386" spans="3:20" s="6" customFormat="1" ht="13">
      <c r="C386" s="10"/>
      <c r="D386" s="17"/>
      <c r="E386" s="22"/>
      <c r="F386" s="22"/>
      <c r="G386" s="22"/>
      <c r="H386" s="22"/>
      <c r="I386" s="22"/>
      <c r="J386" s="22"/>
      <c r="K386" s="22"/>
      <c r="L386" s="22"/>
      <c r="M386" s="50"/>
      <c r="N386" s="11"/>
      <c r="O386" s="12"/>
      <c r="P386" s="15"/>
      <c r="Q386" s="13"/>
    </row>
    <row r="387" spans="3:20" s="45" customFormat="1" ht="25.25" customHeight="1">
      <c r="C387" s="77" t="str">
        <f t="shared" ref="C387:C394" si="53">"15.2." &amp; ROW(C2)-1 &amp; "."</f>
        <v>15.2.1.</v>
      </c>
      <c r="D387" s="67" t="s">
        <v>13</v>
      </c>
      <c r="E387" s="136" t="s">
        <v>331</v>
      </c>
      <c r="F387" s="136" t="s">
        <v>331</v>
      </c>
      <c r="G387" s="136" t="s">
        <v>331</v>
      </c>
      <c r="H387" s="136" t="s">
        <v>331</v>
      </c>
      <c r="I387" s="136" t="s">
        <v>331</v>
      </c>
      <c r="J387" s="136" t="s">
        <v>331</v>
      </c>
      <c r="K387" s="136" t="s">
        <v>331</v>
      </c>
      <c r="L387" s="136" t="s">
        <v>331</v>
      </c>
      <c r="M387" s="80">
        <v>1</v>
      </c>
      <c r="N387" s="44"/>
      <c r="O387" s="81">
        <v>0</v>
      </c>
      <c r="P387" s="78">
        <f>M387*O387</f>
        <v>0</v>
      </c>
      <c r="Q387" s="79"/>
    </row>
    <row r="388" spans="3:20" s="45" customFormat="1" ht="24" customHeight="1">
      <c r="C388" s="77" t="str">
        <f t="shared" si="53"/>
        <v>15.2.2.</v>
      </c>
      <c r="D388" s="67" t="s">
        <v>13</v>
      </c>
      <c r="E388" s="136" t="s">
        <v>332</v>
      </c>
      <c r="F388" s="136" t="s">
        <v>332</v>
      </c>
      <c r="G388" s="136" t="s">
        <v>332</v>
      </c>
      <c r="H388" s="136" t="s">
        <v>332</v>
      </c>
      <c r="I388" s="136" t="s">
        <v>332</v>
      </c>
      <c r="J388" s="136" t="s">
        <v>332</v>
      </c>
      <c r="K388" s="136" t="s">
        <v>332</v>
      </c>
      <c r="L388" s="136" t="s">
        <v>332</v>
      </c>
      <c r="M388" s="80">
        <v>1</v>
      </c>
      <c r="N388" s="44"/>
      <c r="O388" s="81">
        <v>0</v>
      </c>
      <c r="P388" s="78">
        <f t="shared" ref="P388:P394" si="54">M388*O388</f>
        <v>0</v>
      </c>
      <c r="Q388" s="79"/>
    </row>
    <row r="389" spans="3:20" s="45" customFormat="1" ht="24.65" customHeight="1">
      <c r="C389" s="77" t="str">
        <f t="shared" si="53"/>
        <v>15.2.3.</v>
      </c>
      <c r="D389" s="67" t="s">
        <v>13</v>
      </c>
      <c r="E389" s="136" t="s">
        <v>333</v>
      </c>
      <c r="F389" s="136" t="s">
        <v>333</v>
      </c>
      <c r="G389" s="136" t="s">
        <v>333</v>
      </c>
      <c r="H389" s="136" t="s">
        <v>333</v>
      </c>
      <c r="I389" s="136" t="s">
        <v>333</v>
      </c>
      <c r="J389" s="136" t="s">
        <v>333</v>
      </c>
      <c r="K389" s="136" t="s">
        <v>333</v>
      </c>
      <c r="L389" s="136" t="s">
        <v>333</v>
      </c>
      <c r="M389" s="80">
        <v>1</v>
      </c>
      <c r="N389" s="44"/>
      <c r="O389" s="81">
        <v>0</v>
      </c>
      <c r="P389" s="78">
        <f t="shared" si="54"/>
        <v>0</v>
      </c>
      <c r="Q389" s="79"/>
    </row>
    <row r="390" spans="3:20" s="45" customFormat="1" ht="25.25" customHeight="1">
      <c r="C390" s="77" t="str">
        <f t="shared" si="53"/>
        <v>15.2.4.</v>
      </c>
      <c r="D390" s="67" t="s">
        <v>13</v>
      </c>
      <c r="E390" s="136" t="s">
        <v>334</v>
      </c>
      <c r="F390" s="136" t="s">
        <v>334</v>
      </c>
      <c r="G390" s="136" t="s">
        <v>334</v>
      </c>
      <c r="H390" s="136" t="s">
        <v>334</v>
      </c>
      <c r="I390" s="136" t="s">
        <v>334</v>
      </c>
      <c r="J390" s="136" t="s">
        <v>334</v>
      </c>
      <c r="K390" s="136" t="s">
        <v>334</v>
      </c>
      <c r="L390" s="136" t="s">
        <v>334</v>
      </c>
      <c r="M390" s="80">
        <v>14</v>
      </c>
      <c r="N390" s="44"/>
      <c r="O390" s="81">
        <v>0</v>
      </c>
      <c r="P390" s="78">
        <f t="shared" si="54"/>
        <v>0</v>
      </c>
      <c r="Q390" s="79"/>
      <c r="T390" s="98"/>
    </row>
    <row r="391" spans="3:20" s="45" customFormat="1" ht="56.4" customHeight="1">
      <c r="C391" s="77" t="str">
        <f t="shared" si="53"/>
        <v>15.2.5.</v>
      </c>
      <c r="D391" s="67" t="s">
        <v>15</v>
      </c>
      <c r="E391" s="136" t="s">
        <v>335</v>
      </c>
      <c r="F391" s="136" t="s">
        <v>335</v>
      </c>
      <c r="G391" s="136" t="s">
        <v>335</v>
      </c>
      <c r="H391" s="136" t="s">
        <v>335</v>
      </c>
      <c r="I391" s="136" t="s">
        <v>335</v>
      </c>
      <c r="J391" s="136" t="s">
        <v>335</v>
      </c>
      <c r="K391" s="136" t="s">
        <v>335</v>
      </c>
      <c r="L391" s="136" t="s">
        <v>335</v>
      </c>
      <c r="M391" s="80">
        <v>168</v>
      </c>
      <c r="N391" s="44"/>
      <c r="O391" s="81">
        <v>0</v>
      </c>
      <c r="P391" s="78">
        <f t="shared" si="54"/>
        <v>0</v>
      </c>
      <c r="Q391" s="79"/>
    </row>
    <row r="392" spans="3:20" s="45" customFormat="1" ht="56.4" customHeight="1">
      <c r="C392" s="77" t="str">
        <f t="shared" si="53"/>
        <v>15.2.6.</v>
      </c>
      <c r="D392" s="67" t="s">
        <v>15</v>
      </c>
      <c r="E392" s="136" t="s">
        <v>28</v>
      </c>
      <c r="F392" s="136" t="s">
        <v>28</v>
      </c>
      <c r="G392" s="136" t="s">
        <v>28</v>
      </c>
      <c r="H392" s="136" t="s">
        <v>28</v>
      </c>
      <c r="I392" s="136" t="s">
        <v>28</v>
      </c>
      <c r="J392" s="136" t="s">
        <v>28</v>
      </c>
      <c r="K392" s="136" t="s">
        <v>28</v>
      </c>
      <c r="L392" s="136" t="s">
        <v>28</v>
      </c>
      <c r="M392" s="80">
        <v>168</v>
      </c>
      <c r="N392" s="44"/>
      <c r="O392" s="81">
        <v>0</v>
      </c>
      <c r="P392" s="78">
        <f t="shared" si="54"/>
        <v>0</v>
      </c>
      <c r="Q392" s="79"/>
    </row>
    <row r="393" spans="3:20" s="45" customFormat="1" ht="29" customHeight="1">
      <c r="C393" s="77" t="str">
        <f t="shared" si="53"/>
        <v>15.2.7.</v>
      </c>
      <c r="D393" s="67" t="s">
        <v>13</v>
      </c>
      <c r="E393" s="136" t="s">
        <v>271</v>
      </c>
      <c r="F393" s="136" t="s">
        <v>271</v>
      </c>
      <c r="G393" s="136" t="s">
        <v>271</v>
      </c>
      <c r="H393" s="136" t="s">
        <v>271</v>
      </c>
      <c r="I393" s="136" t="s">
        <v>271</v>
      </c>
      <c r="J393" s="136" t="s">
        <v>271</v>
      </c>
      <c r="K393" s="136" t="s">
        <v>271</v>
      </c>
      <c r="L393" s="136" t="s">
        <v>271</v>
      </c>
      <c r="M393" s="80">
        <v>4</v>
      </c>
      <c r="N393" s="44"/>
      <c r="O393" s="81">
        <v>0</v>
      </c>
      <c r="P393" s="78">
        <f t="shared" si="54"/>
        <v>0</v>
      </c>
      <c r="Q393" s="79"/>
    </row>
    <row r="394" spans="3:20" s="45" customFormat="1" ht="38" customHeight="1">
      <c r="C394" s="77" t="str">
        <f t="shared" si="53"/>
        <v>15.2.8.</v>
      </c>
      <c r="D394" s="67" t="s">
        <v>13</v>
      </c>
      <c r="E394" s="136" t="s">
        <v>38</v>
      </c>
      <c r="F394" s="136" t="s">
        <v>38</v>
      </c>
      <c r="G394" s="136" t="s">
        <v>38</v>
      </c>
      <c r="H394" s="136" t="s">
        <v>38</v>
      </c>
      <c r="I394" s="136" t="s">
        <v>38</v>
      </c>
      <c r="J394" s="136" t="s">
        <v>38</v>
      </c>
      <c r="K394" s="136" t="s">
        <v>38</v>
      </c>
      <c r="L394" s="136" t="s">
        <v>38</v>
      </c>
      <c r="M394" s="80">
        <v>8</v>
      </c>
      <c r="N394" s="44"/>
      <c r="O394" s="81">
        <v>0</v>
      </c>
      <c r="P394" s="78">
        <f t="shared" si="54"/>
        <v>0</v>
      </c>
      <c r="Q394" s="79"/>
    </row>
    <row r="395" spans="3:20" s="45" customFormat="1" ht="19.25" customHeight="1">
      <c r="C395" s="77"/>
      <c r="D395" s="67"/>
      <c r="E395" s="76"/>
      <c r="F395" s="76"/>
      <c r="G395" s="76"/>
      <c r="H395" s="76"/>
      <c r="I395" s="76"/>
      <c r="J395" s="76"/>
      <c r="K395" s="76"/>
      <c r="L395" s="76"/>
      <c r="M395" s="80"/>
      <c r="N395" s="44"/>
      <c r="O395" s="81"/>
      <c r="P395" s="78"/>
      <c r="Q395" s="79"/>
    </row>
    <row r="396" spans="3:20" s="6" customFormat="1" ht="13">
      <c r="C396" s="38" t="s">
        <v>352</v>
      </c>
      <c r="D396" s="39"/>
      <c r="E396" s="40" t="s">
        <v>177</v>
      </c>
      <c r="F396" s="40"/>
      <c r="G396" s="40"/>
      <c r="H396" s="40"/>
      <c r="I396" s="40"/>
      <c r="J396" s="40"/>
      <c r="K396" s="40"/>
      <c r="L396" s="40"/>
      <c r="M396" s="49"/>
      <c r="N396" s="41"/>
      <c r="O396" s="42"/>
      <c r="P396" s="69">
        <f>SUM(P398:P400)</f>
        <v>500</v>
      </c>
      <c r="Q396" s="43"/>
    </row>
    <row r="397" spans="3:20" s="6" customFormat="1" ht="13">
      <c r="C397" s="10"/>
      <c r="D397" s="17"/>
      <c r="E397" s="22"/>
      <c r="F397" s="22"/>
      <c r="G397" s="22"/>
      <c r="H397" s="22"/>
      <c r="I397" s="22"/>
      <c r="J397" s="22"/>
      <c r="K397" s="22"/>
      <c r="L397" s="22"/>
      <c r="M397" s="50"/>
      <c r="N397" s="11"/>
      <c r="O397" s="12"/>
      <c r="P397" s="15"/>
      <c r="Q397" s="13"/>
    </row>
    <row r="398" spans="3:20" s="45" customFormat="1" ht="53" customHeight="1">
      <c r="C398" s="77" t="str">
        <f>"15.3." &amp; ROW(C2)-1 &amp; "."</f>
        <v>15.3.1.</v>
      </c>
      <c r="D398" s="67" t="s">
        <v>13</v>
      </c>
      <c r="E398" s="136" t="s">
        <v>337</v>
      </c>
      <c r="F398" s="136" t="s">
        <v>337</v>
      </c>
      <c r="G398" s="136" t="s">
        <v>337</v>
      </c>
      <c r="H398" s="136" t="s">
        <v>337</v>
      </c>
      <c r="I398" s="136" t="s">
        <v>337</v>
      </c>
      <c r="J398" s="136" t="s">
        <v>337</v>
      </c>
      <c r="K398" s="136" t="s">
        <v>337</v>
      </c>
      <c r="L398" s="136" t="s">
        <v>337</v>
      </c>
      <c r="M398" s="80">
        <v>1</v>
      </c>
      <c r="N398" s="44"/>
      <c r="O398" s="81">
        <v>0</v>
      </c>
      <c r="P398" s="78">
        <f>M398*O398</f>
        <v>0</v>
      </c>
      <c r="Q398" s="79"/>
    </row>
    <row r="399" spans="3:20" s="45" customFormat="1" ht="59" customHeight="1">
      <c r="C399" s="77" t="str">
        <f>"15.3." &amp; ROW(C3)-1 &amp; "."</f>
        <v>15.3.2.</v>
      </c>
      <c r="D399" s="67" t="s">
        <v>13</v>
      </c>
      <c r="E399" s="136" t="s">
        <v>339</v>
      </c>
      <c r="F399" s="136" t="s">
        <v>339</v>
      </c>
      <c r="G399" s="136" t="s">
        <v>339</v>
      </c>
      <c r="H399" s="136" t="s">
        <v>339</v>
      </c>
      <c r="I399" s="136" t="s">
        <v>339</v>
      </c>
      <c r="J399" s="136" t="s">
        <v>339</v>
      </c>
      <c r="K399" s="136" t="s">
        <v>339</v>
      </c>
      <c r="L399" s="136" t="s">
        <v>339</v>
      </c>
      <c r="M399" s="80">
        <v>1</v>
      </c>
      <c r="N399" s="44"/>
      <c r="O399" s="81">
        <v>0</v>
      </c>
      <c r="P399" s="78">
        <f>M399*O399</f>
        <v>0</v>
      </c>
      <c r="Q399" s="79"/>
    </row>
    <row r="400" spans="3:20" s="45" customFormat="1" ht="283.25" customHeight="1">
      <c r="C400" s="100" t="str">
        <f>"15.3." &amp; ROW(C4)-1 &amp; "."</f>
        <v>15.3.3.</v>
      </c>
      <c r="D400" s="112" t="s">
        <v>13</v>
      </c>
      <c r="E400" s="159" t="s">
        <v>380</v>
      </c>
      <c r="F400" s="159" t="s">
        <v>338</v>
      </c>
      <c r="G400" s="159" t="s">
        <v>338</v>
      </c>
      <c r="H400" s="159" t="s">
        <v>338</v>
      </c>
      <c r="I400" s="159" t="s">
        <v>338</v>
      </c>
      <c r="J400" s="159" t="s">
        <v>338</v>
      </c>
      <c r="K400" s="159" t="s">
        <v>338</v>
      </c>
      <c r="L400" s="159" t="s">
        <v>338</v>
      </c>
      <c r="M400" s="108">
        <v>1</v>
      </c>
      <c r="N400" s="109"/>
      <c r="O400" s="110">
        <v>500</v>
      </c>
      <c r="P400" s="111">
        <f>M400*O400</f>
        <v>500</v>
      </c>
      <c r="Q400" s="79"/>
      <c r="T400" s="119"/>
    </row>
    <row r="401" spans="3:21" s="45" customFormat="1" ht="19.25" customHeight="1">
      <c r="C401" s="77"/>
      <c r="D401" s="67"/>
      <c r="E401" s="76"/>
      <c r="F401" s="76"/>
      <c r="G401" s="76"/>
      <c r="H401" s="76"/>
      <c r="I401" s="76"/>
      <c r="J401" s="76"/>
      <c r="K401" s="76"/>
      <c r="L401" s="76"/>
      <c r="M401" s="80"/>
      <c r="N401" s="44"/>
      <c r="O401" s="81"/>
      <c r="P401" s="78"/>
      <c r="Q401" s="79"/>
      <c r="T401" s="120"/>
      <c r="U401" s="121"/>
    </row>
    <row r="402" spans="3:21" s="6" customFormat="1" ht="13">
      <c r="C402" s="38" t="s">
        <v>41</v>
      </c>
      <c r="D402" s="39"/>
      <c r="E402" s="40" t="s">
        <v>340</v>
      </c>
      <c r="F402" s="40"/>
      <c r="G402" s="40"/>
      <c r="H402" s="40"/>
      <c r="I402" s="40"/>
      <c r="J402" s="40"/>
      <c r="K402" s="40"/>
      <c r="L402" s="40"/>
      <c r="M402" s="49"/>
      <c r="N402" s="41"/>
      <c r="O402" s="42"/>
      <c r="P402" s="69">
        <f>SUM(P404:P411)</f>
        <v>0</v>
      </c>
      <c r="Q402" s="43"/>
    </row>
    <row r="403" spans="3:21" s="6" customFormat="1" ht="13">
      <c r="C403" s="10"/>
      <c r="D403" s="17"/>
      <c r="E403" s="22"/>
      <c r="F403" s="22"/>
      <c r="G403" s="22"/>
      <c r="H403" s="22"/>
      <c r="I403" s="22"/>
      <c r="J403" s="22"/>
      <c r="K403" s="22"/>
      <c r="L403" s="22"/>
      <c r="M403" s="50"/>
      <c r="N403" s="11"/>
      <c r="O403" s="12"/>
      <c r="P403" s="15"/>
      <c r="Q403" s="13"/>
    </row>
    <row r="404" spans="3:21" s="45" customFormat="1" ht="58.25" customHeight="1">
      <c r="C404" s="77" t="str">
        <f t="shared" ref="C404:C411" si="55">"16." &amp; ROW(C2)-1 &amp; "."</f>
        <v>16.1.</v>
      </c>
      <c r="D404" s="67" t="s">
        <v>13</v>
      </c>
      <c r="E404" s="136" t="s">
        <v>339</v>
      </c>
      <c r="F404" s="136" t="s">
        <v>339</v>
      </c>
      <c r="G404" s="136" t="s">
        <v>339</v>
      </c>
      <c r="H404" s="136" t="s">
        <v>339</v>
      </c>
      <c r="I404" s="136" t="s">
        <v>339</v>
      </c>
      <c r="J404" s="136" t="s">
        <v>339</v>
      </c>
      <c r="K404" s="136" t="s">
        <v>339</v>
      </c>
      <c r="L404" s="136" t="s">
        <v>339</v>
      </c>
      <c r="M404" s="80">
        <v>1</v>
      </c>
      <c r="N404" s="44"/>
      <c r="O404" s="81">
        <v>0</v>
      </c>
      <c r="P404" s="78">
        <f>M404*O404</f>
        <v>0</v>
      </c>
      <c r="Q404" s="79"/>
    </row>
    <row r="405" spans="3:21" s="45" customFormat="1" ht="45.75" customHeight="1">
      <c r="C405" s="77" t="str">
        <f t="shared" si="55"/>
        <v>16.2.</v>
      </c>
      <c r="D405" s="67" t="s">
        <v>13</v>
      </c>
      <c r="E405" s="136" t="s">
        <v>341</v>
      </c>
      <c r="F405" s="136" t="s">
        <v>341</v>
      </c>
      <c r="G405" s="136" t="s">
        <v>341</v>
      </c>
      <c r="H405" s="136" t="s">
        <v>341</v>
      </c>
      <c r="I405" s="136" t="s">
        <v>341</v>
      </c>
      <c r="J405" s="136" t="s">
        <v>341</v>
      </c>
      <c r="K405" s="136" t="s">
        <v>341</v>
      </c>
      <c r="L405" s="136" t="s">
        <v>341</v>
      </c>
      <c r="M405" s="80">
        <v>4</v>
      </c>
      <c r="N405" s="44"/>
      <c r="O405" s="81">
        <v>0</v>
      </c>
      <c r="P405" s="78">
        <f t="shared" ref="P405:P411" si="56">M405*O405</f>
        <v>0</v>
      </c>
      <c r="Q405" s="79"/>
      <c r="T405" s="98"/>
    </row>
    <row r="406" spans="3:21" s="45" customFormat="1" ht="37.25" customHeight="1">
      <c r="C406" s="77" t="str">
        <f t="shared" si="55"/>
        <v>16.3.</v>
      </c>
      <c r="D406" s="67" t="s">
        <v>13</v>
      </c>
      <c r="E406" s="136" t="s">
        <v>342</v>
      </c>
      <c r="F406" s="136" t="s">
        <v>342</v>
      </c>
      <c r="G406" s="136" t="s">
        <v>342</v>
      </c>
      <c r="H406" s="136" t="s">
        <v>342</v>
      </c>
      <c r="I406" s="136" t="s">
        <v>342</v>
      </c>
      <c r="J406" s="136" t="s">
        <v>342</v>
      </c>
      <c r="K406" s="136" t="s">
        <v>342</v>
      </c>
      <c r="L406" s="136" t="s">
        <v>342</v>
      </c>
      <c r="M406" s="80">
        <v>1</v>
      </c>
      <c r="N406" s="44"/>
      <c r="O406" s="81">
        <v>0</v>
      </c>
      <c r="P406" s="78">
        <f t="shared" si="56"/>
        <v>0</v>
      </c>
      <c r="Q406" s="79"/>
      <c r="T406" s="98"/>
    </row>
    <row r="407" spans="3:21" s="45" customFormat="1" ht="15" customHeight="1">
      <c r="C407" s="77" t="str">
        <f t="shared" si="55"/>
        <v>16.4.</v>
      </c>
      <c r="D407" s="67" t="s">
        <v>15</v>
      </c>
      <c r="E407" s="136" t="s">
        <v>343</v>
      </c>
      <c r="F407" s="136" t="s">
        <v>343</v>
      </c>
      <c r="G407" s="136" t="s">
        <v>343</v>
      </c>
      <c r="H407" s="136" t="s">
        <v>343</v>
      </c>
      <c r="I407" s="136" t="s">
        <v>343</v>
      </c>
      <c r="J407" s="136" t="s">
        <v>343</v>
      </c>
      <c r="K407" s="136" t="s">
        <v>343</v>
      </c>
      <c r="L407" s="136" t="s">
        <v>343</v>
      </c>
      <c r="M407" s="80">
        <v>255</v>
      </c>
      <c r="N407" s="44"/>
      <c r="O407" s="81">
        <v>0</v>
      </c>
      <c r="P407" s="78">
        <f t="shared" si="56"/>
        <v>0</v>
      </c>
      <c r="Q407" s="79"/>
      <c r="T407" s="98"/>
    </row>
    <row r="408" spans="3:21" s="45" customFormat="1" ht="48.75" customHeight="1">
      <c r="C408" s="77" t="str">
        <f t="shared" si="55"/>
        <v>16.5.</v>
      </c>
      <c r="D408" s="67" t="s">
        <v>15</v>
      </c>
      <c r="E408" s="136" t="s">
        <v>320</v>
      </c>
      <c r="F408" s="136" t="s">
        <v>320</v>
      </c>
      <c r="G408" s="136" t="s">
        <v>320</v>
      </c>
      <c r="H408" s="136" t="s">
        <v>320</v>
      </c>
      <c r="I408" s="136" t="s">
        <v>320</v>
      </c>
      <c r="J408" s="136" t="s">
        <v>320</v>
      </c>
      <c r="K408" s="136" t="s">
        <v>320</v>
      </c>
      <c r="L408" s="136" t="s">
        <v>320</v>
      </c>
      <c r="M408" s="80">
        <v>75</v>
      </c>
      <c r="N408" s="44"/>
      <c r="O408" s="81">
        <v>0</v>
      </c>
      <c r="P408" s="78">
        <f t="shared" si="56"/>
        <v>0</v>
      </c>
      <c r="Q408" s="79"/>
    </row>
    <row r="409" spans="3:21" s="45" customFormat="1" ht="27" customHeight="1">
      <c r="C409" s="77" t="str">
        <f t="shared" si="55"/>
        <v>16.6.</v>
      </c>
      <c r="D409" s="67" t="s">
        <v>13</v>
      </c>
      <c r="E409" s="136" t="s">
        <v>271</v>
      </c>
      <c r="F409" s="136" t="s">
        <v>271</v>
      </c>
      <c r="G409" s="136" t="s">
        <v>271</v>
      </c>
      <c r="H409" s="136" t="s">
        <v>271</v>
      </c>
      <c r="I409" s="136" t="s">
        <v>271</v>
      </c>
      <c r="J409" s="136" t="s">
        <v>271</v>
      </c>
      <c r="K409" s="136" t="s">
        <v>271</v>
      </c>
      <c r="L409" s="136" t="s">
        <v>271</v>
      </c>
      <c r="M409" s="80">
        <v>2</v>
      </c>
      <c r="N409" s="44"/>
      <c r="O409" s="81">
        <v>0</v>
      </c>
      <c r="P409" s="78">
        <f t="shared" si="56"/>
        <v>0</v>
      </c>
      <c r="Q409" s="79"/>
    </row>
    <row r="410" spans="3:21" s="45" customFormat="1" ht="56" customHeight="1">
      <c r="C410" s="77" t="str">
        <f t="shared" si="55"/>
        <v>16.7.</v>
      </c>
      <c r="D410" s="67" t="s">
        <v>15</v>
      </c>
      <c r="E410" s="136" t="s">
        <v>28</v>
      </c>
      <c r="F410" s="136" t="s">
        <v>28</v>
      </c>
      <c r="G410" s="136" t="s">
        <v>28</v>
      </c>
      <c r="H410" s="136" t="s">
        <v>28</v>
      </c>
      <c r="I410" s="136" t="s">
        <v>28</v>
      </c>
      <c r="J410" s="136" t="s">
        <v>28</v>
      </c>
      <c r="K410" s="136" t="s">
        <v>28</v>
      </c>
      <c r="L410" s="136" t="s">
        <v>28</v>
      </c>
      <c r="M410" s="80">
        <v>58</v>
      </c>
      <c r="N410" s="44"/>
      <c r="O410" s="81">
        <v>0</v>
      </c>
      <c r="P410" s="78">
        <f t="shared" si="56"/>
        <v>0</v>
      </c>
      <c r="Q410" s="79"/>
    </row>
    <row r="411" spans="3:21" s="45" customFormat="1" ht="59.25" customHeight="1">
      <c r="C411" s="77" t="str">
        <f t="shared" si="55"/>
        <v>16.8.</v>
      </c>
      <c r="D411" s="67" t="s">
        <v>13</v>
      </c>
      <c r="E411" s="136" t="s">
        <v>344</v>
      </c>
      <c r="F411" s="136" t="s">
        <v>344</v>
      </c>
      <c r="G411" s="136" t="s">
        <v>344</v>
      </c>
      <c r="H411" s="136" t="s">
        <v>344</v>
      </c>
      <c r="I411" s="136" t="s">
        <v>344</v>
      </c>
      <c r="J411" s="136" t="s">
        <v>344</v>
      </c>
      <c r="K411" s="136" t="s">
        <v>344</v>
      </c>
      <c r="L411" s="136" t="s">
        <v>344</v>
      </c>
      <c r="M411" s="80">
        <v>1</v>
      </c>
      <c r="N411" s="44"/>
      <c r="O411" s="81">
        <v>0</v>
      </c>
      <c r="P411" s="78">
        <f t="shared" si="56"/>
        <v>0</v>
      </c>
      <c r="Q411" s="79"/>
    </row>
    <row r="412" spans="3:21" s="45" customFormat="1" ht="19.25" customHeight="1">
      <c r="C412" s="77"/>
      <c r="D412" s="67"/>
      <c r="E412" s="76"/>
      <c r="F412" s="76"/>
      <c r="G412" s="76"/>
      <c r="H412" s="76"/>
      <c r="I412" s="76"/>
      <c r="J412" s="76"/>
      <c r="K412" s="76"/>
      <c r="L412" s="76"/>
      <c r="M412" s="80"/>
      <c r="N412" s="44"/>
      <c r="O412" s="81"/>
      <c r="P412" s="78"/>
      <c r="Q412" s="79"/>
    </row>
    <row r="413" spans="3:21" s="6" customFormat="1" ht="13">
      <c r="C413" s="38"/>
      <c r="D413" s="39"/>
      <c r="E413" s="40" t="s">
        <v>5</v>
      </c>
      <c r="F413" s="40"/>
      <c r="G413" s="40"/>
      <c r="H413" s="40"/>
      <c r="I413" s="40"/>
      <c r="J413" s="40"/>
      <c r="K413" s="40"/>
      <c r="L413" s="40"/>
      <c r="M413" s="49"/>
      <c r="N413" s="41"/>
      <c r="O413" s="42"/>
      <c r="P413" s="69">
        <f>(SUM(P415:P426))/2</f>
        <v>210</v>
      </c>
      <c r="Q413" s="43"/>
    </row>
    <row r="414" spans="3:21" s="6" customFormat="1" ht="13">
      <c r="C414" s="10"/>
      <c r="D414" s="17"/>
      <c r="E414" s="22"/>
      <c r="F414" s="22"/>
      <c r="G414" s="22"/>
      <c r="H414" s="22"/>
      <c r="I414" s="22"/>
      <c r="J414" s="22"/>
      <c r="K414" s="22"/>
      <c r="L414" s="22"/>
      <c r="M414" s="50"/>
      <c r="N414" s="11"/>
      <c r="O414" s="12"/>
      <c r="P414" s="15"/>
      <c r="Q414" s="13"/>
    </row>
    <row r="415" spans="3:21" s="6" customFormat="1" ht="13">
      <c r="C415" s="38" t="s">
        <v>43</v>
      </c>
      <c r="D415" s="39"/>
      <c r="E415" s="40" t="s">
        <v>42</v>
      </c>
      <c r="F415" s="40"/>
      <c r="G415" s="40"/>
      <c r="H415" s="40"/>
      <c r="I415" s="40"/>
      <c r="J415" s="40"/>
      <c r="K415" s="40"/>
      <c r="L415" s="40"/>
      <c r="M415" s="49"/>
      <c r="N415" s="41"/>
      <c r="O415" s="42"/>
      <c r="P415" s="69">
        <f>SUM(P417:P419)</f>
        <v>0</v>
      </c>
      <c r="Q415" s="43"/>
    </row>
    <row r="416" spans="3:21" s="6" customFormat="1" ht="13">
      <c r="C416" s="10"/>
      <c r="D416" s="17"/>
      <c r="E416" s="22"/>
      <c r="F416" s="22"/>
      <c r="G416" s="22"/>
      <c r="H416" s="22"/>
      <c r="I416" s="22"/>
      <c r="J416" s="22"/>
      <c r="K416" s="22"/>
      <c r="L416" s="22"/>
      <c r="M416" s="50"/>
      <c r="N416" s="11"/>
      <c r="O416" s="12"/>
      <c r="P416" s="15"/>
      <c r="Q416" s="13"/>
    </row>
    <row r="417" spans="3:21" s="45" customFormat="1" ht="39" customHeight="1">
      <c r="C417" s="77" t="str">
        <f>"17." &amp; ROW(C2)-1 &amp; "."</f>
        <v>17.1.</v>
      </c>
      <c r="D417" s="67" t="s">
        <v>358</v>
      </c>
      <c r="E417" s="136" t="s">
        <v>389</v>
      </c>
      <c r="F417" s="136" t="s">
        <v>67</v>
      </c>
      <c r="G417" s="136" t="s">
        <v>67</v>
      </c>
      <c r="H417" s="136" t="s">
        <v>67</v>
      </c>
      <c r="I417" s="136" t="s">
        <v>67</v>
      </c>
      <c r="J417" s="136" t="s">
        <v>67</v>
      </c>
      <c r="K417" s="136" t="s">
        <v>67</v>
      </c>
      <c r="L417" s="136" t="s">
        <v>67</v>
      </c>
      <c r="M417" s="80">
        <v>142.29499999999999</v>
      </c>
      <c r="N417" s="44"/>
      <c r="O417" s="81">
        <v>0</v>
      </c>
      <c r="P417" s="78">
        <f>M417*O417</f>
        <v>0</v>
      </c>
      <c r="Q417" s="79"/>
    </row>
    <row r="418" spans="3:21" s="45" customFormat="1" ht="117" customHeight="1">
      <c r="C418" s="77" t="str">
        <f>"17." &amp; ROW(C3)-1 &amp; "."</f>
        <v>17.2.</v>
      </c>
      <c r="D418" s="67" t="s">
        <v>390</v>
      </c>
      <c r="E418" s="136" t="s">
        <v>385</v>
      </c>
      <c r="F418" s="136" t="s">
        <v>339</v>
      </c>
      <c r="G418" s="136" t="s">
        <v>339</v>
      </c>
      <c r="H418" s="136" t="s">
        <v>339</v>
      </c>
      <c r="I418" s="136" t="s">
        <v>339</v>
      </c>
      <c r="J418" s="136" t="s">
        <v>339</v>
      </c>
      <c r="K418" s="136" t="s">
        <v>339</v>
      </c>
      <c r="L418" s="136" t="s">
        <v>339</v>
      </c>
      <c r="M418" s="80">
        <v>1</v>
      </c>
      <c r="N418" s="44"/>
      <c r="O418" s="81">
        <v>0</v>
      </c>
      <c r="P418" s="78">
        <f>M418*O418</f>
        <v>0</v>
      </c>
      <c r="Q418" s="79"/>
    </row>
    <row r="419" spans="3:21" s="45" customFormat="1" ht="16.75" customHeight="1">
      <c r="C419" s="77" t="str">
        <f>"17." &amp; ROW(C4)-1 &amp; "."</f>
        <v>17.3.</v>
      </c>
      <c r="D419" s="67" t="s">
        <v>386</v>
      </c>
      <c r="E419" s="136" t="s">
        <v>388</v>
      </c>
      <c r="F419" s="136" t="s">
        <v>66</v>
      </c>
      <c r="G419" s="136" t="s">
        <v>66</v>
      </c>
      <c r="H419" s="136" t="s">
        <v>66</v>
      </c>
      <c r="I419" s="136" t="s">
        <v>66</v>
      </c>
      <c r="J419" s="136" t="s">
        <v>66</v>
      </c>
      <c r="K419" s="136" t="s">
        <v>66</v>
      </c>
      <c r="L419" s="136" t="s">
        <v>66</v>
      </c>
      <c r="M419" s="80">
        <v>1</v>
      </c>
      <c r="N419" s="44"/>
      <c r="O419" s="81">
        <v>0</v>
      </c>
      <c r="P419" s="78">
        <f>M419*O419</f>
        <v>0</v>
      </c>
      <c r="Q419" s="79"/>
    </row>
    <row r="420" spans="3:21" s="45" customFormat="1" ht="19.25" customHeight="1">
      <c r="C420" s="77"/>
      <c r="D420" s="67"/>
      <c r="E420" s="76"/>
      <c r="F420" s="76"/>
      <c r="G420" s="76"/>
      <c r="H420" s="76"/>
      <c r="I420" s="76"/>
      <c r="J420" s="76"/>
      <c r="K420" s="76"/>
      <c r="L420" s="76"/>
      <c r="M420" s="80"/>
      <c r="N420" s="44"/>
      <c r="O420" s="81"/>
      <c r="P420" s="78"/>
      <c r="Q420" s="79"/>
    </row>
    <row r="421" spans="3:21" s="6" customFormat="1" ht="13">
      <c r="C421" s="38" t="s">
        <v>44</v>
      </c>
      <c r="D421" s="39"/>
      <c r="E421" s="40" t="s">
        <v>346</v>
      </c>
      <c r="F421" s="40"/>
      <c r="G421" s="40"/>
      <c r="H421" s="40"/>
      <c r="I421" s="40"/>
      <c r="J421" s="40"/>
      <c r="K421" s="40"/>
      <c r="L421" s="40"/>
      <c r="M421" s="49"/>
      <c r="N421" s="41"/>
      <c r="O421" s="42"/>
      <c r="P421" s="69">
        <f>SUM(P423:P425)</f>
        <v>210</v>
      </c>
      <c r="Q421" s="43"/>
    </row>
    <row r="422" spans="3:21" s="6" customFormat="1" ht="13">
      <c r="C422" s="10"/>
      <c r="D422" s="17"/>
      <c r="E422" s="22"/>
      <c r="F422" s="22"/>
      <c r="G422" s="22"/>
      <c r="H422" s="22"/>
      <c r="I422" s="22"/>
      <c r="J422" s="22"/>
      <c r="K422" s="22"/>
      <c r="L422" s="22"/>
      <c r="M422" s="50"/>
      <c r="N422" s="11"/>
      <c r="O422" s="12"/>
      <c r="P422" s="15"/>
      <c r="Q422" s="13"/>
    </row>
    <row r="423" spans="3:21" s="45" customFormat="1" ht="16.25" customHeight="1">
      <c r="C423" s="77" t="str">
        <f>"18." &amp; ROW(C2)-1 &amp; "."</f>
        <v>18.1.</v>
      </c>
      <c r="D423" s="67" t="s">
        <v>13</v>
      </c>
      <c r="E423" s="136" t="s">
        <v>345</v>
      </c>
      <c r="F423" s="136" t="s">
        <v>345</v>
      </c>
      <c r="G423" s="136" t="s">
        <v>345</v>
      </c>
      <c r="H423" s="136" t="s">
        <v>345</v>
      </c>
      <c r="I423" s="136" t="s">
        <v>345</v>
      </c>
      <c r="J423" s="136" t="s">
        <v>345</v>
      </c>
      <c r="K423" s="136" t="s">
        <v>345</v>
      </c>
      <c r="L423" s="136" t="s">
        <v>345</v>
      </c>
      <c r="M423" s="129">
        <v>0.01</v>
      </c>
      <c r="N423" s="44"/>
      <c r="O423" s="81">
        <f>SUM(P11:P411)/3</f>
        <v>7000</v>
      </c>
      <c r="P423" s="78">
        <f>M423*O423</f>
        <v>70</v>
      </c>
      <c r="Q423" s="79"/>
    </row>
    <row r="424" spans="3:21" s="45" customFormat="1" ht="26.4" customHeight="1">
      <c r="C424" s="77" t="str">
        <f>"18." &amp; ROW(C3)-1 &amp; "."</f>
        <v>18.2.</v>
      </c>
      <c r="D424" s="67" t="s">
        <v>357</v>
      </c>
      <c r="E424" s="136" t="s">
        <v>387</v>
      </c>
      <c r="F424" s="136" t="s">
        <v>48</v>
      </c>
      <c r="G424" s="136" t="s">
        <v>48</v>
      </c>
      <c r="H424" s="136" t="s">
        <v>48</v>
      </c>
      <c r="I424" s="136" t="s">
        <v>48</v>
      </c>
      <c r="J424" s="136" t="s">
        <v>48</v>
      </c>
      <c r="K424" s="136" t="s">
        <v>48</v>
      </c>
      <c r="L424" s="136" t="s">
        <v>48</v>
      </c>
      <c r="M424" s="129">
        <v>0.01</v>
      </c>
      <c r="N424" s="44"/>
      <c r="O424" s="81">
        <f>SUM(P11:P411)/3</f>
        <v>7000</v>
      </c>
      <c r="P424" s="78">
        <f t="shared" ref="P424:P425" si="57">M424*O424</f>
        <v>70</v>
      </c>
      <c r="Q424" s="79"/>
    </row>
    <row r="425" spans="3:21" s="45" customFormat="1" ht="16.25" customHeight="1">
      <c r="C425" s="77" t="str">
        <f>"18." &amp; ROW(C4)-1 &amp; "."</f>
        <v>18.3.</v>
      </c>
      <c r="D425" s="67" t="s">
        <v>13</v>
      </c>
      <c r="E425" s="136" t="s">
        <v>347</v>
      </c>
      <c r="F425" s="136" t="s">
        <v>347</v>
      </c>
      <c r="G425" s="136" t="s">
        <v>347</v>
      </c>
      <c r="H425" s="136" t="s">
        <v>347</v>
      </c>
      <c r="I425" s="136" t="s">
        <v>347</v>
      </c>
      <c r="J425" s="136" t="s">
        <v>347</v>
      </c>
      <c r="K425" s="136" t="s">
        <v>347</v>
      </c>
      <c r="L425" s="136" t="s">
        <v>347</v>
      </c>
      <c r="M425" s="129">
        <v>0.01</v>
      </c>
      <c r="N425" s="44"/>
      <c r="O425" s="81">
        <f>SUM(P11:P411)/3</f>
        <v>7000</v>
      </c>
      <c r="P425" s="78">
        <f t="shared" si="57"/>
        <v>70</v>
      </c>
      <c r="Q425" s="79"/>
      <c r="T425" s="84" t="s">
        <v>363</v>
      </c>
      <c r="U425" s="85">
        <v>371403.15</v>
      </c>
    </row>
    <row r="426" spans="3:21" s="45" customFormat="1" ht="19.25" customHeight="1">
      <c r="C426" s="77"/>
      <c r="D426" s="67"/>
      <c r="E426" s="76"/>
      <c r="F426" s="76"/>
      <c r="G426" s="76"/>
      <c r="H426" s="76"/>
      <c r="I426" s="76"/>
      <c r="J426" s="76"/>
      <c r="K426" s="76"/>
      <c r="L426" s="76"/>
      <c r="M426" s="80"/>
      <c r="N426" s="44"/>
      <c r="O426" s="81"/>
      <c r="P426" s="78"/>
      <c r="Q426" s="79"/>
      <c r="T426" s="83">
        <v>0.13</v>
      </c>
      <c r="U426" s="16">
        <f>U425*0.13</f>
        <v>48282.409500000002</v>
      </c>
    </row>
    <row r="427" spans="3:21" s="45" customFormat="1" ht="19.25" customHeight="1">
      <c r="C427" s="77"/>
      <c r="D427" s="67"/>
      <c r="E427" s="113"/>
      <c r="F427" s="113"/>
      <c r="G427" s="113"/>
      <c r="H427" s="113"/>
      <c r="I427" s="113"/>
      <c r="J427" s="113"/>
      <c r="K427" s="113"/>
      <c r="L427" s="113"/>
      <c r="M427" s="80"/>
      <c r="N427" s="44"/>
      <c r="O427" s="81"/>
      <c r="P427" s="78"/>
      <c r="Q427" s="79"/>
      <c r="T427" s="83">
        <v>0.06</v>
      </c>
      <c r="U427" s="16">
        <f>U425*0.06</f>
        <v>22284.189000000002</v>
      </c>
    </row>
    <row r="428" spans="3:21" s="45" customFormat="1" ht="19.25" customHeight="1">
      <c r="C428" s="77"/>
      <c r="D428" s="67"/>
      <c r="E428" s="113"/>
      <c r="F428" s="113"/>
      <c r="G428" s="113"/>
      <c r="H428" s="113"/>
      <c r="I428" s="113"/>
      <c r="J428" s="113"/>
      <c r="K428" s="113"/>
      <c r="L428" s="113"/>
      <c r="M428" s="80"/>
      <c r="N428" s="44"/>
      <c r="O428" s="81"/>
      <c r="P428" s="78"/>
      <c r="Q428" s="79"/>
      <c r="T428" s="84" t="s">
        <v>364</v>
      </c>
      <c r="U428" s="85">
        <f>SUM(U425:U427)</f>
        <v>441969.74850000005</v>
      </c>
    </row>
    <row r="429" spans="3:21" s="45" customFormat="1" ht="19.25" customHeight="1">
      <c r="C429" s="77"/>
      <c r="D429" s="67"/>
      <c r="E429" s="76"/>
      <c r="F429" s="76"/>
      <c r="G429" s="76"/>
      <c r="H429" s="76"/>
      <c r="I429" s="76"/>
      <c r="J429" s="76"/>
      <c r="K429" s="76"/>
      <c r="L429" s="76"/>
      <c r="M429" s="80"/>
      <c r="N429" s="44"/>
      <c r="O429" s="81"/>
      <c r="P429" s="78"/>
      <c r="Q429" s="79"/>
      <c r="T429" s="83">
        <v>0.21</v>
      </c>
      <c r="U429" s="16">
        <f>U428*0.21</f>
        <v>92813.647185000009</v>
      </c>
    </row>
    <row r="430" spans="3:21" s="45" customFormat="1" ht="13.5" customHeight="1">
      <c r="C430" s="88"/>
      <c r="D430" s="89"/>
      <c r="E430" s="90"/>
      <c r="F430" s="90"/>
      <c r="G430" s="90"/>
      <c r="H430" s="90"/>
      <c r="I430" s="90"/>
      <c r="J430" s="90"/>
      <c r="K430" s="90"/>
      <c r="L430" s="90"/>
      <c r="M430" s="158" t="s">
        <v>375</v>
      </c>
      <c r="N430" s="158"/>
      <c r="O430" s="158"/>
      <c r="P430" s="92">
        <f>(SUM(P11:P429))/3</f>
        <v>7210</v>
      </c>
      <c r="Q430" s="91"/>
      <c r="T430" s="83"/>
      <c r="U430" s="16"/>
    </row>
    <row r="431" spans="3:21" s="45" customFormat="1" ht="19.25" customHeight="1" thickBot="1">
      <c r="C431" s="77"/>
      <c r="D431" s="67"/>
      <c r="E431" s="82"/>
      <c r="F431" s="82"/>
      <c r="G431" s="82"/>
      <c r="H431" s="82"/>
      <c r="I431" s="82"/>
      <c r="J431" s="82"/>
      <c r="K431" s="82"/>
      <c r="L431" s="82"/>
      <c r="M431" s="80"/>
      <c r="N431" s="44"/>
      <c r="O431" s="81"/>
      <c r="P431" s="78"/>
      <c r="Q431" s="79"/>
      <c r="T431" s="6"/>
      <c r="U431" s="16"/>
    </row>
    <row r="432" spans="3:21" s="45" customFormat="1" ht="13.5" customHeight="1" thickBot="1">
      <c r="C432" s="130"/>
      <c r="D432" s="131"/>
      <c r="E432" s="132"/>
      <c r="F432" s="132"/>
      <c r="G432" s="132"/>
      <c r="H432" s="132"/>
      <c r="I432" s="132"/>
      <c r="J432" s="132"/>
      <c r="K432" s="132"/>
      <c r="L432" s="132"/>
      <c r="M432" s="157" t="s">
        <v>374</v>
      </c>
      <c r="N432" s="157"/>
      <c r="O432" s="157"/>
      <c r="P432" s="133">
        <v>441969.75</v>
      </c>
      <c r="Q432" s="162"/>
      <c r="T432" s="86" t="s">
        <v>365</v>
      </c>
      <c r="U432" s="87">
        <f>U428+U429</f>
        <v>534783.39568500011</v>
      </c>
    </row>
    <row r="433" spans="3:21" s="6" customFormat="1" ht="13">
      <c r="C433" s="58"/>
      <c r="D433" s="59"/>
      <c r="E433" s="60"/>
      <c r="F433" s="60"/>
      <c r="G433" s="60"/>
      <c r="H433" s="60"/>
      <c r="I433" s="60"/>
      <c r="J433" s="60"/>
      <c r="K433" s="60"/>
      <c r="L433" s="60"/>
      <c r="M433" s="61"/>
      <c r="N433" s="62"/>
      <c r="O433" s="63"/>
      <c r="P433" s="64"/>
      <c r="Q433" s="65"/>
      <c r="T433" s="84"/>
      <c r="U433" s="85"/>
    </row>
    <row r="434" spans="3:21" s="6" customFormat="1" ht="13">
      <c r="C434" s="58"/>
      <c r="D434" s="59"/>
      <c r="E434" s="60"/>
      <c r="F434" s="60"/>
      <c r="G434" s="60"/>
      <c r="H434" s="60"/>
      <c r="I434" s="60"/>
      <c r="J434" s="60"/>
      <c r="K434" s="60"/>
      <c r="L434" s="60"/>
      <c r="M434" s="61"/>
      <c r="N434" s="62"/>
      <c r="O434" s="63"/>
      <c r="P434" s="64"/>
      <c r="Q434" s="65"/>
      <c r="T434" s="83"/>
      <c r="U434" s="16"/>
    </row>
    <row r="435" spans="3:21" s="6" customFormat="1" ht="16.25" customHeight="1">
      <c r="C435" s="75"/>
      <c r="D435" s="94"/>
      <c r="E435" s="137"/>
      <c r="F435" s="137"/>
      <c r="G435" s="137"/>
      <c r="H435" s="137"/>
      <c r="I435" s="137"/>
      <c r="J435" s="137"/>
      <c r="K435" s="137"/>
      <c r="L435" s="137"/>
      <c r="M435" s="95"/>
      <c r="N435" s="8"/>
      <c r="O435" s="96"/>
      <c r="P435" s="97"/>
      <c r="Q435" s="65"/>
      <c r="T435" s="83"/>
      <c r="U435" s="16"/>
    </row>
    <row r="436" spans="3:21" s="6" customFormat="1" ht="22.25" customHeight="1">
      <c r="C436" s="75"/>
      <c r="D436" s="94"/>
      <c r="E436" s="137"/>
      <c r="F436" s="137"/>
      <c r="G436" s="137"/>
      <c r="H436" s="137"/>
      <c r="I436" s="137"/>
      <c r="J436" s="137"/>
      <c r="K436" s="137"/>
      <c r="L436" s="137"/>
      <c r="M436" s="95"/>
      <c r="N436" s="8"/>
      <c r="O436" s="96"/>
      <c r="P436" s="122"/>
      <c r="Q436" s="65"/>
      <c r="T436" s="84"/>
      <c r="U436" s="85"/>
    </row>
    <row r="437" spans="3:21" s="6" customFormat="1" ht="16.25" customHeight="1">
      <c r="C437" s="75"/>
      <c r="D437" s="94"/>
      <c r="E437" s="137"/>
      <c r="F437" s="137"/>
      <c r="G437" s="137"/>
      <c r="H437" s="137"/>
      <c r="I437" s="137"/>
      <c r="J437" s="137"/>
      <c r="K437" s="137"/>
      <c r="L437" s="137"/>
      <c r="M437" s="95"/>
      <c r="N437" s="8"/>
      <c r="O437" s="96"/>
      <c r="P437" s="97"/>
      <c r="Q437" s="65"/>
      <c r="T437" s="83"/>
      <c r="U437" s="16"/>
    </row>
    <row r="438" spans="3:21" s="6" customFormat="1" ht="16.25" customHeight="1">
      <c r="C438" s="75"/>
      <c r="D438" s="94"/>
      <c r="E438" s="137"/>
      <c r="F438" s="137"/>
      <c r="G438" s="137"/>
      <c r="H438" s="137"/>
      <c r="I438" s="137"/>
      <c r="J438" s="137"/>
      <c r="K438" s="137"/>
      <c r="L438" s="137"/>
      <c r="M438" s="95"/>
      <c r="N438" s="8"/>
      <c r="O438" s="96"/>
      <c r="P438" s="97"/>
      <c r="Q438" s="65"/>
      <c r="T438" s="83"/>
      <c r="U438" s="16"/>
    </row>
    <row r="439" spans="3:21" s="6" customFormat="1" ht="13">
      <c r="C439" s="58"/>
      <c r="D439" s="59"/>
      <c r="E439" s="60"/>
      <c r="F439" s="60"/>
      <c r="G439" s="60"/>
      <c r="H439" s="60"/>
      <c r="I439" s="60"/>
      <c r="J439" s="60"/>
      <c r="K439" s="60"/>
      <c r="L439" s="60"/>
      <c r="M439" s="61"/>
      <c r="N439" s="62"/>
      <c r="O439" s="63"/>
      <c r="P439" s="64"/>
      <c r="Q439" s="65"/>
      <c r="U439" s="16"/>
    </row>
    <row r="440" spans="3:21">
      <c r="I440" s="2"/>
      <c r="J440" s="2"/>
      <c r="Q440" s="4"/>
    </row>
    <row r="441" spans="3:21">
      <c r="C441" s="4"/>
      <c r="D441" s="19"/>
      <c r="I441" s="2"/>
      <c r="J441" s="2"/>
      <c r="K441" s="4"/>
      <c r="L441" s="4"/>
      <c r="M441" s="52"/>
      <c r="N441" s="4"/>
      <c r="O441" s="56"/>
      <c r="P441" s="72"/>
      <c r="Q441" s="4"/>
    </row>
    <row r="442" spans="3:21">
      <c r="C442" s="4"/>
      <c r="D442" s="19"/>
      <c r="I442" s="2"/>
      <c r="J442" s="2"/>
      <c r="K442" s="4"/>
      <c r="L442" s="4"/>
      <c r="M442" s="52"/>
      <c r="N442" s="4"/>
      <c r="O442" s="56"/>
      <c r="P442" s="72"/>
    </row>
    <row r="443" spans="3:21">
      <c r="C443" s="3"/>
      <c r="D443" s="20"/>
      <c r="I443" s="2"/>
      <c r="J443" s="2"/>
      <c r="K443" s="3"/>
      <c r="L443" s="3"/>
      <c r="M443" s="53"/>
      <c r="N443" s="3"/>
      <c r="O443" s="57"/>
      <c r="P443" s="73"/>
    </row>
    <row r="444" spans="3:21">
      <c r="C444" s="3"/>
      <c r="D444" s="20"/>
      <c r="I444" s="2"/>
      <c r="J444" s="2"/>
      <c r="K444" s="3"/>
      <c r="L444" s="3"/>
      <c r="M444" s="53"/>
      <c r="N444" s="3"/>
      <c r="O444" s="57"/>
      <c r="P444" s="73"/>
    </row>
    <row r="446" spans="3:21">
      <c r="E446" s="5"/>
      <c r="F446" s="5"/>
      <c r="G446" s="5"/>
      <c r="H446" s="5"/>
      <c r="I446" s="5"/>
      <c r="J446" s="5"/>
    </row>
    <row r="447" spans="3:21">
      <c r="E447" s="4"/>
      <c r="F447" s="4"/>
      <c r="G447" s="4"/>
      <c r="H447" s="4"/>
      <c r="I447" s="4"/>
      <c r="J447" s="4"/>
    </row>
    <row r="448" spans="3:21">
      <c r="E448" s="4"/>
      <c r="F448" s="4"/>
      <c r="G448" s="4"/>
      <c r="H448" s="4"/>
      <c r="I448" s="4"/>
      <c r="J448" s="4"/>
    </row>
    <row r="449" spans="5:10">
      <c r="E449" s="3"/>
      <c r="F449" s="3"/>
      <c r="G449" s="3"/>
      <c r="H449" s="3"/>
      <c r="I449" s="3"/>
      <c r="J449" s="3"/>
    </row>
    <row r="450" spans="5:10">
      <c r="E450" s="3"/>
      <c r="F450" s="3"/>
      <c r="G450" s="3"/>
      <c r="H450" s="3"/>
      <c r="I450" s="3"/>
      <c r="J450" s="3"/>
    </row>
  </sheetData>
  <mergeCells count="276">
    <mergeCell ref="T115:W115"/>
    <mergeCell ref="E400:L400"/>
    <mergeCell ref="E399:L399"/>
    <mergeCell ref="E410:L410"/>
    <mergeCell ref="E110:L110"/>
    <mergeCell ref="E111:L111"/>
    <mergeCell ref="E115:L115"/>
    <mergeCell ref="E116:L116"/>
    <mergeCell ref="E117:L117"/>
    <mergeCell ref="E283:L283"/>
    <mergeCell ref="E284:L284"/>
    <mergeCell ref="E285:L285"/>
    <mergeCell ref="E286:L286"/>
    <mergeCell ref="E290:L290"/>
    <mergeCell ref="E291:L291"/>
    <mergeCell ref="E292:L292"/>
    <mergeCell ref="E118:L118"/>
    <mergeCell ref="E119:L119"/>
    <mergeCell ref="E120:L120"/>
    <mergeCell ref="E121:L121"/>
    <mergeCell ref="E122:L122"/>
    <mergeCell ref="E241:L241"/>
    <mergeCell ref="E126:L126"/>
    <mergeCell ref="E145:L145"/>
    <mergeCell ref="E50:L50"/>
    <mergeCell ref="E35:L35"/>
    <mergeCell ref="E372:L372"/>
    <mergeCell ref="E373:L373"/>
    <mergeCell ref="E424:L424"/>
    <mergeCell ref="E419:L419"/>
    <mergeCell ref="E418:L418"/>
    <mergeCell ref="E245:L245"/>
    <mergeCell ref="E242:L242"/>
    <mergeCell ref="E243:L243"/>
    <mergeCell ref="E244:L244"/>
    <mergeCell ref="E52:L52"/>
    <mergeCell ref="E53:L53"/>
    <mergeCell ref="E54:L54"/>
    <mergeCell ref="E55:L55"/>
    <mergeCell ref="E36:L36"/>
    <mergeCell ref="E40:L40"/>
    <mergeCell ref="E41:L41"/>
    <mergeCell ref="E42:L42"/>
    <mergeCell ref="E43:L43"/>
    <mergeCell ref="E123:L123"/>
    <mergeCell ref="E124:L124"/>
    <mergeCell ref="E125:L125"/>
    <mergeCell ref="E44:L44"/>
    <mergeCell ref="E15:L15"/>
    <mergeCell ref="E16:L16"/>
    <mergeCell ref="E17:L17"/>
    <mergeCell ref="E18:L18"/>
    <mergeCell ref="E19:L19"/>
    <mergeCell ref="E20:L20"/>
    <mergeCell ref="E21:L21"/>
    <mergeCell ref="E33:L33"/>
    <mergeCell ref="E34:L34"/>
    <mergeCell ref="E25:L25"/>
    <mergeCell ref="E26:L26"/>
    <mergeCell ref="E27:L27"/>
    <mergeCell ref="E28:L28"/>
    <mergeCell ref="E29:L29"/>
    <mergeCell ref="E30:L30"/>
    <mergeCell ref="E31:L31"/>
    <mergeCell ref="E32:L32"/>
    <mergeCell ref="E51:L51"/>
    <mergeCell ref="E56:L56"/>
    <mergeCell ref="E60:L60"/>
    <mergeCell ref="E61:L61"/>
    <mergeCell ref="E62:L62"/>
    <mergeCell ref="E63:L63"/>
    <mergeCell ref="E64:L64"/>
    <mergeCell ref="E65:L65"/>
    <mergeCell ref="E66:L66"/>
    <mergeCell ref="E67:L67"/>
    <mergeCell ref="E272:L272"/>
    <mergeCell ref="E273:L273"/>
    <mergeCell ref="E316:L316"/>
    <mergeCell ref="E317:L317"/>
    <mergeCell ref="E321:L321"/>
    <mergeCell ref="E322:L322"/>
    <mergeCell ref="E323:L323"/>
    <mergeCell ref="E308:L308"/>
    <mergeCell ref="E309:L309"/>
    <mergeCell ref="E310:L310"/>
    <mergeCell ref="E274:L274"/>
    <mergeCell ref="E280:L280"/>
    <mergeCell ref="E281:L281"/>
    <mergeCell ref="E282:L282"/>
    <mergeCell ref="E80:L80"/>
    <mergeCell ref="E81:L81"/>
    <mergeCell ref="E82:L82"/>
    <mergeCell ref="E83:L83"/>
    <mergeCell ref="E84:L84"/>
    <mergeCell ref="E85:L85"/>
    <mergeCell ref="E86:L86"/>
    <mergeCell ref="E68:L68"/>
    <mergeCell ref="E69:L69"/>
    <mergeCell ref="E70:L70"/>
    <mergeCell ref="E71:L71"/>
    <mergeCell ref="E72:L72"/>
    <mergeCell ref="E73:L73"/>
    <mergeCell ref="E74:L74"/>
    <mergeCell ref="E75:L75"/>
    <mergeCell ref="E76:L76"/>
    <mergeCell ref="E87:L87"/>
    <mergeCell ref="E88:L88"/>
    <mergeCell ref="E89:L89"/>
    <mergeCell ref="E90:L90"/>
    <mergeCell ref="E91:L91"/>
    <mergeCell ref="E92:L92"/>
    <mergeCell ref="E93:L93"/>
    <mergeCell ref="E94:L94"/>
    <mergeCell ref="E95:L95"/>
    <mergeCell ref="E96:L96"/>
    <mergeCell ref="E97:L97"/>
    <mergeCell ref="E98:L98"/>
    <mergeCell ref="E104:L104"/>
    <mergeCell ref="E105:L105"/>
    <mergeCell ref="E106:L106"/>
    <mergeCell ref="E107:L107"/>
    <mergeCell ref="E108:L108"/>
    <mergeCell ref="E109:L109"/>
    <mergeCell ref="E146:L146"/>
    <mergeCell ref="E152:L152"/>
    <mergeCell ref="E130:L130"/>
    <mergeCell ref="E131:L131"/>
    <mergeCell ref="E132:L132"/>
    <mergeCell ref="E133:L133"/>
    <mergeCell ref="E134:L134"/>
    <mergeCell ref="E135:L135"/>
    <mergeCell ref="E139:L139"/>
    <mergeCell ref="E153:L153"/>
    <mergeCell ref="E154:L154"/>
    <mergeCell ref="E155:L155"/>
    <mergeCell ref="E156:L156"/>
    <mergeCell ref="E160:L160"/>
    <mergeCell ref="E161:L161"/>
    <mergeCell ref="E162:L162"/>
    <mergeCell ref="E163:L163"/>
    <mergeCell ref="E164:L164"/>
    <mergeCell ref="E165:L165"/>
    <mergeCell ref="E166:L166"/>
    <mergeCell ref="E167:L167"/>
    <mergeCell ref="E168:L168"/>
    <mergeCell ref="E169:L169"/>
    <mergeCell ref="E173:L173"/>
    <mergeCell ref="E174:L174"/>
    <mergeCell ref="E180:L180"/>
    <mergeCell ref="E181:L181"/>
    <mergeCell ref="E200:L200"/>
    <mergeCell ref="E201:L201"/>
    <mergeCell ref="E205:L205"/>
    <mergeCell ref="E207:L207"/>
    <mergeCell ref="E206:L206"/>
    <mergeCell ref="E185:L185"/>
    <mergeCell ref="E186:L186"/>
    <mergeCell ref="E187:L187"/>
    <mergeCell ref="E191:L191"/>
    <mergeCell ref="E192:L192"/>
    <mergeCell ref="E194:L194"/>
    <mergeCell ref="E193:L193"/>
    <mergeCell ref="E222:L222"/>
    <mergeCell ref="E223:L223"/>
    <mergeCell ref="E224:L224"/>
    <mergeCell ref="E225:L225"/>
    <mergeCell ref="E211:L211"/>
    <mergeCell ref="E212:L212"/>
    <mergeCell ref="E213:L213"/>
    <mergeCell ref="E214:L214"/>
    <mergeCell ref="E215:L215"/>
    <mergeCell ref="E216:L216"/>
    <mergeCell ref="E217:L217"/>
    <mergeCell ref="E218:L218"/>
    <mergeCell ref="E219:L219"/>
    <mergeCell ref="E220:L220"/>
    <mergeCell ref="E221:L221"/>
    <mergeCell ref="E261:L261"/>
    <mergeCell ref="E262:L262"/>
    <mergeCell ref="E263:L263"/>
    <mergeCell ref="E264:L264"/>
    <mergeCell ref="E265:L265"/>
    <mergeCell ref="E266:L266"/>
    <mergeCell ref="E270:L270"/>
    <mergeCell ref="E271:L271"/>
    <mergeCell ref="E226:L226"/>
    <mergeCell ref="E227:L227"/>
    <mergeCell ref="E228:L228"/>
    <mergeCell ref="E229:L229"/>
    <mergeCell ref="E230:L230"/>
    <mergeCell ref="E231:L231"/>
    <mergeCell ref="E235:L235"/>
    <mergeCell ref="E236:L236"/>
    <mergeCell ref="E240:L240"/>
    <mergeCell ref="E329:L329"/>
    <mergeCell ref="E330:L330"/>
    <mergeCell ref="E331:L331"/>
    <mergeCell ref="E332:L332"/>
    <mergeCell ref="E352:L352"/>
    <mergeCell ref="E353:L353"/>
    <mergeCell ref="E336:L336"/>
    <mergeCell ref="E337:L337"/>
    <mergeCell ref="E251:L251"/>
    <mergeCell ref="E253:L253"/>
    <mergeCell ref="E252:L252"/>
    <mergeCell ref="E299:L299"/>
    <mergeCell ref="E300:L300"/>
    <mergeCell ref="E301:L301"/>
    <mergeCell ref="E302:L302"/>
    <mergeCell ref="E303:L303"/>
    <mergeCell ref="E304:L304"/>
    <mergeCell ref="E293:L293"/>
    <mergeCell ref="E294:L294"/>
    <mergeCell ref="E295:L295"/>
    <mergeCell ref="E257:L257"/>
    <mergeCell ref="E258:L258"/>
    <mergeCell ref="E259:L259"/>
    <mergeCell ref="E260:L260"/>
    <mergeCell ref="E338:L338"/>
    <mergeCell ref="E339:L339"/>
    <mergeCell ref="E340:L340"/>
    <mergeCell ref="E346:L346"/>
    <mergeCell ref="E374:L374"/>
    <mergeCell ref="E375:L375"/>
    <mergeCell ref="E361:L361"/>
    <mergeCell ref="E350:L350"/>
    <mergeCell ref="E351:L351"/>
    <mergeCell ref="E347:L347"/>
    <mergeCell ref="E438:L438"/>
    <mergeCell ref="E417:L417"/>
    <mergeCell ref="E423:L423"/>
    <mergeCell ref="E425:L425"/>
    <mergeCell ref="E381:L381"/>
    <mergeCell ref="E382:L382"/>
    <mergeCell ref="E383:L383"/>
    <mergeCell ref="E404:L404"/>
    <mergeCell ref="E405:L405"/>
    <mergeCell ref="E406:L406"/>
    <mergeCell ref="E407:L407"/>
    <mergeCell ref="E408:L408"/>
    <mergeCell ref="E409:L409"/>
    <mergeCell ref="E387:L387"/>
    <mergeCell ref="E388:L388"/>
    <mergeCell ref="E389:L389"/>
    <mergeCell ref="E390:L390"/>
    <mergeCell ref="E391:L391"/>
    <mergeCell ref="E392:L392"/>
    <mergeCell ref="E435:L435"/>
    <mergeCell ref="E398:L398"/>
    <mergeCell ref="E437:L437"/>
    <mergeCell ref="E411:L411"/>
    <mergeCell ref="E393:L393"/>
    <mergeCell ref="E394:L394"/>
    <mergeCell ref="E436:L436"/>
    <mergeCell ref="E362:L362"/>
    <mergeCell ref="C2:Q2"/>
    <mergeCell ref="C3:Q3"/>
    <mergeCell ref="F4:M4"/>
    <mergeCell ref="N4:Q4"/>
    <mergeCell ref="C6:Q7"/>
    <mergeCell ref="M432:O432"/>
    <mergeCell ref="M430:O430"/>
    <mergeCell ref="E363:L363"/>
    <mergeCell ref="E367:L367"/>
    <mergeCell ref="E368:L368"/>
    <mergeCell ref="E348:L348"/>
    <mergeCell ref="E349:L349"/>
    <mergeCell ref="E357:L357"/>
    <mergeCell ref="E358:L358"/>
    <mergeCell ref="E359:L359"/>
    <mergeCell ref="E360:L360"/>
    <mergeCell ref="E311:L311"/>
    <mergeCell ref="E312:L312"/>
    <mergeCell ref="E313:L313"/>
    <mergeCell ref="E314:L314"/>
    <mergeCell ref="E315:L315"/>
  </mergeCells>
  <printOptions horizontalCentered="1"/>
  <pageMargins left="0.59055118110236227" right="0.51181102362204722" top="1.2598425196850394" bottom="0.98425196850393704" header="0.31496062992125984" footer="0.43307086614173229"/>
  <pageSetup paperSize="9" scale="49" fitToHeight="0" orientation="portrait" r:id="rId1"/>
  <headerFooter scaleWithDoc="0">
    <oddHeader>&amp;L&amp;"Arial,Normal"&amp;6&amp;G&amp;R&amp;8Foc,57
08038 Barcelona
Tel. 938 574 000
www.gencat.cat/cire
www.madeincire.cat</oddHeader>
    <oddFooter>&amp;L&amp;G&amp;C&amp;"Helvetica-Light,Negrita"&amp;7&amp;K01+044N.I.F.:Q-5856204-B&amp;R&amp;K01+044Pàg.&amp;P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AMID. EXE. RUBI </vt:lpstr>
      <vt:lpstr>'AMID. EXE. RUBI '!Àrea_d'impressió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López Garcia</dc:creator>
  <cp:lastModifiedBy>Pobla Gros, Anna</cp:lastModifiedBy>
  <cp:lastPrinted>2026-02-11T14:09:31Z</cp:lastPrinted>
  <dcterms:created xsi:type="dcterms:W3CDTF">2014-03-26T08:05:59Z</dcterms:created>
  <dcterms:modified xsi:type="dcterms:W3CDTF">2026-05-28T11:09:09Z</dcterms:modified>
</cp:coreProperties>
</file>