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.sharepoint.com/sites/OFICINAADMINISTRATIVA2/Shared Documents/OA Expedients/2026/101_INFR/_CONTR_26_123_OBRA Talussos P2 BV43TA09E-10E BT/03_Enviat_AJ i PCAP/"/>
    </mc:Choice>
  </mc:AlternateContent>
  <xr:revisionPtr revIDLastSave="381" documentId="8_{F500E46C-30D4-49AE-B825-EBC5A828840F}" xr6:coauthVersionLast="47" xr6:coauthVersionMax="47" xr10:uidLastSave="{198C4F26-CF61-4CA3-AA2F-0C1133A8193D}"/>
  <bookViews>
    <workbookView xWindow="25800" yWindow="0" windowWidth="25800" windowHeight="21000" xr2:uid="{23B3B575-57A1-4890-B988-8689E2D3621B}"/>
  </bookViews>
  <sheets>
    <sheet name="Annex 2 PCAP-Oferta ec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2" l="1"/>
  <c r="F36" i="2"/>
  <c r="G35" i="2"/>
  <c r="F35" i="2"/>
  <c r="F38" i="2" l="1"/>
  <c r="F37" i="2"/>
  <c r="G17" i="2"/>
  <c r="G16" i="2"/>
  <c r="G37" i="2" l="1"/>
  <c r="G38" i="2" l="1"/>
  <c r="G24" i="2" l="1"/>
  <c r="G25" i="2" s="1"/>
  <c r="G26" i="2" l="1"/>
  <c r="G27" i="2" s="1"/>
  <c r="G28" i="2" l="1"/>
  <c r="G29" i="2" l="1"/>
</calcChain>
</file>

<file path=xl/sharedStrings.xml><?xml version="1.0" encoding="utf-8"?>
<sst xmlns="http://schemas.openxmlformats.org/spreadsheetml/2006/main" count="27" uniqueCount="27">
  <si>
    <t>EMPRESA LICITADORA:</t>
  </si>
  <si>
    <t>21% IVA</t>
  </si>
  <si>
    <t>Total (amb IVA)</t>
  </si>
  <si>
    <t>Oferta en concepte del preu corresponent al pressupost de licitació</t>
  </si>
  <si>
    <t>Capítol i concepte</t>
  </si>
  <si>
    <t>Total PEM</t>
  </si>
  <si>
    <t>Preu màxim PEM</t>
  </si>
  <si>
    <t>Oferta TOTAL PEM (oferta en 2 decimals)</t>
  </si>
  <si>
    <t>Despeses generals (13%)</t>
  </si>
  <si>
    <t>Benefici industrial (6%)</t>
  </si>
  <si>
    <t>(*) Les partides alçades a justificar, no admeten baixa i per tant cal fer oferta per elles al preu  indicat al model d’oferta d’aquest plec. En cas contrari l’oferta quedarà exclosa, a excepció que l’oferta global no es modifiqui, un cop realitzada la homogeneïtzació.</t>
  </si>
  <si>
    <t>Licitació</t>
  </si>
  <si>
    <t>Oferta</t>
  </si>
  <si>
    <t>Subtotal PEM partides que admeten baixa</t>
  </si>
  <si>
    <t>Subtotal PEM partides que NO admeten baixa</t>
  </si>
  <si>
    <t>Subtotal (abans d'IVA) partides que admeten baixa</t>
  </si>
  <si>
    <t>Subtotal (abans d'IVA) partides que NO admeten baixa</t>
  </si>
  <si>
    <t>Total PEC (abans d’IVA)</t>
  </si>
  <si>
    <t>PPA1OB01 Partida alçada abonament íntegre per mobilització i transport</t>
  </si>
  <si>
    <t>* XPA2OBR1 Partida alçada a justificar per aplicació pla Seguretat i Salut</t>
  </si>
  <si>
    <t>* XPAI0101 Partida alçada a justificar per a actuacions i proteccions derivades de la descoberta de riscos a tractar, no observables fins a l'entrada en obra, segons criteri de direcció d'obra</t>
  </si>
  <si>
    <t>H232 Homologació pilot catenària</t>
  </si>
  <si>
    <t>Actuacions sanejament talús BV43TA09E</t>
  </si>
  <si>
    <t>Actuacions estabilització talús BV43TA09E</t>
  </si>
  <si>
    <t>Actuacions sanejament talús BV43TA10E</t>
  </si>
  <si>
    <t>Actuacions estabilització talús BV43TA10E</t>
  </si>
  <si>
    <t>Actuacions estabilització mur BV43MU16E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</si>
</sst>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ptos Narrow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8" fontId="5" fillId="0" borderId="17" xfId="0" applyNumberFormat="1" applyFont="1" applyBorder="1" applyAlignment="1" applyProtection="1">
      <alignment horizontal="right" vertical="center" wrapText="1"/>
      <protection locked="0"/>
    </xf>
    <xf numFmtId="8" fontId="5" fillId="0" borderId="2" xfId="0" applyNumberFormat="1" applyFont="1" applyBorder="1" applyAlignment="1" applyProtection="1">
      <alignment horizontal="right" vertical="center" wrapText="1"/>
      <protection locked="0"/>
    </xf>
    <xf numFmtId="8" fontId="3" fillId="0" borderId="2" xfId="0" applyNumberFormat="1" applyFont="1" applyBorder="1" applyAlignment="1">
      <alignment horizontal="right" vertical="center" wrapText="1"/>
    </xf>
    <xf numFmtId="0" fontId="7" fillId="0" borderId="0" xfId="0" applyFont="1"/>
    <xf numFmtId="44" fontId="8" fillId="0" borderId="21" xfId="1" applyFont="1" applyFill="1" applyBorder="1" applyAlignment="1" applyProtection="1">
      <alignment horizontal="right" vertical="center" wrapText="1"/>
    </xf>
    <xf numFmtId="44" fontId="8" fillId="0" borderId="0" xfId="1" applyFont="1" applyFill="1" applyBorder="1" applyAlignment="1" applyProtection="1">
      <alignment horizontal="right" vertical="center" wrapText="1"/>
    </xf>
    <xf numFmtId="44" fontId="8" fillId="0" borderId="2" xfId="1" applyFont="1" applyFill="1" applyBorder="1" applyAlignment="1" applyProtection="1">
      <alignment horizontal="center" vertical="center" wrapText="1"/>
    </xf>
    <xf numFmtId="44" fontId="8" fillId="0" borderId="0" xfId="1" applyFont="1" applyFill="1" applyBorder="1" applyAlignment="1" applyProtection="1">
      <alignment horizontal="center" vertical="center" wrapText="1"/>
    </xf>
    <xf numFmtId="8" fontId="11" fillId="0" borderId="0" xfId="0" applyNumberFormat="1" applyFont="1"/>
    <xf numFmtId="44" fontId="0" fillId="0" borderId="0" xfId="0" applyNumberFormat="1"/>
    <xf numFmtId="8" fontId="4" fillId="5" borderId="2" xfId="0" applyNumberFormat="1" applyFont="1" applyFill="1" applyBorder="1" applyAlignment="1">
      <alignment horizontal="right" vertical="center" wrapText="1"/>
    </xf>
    <xf numFmtId="8" fontId="8" fillId="5" borderId="2" xfId="0" applyNumberFormat="1" applyFont="1" applyFill="1" applyBorder="1" applyAlignment="1">
      <alignment horizontal="right" vertical="center" wrapText="1"/>
    </xf>
    <xf numFmtId="8" fontId="3" fillId="5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10" fillId="4" borderId="1" xfId="0" applyFont="1" applyFill="1" applyBorder="1" applyAlignment="1">
      <alignment horizontal="center" vertical="top" wrapText="1"/>
    </xf>
    <xf numFmtId="0" fontId="10" fillId="4" borderId="6" xfId="0" applyFont="1" applyFill="1" applyBorder="1" applyAlignment="1">
      <alignment horizontal="center" vertical="top" wrapText="1"/>
    </xf>
    <xf numFmtId="8" fontId="9" fillId="4" borderId="1" xfId="1" applyNumberFormat="1" applyFont="1" applyFill="1" applyBorder="1" applyAlignment="1" applyProtection="1">
      <alignment vertical="center" wrapText="1"/>
    </xf>
    <xf numFmtId="8" fontId="8" fillId="4" borderId="1" xfId="0" applyNumberFormat="1" applyFont="1" applyFill="1" applyBorder="1" applyAlignment="1">
      <alignment horizontal="right" vertical="center" wrapText="1"/>
    </xf>
    <xf numFmtId="8" fontId="0" fillId="0" borderId="0" xfId="0" applyNumberFormat="1"/>
    <xf numFmtId="8" fontId="5" fillId="0" borderId="1" xfId="0" applyNumberFormat="1" applyFont="1" applyBorder="1" applyAlignment="1">
      <alignment horizontal="right" vertical="center" wrapText="1"/>
    </xf>
    <xf numFmtId="8" fontId="4" fillId="3" borderId="1" xfId="0" applyNumberFormat="1" applyFont="1" applyFill="1" applyBorder="1" applyAlignment="1">
      <alignment horizontal="right" vertical="center" wrapText="1"/>
    </xf>
    <xf numFmtId="8" fontId="4" fillId="3" borderId="2" xfId="0" applyNumberFormat="1" applyFont="1" applyFill="1" applyBorder="1" applyAlignment="1">
      <alignment horizontal="right" vertical="center" wrapText="1"/>
    </xf>
    <xf numFmtId="8" fontId="4" fillId="3" borderId="24" xfId="0" applyNumberFormat="1" applyFont="1" applyFill="1" applyBorder="1" applyAlignment="1">
      <alignment horizontal="right" vertical="center" wrapText="1"/>
    </xf>
    <xf numFmtId="8" fontId="4" fillId="0" borderId="23" xfId="0" applyNumberFormat="1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right" vertical="center" wrapText="1"/>
    </xf>
    <xf numFmtId="0" fontId="8" fillId="4" borderId="5" xfId="0" applyFont="1" applyFill="1" applyBorder="1" applyAlignment="1">
      <alignment horizontal="right" vertical="center" wrapText="1"/>
    </xf>
    <xf numFmtId="0" fontId="8" fillId="4" borderId="6" xfId="0" applyFont="1" applyFill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3" fillId="5" borderId="12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right" vertical="center" wrapText="1"/>
    </xf>
    <xf numFmtId="0" fontId="8" fillId="5" borderId="12" xfId="0" applyFont="1" applyFill="1" applyBorder="1" applyAlignment="1">
      <alignment horizontal="right" vertical="center" wrapText="1"/>
    </xf>
    <xf numFmtId="0" fontId="8" fillId="5" borderId="5" xfId="0" applyFont="1" applyFill="1" applyBorder="1" applyAlignment="1">
      <alignment horizontal="right" vertical="center" wrapText="1"/>
    </xf>
    <xf numFmtId="0" fontId="8" fillId="5" borderId="6" xfId="0" applyFont="1" applyFill="1" applyBorder="1" applyAlignment="1">
      <alignment horizontal="right" vertical="center" wrapText="1"/>
    </xf>
    <xf numFmtId="0" fontId="3" fillId="5" borderId="18" xfId="0" applyFont="1" applyFill="1" applyBorder="1" applyAlignment="1">
      <alignment horizontal="right" vertical="center" wrapText="1"/>
    </xf>
    <xf numFmtId="0" fontId="3" fillId="5" borderId="19" xfId="0" applyFont="1" applyFill="1" applyBorder="1" applyAlignment="1">
      <alignment horizontal="right" vertical="center" wrapText="1"/>
    </xf>
    <xf numFmtId="0" fontId="3" fillId="5" borderId="20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0" xfId="0" applyBorder="1" applyAlignment="1">
      <alignment horizontal="left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6" fillId="0" borderId="0" xfId="0" applyFont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8" fontId="5" fillId="0" borderId="6" xfId="0" applyNumberFormat="1" applyFont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543791</xdr:colOff>
      <xdr:row>6</xdr:row>
      <xdr:rowOff>76319</xdr:rowOff>
    </xdr:to>
    <xdr:pic>
      <xdr:nvPicPr>
        <xdr:cNvPr id="2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2689A27F-9F3B-4FBF-9B83-A954F0520B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43840"/>
          <a:ext cx="1374371" cy="9754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253283</xdr:colOff>
      <xdr:row>1</xdr:row>
      <xdr:rowOff>80963</xdr:rowOff>
    </xdr:from>
    <xdr:to>
      <xdr:col>7</xdr:col>
      <xdr:colOff>484914</xdr:colOff>
      <xdr:row>6</xdr:row>
      <xdr:rowOff>88583</xdr:rowOff>
    </xdr:to>
    <xdr:sp macro="" textlink="">
      <xdr:nvSpPr>
        <xdr:cNvPr id="3" name="QuadreDeText 3">
          <a:extLst>
            <a:ext uri="{FF2B5EF4-FFF2-40B4-BE49-F238E27FC236}">
              <a16:creationId xmlns:a16="http://schemas.microsoft.com/office/drawing/2014/main" id="{62450B9C-6A5D-4468-BFE9-84CB5827AE52}"/>
            </a:ext>
          </a:extLst>
        </xdr:cNvPr>
        <xdr:cNvSpPr txBox="1"/>
      </xdr:nvSpPr>
      <xdr:spPr>
        <a:xfrm>
          <a:off x="2024933" y="271463"/>
          <a:ext cx="5460856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="1"/>
        </a:p>
        <a:p>
          <a:r>
            <a:rPr lang="ca-ES" sz="1100" b="1"/>
            <a:t>CONTR/2026/123 </a:t>
          </a:r>
        </a:p>
        <a:p>
          <a:r>
            <a:rPr lang="ca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d'estabilització dels talussos de prioritat P2 BV43TA09E i BV43TA10E (Bellaterra) de la línia Barcelona - Vallès de Ferrocarrils de la Generalitat de Catalunya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9E1FA-F19D-4784-B510-55888AB6F3F6}">
  <dimension ref="A9:J39"/>
  <sheetViews>
    <sheetView tabSelected="1" zoomScaleNormal="100" workbookViewId="0">
      <selection activeCell="G15" sqref="G15"/>
    </sheetView>
  </sheetViews>
  <sheetFormatPr baseColWidth="10" defaultColWidth="8.85546875" defaultRowHeight="15" x14ac:dyDescent="0.25"/>
  <cols>
    <col min="5" max="5" width="42.5703125" customWidth="1"/>
    <col min="6" max="6" width="14.42578125" customWidth="1"/>
    <col min="7" max="7" width="16.85546875" customWidth="1"/>
    <col min="8" max="8" width="14.140625" bestFit="1" customWidth="1"/>
    <col min="9" max="9" width="14.7109375" bestFit="1" customWidth="1"/>
    <col min="10" max="10" width="15.42578125" bestFit="1" customWidth="1"/>
    <col min="11" max="12" width="14.140625" bestFit="1" customWidth="1"/>
  </cols>
  <sheetData>
    <row r="9" spans="1:7" ht="24" customHeight="1" x14ac:dyDescent="0.25">
      <c r="B9" s="56" t="s">
        <v>0</v>
      </c>
      <c r="C9" s="56"/>
      <c r="D9" s="57"/>
      <c r="E9" s="58"/>
      <c r="F9" s="59"/>
      <c r="G9" s="60"/>
    </row>
    <row r="12" spans="1:7" ht="23.45" customHeight="1" x14ac:dyDescent="0.25">
      <c r="A12" s="61" t="s">
        <v>3</v>
      </c>
      <c r="B12" s="61"/>
      <c r="C12" s="61"/>
      <c r="D12" s="61"/>
      <c r="E12" s="61"/>
      <c r="F12" s="61"/>
      <c r="G12" s="61"/>
    </row>
    <row r="13" spans="1:7" ht="15.75" thickBot="1" x14ac:dyDescent="0.3"/>
    <row r="14" spans="1:7" ht="41.25" customHeight="1" thickBot="1" x14ac:dyDescent="0.3">
      <c r="B14" s="62" t="s">
        <v>4</v>
      </c>
      <c r="C14" s="63"/>
      <c r="D14" s="63"/>
      <c r="E14" s="63"/>
      <c r="F14" s="25" t="s">
        <v>6</v>
      </c>
      <c r="G14" s="26" t="s">
        <v>7</v>
      </c>
    </row>
    <row r="15" spans="1:7" ht="15" customHeight="1" x14ac:dyDescent="0.25">
      <c r="B15" s="50" t="s">
        <v>18</v>
      </c>
      <c r="C15" s="51"/>
      <c r="D15" s="51"/>
      <c r="E15" s="51"/>
      <c r="F15" s="24">
        <v>6000</v>
      </c>
      <c r="G15" s="1"/>
    </row>
    <row r="16" spans="1:7" ht="15.75" customHeight="1" x14ac:dyDescent="0.25">
      <c r="B16" s="48" t="s">
        <v>19</v>
      </c>
      <c r="C16" s="49"/>
      <c r="D16" s="49"/>
      <c r="E16" s="49"/>
      <c r="F16" s="21">
        <v>6996.86</v>
      </c>
      <c r="G16" s="22">
        <f>F16</f>
        <v>6996.86</v>
      </c>
    </row>
    <row r="17" spans="2:10" ht="26.25" customHeight="1" x14ac:dyDescent="0.25">
      <c r="B17" s="48" t="s">
        <v>20</v>
      </c>
      <c r="C17" s="49"/>
      <c r="D17" s="49"/>
      <c r="E17" s="49"/>
      <c r="F17" s="23">
        <v>2500</v>
      </c>
      <c r="G17" s="22">
        <f t="shared" ref="G17" si="0">F17</f>
        <v>2500</v>
      </c>
    </row>
    <row r="18" spans="2:10" ht="15" customHeight="1" x14ac:dyDescent="0.25">
      <c r="B18" s="50" t="s">
        <v>21</v>
      </c>
      <c r="C18" s="51"/>
      <c r="D18" s="51"/>
      <c r="E18" s="52"/>
      <c r="F18" s="20">
        <v>979</v>
      </c>
      <c r="G18" s="2"/>
    </row>
    <row r="19" spans="2:10" ht="15" customHeight="1" x14ac:dyDescent="0.25">
      <c r="B19" s="50" t="s">
        <v>22</v>
      </c>
      <c r="C19" s="51"/>
      <c r="D19" s="51"/>
      <c r="E19" s="52"/>
      <c r="F19" s="20">
        <v>5529.6</v>
      </c>
      <c r="G19" s="1"/>
    </row>
    <row r="20" spans="2:10" ht="15" customHeight="1" x14ac:dyDescent="0.25">
      <c r="B20" s="50" t="s">
        <v>23</v>
      </c>
      <c r="C20" s="51"/>
      <c r="D20" s="51"/>
      <c r="E20" s="52"/>
      <c r="F20" s="20">
        <v>64426.67</v>
      </c>
      <c r="G20" s="1"/>
    </row>
    <row r="21" spans="2:10" ht="15" customHeight="1" x14ac:dyDescent="0.25">
      <c r="B21" s="50" t="s">
        <v>24</v>
      </c>
      <c r="C21" s="51"/>
      <c r="D21" s="51"/>
      <c r="E21" s="52"/>
      <c r="F21" s="20">
        <v>11566.4</v>
      </c>
      <c r="G21" s="1"/>
    </row>
    <row r="22" spans="2:10" ht="15" customHeight="1" x14ac:dyDescent="0.25">
      <c r="B22" s="50" t="s">
        <v>25</v>
      </c>
      <c r="C22" s="51"/>
      <c r="D22" s="51"/>
      <c r="E22" s="52"/>
      <c r="F22" s="20">
        <v>80962.58</v>
      </c>
      <c r="G22" s="1"/>
    </row>
    <row r="23" spans="2:10" ht="15" customHeight="1" x14ac:dyDescent="0.25">
      <c r="B23" s="50" t="s">
        <v>26</v>
      </c>
      <c r="C23" s="51"/>
      <c r="D23" s="51"/>
      <c r="E23" s="52"/>
      <c r="F23" s="64">
        <v>34137.599999999999</v>
      </c>
      <c r="G23" s="1"/>
    </row>
    <row r="24" spans="2:10" ht="15" customHeight="1" x14ac:dyDescent="0.25">
      <c r="B24" s="53" t="s">
        <v>5</v>
      </c>
      <c r="C24" s="54"/>
      <c r="D24" s="54"/>
      <c r="E24" s="54"/>
      <c r="F24" s="55"/>
      <c r="G24" s="3">
        <f>G35+G36</f>
        <v>9496.86</v>
      </c>
      <c r="H24" s="4"/>
    </row>
    <row r="25" spans="2:10" ht="15" customHeight="1" x14ac:dyDescent="0.25">
      <c r="B25" s="30" t="s">
        <v>8</v>
      </c>
      <c r="C25" s="31"/>
      <c r="D25" s="31"/>
      <c r="E25" s="31"/>
      <c r="F25" s="32"/>
      <c r="G25" s="5">
        <f>ROUND(G24*0.13,2)</f>
        <v>1234.5899999999999</v>
      </c>
      <c r="H25" s="6"/>
      <c r="I25" s="6"/>
    </row>
    <row r="26" spans="2:10" ht="15" customHeight="1" x14ac:dyDescent="0.25">
      <c r="B26" s="30" t="s">
        <v>9</v>
      </c>
      <c r="C26" s="31"/>
      <c r="D26" s="31"/>
      <c r="E26" s="31"/>
      <c r="F26" s="32"/>
      <c r="G26" s="7">
        <f>ROUND(G24*0.06,2)</f>
        <v>569.80999999999995</v>
      </c>
      <c r="H26" s="8"/>
      <c r="I26" s="9"/>
      <c r="J26" s="10"/>
    </row>
    <row r="27" spans="2:10" ht="15" customHeight="1" x14ac:dyDescent="0.25">
      <c r="B27" s="33" t="s">
        <v>17</v>
      </c>
      <c r="C27" s="34"/>
      <c r="D27" s="34"/>
      <c r="E27" s="34"/>
      <c r="F27" s="35"/>
      <c r="G27" s="11">
        <f>G24+G25+G26</f>
        <v>11301.26</v>
      </c>
      <c r="H27" s="4"/>
      <c r="I27" s="10"/>
    </row>
    <row r="28" spans="2:10" x14ac:dyDescent="0.25">
      <c r="B28" s="36" t="s">
        <v>1</v>
      </c>
      <c r="C28" s="37"/>
      <c r="D28" s="37"/>
      <c r="E28" s="37"/>
      <c r="F28" s="38"/>
      <c r="G28" s="12">
        <f>ROUND(G27*0.21,2)</f>
        <v>2373.2600000000002</v>
      </c>
    </row>
    <row r="29" spans="2:10" ht="15.75" customHeight="1" thickBot="1" x14ac:dyDescent="0.3">
      <c r="B29" s="39" t="s">
        <v>2</v>
      </c>
      <c r="C29" s="40"/>
      <c r="D29" s="40"/>
      <c r="E29" s="40"/>
      <c r="F29" s="41"/>
      <c r="G29" s="13">
        <f>G27+G28</f>
        <v>13674.52</v>
      </c>
    </row>
    <row r="30" spans="2:10" x14ac:dyDescent="0.25">
      <c r="G30" s="10"/>
    </row>
    <row r="31" spans="2:10" ht="15" customHeight="1" x14ac:dyDescent="0.25">
      <c r="B31" s="42" t="s">
        <v>10</v>
      </c>
      <c r="C31" s="43"/>
      <c r="D31" s="43"/>
      <c r="E31" s="43"/>
      <c r="F31" s="43"/>
      <c r="G31" s="44"/>
    </row>
    <row r="32" spans="2:10" x14ac:dyDescent="0.25">
      <c r="B32" s="45"/>
      <c r="C32" s="46"/>
      <c r="D32" s="46"/>
      <c r="E32" s="46"/>
      <c r="F32" s="46"/>
      <c r="G32" s="47"/>
    </row>
    <row r="33" spans="2:7" x14ac:dyDescent="0.25">
      <c r="B33" s="45"/>
      <c r="C33" s="46"/>
      <c r="D33" s="46"/>
      <c r="E33" s="46"/>
      <c r="F33" s="46"/>
      <c r="G33" s="47"/>
    </row>
    <row r="34" spans="2:7" x14ac:dyDescent="0.25">
      <c r="B34" s="14"/>
      <c r="C34" s="14"/>
      <c r="D34" s="14"/>
      <c r="E34" s="14"/>
      <c r="F34" s="15" t="s">
        <v>11</v>
      </c>
      <c r="G34" s="16" t="s">
        <v>12</v>
      </c>
    </row>
    <row r="35" spans="2:7" ht="15" customHeight="1" x14ac:dyDescent="0.25">
      <c r="B35" s="27" t="s">
        <v>13</v>
      </c>
      <c r="C35" s="28"/>
      <c r="D35" s="28"/>
      <c r="E35" s="29"/>
      <c r="F35" s="17">
        <f>ROUND(F15,2)+ROUND(F18,2)+ROUND(F19,2)+ROUND(F20,2)+ROUND(F21,2)+ROUND(F22,2)+ROUND(F23,2)</f>
        <v>203601.85</v>
      </c>
      <c r="G35" s="17">
        <f>ROUND(G15,2)+ROUND(G18,2)+ROUND(G19,2)+ROUND(G20,2)+ROUND(G21,2)+ROUND(G22,2)+ROUND(G23,2)</f>
        <v>0</v>
      </c>
    </row>
    <row r="36" spans="2:7" ht="15" customHeight="1" x14ac:dyDescent="0.25">
      <c r="B36" s="27" t="s">
        <v>14</v>
      </c>
      <c r="C36" s="28"/>
      <c r="D36" s="28"/>
      <c r="E36" s="29"/>
      <c r="F36" s="18">
        <f>SUM(F16:F17)</f>
        <v>9496.86</v>
      </c>
      <c r="G36" s="18">
        <f>SUM(G16:G17)</f>
        <v>9496.86</v>
      </c>
    </row>
    <row r="37" spans="2:7" ht="15" customHeight="1" x14ac:dyDescent="0.25">
      <c r="B37" s="27" t="s">
        <v>15</v>
      </c>
      <c r="C37" s="28"/>
      <c r="D37" s="28"/>
      <c r="E37" s="29"/>
      <c r="F37" s="17">
        <f>ROUND(F35*0.13,2)+ROUND(F35*0.06,2)+F35</f>
        <v>242286.2</v>
      </c>
      <c r="G37" s="17">
        <f>ROUND(G35*0.13,2)+ROUND(G35*0.06,2)+G35</f>
        <v>0</v>
      </c>
    </row>
    <row r="38" spans="2:7" ht="15" customHeight="1" x14ac:dyDescent="0.25">
      <c r="B38" s="27" t="s">
        <v>16</v>
      </c>
      <c r="C38" s="28"/>
      <c r="D38" s="28"/>
      <c r="E38" s="29"/>
      <c r="F38" s="17">
        <f>ROUND(F36*0.13,2)+ROUND(F36*0.06,2)+F36</f>
        <v>11301.26</v>
      </c>
      <c r="G38" s="17">
        <f>ROUND(G36*0.13,2)+ROUND(G36*0.06,2)+G36</f>
        <v>11301.26</v>
      </c>
    </row>
    <row r="39" spans="2:7" x14ac:dyDescent="0.25">
      <c r="G39" s="19"/>
    </row>
  </sheetData>
  <sheetProtection algorithmName="SHA-512" hashValue="ftzHeqan6FMrM1zUVKijL8zACXtuXCwUArYnKNI/edmf5BNtBowI+G49Czw1+InlqgViBCDSp4pO9Y8YIlapxQ==" saltValue="wW1lD+PQq7hlR4w5ziWG4w==" spinCount="100000" sheet="1" objects="1" scenarios="1" selectLockedCells="1"/>
  <mergeCells count="24">
    <mergeCell ref="B9:D9"/>
    <mergeCell ref="E9:G9"/>
    <mergeCell ref="A12:G12"/>
    <mergeCell ref="B14:E14"/>
    <mergeCell ref="B15:E15"/>
    <mergeCell ref="B25:F25"/>
    <mergeCell ref="B16:E16"/>
    <mergeCell ref="B17:E17"/>
    <mergeCell ref="B18:E18"/>
    <mergeCell ref="B24:F24"/>
    <mergeCell ref="B19:E19"/>
    <mergeCell ref="B21:E21"/>
    <mergeCell ref="B20:E20"/>
    <mergeCell ref="B23:E23"/>
    <mergeCell ref="B22:E22"/>
    <mergeCell ref="B35:E35"/>
    <mergeCell ref="B36:E36"/>
    <mergeCell ref="B37:E37"/>
    <mergeCell ref="B38:E38"/>
    <mergeCell ref="B26:F26"/>
    <mergeCell ref="B27:F27"/>
    <mergeCell ref="B28:F28"/>
    <mergeCell ref="B29:F29"/>
    <mergeCell ref="B31:G33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Props1.xml><?xml version="1.0" encoding="utf-8"?>
<ds:datastoreItem xmlns:ds="http://schemas.openxmlformats.org/officeDocument/2006/customXml" ds:itemID="{9B97F05D-04CE-427C-AE0F-4B9EA9D20F93}"/>
</file>

<file path=customXml/itemProps2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87CD65-9508-4A0C-91AB-EBF8F7BF496C}">
  <ds:schemaRefs>
    <ds:schemaRef ds:uri="http://schemas.microsoft.com/office/infopath/2007/PartnerControls"/>
    <ds:schemaRef ds:uri="http://www.w3.org/XML/1998/namespace"/>
    <ds:schemaRef ds:uri="http://purl.org/dc/dcmitype/"/>
    <ds:schemaRef ds:uri="c4d65d83-e6de-4071-ac96-3b9ea9015942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d05b5c50-6878-419c-aaee-f57d1b61cb07"/>
    <ds:schemaRef ds:uri="a4e8c040-620f-42a2-8d8e-d59e2c082eaf"/>
    <ds:schemaRef ds:uri="c6cc41f6-4694-4999-a616-93cae258eccb"/>
    <ds:schemaRef ds:uri="eea7a479-9c10-413b-aefd-b01f39b494a3"/>
    <ds:schemaRef ds:uri="303ac9fa-413a-4b96-8276-e5725066a3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Nuria Jurjo Villegas</cp:lastModifiedBy>
  <dcterms:created xsi:type="dcterms:W3CDTF">2025-03-31T06:26:07Z</dcterms:created>
  <dcterms:modified xsi:type="dcterms:W3CDTF">2026-03-24T10:16:17Z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