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ractació\CONT\C SERVEIS\Contractes Serveis 2026\COBS2026-029 JARDINERIA ZONA CIUTAT 2026-2027 UNA ANUALITAT\"/>
    </mc:Choice>
  </mc:AlternateContent>
  <bookViews>
    <workbookView xWindow="0" yWindow="0" windowWidth="28800" windowHeight="15270"/>
  </bookViews>
  <sheets>
    <sheet name="RESERVAT 2026-2027" sheetId="4" r:id="rId1"/>
  </sheets>
  <calcPr calcId="162913"/>
</workbook>
</file>

<file path=xl/calcChain.xml><?xml version="1.0" encoding="utf-8"?>
<calcChain xmlns="http://schemas.openxmlformats.org/spreadsheetml/2006/main">
  <c r="G25" i="4" l="1"/>
  <c r="G75" i="4" l="1"/>
  <c r="H92" i="4"/>
  <c r="C62" i="4" l="1"/>
  <c r="G62" i="4" s="1"/>
  <c r="C61" i="4"/>
  <c r="G61" i="4" s="1"/>
  <c r="G63" i="4" s="1"/>
  <c r="G56" i="4"/>
  <c r="C55" i="4"/>
  <c r="G55" i="4" s="1"/>
  <c r="C54" i="4"/>
  <c r="G54" i="4" s="1"/>
  <c r="C53" i="4"/>
  <c r="G53" i="4" s="1"/>
  <c r="H51" i="4"/>
  <c r="G50" i="4"/>
  <c r="G49" i="4"/>
  <c r="G48" i="4"/>
  <c r="G47" i="4"/>
  <c r="G46" i="4"/>
  <c r="G45" i="4"/>
  <c r="G44" i="4"/>
  <c r="G43" i="4"/>
  <c r="G42" i="4"/>
  <c r="G41" i="4"/>
  <c r="G40" i="4"/>
  <c r="G39" i="4"/>
  <c r="L34" i="4"/>
  <c r="K34" i="4"/>
  <c r="D34" i="4"/>
  <c r="G34" i="4" s="1"/>
  <c r="L33" i="4"/>
  <c r="K33" i="4"/>
  <c r="D33" i="4"/>
  <c r="G33" i="4" s="1"/>
  <c r="L32" i="4"/>
  <c r="K32" i="4"/>
  <c r="D32" i="4"/>
  <c r="G32" i="4" s="1"/>
  <c r="L31" i="4"/>
  <c r="K31" i="4"/>
  <c r="D31" i="4"/>
  <c r="G31" i="4" s="1"/>
  <c r="L30" i="4"/>
  <c r="K30" i="4"/>
  <c r="D30" i="4"/>
  <c r="G30" i="4" s="1"/>
  <c r="L29" i="4"/>
  <c r="K29" i="4"/>
  <c r="D29" i="4"/>
  <c r="G29" i="4" s="1"/>
  <c r="L28" i="4"/>
  <c r="K28" i="4"/>
  <c r="I35" i="4"/>
  <c r="D28" i="4"/>
  <c r="G28" i="4" s="1"/>
  <c r="G20" i="4"/>
  <c r="G70" i="4" s="1"/>
  <c r="G86" i="4" l="1"/>
  <c r="K35" i="4"/>
  <c r="L35" i="4"/>
  <c r="G51" i="4"/>
  <c r="G74" i="4"/>
  <c r="G91" i="4"/>
  <c r="G35" i="4"/>
  <c r="G57" i="4"/>
  <c r="G58" i="4" l="1"/>
  <c r="G36" i="4"/>
  <c r="G89" i="4" s="1"/>
  <c r="G72" i="4"/>
  <c r="G73" i="4"/>
  <c r="G90" i="4"/>
  <c r="H87" i="4" l="1"/>
  <c r="H93" i="4" s="1"/>
  <c r="H95" i="4" s="1"/>
  <c r="H96" i="4" l="1"/>
  <c r="H97" i="4"/>
  <c r="H98" i="4" l="1"/>
  <c r="H99" i="4"/>
  <c r="G71" i="4"/>
  <c r="G76" i="4" s="1"/>
  <c r="G79" i="4" s="1"/>
  <c r="G88" i="4"/>
  <c r="G93" i="4" s="1"/>
  <c r="G95" i="4" s="1"/>
  <c r="G96" i="4" l="1"/>
  <c r="G97" i="4" s="1"/>
  <c r="G80" i="4"/>
  <c r="G82" i="4" s="1"/>
  <c r="G98" i="4" l="1"/>
  <c r="G99" i="4" s="1"/>
  <c r="G101" i="4" s="1"/>
</calcChain>
</file>

<file path=xl/sharedStrings.xml><?xml version="1.0" encoding="utf-8"?>
<sst xmlns="http://schemas.openxmlformats.org/spreadsheetml/2006/main" count="107" uniqueCount="88">
  <si>
    <t>encarregat</t>
  </si>
  <si>
    <t>oficial 1a</t>
  </si>
  <si>
    <t>peó</t>
  </si>
  <si>
    <t>%</t>
  </si>
  <si>
    <t>cap de producció</t>
  </si>
  <si>
    <t>total</t>
  </si>
  <si>
    <t>IVA</t>
  </si>
  <si>
    <t>Despeses Generals</t>
  </si>
  <si>
    <t>Benefici industrial</t>
  </si>
  <si>
    <t>despeses de personal</t>
  </si>
  <si>
    <t>despeses generals</t>
  </si>
  <si>
    <t>benefici industrial</t>
  </si>
  <si>
    <t>Als efectes de l'IVA</t>
  </si>
  <si>
    <t>càlcul econòmic cost nou contracte rerservat a Centres Especials de Treball jardineria de la zona Ciutat</t>
  </si>
  <si>
    <t>PRESSUPOST BASE LICITACIÓ IVA INCLÒS</t>
  </si>
  <si>
    <t>PRESSUPOST BASE LICITACIÓ IVA A PART</t>
  </si>
  <si>
    <t>salari base</t>
  </si>
  <si>
    <t>total retribució</t>
  </si>
  <si>
    <t>cost SS</t>
  </si>
  <si>
    <t>Total cost personal</t>
  </si>
  <si>
    <t>antiguitat</t>
  </si>
  <si>
    <t>PERSONAL</t>
  </si>
  <si>
    <t>MAQUINÀRIA</t>
  </si>
  <si>
    <t>camió 3500 kg oficial 1a</t>
  </si>
  <si>
    <t>furgoneta oficial 1a</t>
  </si>
  <si>
    <t>furgoneta encarregat</t>
  </si>
  <si>
    <t>furgoneta cap de producció</t>
  </si>
  <si>
    <t>camió grua per càrrega</t>
  </si>
  <si>
    <t>MATERIAL I TRACTAMENTS FITOSANITARIS</t>
  </si>
  <si>
    <t>total maquinària</t>
  </si>
  <si>
    <t>Total personal</t>
  </si>
  <si>
    <t>total material i tractaments fitosanitaris</t>
  </si>
  <si>
    <t>despeses de material: plantes de tot tipus</t>
  </si>
  <si>
    <t>despeses de material: altres</t>
  </si>
  <si>
    <t>segadora</t>
  </si>
  <si>
    <t>serra mecànica</t>
  </si>
  <si>
    <t>pèrtiga</t>
  </si>
  <si>
    <t>biotrituradora</t>
  </si>
  <si>
    <t>Total maquinària</t>
  </si>
  <si>
    <t>m2</t>
  </si>
  <si>
    <t>Eur/mes</t>
  </si>
  <si>
    <t>Total magatzem</t>
  </si>
  <si>
    <t xml:space="preserve">Total </t>
  </si>
  <si>
    <t>SUBTOTALS</t>
  </si>
  <si>
    <t>magatzem</t>
  </si>
  <si>
    <t>aplec de materials</t>
  </si>
  <si>
    <t>LLOGUER ESPAIS</t>
  </si>
  <si>
    <t>lloguer cistella 16m poda</t>
  </si>
  <si>
    <t>dies</t>
  </si>
  <si>
    <t>import</t>
  </si>
  <si>
    <t>camió 1000kg cisterna per a reg</t>
  </si>
  <si>
    <t>import 1/2 vehicle nou</t>
  </si>
  <si>
    <t>% anual</t>
  </si>
  <si>
    <t>període anys màxim d'amortització</t>
  </si>
  <si>
    <t>amortització</t>
  </si>
  <si>
    <t>VEHICLES (amortització, consum, manteniment)***</t>
  </si>
  <si>
    <t>Consum Eur / any</t>
  </si>
  <si>
    <t>revisió, recanvis, reparació</t>
  </si>
  <si>
    <t>consum ciutat. 1.07Eur/litre</t>
  </si>
  <si>
    <t>reparacions</t>
  </si>
  <si>
    <t>total lloguer magatzem i aplec</t>
  </si>
  <si>
    <t>Total material, com a màxim</t>
  </si>
  <si>
    <t>Material planta**, com a màxim</t>
  </si>
  <si>
    <t>Material altres, com a màxim</t>
  </si>
  <si>
    <t>lloguer camió cistella 24m poda</t>
  </si>
  <si>
    <t>assegurances</t>
  </si>
  <si>
    <t>total vehicles amortització, consum, manteniment, assegurances</t>
  </si>
  <si>
    <t>n</t>
  </si>
  <si>
    <t xml:space="preserve">període anys d'amortització </t>
  </si>
  <si>
    <t>lloguer tractor amb braç desbrossador amb conductor</t>
  </si>
  <si>
    <t>motocultor</t>
  </si>
  <si>
    <t>escarificadora</t>
  </si>
  <si>
    <t>bufador</t>
  </si>
  <si>
    <t>serra mecànica gran</t>
  </si>
  <si>
    <t>desbrossadora</t>
  </si>
  <si>
    <t>manteniment / reparacions</t>
  </si>
  <si>
    <t>vehicles amortització, consum, manteniment, assegurances</t>
  </si>
  <si>
    <t>maquinaria</t>
  </si>
  <si>
    <t>lloguer espais</t>
  </si>
  <si>
    <t>lloguer cistella 12m poda</t>
  </si>
  <si>
    <t>tallabarder-tallatanques</t>
  </si>
  <si>
    <t>tisores elèctriques</t>
  </si>
  <si>
    <t>màquina martell</t>
  </si>
  <si>
    <t>Tn</t>
  </si>
  <si>
    <t>gestió de residus verds</t>
  </si>
  <si>
    <t>Gestió residus verds</t>
  </si>
  <si>
    <t>GESTIÓ RESIDUS</t>
  </si>
  <si>
    <t>Verds i altres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</si>
</sst>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9" fontId="0" fillId="0" borderId="1" xfId="0" applyNumberFormat="1" applyBorder="1"/>
    <xf numFmtId="0" fontId="0" fillId="0" borderId="1" xfId="0" applyBorder="1" applyAlignment="1">
      <alignment horizontal="right"/>
    </xf>
    <xf numFmtId="9" fontId="0" fillId="2" borderId="1" xfId="0" applyNumberFormat="1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1" xfId="0" applyFill="1" applyBorder="1"/>
    <xf numFmtId="4" fontId="1" fillId="0" borderId="1" xfId="0" applyNumberFormat="1" applyFont="1" applyBorder="1"/>
    <xf numFmtId="0" fontId="3" fillId="0" borderId="1" xfId="0" applyFont="1" applyBorder="1"/>
    <xf numFmtId="0" fontId="0" fillId="6" borderId="1" xfId="0" applyFill="1" applyBorder="1"/>
    <xf numFmtId="2" fontId="0" fillId="7" borderId="1" xfId="0" applyNumberFormat="1" applyFill="1" applyBorder="1"/>
    <xf numFmtId="4" fontId="0" fillId="7" borderId="1" xfId="0" applyNumberFormat="1" applyFill="1" applyBorder="1"/>
    <xf numFmtId="9" fontId="0" fillId="0" borderId="1" xfId="0" applyNumberFormat="1" applyFill="1" applyBorder="1"/>
    <xf numFmtId="0" fontId="1" fillId="6" borderId="1" xfId="0" applyFont="1" applyFill="1" applyBorder="1"/>
    <xf numFmtId="9" fontId="0" fillId="5" borderId="1" xfId="0" applyNumberFormat="1" applyFill="1" applyBorder="1"/>
    <xf numFmtId="0" fontId="1" fillId="0" borderId="1" xfId="0" applyFont="1" applyFill="1" applyBorder="1"/>
    <xf numFmtId="0" fontId="2" fillId="5" borderId="1" xfId="0" applyFont="1" applyFill="1" applyBorder="1"/>
    <xf numFmtId="4" fontId="2" fillId="5" borderId="1" xfId="0" applyNumberFormat="1" applyFont="1" applyFill="1" applyBorder="1"/>
    <xf numFmtId="4" fontId="0" fillId="0" borderId="1" xfId="0" applyNumberFormat="1" applyFill="1" applyBorder="1"/>
    <xf numFmtId="4" fontId="1" fillId="0" borderId="1" xfId="0" applyNumberFormat="1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9" fontId="0" fillId="9" borderId="1" xfId="0" applyNumberFormat="1" applyFill="1" applyBorder="1"/>
    <xf numFmtId="0" fontId="0" fillId="2" borderId="1" xfId="0" applyFont="1" applyFill="1" applyBorder="1"/>
    <xf numFmtId="9" fontId="0" fillId="2" borderId="1" xfId="0" quotePrefix="1" applyNumberFormat="1" applyFill="1" applyBorder="1" applyAlignment="1">
      <alignment horizontal="right"/>
    </xf>
    <xf numFmtId="4" fontId="4" fillId="2" borderId="1" xfId="0" quotePrefix="1" applyNumberFormat="1" applyFont="1" applyFill="1" applyBorder="1" applyAlignment="1">
      <alignment horizontal="right"/>
    </xf>
    <xf numFmtId="0" fontId="1" fillId="10" borderId="1" xfId="0" applyFont="1" applyFill="1" applyBorder="1"/>
    <xf numFmtId="0" fontId="0" fillId="10" borderId="1" xfId="0" applyFill="1" applyBorder="1"/>
    <xf numFmtId="4" fontId="0" fillId="10" borderId="1" xfId="0" applyNumberFormat="1" applyFill="1" applyBorder="1"/>
    <xf numFmtId="4" fontId="1" fillId="10" borderId="1" xfId="0" applyNumberFormat="1" applyFont="1" applyFill="1" applyBorder="1"/>
    <xf numFmtId="9" fontId="4" fillId="2" borderId="1" xfId="0" quotePrefix="1" applyNumberFormat="1" applyFont="1" applyFill="1" applyBorder="1" applyAlignment="1">
      <alignment horizontal="right"/>
    </xf>
    <xf numFmtId="9" fontId="4" fillId="2" borderId="1" xfId="0" applyNumberFormat="1" applyFont="1" applyFill="1" applyBorder="1"/>
    <xf numFmtId="0" fontId="0" fillId="0" borderId="1" xfId="0" applyFont="1" applyBorder="1"/>
    <xf numFmtId="0" fontId="0" fillId="8" borderId="1" xfId="0" applyFill="1" applyBorder="1"/>
    <xf numFmtId="0" fontId="0" fillId="11" borderId="1" xfId="0" applyFill="1" applyBorder="1"/>
    <xf numFmtId="0" fontId="1" fillId="12" borderId="1" xfId="0" applyFont="1" applyFill="1" applyBorder="1"/>
    <xf numFmtId="0" fontId="0" fillId="12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0" fillId="9" borderId="1" xfId="0" applyFill="1" applyBorder="1"/>
    <xf numFmtId="4" fontId="4" fillId="9" borderId="1" xfId="0" applyNumberFormat="1" applyFont="1" applyFill="1" applyBorder="1"/>
    <xf numFmtId="0" fontId="0" fillId="12" borderId="1" xfId="0" applyFill="1" applyBorder="1" applyAlignment="1">
      <alignment horizontal="right"/>
    </xf>
    <xf numFmtId="9" fontId="0" fillId="5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9" fontId="0" fillId="10" borderId="1" xfId="0" applyNumberFormat="1" applyFill="1" applyBorder="1" applyAlignment="1">
      <alignment horizontal="right"/>
    </xf>
    <xf numFmtId="4" fontId="4" fillId="0" borderId="1" xfId="0" applyNumberFormat="1" applyFont="1" applyFill="1" applyBorder="1"/>
    <xf numFmtId="9" fontId="0" fillId="0" borderId="1" xfId="0" applyNumberFormat="1" applyFill="1" applyBorder="1" applyAlignment="1">
      <alignment horizontal="right"/>
    </xf>
    <xf numFmtId="0" fontId="0" fillId="13" borderId="1" xfId="0" applyFill="1" applyBorder="1"/>
    <xf numFmtId="0" fontId="0" fillId="14" borderId="1" xfId="0" applyFill="1" applyBorder="1"/>
    <xf numFmtId="16" fontId="5" fillId="15" borderId="1" xfId="0" applyNumberFormat="1" applyFont="1" applyFill="1" applyBorder="1"/>
    <xf numFmtId="0" fontId="0" fillId="15" borderId="1" xfId="0" applyFill="1" applyBorder="1"/>
    <xf numFmtId="0" fontId="2" fillId="15" borderId="1" xfId="0" applyFont="1" applyFill="1" applyBorder="1"/>
    <xf numFmtId="4" fontId="4" fillId="10" borderId="1" xfId="0" applyNumberFormat="1" applyFont="1" applyFill="1" applyBorder="1" applyAlignment="1">
      <alignment horizontal="right"/>
    </xf>
    <xf numFmtId="0" fontId="4" fillId="9" borderId="1" xfId="0" applyFont="1" applyFill="1" applyBorder="1" applyAlignment="1">
      <alignment horizontal="right"/>
    </xf>
    <xf numFmtId="9" fontId="0" fillId="10" borderId="1" xfId="0" applyNumberFormat="1" applyFill="1" applyBorder="1"/>
    <xf numFmtId="1" fontId="0" fillId="0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right"/>
    </xf>
    <xf numFmtId="9" fontId="0" fillId="8" borderId="1" xfId="0" applyNumberFormat="1" applyFill="1" applyBorder="1" applyAlignment="1">
      <alignment horizontal="right"/>
    </xf>
    <xf numFmtId="1" fontId="0" fillId="8" borderId="1" xfId="0" applyNumberFormat="1" applyFill="1" applyBorder="1" applyAlignment="1">
      <alignment horizontal="right"/>
    </xf>
    <xf numFmtId="9" fontId="0" fillId="11" borderId="1" xfId="0" applyNumberFormat="1" applyFill="1" applyBorder="1" applyAlignment="1">
      <alignment horizontal="right"/>
    </xf>
    <xf numFmtId="1" fontId="0" fillId="11" borderId="1" xfId="0" applyNumberFormat="1" applyFill="1" applyBorder="1" applyAlignment="1">
      <alignment horizontal="right"/>
    </xf>
    <xf numFmtId="1" fontId="0" fillId="14" borderId="1" xfId="0" applyNumberFormat="1" applyFill="1" applyBorder="1" applyAlignment="1">
      <alignment horizontal="right"/>
    </xf>
    <xf numFmtId="9" fontId="0" fillId="14" borderId="1" xfId="0" applyNumberFormat="1" applyFill="1" applyBorder="1" applyAlignment="1">
      <alignment horizontal="right"/>
    </xf>
    <xf numFmtId="1" fontId="0" fillId="13" borderId="1" xfId="0" applyNumberFormat="1" applyFill="1" applyBorder="1" applyAlignment="1">
      <alignment horizontal="right"/>
    </xf>
    <xf numFmtId="9" fontId="0" fillId="13" borderId="1" xfId="0" applyNumberFormat="1" applyFill="1" applyBorder="1" applyAlignment="1">
      <alignment horizontal="right"/>
    </xf>
    <xf numFmtId="2" fontId="0" fillId="13" borderId="1" xfId="0" applyNumberFormat="1" applyFill="1" applyBorder="1" applyAlignment="1">
      <alignment horizontal="right"/>
    </xf>
    <xf numFmtId="4" fontId="0" fillId="13" borderId="1" xfId="0" applyNumberFormat="1" applyFill="1" applyBorder="1" applyAlignment="1">
      <alignment horizontal="right"/>
    </xf>
    <xf numFmtId="4" fontId="1" fillId="14" borderId="1" xfId="0" applyNumberFormat="1" applyFont="1" applyFill="1" applyBorder="1" applyAlignment="1">
      <alignment horizontal="right"/>
    </xf>
    <xf numFmtId="0" fontId="0" fillId="12" borderId="1" xfId="0" applyFont="1" applyFill="1" applyBorder="1"/>
    <xf numFmtId="9" fontId="0" fillId="12" borderId="1" xfId="0" applyNumberFormat="1" applyFill="1" applyBorder="1"/>
    <xf numFmtId="4" fontId="1" fillId="12" borderId="1" xfId="0" applyNumberFormat="1" applyFont="1" applyFill="1" applyBorder="1"/>
    <xf numFmtId="9" fontId="6" fillId="3" borderId="1" xfId="0" applyNumberFormat="1" applyFont="1" applyFill="1" applyBorder="1"/>
    <xf numFmtId="10" fontId="1" fillId="0" borderId="1" xfId="0" applyNumberFormat="1" applyFont="1" applyBorder="1"/>
    <xf numFmtId="0" fontId="1" fillId="14" borderId="1" xfId="0" applyFont="1" applyFill="1" applyBorder="1"/>
    <xf numFmtId="1" fontId="0" fillId="3" borderId="1" xfId="0" applyNumberFormat="1" applyFill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1" fontId="7" fillId="5" borderId="1" xfId="0" applyNumberFormat="1" applyFont="1" applyFill="1" applyBorder="1" applyAlignment="1">
      <alignment horizontal="right" wrapText="1"/>
    </xf>
    <xf numFmtId="9" fontId="7" fillId="5" borderId="1" xfId="0" applyNumberFormat="1" applyFont="1" applyFill="1" applyBorder="1" applyAlignment="1">
      <alignment horizontal="right" wrapText="1"/>
    </xf>
    <xf numFmtId="0" fontId="0" fillId="12" borderId="1" xfId="0" applyFill="1" applyBorder="1" applyAlignment="1">
      <alignment horizontal="right" wrapText="1"/>
    </xf>
    <xf numFmtId="0" fontId="0" fillId="5" borderId="1" xfId="0" applyFill="1" applyBorder="1" applyAlignment="1">
      <alignment horizontal="right"/>
    </xf>
    <xf numFmtId="9" fontId="0" fillId="3" borderId="1" xfId="0" applyNumberFormat="1" applyFill="1" applyBorder="1"/>
    <xf numFmtId="4" fontId="0" fillId="5" borderId="1" xfId="0" applyNumberForma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right" wrapText="1"/>
    </xf>
    <xf numFmtId="0" fontId="1" fillId="5" borderId="1" xfId="0" applyFont="1" applyFill="1" applyBorder="1" applyAlignment="1">
      <alignment wrapText="1"/>
    </xf>
    <xf numFmtId="9" fontId="1" fillId="5" borderId="1" xfId="0" applyNumberFormat="1" applyFont="1" applyFill="1" applyBorder="1" applyAlignment="1">
      <alignment horizontal="right"/>
    </xf>
    <xf numFmtId="10" fontId="0" fillId="3" borderId="1" xfId="0" applyNumberFormat="1" applyFill="1" applyBorder="1" applyAlignment="1">
      <alignment horizontal="right"/>
    </xf>
    <xf numFmtId="0" fontId="7" fillId="5" borderId="1" xfId="0" applyFont="1" applyFill="1" applyBorder="1" applyAlignment="1">
      <alignment horizontal="right" wrapText="1"/>
    </xf>
    <xf numFmtId="2" fontId="0" fillId="3" borderId="1" xfId="0" applyNumberFormat="1" applyFill="1" applyBorder="1"/>
    <xf numFmtId="4" fontId="1" fillId="5" borderId="1" xfId="0" applyNumberFormat="1" applyFont="1" applyFill="1" applyBorder="1" applyAlignment="1">
      <alignment wrapText="1"/>
    </xf>
    <xf numFmtId="3" fontId="0" fillId="11" borderId="1" xfId="0" applyNumberFormat="1" applyFill="1" applyBorder="1" applyAlignment="1">
      <alignment horizontal="right"/>
    </xf>
    <xf numFmtId="9" fontId="8" fillId="5" borderId="1" xfId="0" applyNumberFormat="1" applyFont="1" applyFill="1" applyBorder="1" applyAlignment="1">
      <alignment horizontal="right" wrapText="1"/>
    </xf>
    <xf numFmtId="0" fontId="9" fillId="3" borderId="1" xfId="0" applyFont="1" applyFill="1" applyBorder="1"/>
    <xf numFmtId="4" fontId="1" fillId="3" borderId="1" xfId="0" applyNumberFormat="1" applyFont="1" applyFill="1" applyBorder="1" applyAlignment="1">
      <alignment wrapText="1"/>
    </xf>
    <xf numFmtId="4" fontId="1" fillId="12" borderId="1" xfId="0" applyNumberFormat="1" applyFont="1" applyFill="1" applyBorder="1" applyAlignment="1">
      <alignment wrapText="1"/>
    </xf>
    <xf numFmtId="2" fontId="0" fillId="12" borderId="1" xfId="0" applyNumberFormat="1" applyFont="1" applyFill="1" applyBorder="1" applyAlignment="1">
      <alignment wrapText="1"/>
    </xf>
    <xf numFmtId="0" fontId="0" fillId="8" borderId="1" xfId="0" applyFill="1" applyBorder="1" applyAlignment="1">
      <alignment horizontal="right"/>
    </xf>
    <xf numFmtId="1" fontId="7" fillId="8" borderId="1" xfId="0" applyNumberFormat="1" applyFont="1" applyFill="1" applyBorder="1" applyAlignment="1">
      <alignment horizontal="right" wrapText="1"/>
    </xf>
    <xf numFmtId="4" fontId="0" fillId="11" borderId="1" xfId="0" applyNumberFormat="1" applyFill="1" applyBorder="1" applyAlignment="1">
      <alignment horizontal="right" wrapText="1"/>
    </xf>
    <xf numFmtId="0" fontId="0" fillId="11" borderId="1" xfId="0" applyFill="1" applyBorder="1" applyAlignment="1">
      <alignment wrapText="1"/>
    </xf>
    <xf numFmtId="4" fontId="4" fillId="11" borderId="1" xfId="0" applyNumberFormat="1" applyFont="1" applyFill="1" applyBorder="1" applyAlignment="1">
      <alignment horizontal="right" wrapText="1"/>
    </xf>
    <xf numFmtId="4" fontId="0" fillId="11" borderId="1" xfId="0" applyNumberFormat="1" applyFill="1" applyBorder="1" applyAlignment="1">
      <alignment horizontal="right"/>
    </xf>
    <xf numFmtId="9" fontId="1" fillId="8" borderId="1" xfId="0" applyNumberFormat="1" applyFont="1" applyFill="1" applyBorder="1" applyAlignment="1">
      <alignment horizontal="right"/>
    </xf>
    <xf numFmtId="4" fontId="4" fillId="11" borderId="1" xfId="0" applyNumberFormat="1" applyFont="1" applyFill="1" applyBorder="1" applyAlignment="1">
      <alignment horizontal="right"/>
    </xf>
    <xf numFmtId="9" fontId="8" fillId="8" borderId="1" xfId="0" applyNumberFormat="1" applyFont="1" applyFill="1" applyBorder="1" applyAlignment="1">
      <alignment horizontal="right"/>
    </xf>
    <xf numFmtId="9" fontId="9" fillId="8" borderId="1" xfId="0" applyNumberFormat="1" applyFont="1" applyFill="1" applyBorder="1" applyAlignment="1">
      <alignment horizontal="right" wrapText="1"/>
    </xf>
    <xf numFmtId="4" fontId="0" fillId="0" borderId="1" xfId="0" applyNumberFormat="1" applyBorder="1" applyAlignment="1">
      <alignment wrapText="1"/>
    </xf>
    <xf numFmtId="4" fontId="4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0" fontId="6" fillId="6" borderId="1" xfId="0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4" fontId="6" fillId="6" borderId="1" xfId="0" applyNumberFormat="1" applyFont="1" applyFill="1" applyBorder="1"/>
    <xf numFmtId="4" fontId="1" fillId="9" borderId="1" xfId="0" applyNumberFormat="1" applyFont="1" applyFill="1" applyBorder="1"/>
    <xf numFmtId="4" fontId="0" fillId="2" borderId="1" xfId="0" quotePrefix="1" applyNumberFormat="1" applyFill="1" applyBorder="1" applyAlignment="1">
      <alignment horizontal="right"/>
    </xf>
    <xf numFmtId="4" fontId="0" fillId="2" borderId="1" xfId="0" applyNumberFormat="1" applyFill="1" applyBorder="1"/>
    <xf numFmtId="4" fontId="1" fillId="8" borderId="1" xfId="0" applyNumberFormat="1" applyFont="1" applyFill="1" applyBorder="1" applyAlignment="1">
      <alignment horizontal="right"/>
    </xf>
    <xf numFmtId="0" fontId="10" fillId="7" borderId="1" xfId="0" applyFont="1" applyFill="1" applyBorder="1"/>
    <xf numFmtId="2" fontId="10" fillId="7" borderId="1" xfId="0" applyNumberFormat="1" applyFont="1" applyFill="1" applyBorder="1"/>
    <xf numFmtId="4" fontId="10" fillId="7" borderId="1" xfId="0" applyNumberFormat="1" applyFont="1" applyFill="1" applyBorder="1"/>
    <xf numFmtId="2" fontId="0" fillId="0" borderId="1" xfId="0" applyNumberFormat="1" applyBorder="1"/>
    <xf numFmtId="0" fontId="0" fillId="0" borderId="2" xfId="0" applyBorder="1"/>
    <xf numFmtId="9" fontId="0" fillId="11" borderId="1" xfId="0" applyNumberFormat="1" applyFill="1" applyBorder="1"/>
    <xf numFmtId="2" fontId="0" fillId="11" borderId="1" xfId="0" applyNumberFormat="1" applyFill="1" applyBorder="1"/>
    <xf numFmtId="0" fontId="1" fillId="16" borderId="1" xfId="0" applyFont="1" applyFill="1" applyBorder="1"/>
    <xf numFmtId="0" fontId="0" fillId="16" borderId="1" xfId="0" applyFill="1" applyBorder="1" applyAlignment="1">
      <alignment horizontal="right"/>
    </xf>
    <xf numFmtId="0" fontId="0" fillId="16" borderId="1" xfId="0" applyFill="1" applyBorder="1"/>
    <xf numFmtId="0" fontId="0" fillId="17" borderId="1" xfId="0" applyFill="1" applyBorder="1"/>
    <xf numFmtId="4" fontId="1" fillId="17" borderId="1" xfId="0" applyNumberFormat="1" applyFont="1" applyFill="1" applyBorder="1"/>
    <xf numFmtId="0" fontId="0" fillId="18" borderId="1" xfId="0" applyFill="1" applyBorder="1"/>
    <xf numFmtId="4" fontId="0" fillId="0" borderId="1" xfId="0" applyNumberFormat="1" applyFont="1" applyFill="1" applyBorder="1"/>
    <xf numFmtId="4" fontId="11" fillId="0" borderId="1" xfId="0" applyNumberFormat="1" applyFont="1" applyBorder="1"/>
    <xf numFmtId="0" fontId="0" fillId="4" borderId="1" xfId="0" applyFill="1" applyBorder="1"/>
    <xf numFmtId="164" fontId="6" fillId="6" borderId="1" xfId="0" applyNumberFormat="1" applyFont="1" applyFill="1" applyBorder="1"/>
    <xf numFmtId="16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zoomScaleNormal="100" workbookViewId="0">
      <selection activeCell="R14" sqref="R14"/>
    </sheetView>
  </sheetViews>
  <sheetFormatPr baseColWidth="10" defaultRowHeight="15" x14ac:dyDescent="0.25"/>
  <cols>
    <col min="1" max="1" width="32.42578125" style="2" customWidth="1"/>
    <col min="2" max="4" width="11.42578125" style="2"/>
    <col min="5" max="5" width="16.42578125" style="2" bestFit="1" customWidth="1"/>
    <col min="6" max="6" width="11.42578125" style="2"/>
    <col min="7" max="7" width="14.28515625" style="2" bestFit="1" customWidth="1"/>
    <col min="8" max="8" width="15.140625" style="2" customWidth="1"/>
    <col min="9" max="9" width="16.28515625" style="2" bestFit="1" customWidth="1"/>
    <col min="10" max="10" width="11.42578125" style="2"/>
    <col min="11" max="11" width="13.85546875" style="2" customWidth="1"/>
    <col min="12" max="12" width="11.42578125" style="2"/>
  </cols>
  <sheetData>
    <row r="1" spans="1:11" ht="15.75" x14ac:dyDescent="0.25">
      <c r="A1" s="11" t="s">
        <v>13</v>
      </c>
    </row>
    <row r="2" spans="1:11" ht="21" x14ac:dyDescent="0.35">
      <c r="A2" s="52"/>
      <c r="B2" s="53"/>
      <c r="C2" s="53"/>
      <c r="D2" s="53"/>
      <c r="E2" s="53"/>
      <c r="F2" s="53"/>
      <c r="G2" s="54">
        <v>2026</v>
      </c>
      <c r="H2" s="53"/>
      <c r="I2" s="53"/>
      <c r="K2" s="1"/>
    </row>
    <row r="3" spans="1:11" ht="31.5" customHeight="1" x14ac:dyDescent="0.25">
      <c r="A3" s="38" t="s">
        <v>21</v>
      </c>
      <c r="B3" s="44" t="s">
        <v>3</v>
      </c>
      <c r="C3" s="44" t="s">
        <v>16</v>
      </c>
      <c r="D3" s="44" t="s">
        <v>20</v>
      </c>
      <c r="E3" s="81" t="s">
        <v>17</v>
      </c>
      <c r="F3" s="44" t="s">
        <v>18</v>
      </c>
      <c r="G3" s="44" t="s">
        <v>5</v>
      </c>
      <c r="H3" s="39"/>
      <c r="I3" s="39"/>
    </row>
    <row r="4" spans="1:11" x14ac:dyDescent="0.25">
      <c r="A4" s="121" t="s">
        <v>4</v>
      </c>
      <c r="B4" s="122">
        <v>12.5</v>
      </c>
      <c r="C4" s="123"/>
      <c r="D4" s="122"/>
      <c r="E4" s="123"/>
      <c r="F4" s="123"/>
      <c r="G4" s="123">
        <v>6003.4</v>
      </c>
      <c r="H4" s="14"/>
      <c r="I4" s="14"/>
    </row>
    <row r="5" spans="1:11" x14ac:dyDescent="0.25">
      <c r="A5" s="121" t="s">
        <v>0</v>
      </c>
      <c r="B5" s="122">
        <v>60</v>
      </c>
      <c r="C5" s="14"/>
      <c r="D5" s="13"/>
      <c r="E5" s="14"/>
      <c r="F5" s="14"/>
      <c r="G5" s="123">
        <v>22008.5</v>
      </c>
      <c r="H5" s="14"/>
      <c r="I5" s="14"/>
      <c r="K5" s="125"/>
    </row>
    <row r="6" spans="1:11" x14ac:dyDescent="0.25">
      <c r="A6" s="121" t="s">
        <v>1</v>
      </c>
      <c r="B6" s="122">
        <v>100</v>
      </c>
      <c r="C6" s="14"/>
      <c r="D6" s="13"/>
      <c r="E6" s="14"/>
      <c r="F6" s="14"/>
      <c r="G6" s="123">
        <v>35440.28</v>
      </c>
      <c r="H6" s="14"/>
      <c r="I6" s="14"/>
      <c r="K6" s="125"/>
    </row>
    <row r="7" spans="1:11" x14ac:dyDescent="0.25">
      <c r="A7" s="121" t="s">
        <v>1</v>
      </c>
      <c r="B7" s="122">
        <v>100</v>
      </c>
      <c r="C7" s="14"/>
      <c r="D7" s="13"/>
      <c r="E7" s="14"/>
      <c r="F7" s="14"/>
      <c r="G7" s="123">
        <v>35898.559999999998</v>
      </c>
      <c r="H7" s="14"/>
      <c r="I7" s="14"/>
      <c r="K7" s="125"/>
    </row>
    <row r="8" spans="1:11" x14ac:dyDescent="0.25">
      <c r="A8" s="121" t="s">
        <v>1</v>
      </c>
      <c r="B8" s="122">
        <v>100</v>
      </c>
      <c r="C8" s="14"/>
      <c r="D8" s="13"/>
      <c r="E8" s="14"/>
      <c r="F8" s="14"/>
      <c r="G8" s="123">
        <v>35440.28</v>
      </c>
      <c r="H8" s="14"/>
      <c r="I8" s="14"/>
      <c r="K8" s="125"/>
    </row>
    <row r="9" spans="1:11" x14ac:dyDescent="0.25">
      <c r="A9" s="121" t="s">
        <v>2</v>
      </c>
      <c r="B9" s="122">
        <v>100</v>
      </c>
      <c r="C9" s="14"/>
      <c r="D9" s="13"/>
      <c r="E9" s="14"/>
      <c r="F9" s="14"/>
      <c r="G9" s="123">
        <v>17321.919999999998</v>
      </c>
      <c r="H9" s="14"/>
      <c r="I9" s="14"/>
      <c r="K9" s="125"/>
    </row>
    <row r="10" spans="1:11" x14ac:dyDescent="0.25">
      <c r="A10" s="121" t="s">
        <v>2</v>
      </c>
      <c r="B10" s="122">
        <v>100</v>
      </c>
      <c r="C10" s="14"/>
      <c r="D10" s="13"/>
      <c r="E10" s="14"/>
      <c r="F10" s="14"/>
      <c r="G10" s="123">
        <v>17321.919999999998</v>
      </c>
      <c r="H10" s="14"/>
      <c r="I10" s="14"/>
      <c r="K10" s="125"/>
    </row>
    <row r="11" spans="1:11" x14ac:dyDescent="0.25">
      <c r="A11" s="121" t="s">
        <v>2</v>
      </c>
      <c r="B11" s="122">
        <v>100</v>
      </c>
      <c r="C11" s="14"/>
      <c r="D11" s="13"/>
      <c r="E11" s="14"/>
      <c r="F11" s="14"/>
      <c r="G11" s="123">
        <v>17321.919999999998</v>
      </c>
      <c r="H11" s="14"/>
      <c r="I11" s="14"/>
      <c r="K11" s="125"/>
    </row>
    <row r="12" spans="1:11" x14ac:dyDescent="0.25">
      <c r="A12" s="121" t="s">
        <v>2</v>
      </c>
      <c r="B12" s="122">
        <v>100</v>
      </c>
      <c r="C12" s="14"/>
      <c r="D12" s="13"/>
      <c r="E12" s="14"/>
      <c r="F12" s="14"/>
      <c r="G12" s="123">
        <v>17321.919999999998</v>
      </c>
      <c r="H12" s="14"/>
      <c r="I12" s="14"/>
      <c r="K12" s="125"/>
    </row>
    <row r="13" spans="1:11" x14ac:dyDescent="0.25">
      <c r="A13" s="121" t="s">
        <v>2</v>
      </c>
      <c r="B13" s="122">
        <v>100</v>
      </c>
      <c r="C13" s="14"/>
      <c r="D13" s="13"/>
      <c r="E13" s="14"/>
      <c r="F13" s="14"/>
      <c r="G13" s="123">
        <v>17321.919999999998</v>
      </c>
      <c r="H13" s="14"/>
      <c r="I13" s="14"/>
      <c r="K13" s="125"/>
    </row>
    <row r="14" spans="1:11" x14ac:dyDescent="0.25">
      <c r="A14" s="121" t="s">
        <v>2</v>
      </c>
      <c r="B14" s="122">
        <v>100</v>
      </c>
      <c r="C14" s="14"/>
      <c r="D14" s="13"/>
      <c r="E14" s="14"/>
      <c r="F14" s="14"/>
      <c r="G14" s="123">
        <v>17321.919999999998</v>
      </c>
      <c r="H14" s="14"/>
      <c r="I14" s="14"/>
      <c r="K14" s="125"/>
    </row>
    <row r="15" spans="1:11" x14ac:dyDescent="0.25">
      <c r="A15" s="121" t="s">
        <v>2</v>
      </c>
      <c r="B15" s="122">
        <v>100</v>
      </c>
      <c r="C15" s="14"/>
      <c r="D15" s="13"/>
      <c r="E15" s="14"/>
      <c r="F15" s="14"/>
      <c r="G15" s="123">
        <v>17321.919999999998</v>
      </c>
      <c r="H15" s="14"/>
      <c r="I15" s="14"/>
      <c r="K15" s="125"/>
    </row>
    <row r="16" spans="1:11" x14ac:dyDescent="0.25">
      <c r="A16" s="121" t="s">
        <v>2</v>
      </c>
      <c r="B16" s="122">
        <v>100</v>
      </c>
      <c r="C16" s="14"/>
      <c r="D16" s="13"/>
      <c r="E16" s="14"/>
      <c r="F16" s="14"/>
      <c r="G16" s="123">
        <v>17321.919999999998</v>
      </c>
      <c r="H16" s="14"/>
      <c r="I16" s="14"/>
      <c r="K16" s="125"/>
    </row>
    <row r="17" spans="1:12" x14ac:dyDescent="0.25">
      <c r="A17" s="121" t="s">
        <v>2</v>
      </c>
      <c r="B17" s="122">
        <v>100</v>
      </c>
      <c r="C17" s="14"/>
      <c r="D17" s="13"/>
      <c r="E17" s="14"/>
      <c r="F17" s="14"/>
      <c r="G17" s="123">
        <v>17321.919999999998</v>
      </c>
      <c r="H17" s="14"/>
      <c r="I17" s="14"/>
      <c r="K17" s="125"/>
    </row>
    <row r="18" spans="1:12" x14ac:dyDescent="0.25">
      <c r="A18" s="121" t="s">
        <v>2</v>
      </c>
      <c r="B18" s="122">
        <v>100</v>
      </c>
      <c r="C18" s="14"/>
      <c r="D18" s="13"/>
      <c r="E18" s="14"/>
      <c r="F18" s="14"/>
      <c r="G18" s="123">
        <v>17321.919999999998</v>
      </c>
      <c r="H18" s="14"/>
      <c r="I18" s="14"/>
      <c r="K18" s="125"/>
    </row>
    <row r="19" spans="1:12" x14ac:dyDescent="0.25">
      <c r="A19" s="121" t="s">
        <v>2</v>
      </c>
      <c r="B19" s="122">
        <v>100</v>
      </c>
      <c r="C19" s="14"/>
      <c r="D19" s="13"/>
      <c r="E19" s="14"/>
      <c r="F19" s="14"/>
      <c r="G19" s="123">
        <v>17321.919999999998</v>
      </c>
      <c r="H19" s="14"/>
      <c r="I19" s="14"/>
    </row>
    <row r="20" spans="1:12" x14ac:dyDescent="0.25">
      <c r="A20" s="29" t="s">
        <v>19</v>
      </c>
      <c r="B20" s="30"/>
      <c r="C20" s="31"/>
      <c r="D20" s="30"/>
      <c r="E20" s="30"/>
      <c r="F20" s="30"/>
      <c r="G20" s="32">
        <f>SUM(G4:G19)</f>
        <v>325332.13999999984</v>
      </c>
      <c r="H20" s="55"/>
      <c r="I20" s="133"/>
      <c r="J20" s="136"/>
      <c r="K20" s="136"/>
      <c r="L20" s="136"/>
    </row>
    <row r="21" spans="1:12" x14ac:dyDescent="0.25">
      <c r="G21" s="3"/>
    </row>
    <row r="22" spans="1:12" x14ac:dyDescent="0.25">
      <c r="A22" s="24" t="s">
        <v>28</v>
      </c>
      <c r="B22" s="42"/>
      <c r="C22" s="42"/>
      <c r="D22" s="42"/>
      <c r="E22" s="42"/>
      <c r="F22" s="42"/>
      <c r="G22" s="42"/>
      <c r="H22" s="56"/>
      <c r="I22" s="42"/>
    </row>
    <row r="23" spans="1:12" x14ac:dyDescent="0.25">
      <c r="A23" s="26" t="s">
        <v>62</v>
      </c>
      <c r="B23" s="27"/>
      <c r="C23" s="27"/>
      <c r="D23" s="27"/>
      <c r="E23" s="27"/>
      <c r="F23" s="27"/>
      <c r="G23" s="118">
        <v>18000</v>
      </c>
      <c r="H23" s="33"/>
      <c r="I23" s="28"/>
    </row>
    <row r="24" spans="1:12" x14ac:dyDescent="0.25">
      <c r="A24" s="26" t="s">
        <v>63</v>
      </c>
      <c r="B24" s="6"/>
      <c r="C24" s="6"/>
      <c r="D24" s="6"/>
      <c r="E24" s="6"/>
      <c r="F24" s="6"/>
      <c r="G24" s="119">
        <v>8450</v>
      </c>
      <c r="H24" s="34"/>
      <c r="I24" s="28"/>
    </row>
    <row r="25" spans="1:12" x14ac:dyDescent="0.25">
      <c r="A25" s="24" t="s">
        <v>61</v>
      </c>
      <c r="B25" s="25"/>
      <c r="C25" s="25"/>
      <c r="D25" s="25"/>
      <c r="E25" s="25"/>
      <c r="F25" s="25"/>
      <c r="G25" s="117">
        <f>SUM(G23:G24)</f>
        <v>26450</v>
      </c>
      <c r="H25" s="25"/>
      <c r="I25" s="43"/>
    </row>
    <row r="26" spans="1:12" x14ac:dyDescent="0.25">
      <c r="A26" s="18"/>
      <c r="B26" s="15"/>
      <c r="C26" s="15"/>
      <c r="D26" s="15"/>
      <c r="E26" s="15"/>
      <c r="F26" s="15"/>
      <c r="G26" s="22"/>
      <c r="H26" s="15"/>
      <c r="I26" s="48"/>
      <c r="J26" s="9"/>
      <c r="K26" s="9"/>
      <c r="L26" s="9"/>
    </row>
    <row r="27" spans="1:12" ht="34.5" x14ac:dyDescent="0.25">
      <c r="A27" s="87" t="s">
        <v>55</v>
      </c>
      <c r="B27" s="45" t="s">
        <v>3</v>
      </c>
      <c r="C27" s="79" t="s">
        <v>51</v>
      </c>
      <c r="D27" s="45"/>
      <c r="E27" s="80" t="s">
        <v>53</v>
      </c>
      <c r="F27" s="82" t="s">
        <v>52</v>
      </c>
      <c r="G27" s="88" t="s">
        <v>54</v>
      </c>
      <c r="H27" s="86" t="s">
        <v>58</v>
      </c>
      <c r="I27" s="94" t="s">
        <v>56</v>
      </c>
      <c r="J27" s="90" t="s">
        <v>57</v>
      </c>
      <c r="K27" s="40" t="s">
        <v>59</v>
      </c>
      <c r="L27" s="95" t="s">
        <v>65</v>
      </c>
    </row>
    <row r="28" spans="1:12" x14ac:dyDescent="0.25">
      <c r="A28" s="8" t="s">
        <v>26</v>
      </c>
      <c r="B28" s="46">
        <v>0.125</v>
      </c>
      <c r="C28" s="78">
        <v>4546</v>
      </c>
      <c r="D28" s="78">
        <f>C28*B28</f>
        <v>568.25</v>
      </c>
      <c r="E28" s="77">
        <v>10</v>
      </c>
      <c r="F28" s="83">
        <v>0.1</v>
      </c>
      <c r="G28" s="78">
        <f>D28*F28</f>
        <v>56.825000000000003</v>
      </c>
      <c r="H28" s="78">
        <v>6.5</v>
      </c>
      <c r="I28" s="78">
        <v>188.72</v>
      </c>
      <c r="J28" s="8">
        <v>248</v>
      </c>
      <c r="K28" s="91">
        <f>B28*J28</f>
        <v>31</v>
      </c>
      <c r="L28" s="91">
        <f>B28*300</f>
        <v>37.5</v>
      </c>
    </row>
    <row r="29" spans="1:12" x14ac:dyDescent="0.25">
      <c r="A29" s="8" t="s">
        <v>25</v>
      </c>
      <c r="B29" s="46">
        <v>0.25</v>
      </c>
      <c r="C29" s="78">
        <v>4546</v>
      </c>
      <c r="D29" s="78">
        <f t="shared" ref="D29:D34" si="0">C29*B29</f>
        <v>1136.5</v>
      </c>
      <c r="E29" s="77">
        <v>10</v>
      </c>
      <c r="F29" s="83">
        <v>0.1</v>
      </c>
      <c r="G29" s="78">
        <f t="shared" ref="G29:G34" si="1">D29*F29</f>
        <v>113.65</v>
      </c>
      <c r="H29" s="78">
        <v>6.5</v>
      </c>
      <c r="I29" s="78">
        <v>377.44</v>
      </c>
      <c r="J29" s="8">
        <v>248</v>
      </c>
      <c r="K29" s="91">
        <f t="shared" ref="K29:K34" si="2">B29*J29</f>
        <v>62</v>
      </c>
      <c r="L29" s="91">
        <f>B29*300</f>
        <v>75</v>
      </c>
    </row>
    <row r="30" spans="1:12" x14ac:dyDescent="0.25">
      <c r="A30" s="8" t="s">
        <v>23</v>
      </c>
      <c r="B30" s="46">
        <v>1</v>
      </c>
      <c r="C30" s="78">
        <v>10744</v>
      </c>
      <c r="D30" s="78">
        <f t="shared" si="0"/>
        <v>10744</v>
      </c>
      <c r="E30" s="77">
        <v>10</v>
      </c>
      <c r="F30" s="83">
        <v>0.1</v>
      </c>
      <c r="G30" s="78">
        <f t="shared" si="1"/>
        <v>1074.4000000000001</v>
      </c>
      <c r="H30" s="78">
        <v>12</v>
      </c>
      <c r="I30" s="78">
        <v>2787.27</v>
      </c>
      <c r="J30" s="8">
        <v>496</v>
      </c>
      <c r="K30" s="91">
        <f t="shared" si="2"/>
        <v>496</v>
      </c>
      <c r="L30" s="91">
        <f>B30*600</f>
        <v>600</v>
      </c>
    </row>
    <row r="31" spans="1:12" x14ac:dyDescent="0.25">
      <c r="A31" s="8" t="s">
        <v>24</v>
      </c>
      <c r="B31" s="46">
        <v>1</v>
      </c>
      <c r="C31" s="78">
        <v>4546</v>
      </c>
      <c r="D31" s="78">
        <f t="shared" si="0"/>
        <v>4546</v>
      </c>
      <c r="E31" s="77">
        <v>10</v>
      </c>
      <c r="F31" s="83">
        <v>0.1</v>
      </c>
      <c r="G31" s="78">
        <f t="shared" si="1"/>
        <v>454.6</v>
      </c>
      <c r="H31" s="78">
        <v>6.5</v>
      </c>
      <c r="I31" s="78">
        <v>1509.77</v>
      </c>
      <c r="J31" s="8">
        <v>248</v>
      </c>
      <c r="K31" s="91">
        <f t="shared" si="2"/>
        <v>248</v>
      </c>
      <c r="L31" s="91">
        <f>B31*300</f>
        <v>300</v>
      </c>
    </row>
    <row r="32" spans="1:12" x14ac:dyDescent="0.25">
      <c r="A32" s="8" t="s">
        <v>24</v>
      </c>
      <c r="B32" s="46">
        <v>1</v>
      </c>
      <c r="C32" s="78">
        <v>4546</v>
      </c>
      <c r="D32" s="78">
        <f t="shared" si="0"/>
        <v>4546</v>
      </c>
      <c r="E32" s="77">
        <v>10</v>
      </c>
      <c r="F32" s="83">
        <v>0.1</v>
      </c>
      <c r="G32" s="78">
        <f t="shared" si="1"/>
        <v>454.6</v>
      </c>
      <c r="H32" s="78">
        <v>6.5</v>
      </c>
      <c r="I32" s="78">
        <v>1509.77</v>
      </c>
      <c r="J32" s="8">
        <v>248</v>
      </c>
      <c r="K32" s="91">
        <f t="shared" si="2"/>
        <v>248</v>
      </c>
      <c r="L32" s="91">
        <f>B32*300</f>
        <v>300</v>
      </c>
    </row>
    <row r="33" spans="1:12" x14ac:dyDescent="0.25">
      <c r="A33" s="8" t="s">
        <v>50</v>
      </c>
      <c r="B33" s="46">
        <v>0.25</v>
      </c>
      <c r="C33" s="78">
        <v>6500</v>
      </c>
      <c r="D33" s="78">
        <f t="shared" si="0"/>
        <v>1625</v>
      </c>
      <c r="E33" s="77">
        <v>10</v>
      </c>
      <c r="F33" s="83">
        <v>0.1</v>
      </c>
      <c r="G33" s="78">
        <f t="shared" si="1"/>
        <v>162.5</v>
      </c>
      <c r="H33" s="78">
        <v>7.5</v>
      </c>
      <c r="I33" s="78">
        <v>435.51</v>
      </c>
      <c r="J33" s="8">
        <v>248</v>
      </c>
      <c r="K33" s="91">
        <f t="shared" si="2"/>
        <v>62</v>
      </c>
      <c r="L33" s="91">
        <f>B33*300</f>
        <v>75</v>
      </c>
    </row>
    <row r="34" spans="1:12" x14ac:dyDescent="0.25">
      <c r="A34" s="8" t="s">
        <v>27</v>
      </c>
      <c r="B34" s="89">
        <v>6.25E-2</v>
      </c>
      <c r="C34" s="78">
        <v>15290</v>
      </c>
      <c r="D34" s="78">
        <f t="shared" si="0"/>
        <v>955.625</v>
      </c>
      <c r="E34" s="77">
        <v>10</v>
      </c>
      <c r="F34" s="83">
        <v>0.1</v>
      </c>
      <c r="G34" s="78">
        <f t="shared" si="1"/>
        <v>95.5625</v>
      </c>
      <c r="H34" s="78">
        <v>10</v>
      </c>
      <c r="I34" s="78">
        <v>145.16999999999999</v>
      </c>
      <c r="J34" s="8">
        <v>496</v>
      </c>
      <c r="K34" s="91">
        <f t="shared" si="2"/>
        <v>31</v>
      </c>
      <c r="L34" s="91">
        <f>B34*600</f>
        <v>37.5</v>
      </c>
    </row>
    <row r="35" spans="1:12" x14ac:dyDescent="0.25">
      <c r="A35" s="41"/>
      <c r="B35" s="45"/>
      <c r="C35" s="59"/>
      <c r="D35" s="45"/>
      <c r="E35" s="45"/>
      <c r="F35" s="45"/>
      <c r="G35" s="110">
        <f>SUM(G28:G34)</f>
        <v>2412.1374999999998</v>
      </c>
      <c r="H35" s="84"/>
      <c r="I35" s="110">
        <f>SUM(I28:I34)</f>
        <v>6953.65</v>
      </c>
      <c r="J35" s="41"/>
      <c r="K35" s="111">
        <f>SUM(K28:K34)</f>
        <v>1178</v>
      </c>
      <c r="L35" s="112">
        <f>SUM(L28:L34)</f>
        <v>1425</v>
      </c>
    </row>
    <row r="36" spans="1:12" x14ac:dyDescent="0.25">
      <c r="A36" s="41"/>
      <c r="B36" s="45"/>
      <c r="C36" s="59"/>
      <c r="D36" s="45"/>
      <c r="E36" s="45"/>
      <c r="F36" s="45"/>
      <c r="G36" s="85">
        <f>G35+I35+K35+L35</f>
        <v>11968.787499999999</v>
      </c>
      <c r="H36" s="84"/>
      <c r="I36" s="85"/>
      <c r="J36" s="41"/>
      <c r="K36" s="92"/>
      <c r="L36" s="96"/>
    </row>
    <row r="37" spans="1:12" x14ac:dyDescent="0.25">
      <c r="A37" s="9"/>
      <c r="B37" s="49"/>
      <c r="C37" s="49"/>
      <c r="D37" s="49"/>
      <c r="E37" s="49"/>
      <c r="F37" s="49"/>
      <c r="G37" s="49"/>
      <c r="H37" s="49"/>
      <c r="I37" s="49"/>
      <c r="J37" s="9"/>
      <c r="K37" s="9"/>
      <c r="L37" s="9"/>
    </row>
    <row r="38" spans="1:12" ht="24.75" x14ac:dyDescent="0.25">
      <c r="A38" s="23" t="s">
        <v>22</v>
      </c>
      <c r="B38" s="60" t="s">
        <v>3</v>
      </c>
      <c r="C38" s="60"/>
      <c r="D38" s="99" t="s">
        <v>67</v>
      </c>
      <c r="E38" s="100" t="s">
        <v>68</v>
      </c>
      <c r="F38" s="60" t="s">
        <v>52</v>
      </c>
      <c r="G38" s="105" t="s">
        <v>54</v>
      </c>
      <c r="H38" s="108" t="s">
        <v>75</v>
      </c>
      <c r="I38" s="107"/>
      <c r="J38" s="9"/>
      <c r="K38" s="9"/>
      <c r="L38" s="9"/>
    </row>
    <row r="39" spans="1:12" x14ac:dyDescent="0.25">
      <c r="A39" s="37" t="s">
        <v>34</v>
      </c>
      <c r="B39" s="62">
        <v>0.2</v>
      </c>
      <c r="C39" s="104">
        <v>350</v>
      </c>
      <c r="D39" s="37">
        <v>3</v>
      </c>
      <c r="E39" s="93">
        <v>5</v>
      </c>
      <c r="F39" s="62">
        <v>0.2</v>
      </c>
      <c r="G39" s="104">
        <f>(C39*D39)*F39*B39</f>
        <v>42</v>
      </c>
      <c r="H39" s="104">
        <v>120</v>
      </c>
      <c r="I39" s="62"/>
      <c r="J39" s="9"/>
      <c r="K39" s="9"/>
      <c r="L39" s="9"/>
    </row>
    <row r="40" spans="1:12" x14ac:dyDescent="0.25">
      <c r="A40" s="37" t="s">
        <v>71</v>
      </c>
      <c r="B40" s="62">
        <v>0.05</v>
      </c>
      <c r="C40" s="104">
        <v>450</v>
      </c>
      <c r="D40" s="37">
        <v>1</v>
      </c>
      <c r="E40" s="93">
        <v>5</v>
      </c>
      <c r="F40" s="62">
        <v>0.2</v>
      </c>
      <c r="G40" s="104">
        <f>(C40*D40)*F40*B40</f>
        <v>4.5</v>
      </c>
      <c r="H40" s="104">
        <v>30</v>
      </c>
      <c r="I40" s="62"/>
      <c r="J40" s="9"/>
      <c r="K40" s="9"/>
      <c r="L40" s="9"/>
    </row>
    <row r="41" spans="1:12" x14ac:dyDescent="0.25">
      <c r="A41" s="37" t="s">
        <v>72</v>
      </c>
      <c r="B41" s="62">
        <v>1</v>
      </c>
      <c r="C41" s="104">
        <v>250</v>
      </c>
      <c r="D41" s="37">
        <v>5</v>
      </c>
      <c r="E41" s="93">
        <v>5</v>
      </c>
      <c r="F41" s="62">
        <v>0.2</v>
      </c>
      <c r="G41" s="104">
        <f t="shared" ref="G41:G47" si="3">(C41*D41)*F41*B41</f>
        <v>250</v>
      </c>
      <c r="H41" s="104">
        <v>210</v>
      </c>
      <c r="I41" s="62"/>
      <c r="J41" s="9"/>
      <c r="K41" s="9"/>
      <c r="L41" s="9"/>
    </row>
    <row r="42" spans="1:12" x14ac:dyDescent="0.25">
      <c r="A42" s="37" t="s">
        <v>35</v>
      </c>
      <c r="B42" s="62">
        <v>0.5</v>
      </c>
      <c r="C42" s="104">
        <v>350</v>
      </c>
      <c r="D42" s="37">
        <v>4</v>
      </c>
      <c r="E42" s="93">
        <v>5</v>
      </c>
      <c r="F42" s="62">
        <v>0.2</v>
      </c>
      <c r="G42" s="104">
        <f t="shared" si="3"/>
        <v>140</v>
      </c>
      <c r="H42" s="104">
        <v>35</v>
      </c>
      <c r="I42" s="62"/>
      <c r="J42" s="9"/>
      <c r="K42" s="9"/>
      <c r="L42" s="9"/>
    </row>
    <row r="43" spans="1:12" x14ac:dyDescent="0.25">
      <c r="A43" s="37" t="s">
        <v>73</v>
      </c>
      <c r="B43" s="62">
        <v>0.25</v>
      </c>
      <c r="C43" s="104">
        <v>450</v>
      </c>
      <c r="D43" s="37">
        <v>1</v>
      </c>
      <c r="E43" s="93">
        <v>7</v>
      </c>
      <c r="F43" s="62">
        <v>0.14000000000000001</v>
      </c>
      <c r="G43" s="104">
        <f t="shared" si="3"/>
        <v>15.750000000000002</v>
      </c>
      <c r="H43" s="104">
        <v>20</v>
      </c>
      <c r="I43" s="62"/>
      <c r="J43" s="9"/>
      <c r="K43" s="9"/>
      <c r="L43" s="9"/>
    </row>
    <row r="44" spans="1:12" x14ac:dyDescent="0.25">
      <c r="A44" s="37" t="s">
        <v>36</v>
      </c>
      <c r="B44" s="62">
        <v>0.25</v>
      </c>
      <c r="C44" s="104">
        <v>450</v>
      </c>
      <c r="D44" s="37">
        <v>3</v>
      </c>
      <c r="E44" s="93">
        <v>7</v>
      </c>
      <c r="F44" s="62">
        <v>0.14000000000000001</v>
      </c>
      <c r="G44" s="104">
        <f t="shared" si="3"/>
        <v>47.250000000000007</v>
      </c>
      <c r="H44" s="104">
        <v>20</v>
      </c>
      <c r="I44" s="62"/>
      <c r="J44" s="9"/>
      <c r="K44" s="9"/>
      <c r="L44" s="9"/>
    </row>
    <row r="45" spans="1:12" x14ac:dyDescent="0.25">
      <c r="A45" s="37" t="s">
        <v>80</v>
      </c>
      <c r="B45" s="62">
        <v>1</v>
      </c>
      <c r="C45" s="104">
        <v>250</v>
      </c>
      <c r="D45" s="37">
        <v>5</v>
      </c>
      <c r="E45" s="93">
        <v>5</v>
      </c>
      <c r="F45" s="62">
        <v>0.2</v>
      </c>
      <c r="G45" s="104">
        <f t="shared" si="3"/>
        <v>250</v>
      </c>
      <c r="H45" s="104">
        <v>80</v>
      </c>
      <c r="I45" s="62"/>
      <c r="J45" s="9"/>
      <c r="K45" s="9"/>
      <c r="L45" s="9"/>
    </row>
    <row r="46" spans="1:12" x14ac:dyDescent="0.25">
      <c r="A46" s="37" t="s">
        <v>81</v>
      </c>
      <c r="B46" s="126">
        <v>1</v>
      </c>
      <c r="C46" s="127">
        <v>200</v>
      </c>
      <c r="D46" s="37">
        <v>1</v>
      </c>
      <c r="E46" s="93">
        <v>5</v>
      </c>
      <c r="F46" s="62">
        <v>0.2</v>
      </c>
      <c r="G46" s="104">
        <f t="shared" si="3"/>
        <v>40</v>
      </c>
      <c r="H46" s="104">
        <v>80</v>
      </c>
      <c r="I46" s="37"/>
      <c r="J46" s="9"/>
      <c r="K46" s="9"/>
      <c r="L46" s="9"/>
    </row>
    <row r="47" spans="1:12" x14ac:dyDescent="0.25">
      <c r="A47" s="37" t="s">
        <v>82</v>
      </c>
      <c r="B47" s="126">
        <v>1</v>
      </c>
      <c r="C47" s="37">
        <v>250</v>
      </c>
      <c r="D47" s="37">
        <v>1</v>
      </c>
      <c r="E47" s="93">
        <v>5</v>
      </c>
      <c r="F47" s="62">
        <v>0.2</v>
      </c>
      <c r="G47" s="104">
        <f t="shared" si="3"/>
        <v>50</v>
      </c>
      <c r="H47" s="104">
        <v>80</v>
      </c>
      <c r="I47" s="37"/>
      <c r="J47" s="9"/>
      <c r="K47" s="9"/>
      <c r="L47" s="9"/>
    </row>
    <row r="48" spans="1:12" x14ac:dyDescent="0.25">
      <c r="A48" s="37" t="s">
        <v>74</v>
      </c>
      <c r="B48" s="62">
        <v>1</v>
      </c>
      <c r="C48" s="104">
        <v>600</v>
      </c>
      <c r="D48" s="37">
        <v>6</v>
      </c>
      <c r="E48" s="93">
        <v>5</v>
      </c>
      <c r="F48" s="62">
        <v>0.2</v>
      </c>
      <c r="G48" s="104">
        <f>(C48*D48)*F48*B48</f>
        <v>720</v>
      </c>
      <c r="H48" s="104">
        <v>280</v>
      </c>
      <c r="I48" s="62"/>
      <c r="J48" s="9"/>
      <c r="K48" s="9"/>
      <c r="L48" s="9"/>
    </row>
    <row r="49" spans="1:12" x14ac:dyDescent="0.25">
      <c r="A49" s="37" t="s">
        <v>37</v>
      </c>
      <c r="B49" s="62">
        <v>0.25</v>
      </c>
      <c r="C49" s="104">
        <v>2500</v>
      </c>
      <c r="D49" s="37">
        <v>6</v>
      </c>
      <c r="E49" s="93">
        <v>7</v>
      </c>
      <c r="F49" s="62">
        <v>0.14000000000000001</v>
      </c>
      <c r="G49" s="104">
        <f>(C49*D49)*F49*B49</f>
        <v>525</v>
      </c>
      <c r="H49" s="104">
        <v>350</v>
      </c>
      <c r="I49" s="62"/>
      <c r="J49" s="9"/>
      <c r="K49" s="9"/>
      <c r="L49" s="9"/>
    </row>
    <row r="50" spans="1:12" x14ac:dyDescent="0.25">
      <c r="A50" s="37" t="s">
        <v>70</v>
      </c>
      <c r="B50" s="62">
        <v>0.05</v>
      </c>
      <c r="C50" s="104">
        <v>2500</v>
      </c>
      <c r="D50" s="37">
        <v>2</v>
      </c>
      <c r="E50" s="93">
        <v>7</v>
      </c>
      <c r="F50" s="62">
        <v>0.14000000000000001</v>
      </c>
      <c r="G50" s="104">
        <f>(C50*D50)*F50*B50</f>
        <v>35.000000000000007</v>
      </c>
      <c r="H50" s="104">
        <v>10</v>
      </c>
      <c r="I50" s="62"/>
      <c r="J50" s="9"/>
      <c r="K50" s="9"/>
      <c r="L50" s="9"/>
    </row>
    <row r="51" spans="1:12" x14ac:dyDescent="0.25">
      <c r="A51" s="37"/>
      <c r="B51" s="62"/>
      <c r="C51" s="63"/>
      <c r="D51" s="37"/>
      <c r="E51" s="62"/>
      <c r="F51" s="62"/>
      <c r="G51" s="106">
        <f>SUM(G39:G50)</f>
        <v>2119.5</v>
      </c>
      <c r="H51" s="106">
        <f>SUM(H39:H50)</f>
        <v>1315</v>
      </c>
      <c r="I51" s="62"/>
      <c r="J51" s="9"/>
      <c r="K51" s="9"/>
      <c r="L51" s="9"/>
    </row>
    <row r="52" spans="1:12" x14ac:dyDescent="0.25">
      <c r="A52" s="36"/>
      <c r="B52" s="60" t="s">
        <v>48</v>
      </c>
      <c r="C52" s="61" t="s">
        <v>49</v>
      </c>
      <c r="D52" s="36"/>
      <c r="E52" s="60"/>
      <c r="F52" s="60"/>
      <c r="G52" s="60"/>
      <c r="H52" s="60"/>
      <c r="I52" s="60"/>
      <c r="J52" s="9"/>
      <c r="K52" s="9"/>
      <c r="L52" s="9"/>
    </row>
    <row r="53" spans="1:12" x14ac:dyDescent="0.25">
      <c r="A53" s="37" t="s">
        <v>79</v>
      </c>
      <c r="B53" s="63">
        <v>3</v>
      </c>
      <c r="C53" s="93">
        <f>13*8</f>
        <v>104</v>
      </c>
      <c r="D53" s="62"/>
      <c r="E53" s="62"/>
      <c r="F53" s="62"/>
      <c r="G53" s="101">
        <f>B53*C53</f>
        <v>312</v>
      </c>
      <c r="H53" s="62"/>
      <c r="I53" s="62"/>
      <c r="J53" s="9"/>
      <c r="K53" s="9"/>
      <c r="L53" s="9"/>
    </row>
    <row r="54" spans="1:12" x14ac:dyDescent="0.25">
      <c r="A54" s="37" t="s">
        <v>47</v>
      </c>
      <c r="B54" s="63">
        <v>12</v>
      </c>
      <c r="C54" s="93">
        <f>13.77*8</f>
        <v>110.16</v>
      </c>
      <c r="D54" s="62"/>
      <c r="E54" s="62"/>
      <c r="F54" s="62"/>
      <c r="G54" s="101">
        <f>B54*C54</f>
        <v>1321.92</v>
      </c>
      <c r="H54" s="62"/>
      <c r="I54" s="62"/>
      <c r="J54" s="9"/>
      <c r="K54" s="9"/>
      <c r="L54" s="9"/>
    </row>
    <row r="55" spans="1:12" x14ac:dyDescent="0.25">
      <c r="A55" s="37" t="s">
        <v>64</v>
      </c>
      <c r="B55" s="63">
        <v>2</v>
      </c>
      <c r="C55" s="93">
        <f>71.1*8</f>
        <v>568.79999999999995</v>
      </c>
      <c r="D55" s="62"/>
      <c r="E55" s="62"/>
      <c r="F55" s="62"/>
      <c r="G55" s="101">
        <f>B55*C55</f>
        <v>1137.5999999999999</v>
      </c>
      <c r="H55" s="62"/>
      <c r="I55" s="62"/>
      <c r="J55" s="9"/>
      <c r="K55" s="9"/>
      <c r="L55" s="9"/>
    </row>
    <row r="56" spans="1:12" ht="30" x14ac:dyDescent="0.25">
      <c r="A56" s="102" t="s">
        <v>69</v>
      </c>
      <c r="B56" s="63">
        <v>5</v>
      </c>
      <c r="C56" s="93">
        <v>400</v>
      </c>
      <c r="D56" s="62"/>
      <c r="E56" s="62"/>
      <c r="F56" s="62"/>
      <c r="G56" s="101">
        <f>B56*C56</f>
        <v>2000</v>
      </c>
      <c r="H56" s="62"/>
      <c r="I56" s="62"/>
      <c r="J56" s="9"/>
      <c r="K56" s="9"/>
      <c r="L56" s="9"/>
    </row>
    <row r="57" spans="1:12" x14ac:dyDescent="0.25">
      <c r="A57" s="37"/>
      <c r="B57" s="63"/>
      <c r="C57" s="93"/>
      <c r="D57" s="62"/>
      <c r="E57" s="62"/>
      <c r="F57" s="62"/>
      <c r="G57" s="103">
        <f>SUM(G53:G56)</f>
        <v>4771.5200000000004</v>
      </c>
      <c r="H57" s="62"/>
      <c r="I57" s="62"/>
      <c r="J57" s="9"/>
      <c r="K57" s="9"/>
      <c r="L57" s="9"/>
    </row>
    <row r="58" spans="1:12" x14ac:dyDescent="0.25">
      <c r="A58" s="23" t="s">
        <v>38</v>
      </c>
      <c r="B58" s="61"/>
      <c r="C58" s="60"/>
      <c r="D58" s="60"/>
      <c r="E58" s="60"/>
      <c r="F58" s="60"/>
      <c r="G58" s="120">
        <f>G51+H51+G57</f>
        <v>8206.02</v>
      </c>
      <c r="H58" s="60"/>
      <c r="I58" s="60"/>
      <c r="J58" s="9"/>
      <c r="K58" s="9"/>
      <c r="L58" s="9"/>
    </row>
    <row r="59" spans="1:12" x14ac:dyDescent="0.25">
      <c r="A59" s="9"/>
      <c r="B59" s="58"/>
      <c r="C59" s="49"/>
      <c r="D59" s="49"/>
      <c r="E59" s="49"/>
      <c r="F59" s="49"/>
      <c r="G59" s="49"/>
      <c r="H59" s="49"/>
      <c r="I59" s="49"/>
      <c r="J59" s="9"/>
      <c r="K59" s="9"/>
      <c r="L59" s="9"/>
    </row>
    <row r="60" spans="1:12" x14ac:dyDescent="0.25">
      <c r="A60" s="76" t="s">
        <v>46</v>
      </c>
      <c r="B60" s="64" t="s">
        <v>39</v>
      </c>
      <c r="C60" s="65" t="s">
        <v>40</v>
      </c>
      <c r="D60" s="65"/>
      <c r="E60" s="65"/>
      <c r="F60" s="65"/>
      <c r="G60" s="65"/>
      <c r="H60" s="65"/>
      <c r="I60" s="65"/>
      <c r="J60" s="9"/>
      <c r="K60" s="9"/>
      <c r="L60" s="9"/>
    </row>
    <row r="61" spans="1:12" x14ac:dyDescent="0.25">
      <c r="A61" s="50" t="s">
        <v>44</v>
      </c>
      <c r="B61" s="66">
        <v>100</v>
      </c>
      <c r="C61" s="68">
        <f>495.87+(495.87*18.3/100)</f>
        <v>586.61420999999996</v>
      </c>
      <c r="D61" s="67"/>
      <c r="E61" s="67"/>
      <c r="F61" s="67"/>
      <c r="G61" s="69">
        <f>C61*12</f>
        <v>7039.3705199999995</v>
      </c>
      <c r="H61" s="67"/>
      <c r="I61" s="67"/>
      <c r="J61" s="9"/>
      <c r="K61" s="9"/>
      <c r="L61" s="9"/>
    </row>
    <row r="62" spans="1:12" x14ac:dyDescent="0.25">
      <c r="A62" s="50" t="s">
        <v>45</v>
      </c>
      <c r="B62" s="66">
        <v>100</v>
      </c>
      <c r="C62" s="68">
        <f>210+(210*18.3/100)</f>
        <v>248.43</v>
      </c>
      <c r="D62" s="67"/>
      <c r="E62" s="67"/>
      <c r="F62" s="67"/>
      <c r="G62" s="69">
        <f>C62*12</f>
        <v>2981.16</v>
      </c>
      <c r="H62" s="67"/>
      <c r="I62" s="67"/>
      <c r="J62" s="9"/>
      <c r="K62" s="9"/>
      <c r="L62" s="9"/>
    </row>
    <row r="63" spans="1:12" x14ac:dyDescent="0.25">
      <c r="A63" s="51" t="s">
        <v>41</v>
      </c>
      <c r="B63" s="64"/>
      <c r="C63" s="65"/>
      <c r="D63" s="65"/>
      <c r="E63" s="65"/>
      <c r="F63" s="65"/>
      <c r="G63" s="70">
        <f>SUM(G61:G62)</f>
        <v>10020.53052</v>
      </c>
      <c r="H63" s="65"/>
      <c r="I63" s="65"/>
      <c r="J63" s="9"/>
      <c r="K63" s="9"/>
      <c r="L63" s="9"/>
    </row>
    <row r="64" spans="1:12" x14ac:dyDescent="0.25">
      <c r="A64" s="9"/>
      <c r="B64" s="58"/>
      <c r="C64" s="49"/>
      <c r="D64" s="49"/>
      <c r="E64" s="49"/>
      <c r="F64" s="49"/>
      <c r="G64" s="49"/>
      <c r="H64" s="49"/>
      <c r="I64" s="49"/>
      <c r="J64" s="9"/>
      <c r="K64" s="9"/>
      <c r="L64" s="9"/>
    </row>
    <row r="65" spans="1:12" x14ac:dyDescent="0.25">
      <c r="A65" s="128" t="s">
        <v>86</v>
      </c>
      <c r="B65" s="129" t="s">
        <v>83</v>
      </c>
      <c r="C65" s="130"/>
      <c r="D65" s="130"/>
      <c r="E65" s="130"/>
      <c r="F65" s="130"/>
      <c r="G65" s="130"/>
      <c r="H65" s="130"/>
      <c r="I65" s="130"/>
    </row>
    <row r="66" spans="1:12" x14ac:dyDescent="0.25">
      <c r="A66" s="131" t="s">
        <v>87</v>
      </c>
      <c r="B66" s="131">
        <v>200</v>
      </c>
      <c r="C66" s="131"/>
      <c r="D66" s="131"/>
      <c r="E66" s="131"/>
      <c r="F66" s="131"/>
      <c r="G66" s="131"/>
      <c r="H66" s="132">
        <v>11250</v>
      </c>
      <c r="I66" s="131"/>
    </row>
    <row r="69" spans="1:12" x14ac:dyDescent="0.25">
      <c r="A69" s="29" t="s">
        <v>43</v>
      </c>
      <c r="B69" s="47"/>
      <c r="C69" s="47"/>
      <c r="D69" s="47"/>
      <c r="E69" s="47"/>
      <c r="F69" s="47"/>
      <c r="G69" s="47"/>
      <c r="H69" s="47"/>
      <c r="I69" s="47"/>
    </row>
    <row r="70" spans="1:12" x14ac:dyDescent="0.25">
      <c r="A70" s="71" t="s">
        <v>30</v>
      </c>
      <c r="B70" s="72"/>
      <c r="C70" s="72"/>
      <c r="D70" s="72"/>
      <c r="E70" s="72"/>
      <c r="F70" s="72"/>
      <c r="G70" s="73">
        <f>G20</f>
        <v>325332.13999999984</v>
      </c>
      <c r="H70" s="72"/>
      <c r="I70" s="72"/>
    </row>
    <row r="71" spans="1:12" x14ac:dyDescent="0.25">
      <c r="A71" s="71" t="s">
        <v>31</v>
      </c>
      <c r="B71" s="72"/>
      <c r="C71" s="72"/>
      <c r="D71" s="72"/>
      <c r="E71" s="72"/>
      <c r="F71" s="72"/>
      <c r="G71" s="73">
        <f>G25</f>
        <v>26450</v>
      </c>
      <c r="H71" s="72"/>
      <c r="I71" s="72"/>
    </row>
    <row r="72" spans="1:12" ht="45" x14ac:dyDescent="0.25">
      <c r="A72" s="98" t="s">
        <v>66</v>
      </c>
      <c r="B72" s="72"/>
      <c r="C72" s="72"/>
      <c r="D72" s="72"/>
      <c r="E72" s="72"/>
      <c r="F72" s="72"/>
      <c r="G72" s="97">
        <f>G36</f>
        <v>11968.787499999999</v>
      </c>
      <c r="H72" s="39"/>
      <c r="I72" s="72"/>
    </row>
    <row r="73" spans="1:12" x14ac:dyDescent="0.25">
      <c r="A73" s="71" t="s">
        <v>29</v>
      </c>
      <c r="B73" s="72"/>
      <c r="C73" s="72"/>
      <c r="D73" s="72"/>
      <c r="E73" s="72"/>
      <c r="F73" s="72"/>
      <c r="G73" s="73">
        <f>G58</f>
        <v>8206.02</v>
      </c>
      <c r="H73" s="72"/>
      <c r="I73" s="72"/>
      <c r="J73" s="9"/>
      <c r="K73" s="9"/>
      <c r="L73" s="9"/>
    </row>
    <row r="74" spans="1:12" x14ac:dyDescent="0.25">
      <c r="A74" s="71" t="s">
        <v>60</v>
      </c>
      <c r="B74" s="72"/>
      <c r="C74" s="72"/>
      <c r="D74" s="72"/>
      <c r="E74" s="72"/>
      <c r="F74" s="72"/>
      <c r="G74" s="73">
        <f>G63</f>
        <v>10020.53052</v>
      </c>
      <c r="H74" s="72"/>
      <c r="I74" s="72"/>
    </row>
    <row r="75" spans="1:12" x14ac:dyDescent="0.25">
      <c r="A75" s="39" t="s">
        <v>85</v>
      </c>
      <c r="B75" s="39"/>
      <c r="C75" s="39"/>
      <c r="D75" s="39"/>
      <c r="E75" s="39"/>
      <c r="F75" s="39"/>
      <c r="G75" s="73">
        <f>H66</f>
        <v>11250</v>
      </c>
      <c r="H75" s="39"/>
      <c r="I75" s="39"/>
    </row>
    <row r="76" spans="1:12" x14ac:dyDescent="0.25">
      <c r="A76" s="29" t="s">
        <v>42</v>
      </c>
      <c r="B76" s="57"/>
      <c r="C76" s="57"/>
      <c r="D76" s="57"/>
      <c r="E76" s="57"/>
      <c r="F76" s="57"/>
      <c r="G76" s="32">
        <f>SUM(G70:G75)</f>
        <v>393227.47801999981</v>
      </c>
      <c r="H76" s="57"/>
      <c r="I76" s="57"/>
    </row>
    <row r="77" spans="1:12" x14ac:dyDescent="0.25">
      <c r="A77" s="9"/>
      <c r="B77" s="15"/>
      <c r="C77" s="15"/>
      <c r="D77" s="15"/>
      <c r="E77" s="15"/>
      <c r="F77" s="15"/>
      <c r="G77" s="22"/>
      <c r="H77" s="15"/>
      <c r="I77" s="15"/>
    </row>
    <row r="78" spans="1:12" x14ac:dyDescent="0.25">
      <c r="A78" s="41"/>
      <c r="B78" s="45" t="s">
        <v>3</v>
      </c>
      <c r="C78" s="17"/>
      <c r="D78" s="17"/>
      <c r="E78" s="17"/>
      <c r="F78" s="17"/>
      <c r="G78" s="17"/>
      <c r="H78" s="17"/>
      <c r="I78" s="17"/>
    </row>
    <row r="79" spans="1:12" x14ac:dyDescent="0.25">
      <c r="A79" s="16" t="s">
        <v>7</v>
      </c>
      <c r="B79" s="137">
        <v>5.5E-2</v>
      </c>
      <c r="C79" s="113"/>
      <c r="D79" s="113"/>
      <c r="E79" s="113"/>
      <c r="F79" s="113"/>
      <c r="G79" s="116">
        <f>G76*5.5/100</f>
        <v>21627.511291099992</v>
      </c>
      <c r="H79" s="12"/>
      <c r="I79" s="12"/>
    </row>
    <row r="80" spans="1:12" x14ac:dyDescent="0.25">
      <c r="A80" s="7" t="s">
        <v>8</v>
      </c>
      <c r="B80" s="74">
        <v>0.01</v>
      </c>
      <c r="C80" s="114"/>
      <c r="D80" s="114"/>
      <c r="E80" s="114"/>
      <c r="F80" s="114"/>
      <c r="G80" s="115">
        <f>G76*1/100</f>
        <v>3932.2747801999981</v>
      </c>
      <c r="H80" s="8"/>
      <c r="I80" s="8"/>
    </row>
    <row r="81" spans="1:11" x14ac:dyDescent="0.25">
      <c r="A81" s="18"/>
      <c r="B81" s="9"/>
      <c r="C81" s="9"/>
      <c r="D81" s="9"/>
      <c r="E81" s="9"/>
      <c r="F81" s="9"/>
      <c r="G81" s="9"/>
      <c r="H81" s="9"/>
      <c r="I81" s="9"/>
    </row>
    <row r="82" spans="1:11" ht="18.75" x14ac:dyDescent="0.3">
      <c r="A82" s="19" t="s">
        <v>15</v>
      </c>
      <c r="B82" s="17"/>
      <c r="C82" s="17"/>
      <c r="D82" s="17"/>
      <c r="E82" s="17"/>
      <c r="F82" s="17"/>
      <c r="G82" s="20">
        <f>G76+G79+G80</f>
        <v>418787.26409129979</v>
      </c>
      <c r="H82" s="17"/>
      <c r="I82" s="17"/>
    </row>
    <row r="83" spans="1:11" x14ac:dyDescent="0.25">
      <c r="B83" s="4"/>
      <c r="C83" s="4"/>
      <c r="D83" s="4"/>
      <c r="E83" s="4"/>
      <c r="F83" s="4"/>
      <c r="G83" s="4"/>
      <c r="H83" s="4"/>
      <c r="I83" s="4"/>
    </row>
    <row r="84" spans="1:11" x14ac:dyDescent="0.25">
      <c r="A84" s="1" t="s">
        <v>12</v>
      </c>
      <c r="B84" s="5"/>
      <c r="C84" s="5"/>
      <c r="D84" s="5"/>
      <c r="E84" s="5"/>
      <c r="F84" s="5"/>
      <c r="G84" s="75">
        <v>0.21</v>
      </c>
      <c r="H84" s="75">
        <v>0.1</v>
      </c>
      <c r="I84" s="5"/>
    </row>
    <row r="85" spans="1:11" x14ac:dyDescent="0.25">
      <c r="A85" s="35"/>
      <c r="B85" s="5"/>
      <c r="C85" s="5"/>
      <c r="D85" s="5"/>
      <c r="E85" s="5"/>
      <c r="F85" s="5"/>
      <c r="G85" s="9"/>
      <c r="H85" s="21"/>
      <c r="I85" s="5"/>
    </row>
    <row r="86" spans="1:11" x14ac:dyDescent="0.25">
      <c r="A86" s="2" t="s">
        <v>9</v>
      </c>
      <c r="B86" s="4"/>
      <c r="C86" s="4"/>
      <c r="D86" s="4"/>
      <c r="E86" s="4"/>
      <c r="F86" s="4"/>
      <c r="G86" s="134">
        <f>G20</f>
        <v>325332.13999999984</v>
      </c>
      <c r="H86" s="9"/>
      <c r="I86" s="4"/>
    </row>
    <row r="87" spans="1:11" x14ac:dyDescent="0.25">
      <c r="A87" s="2" t="s">
        <v>32</v>
      </c>
      <c r="B87" s="4"/>
      <c r="C87" s="4"/>
      <c r="D87" s="4"/>
      <c r="E87" s="4"/>
      <c r="F87" s="4"/>
      <c r="G87" s="21"/>
      <c r="H87" s="21">
        <f>G23</f>
        <v>18000</v>
      </c>
      <c r="I87" s="4"/>
    </row>
    <row r="88" spans="1:11" x14ac:dyDescent="0.25">
      <c r="A88" s="2" t="s">
        <v>33</v>
      </c>
      <c r="G88" s="21">
        <f>G24</f>
        <v>8450</v>
      </c>
      <c r="H88" s="9"/>
    </row>
    <row r="89" spans="1:11" ht="30" x14ac:dyDescent="0.25">
      <c r="A89" s="109" t="s">
        <v>76</v>
      </c>
      <c r="G89" s="21">
        <f>G36</f>
        <v>11968.787499999999</v>
      </c>
      <c r="H89" s="9"/>
    </row>
    <row r="90" spans="1:11" x14ac:dyDescent="0.25">
      <c r="A90" s="2" t="s">
        <v>77</v>
      </c>
      <c r="G90" s="21">
        <f>G58</f>
        <v>8206.02</v>
      </c>
      <c r="H90" s="9"/>
    </row>
    <row r="91" spans="1:11" x14ac:dyDescent="0.25">
      <c r="A91" s="2" t="s">
        <v>78</v>
      </c>
      <c r="G91" s="21">
        <f>G63</f>
        <v>10020.53052</v>
      </c>
      <c r="H91" s="9"/>
    </row>
    <row r="92" spans="1:11" x14ac:dyDescent="0.25">
      <c r="A92" s="2" t="s">
        <v>84</v>
      </c>
      <c r="H92" s="3">
        <f>H66</f>
        <v>11250</v>
      </c>
    </row>
    <row r="93" spans="1:11" x14ac:dyDescent="0.25">
      <c r="G93" s="10">
        <f>SUM(G85:G92)</f>
        <v>363977.47801999981</v>
      </c>
      <c r="H93" s="10">
        <f>SUM(H85:H92)</f>
        <v>29250</v>
      </c>
      <c r="J93" s="124"/>
      <c r="K93" s="3"/>
    </row>
    <row r="95" spans="1:11" x14ac:dyDescent="0.25">
      <c r="A95" s="1" t="s">
        <v>10</v>
      </c>
      <c r="B95" s="138">
        <v>5.5E-2</v>
      </c>
      <c r="C95" s="4"/>
      <c r="D95" s="4"/>
      <c r="E95" s="4"/>
      <c r="F95" s="4"/>
      <c r="G95" s="21">
        <f>G93*5.5/100</f>
        <v>20018.761291099989</v>
      </c>
      <c r="H95" s="21">
        <f>H93*5.5/100</f>
        <v>1608.75</v>
      </c>
      <c r="I95" s="4"/>
      <c r="K95" s="3"/>
    </row>
    <row r="96" spans="1:11" x14ac:dyDescent="0.25">
      <c r="A96" s="1" t="s">
        <v>11</v>
      </c>
      <c r="B96" s="4">
        <v>0.01</v>
      </c>
      <c r="C96" s="4"/>
      <c r="D96" s="4"/>
      <c r="E96" s="4"/>
      <c r="F96" s="4"/>
      <c r="G96" s="21">
        <f>G93*1/100</f>
        <v>3639.7747801999981</v>
      </c>
      <c r="H96" s="21">
        <f>H93*1/100</f>
        <v>292.5</v>
      </c>
      <c r="I96" s="4"/>
    </row>
    <row r="97" spans="1:14" x14ac:dyDescent="0.25">
      <c r="G97" s="22">
        <f>G93+G95+G96</f>
        <v>387636.01409129979</v>
      </c>
      <c r="H97" s="22">
        <f>H93+H95+H96</f>
        <v>31151.25</v>
      </c>
      <c r="J97" s="135"/>
    </row>
    <row r="98" spans="1:14" x14ac:dyDescent="0.25">
      <c r="A98" s="5" t="s">
        <v>6</v>
      </c>
      <c r="G98" s="48">
        <f>G97*G84</f>
        <v>81403.562959172952</v>
      </c>
      <c r="H98" s="48">
        <f>H97*H84</f>
        <v>3115.125</v>
      </c>
      <c r="N98" s="139"/>
    </row>
    <row r="99" spans="1:14" x14ac:dyDescent="0.25">
      <c r="A99" s="1" t="s">
        <v>43</v>
      </c>
      <c r="G99" s="22">
        <f>SUM(G97:G98)</f>
        <v>469039.57705047273</v>
      </c>
      <c r="H99" s="22">
        <f>SUM(H97:H98)</f>
        <v>34266.375</v>
      </c>
    </row>
    <row r="100" spans="1:14" x14ac:dyDescent="0.25">
      <c r="G100" s="10"/>
      <c r="H100" s="10"/>
    </row>
    <row r="101" spans="1:14" ht="18.75" x14ac:dyDescent="0.3">
      <c r="A101" s="19" t="s">
        <v>14</v>
      </c>
      <c r="B101" s="19"/>
      <c r="C101" s="19"/>
      <c r="D101" s="19"/>
      <c r="E101" s="19"/>
      <c r="F101" s="19"/>
      <c r="G101" s="20">
        <f>G99+H99</f>
        <v>503305.95205047273</v>
      </c>
      <c r="H101" s="41"/>
      <c r="I101" s="19"/>
    </row>
  </sheetData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RESERVAT 2026-2027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PBOFILL</dc:creator>
  <cp:lastModifiedBy>Gemma Herrera Cabello</cp:lastModifiedBy>
  <cp:lastPrinted>2026-02-17T10:32:16Z</cp:lastPrinted>
  <dcterms:created xsi:type="dcterms:W3CDTF">2019-03-22T10:59:05Z</dcterms:created>
  <dcterms:modified xsi:type="dcterms:W3CDTF">2026-05-18T13:16:14Z</dcterms:modified>
</cp:coreProperties>
</file>