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OFICINAADMINISTRATIVA2/Shared Documents/OA Expedients/2026/101_INFR/_CONTR_26_118_OBRA reparació túnel 7 LPS/03_Enviat_AJ i PCAP/"/>
    </mc:Choice>
  </mc:AlternateContent>
  <xr:revisionPtr revIDLastSave="338" documentId="8_{F500E46C-30D4-49AE-B825-EBC5A828840F}" xr6:coauthVersionLast="47" xr6:coauthVersionMax="47" xr10:uidLastSave="{D51E216B-0231-49AE-BE4B-E53C2CCD95AF}"/>
  <bookViews>
    <workbookView xWindow="0" yWindow="0" windowWidth="25800" windowHeight="21000" xr2:uid="{23B3B575-57A1-4890-B988-8689E2D3621B}"/>
  </bookViews>
  <sheets>
    <sheet name="Annex 2 PCAP-Oferta ec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F39" i="2"/>
  <c r="G38" i="2"/>
  <c r="F38" i="2"/>
  <c r="G25" i="2"/>
  <c r="G24" i="2"/>
  <c r="G23" i="2"/>
  <c r="G18" i="2"/>
  <c r="F41" i="2" l="1"/>
  <c r="F40" i="2"/>
  <c r="G17" i="2"/>
  <c r="G16" i="2"/>
  <c r="G40" i="2" l="1"/>
  <c r="G41" i="2" l="1"/>
  <c r="G27" i="2" l="1"/>
  <c r="G28" i="2" s="1"/>
  <c r="G29" i="2" l="1"/>
  <c r="G30" i="2" s="1"/>
  <c r="G31" i="2" l="1"/>
  <c r="G32" i="2" l="1"/>
</calcChain>
</file>

<file path=xl/sharedStrings.xml><?xml version="1.0" encoding="utf-8"?>
<sst xmlns="http://schemas.openxmlformats.org/spreadsheetml/2006/main" count="30" uniqueCount="30">
  <si>
    <t>EMPRESA LICITADORA:</t>
  </si>
  <si>
    <t>21% IVA</t>
  </si>
  <si>
    <t>Total (amb IVA)</t>
  </si>
  <si>
    <t>Oferta en concepte del preu corresponent al pressupost de licitació</t>
  </si>
  <si>
    <t>Capítol i concepte</t>
  </si>
  <si>
    <t>Total PEM</t>
  </si>
  <si>
    <t>Preu màxim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</si>
  <si>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</si>
  <si>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</si>
  <si>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</si>
  <si>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</si>
  <si>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Licitació</t>
  </si>
  <si>
    <t>Oferta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</si>
  <si>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</si>
  <si>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</si>
  <si>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</si>
  <si>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</si>
  <si>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Total PEC (abans d’IVA)</t>
  </si>
  <si>
    <t>01.02.01 Túnel 7 Fase 1. Partides generals</t>
  </si>
  <si>
    <t>* 01.02.01.2 PA00SIS1 Partida alçada a justificar seguretat i salut.</t>
  </si>
  <si>
    <t>* 01.02.01.4 PA00REQ2 Partida alçada a justificar imprevistos.</t>
  </si>
  <si>
    <t>* 01.02.01.5 PA00CQL2 Partida alçada a justificar excés control qualitat.</t>
  </si>
  <si>
    <t>01.02.02 Túnel 7 Fase 1. Embrocament BS</t>
  </si>
  <si>
    <t>01.02.03 Túnel 7 Fase 1. Embrocament BN</t>
  </si>
  <si>
    <t>01.02.04 Túnel 7 Fase 1. Interior túnel</t>
  </si>
  <si>
    <t>01.02.02 Túnel 7 Fase 2. Partides generals</t>
  </si>
  <si>
    <t>* 01.02.02.2 PA00SIS1 Partida alçada a justificar seguretat i salut.</t>
  </si>
  <si>
    <t>* 01.02.02.4 PA00REQ2 Partida alçada a justificar imprevistos.</t>
  </si>
  <si>
    <t>* 01.02.02.5 PA00CQL2 Partida alçada a justificar excés control qualitat.</t>
  </si>
  <si>
    <t>01.03.02 Túnel 7 Fase 2. Interior túnel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</si>
</sst>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8" fontId="5" fillId="0" borderId="17" xfId="0" applyNumberFormat="1" applyFont="1" applyBorder="1" applyAlignment="1" applyProtection="1">
      <alignment horizontal="right" vertical="center" wrapText="1"/>
      <protection locked="0"/>
    </xf>
    <xf numFmtId="8" fontId="5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right" vertical="center" wrapText="1"/>
    </xf>
    <xf numFmtId="8" fontId="3" fillId="0" borderId="2" xfId="0" applyNumberFormat="1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0" fillId="0" borderId="0" xfId="0" applyProtection="1"/>
    <xf numFmtId="0" fontId="8" fillId="0" borderId="12" xfId="0" applyFont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right" vertical="center" wrapText="1"/>
    </xf>
    <xf numFmtId="44" fontId="8" fillId="0" borderId="21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8" fontId="11" fillId="0" borderId="0" xfId="0" applyNumberFormat="1" applyFont="1" applyProtection="1"/>
    <xf numFmtId="44" fontId="0" fillId="0" borderId="0" xfId="0" applyNumberFormat="1" applyProtection="1"/>
    <xf numFmtId="0" fontId="3" fillId="5" borderId="12" xfId="0" applyFont="1" applyFill="1" applyBorder="1" applyAlignment="1" applyProtection="1">
      <alignment horizontal="right" vertical="center" wrapText="1"/>
    </xf>
    <xf numFmtId="0" fontId="3" fillId="5" borderId="5" xfId="0" applyFont="1" applyFill="1" applyBorder="1" applyAlignment="1" applyProtection="1">
      <alignment horizontal="right" vertical="center" wrapText="1"/>
    </xf>
    <xf numFmtId="0" fontId="3" fillId="5" borderId="6" xfId="0" applyFont="1" applyFill="1" applyBorder="1" applyAlignment="1" applyProtection="1">
      <alignment horizontal="right" vertical="center" wrapText="1"/>
    </xf>
    <xf numFmtId="8" fontId="4" fillId="5" borderId="2" xfId="0" applyNumberFormat="1" applyFont="1" applyFill="1" applyBorder="1" applyAlignment="1" applyProtection="1">
      <alignment horizontal="right" vertical="center" wrapText="1"/>
    </xf>
    <xf numFmtId="0" fontId="8" fillId="5" borderId="12" xfId="0" applyFont="1" applyFill="1" applyBorder="1" applyAlignment="1" applyProtection="1">
      <alignment horizontal="right" vertical="center" wrapText="1"/>
    </xf>
    <xf numFmtId="0" fontId="8" fillId="5" borderId="5" xfId="0" applyFont="1" applyFill="1" applyBorder="1" applyAlignment="1" applyProtection="1">
      <alignment horizontal="right" vertical="center" wrapText="1"/>
    </xf>
    <xf numFmtId="0" fontId="8" fillId="5" borderId="6" xfId="0" applyFont="1" applyFill="1" applyBorder="1" applyAlignment="1" applyProtection="1">
      <alignment horizontal="right" vertical="center" wrapText="1"/>
    </xf>
    <xf numFmtId="8" fontId="8" fillId="5" borderId="2" xfId="0" applyNumberFormat="1" applyFont="1" applyFill="1" applyBorder="1" applyAlignment="1" applyProtection="1">
      <alignment horizontal="right" vertical="center" wrapText="1"/>
    </xf>
    <xf numFmtId="0" fontId="3" fillId="5" borderId="18" xfId="0" applyFont="1" applyFill="1" applyBorder="1" applyAlignment="1" applyProtection="1">
      <alignment horizontal="right" vertical="center" wrapText="1"/>
    </xf>
    <xf numFmtId="0" fontId="3" fillId="5" borderId="19" xfId="0" applyFont="1" applyFill="1" applyBorder="1" applyAlignment="1" applyProtection="1">
      <alignment horizontal="right" vertical="center" wrapText="1"/>
    </xf>
    <xf numFmtId="0" fontId="3" fillId="5" borderId="20" xfId="0" applyFont="1" applyFill="1" applyBorder="1" applyAlignment="1" applyProtection="1">
      <alignment horizontal="right" vertical="center" wrapText="1"/>
    </xf>
    <xf numFmtId="8" fontId="3" fillId="5" borderId="3" xfId="0" applyNumberFormat="1" applyFont="1" applyFill="1" applyBorder="1" applyAlignment="1" applyProtection="1">
      <alignment horizontal="right" vertical="center" wrapText="1"/>
    </xf>
    <xf numFmtId="0" fontId="0" fillId="0" borderId="15" xfId="0" applyBorder="1" applyAlignment="1" applyProtection="1">
      <alignment horizontal="left" wrapText="1"/>
    </xf>
    <xf numFmtId="0" fontId="0" fillId="0" borderId="13" xfId="0" applyBorder="1" applyAlignment="1" applyProtection="1">
      <alignment horizontal="left" wrapText="1"/>
    </xf>
    <xf numFmtId="0" fontId="0" fillId="0" borderId="14" xfId="0" applyBorder="1" applyAlignment="1" applyProtection="1">
      <alignment horizontal="left" wrapText="1"/>
    </xf>
    <xf numFmtId="0" fontId="0" fillId="0" borderId="22" xfId="0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0" xfId="0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0" fillId="4" borderId="6" xfId="0" applyFont="1" applyFill="1" applyBorder="1" applyAlignment="1" applyProtection="1">
      <alignment horizontal="center" vertical="top" wrapText="1"/>
    </xf>
    <xf numFmtId="0" fontId="8" fillId="4" borderId="4" xfId="0" applyFont="1" applyFill="1" applyBorder="1" applyAlignment="1" applyProtection="1">
      <alignment horizontal="right" vertical="center" wrapText="1"/>
    </xf>
    <xf numFmtId="0" fontId="8" fillId="4" borderId="5" xfId="0" applyFont="1" applyFill="1" applyBorder="1" applyAlignment="1" applyProtection="1">
      <alignment horizontal="right" vertical="center" wrapText="1"/>
    </xf>
    <xf numFmtId="0" fontId="8" fillId="4" borderId="6" xfId="0" applyFont="1" applyFill="1" applyBorder="1" applyAlignment="1" applyProtection="1">
      <alignment horizontal="right" vertical="center" wrapText="1"/>
    </xf>
    <xf numFmtId="8" fontId="9" fillId="4" borderId="1" xfId="1" applyNumberFormat="1" applyFont="1" applyFill="1" applyBorder="1" applyAlignment="1" applyProtection="1">
      <alignment vertical="center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8" fontId="0" fillId="0" borderId="0" xfId="0" applyNumberFormat="1" applyProtection="1"/>
    <xf numFmtId="0" fontId="4" fillId="0" borderId="12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8" fontId="5" fillId="0" borderId="1" xfId="0" applyNumberFormat="1" applyFont="1" applyBorder="1" applyAlignment="1" applyProtection="1">
      <alignment horizontal="righ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8" fontId="4" fillId="3" borderId="1" xfId="0" applyNumberFormat="1" applyFont="1" applyFill="1" applyBorder="1" applyAlignment="1" applyProtection="1">
      <alignment horizontal="right" vertical="center" wrapText="1"/>
    </xf>
    <xf numFmtId="8" fontId="4" fillId="3" borderId="2" xfId="0" applyNumberFormat="1" applyFont="1" applyFill="1" applyBorder="1" applyAlignment="1" applyProtection="1">
      <alignment horizontal="right" vertical="center" wrapText="1"/>
    </xf>
    <xf numFmtId="8" fontId="4" fillId="3" borderId="24" xfId="0" applyNumberFormat="1" applyFont="1" applyFill="1" applyBorder="1" applyAlignment="1" applyProtection="1">
      <alignment horizontal="righ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8" fontId="4" fillId="0" borderId="23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CONTR/2026/118 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reparació del túnel 7 de línia Lleida - La Pobla de Segur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42"/>
  <sheetViews>
    <sheetView tabSelected="1" zoomScaleNormal="100" workbookViewId="0">
      <selection activeCell="E9" sqref="E9:G9"/>
    </sheetView>
  </sheetViews>
  <sheetFormatPr baseColWidth="10" defaultColWidth="8.85546875" defaultRowHeight="15" x14ac:dyDescent="0.25"/>
  <cols>
    <col min="1" max="4" width="8.85546875" style="8"/>
    <col min="5" max="5" width="42.5703125" style="8" customWidth="1"/>
    <col min="6" max="6" width="14.42578125" style="8" customWidth="1"/>
    <col min="7" max="7" width="16.85546875" style="8" customWidth="1"/>
    <col min="8" max="8" width="14.140625" style="8" bestFit="1" customWidth="1"/>
    <col min="9" max="9" width="14.7109375" style="8" bestFit="1" customWidth="1"/>
    <col min="10" max="10" width="15.42578125" style="8" bestFit="1" customWidth="1"/>
    <col min="11" max="12" width="14.140625" style="8" bestFit="1" customWidth="1"/>
    <col min="13" max="16384" width="8.85546875" style="8"/>
  </cols>
  <sheetData>
    <row r="9" spans="1:7" ht="24" customHeight="1" x14ac:dyDescent="0.25">
      <c r="B9" s="63" t="s">
        <v>0</v>
      </c>
      <c r="C9" s="63"/>
      <c r="D9" s="64"/>
      <c r="E9" s="65"/>
      <c r="F9" s="66"/>
      <c r="G9" s="67"/>
    </row>
    <row r="12" spans="1:7" ht="23.45" customHeight="1" x14ac:dyDescent="0.25">
      <c r="A12" s="58" t="s">
        <v>3</v>
      </c>
      <c r="B12" s="58"/>
      <c r="C12" s="58"/>
      <c r="D12" s="58"/>
      <c r="E12" s="58"/>
      <c r="F12" s="58"/>
      <c r="G12" s="58"/>
    </row>
    <row r="13" spans="1:7" ht="15.75" thickBot="1" x14ac:dyDescent="0.3"/>
    <row r="14" spans="1:7" ht="41.25" customHeight="1" thickBot="1" x14ac:dyDescent="0.3">
      <c r="B14" s="59" t="s">
        <v>4</v>
      </c>
      <c r="C14" s="60"/>
      <c r="D14" s="60"/>
      <c r="E14" s="60"/>
      <c r="F14" s="61" t="s">
        <v>6</v>
      </c>
      <c r="G14" s="62" t="s">
        <v>7</v>
      </c>
    </row>
    <row r="15" spans="1:7" ht="15" customHeight="1" x14ac:dyDescent="0.25">
      <c r="B15" s="45" t="s">
        <v>18</v>
      </c>
      <c r="C15" s="46"/>
      <c r="D15" s="46"/>
      <c r="E15" s="46"/>
      <c r="F15" s="57">
        <v>8500</v>
      </c>
      <c r="G15" s="1"/>
    </row>
    <row r="16" spans="1:7" ht="15.75" customHeight="1" x14ac:dyDescent="0.25">
      <c r="B16" s="49" t="s">
        <v>19</v>
      </c>
      <c r="C16" s="50"/>
      <c r="D16" s="50"/>
      <c r="E16" s="50"/>
      <c r="F16" s="51">
        <v>5587.03</v>
      </c>
      <c r="G16" s="52">
        <f>F16</f>
        <v>5587.03</v>
      </c>
    </row>
    <row r="17" spans="2:10" ht="14.25" customHeight="1" x14ac:dyDescent="0.25">
      <c r="B17" s="49" t="s">
        <v>20</v>
      </c>
      <c r="C17" s="50"/>
      <c r="D17" s="50"/>
      <c r="E17" s="50"/>
      <c r="F17" s="53">
        <v>13326.15</v>
      </c>
      <c r="G17" s="52">
        <f t="shared" ref="G17:G18" si="0">F17</f>
        <v>13326.15</v>
      </c>
    </row>
    <row r="18" spans="2:10" ht="14.25" customHeight="1" x14ac:dyDescent="0.25">
      <c r="B18" s="54" t="s">
        <v>21</v>
      </c>
      <c r="C18" s="55"/>
      <c r="D18" s="55"/>
      <c r="E18" s="56"/>
      <c r="F18" s="53">
        <v>3434.66</v>
      </c>
      <c r="G18" s="52">
        <f t="shared" si="0"/>
        <v>3434.66</v>
      </c>
    </row>
    <row r="19" spans="2:10" ht="15" customHeight="1" x14ac:dyDescent="0.25">
      <c r="B19" s="45" t="s">
        <v>22</v>
      </c>
      <c r="C19" s="46"/>
      <c r="D19" s="46"/>
      <c r="E19" s="47"/>
      <c r="F19" s="48">
        <v>2848.08</v>
      </c>
      <c r="G19" s="2"/>
    </row>
    <row r="20" spans="2:10" ht="15" customHeight="1" x14ac:dyDescent="0.25">
      <c r="B20" s="45" t="s">
        <v>23</v>
      </c>
      <c r="C20" s="46"/>
      <c r="D20" s="46"/>
      <c r="E20" s="47"/>
      <c r="F20" s="48">
        <v>7224.33</v>
      </c>
      <c r="G20" s="1"/>
    </row>
    <row r="21" spans="2:10" ht="15" customHeight="1" x14ac:dyDescent="0.25">
      <c r="B21" s="45" t="s">
        <v>24</v>
      </c>
      <c r="C21" s="46"/>
      <c r="D21" s="46"/>
      <c r="E21" s="47"/>
      <c r="F21" s="48">
        <v>429749.94</v>
      </c>
      <c r="G21" s="1"/>
    </row>
    <row r="22" spans="2:10" ht="15" customHeight="1" x14ac:dyDescent="0.25">
      <c r="B22" s="45" t="s">
        <v>25</v>
      </c>
      <c r="C22" s="46"/>
      <c r="D22" s="46"/>
      <c r="E22" s="47"/>
      <c r="F22" s="48">
        <v>8500</v>
      </c>
      <c r="G22" s="1"/>
    </row>
    <row r="23" spans="2:10" ht="15" customHeight="1" x14ac:dyDescent="0.25">
      <c r="B23" s="49" t="s">
        <v>26</v>
      </c>
      <c r="C23" s="50"/>
      <c r="D23" s="50"/>
      <c r="E23" s="50"/>
      <c r="F23" s="51">
        <v>5587.03</v>
      </c>
      <c r="G23" s="52">
        <f>F23</f>
        <v>5587.03</v>
      </c>
    </row>
    <row r="24" spans="2:10" ht="15" customHeight="1" x14ac:dyDescent="0.25">
      <c r="B24" s="49" t="s">
        <v>27</v>
      </c>
      <c r="C24" s="50"/>
      <c r="D24" s="50"/>
      <c r="E24" s="50"/>
      <c r="F24" s="53">
        <v>13326.15</v>
      </c>
      <c r="G24" s="52">
        <f t="shared" ref="G24:G25" si="1">F24</f>
        <v>13326.15</v>
      </c>
    </row>
    <row r="25" spans="2:10" ht="15" customHeight="1" x14ac:dyDescent="0.25">
      <c r="B25" s="54" t="s">
        <v>28</v>
      </c>
      <c r="C25" s="55"/>
      <c r="D25" s="55"/>
      <c r="E25" s="56"/>
      <c r="F25" s="53">
        <v>3434.66</v>
      </c>
      <c r="G25" s="52">
        <f t="shared" si="1"/>
        <v>3434.66</v>
      </c>
    </row>
    <row r="26" spans="2:10" ht="15" customHeight="1" x14ac:dyDescent="0.25">
      <c r="B26" s="45" t="s">
        <v>29</v>
      </c>
      <c r="C26" s="46"/>
      <c r="D26" s="46"/>
      <c r="E26" s="47"/>
      <c r="F26" s="48">
        <v>501199.77</v>
      </c>
      <c r="G26" s="1"/>
    </row>
    <row r="27" spans="2:10" ht="15" customHeight="1" x14ac:dyDescent="0.25">
      <c r="B27" s="3" t="s">
        <v>5</v>
      </c>
      <c r="C27" s="4"/>
      <c r="D27" s="4"/>
      <c r="E27" s="4"/>
      <c r="F27" s="5"/>
      <c r="G27" s="6">
        <f>G38+G39</f>
        <v>44695.68</v>
      </c>
      <c r="H27" s="7"/>
    </row>
    <row r="28" spans="2:10" ht="15" customHeight="1" x14ac:dyDescent="0.25">
      <c r="B28" s="9" t="s">
        <v>8</v>
      </c>
      <c r="C28" s="10"/>
      <c r="D28" s="10"/>
      <c r="E28" s="10"/>
      <c r="F28" s="11"/>
      <c r="G28" s="12">
        <f>ROUND(G27*0.13,2)</f>
        <v>5810.44</v>
      </c>
      <c r="H28" s="13"/>
      <c r="I28" s="13"/>
    </row>
    <row r="29" spans="2:10" ht="15" customHeight="1" x14ac:dyDescent="0.25">
      <c r="B29" s="9" t="s">
        <v>9</v>
      </c>
      <c r="C29" s="10"/>
      <c r="D29" s="10"/>
      <c r="E29" s="10"/>
      <c r="F29" s="11"/>
      <c r="G29" s="14">
        <f>ROUND(G27*0.06,2)</f>
        <v>2681.74</v>
      </c>
      <c r="H29" s="15"/>
      <c r="I29" s="16"/>
      <c r="J29" s="17"/>
    </row>
    <row r="30" spans="2:10" ht="15" customHeight="1" x14ac:dyDescent="0.25">
      <c r="B30" s="18" t="s">
        <v>17</v>
      </c>
      <c r="C30" s="19"/>
      <c r="D30" s="19"/>
      <c r="E30" s="19"/>
      <c r="F30" s="20"/>
      <c r="G30" s="21">
        <f>G27+G28+G29</f>
        <v>53187.86</v>
      </c>
      <c r="H30" s="7"/>
      <c r="I30" s="17"/>
    </row>
    <row r="31" spans="2:10" x14ac:dyDescent="0.25">
      <c r="B31" s="22" t="s">
        <v>1</v>
      </c>
      <c r="C31" s="23"/>
      <c r="D31" s="23"/>
      <c r="E31" s="23"/>
      <c r="F31" s="24"/>
      <c r="G31" s="25">
        <f>ROUND(G30*0.21,2)</f>
        <v>11169.45</v>
      </c>
    </row>
    <row r="32" spans="2:10" ht="15.75" customHeight="1" thickBot="1" x14ac:dyDescent="0.3">
      <c r="B32" s="26" t="s">
        <v>2</v>
      </c>
      <c r="C32" s="27"/>
      <c r="D32" s="27"/>
      <c r="E32" s="27"/>
      <c r="F32" s="28"/>
      <c r="G32" s="29">
        <f>G30+G31</f>
        <v>64357.31</v>
      </c>
    </row>
    <row r="33" spans="2:7" x14ac:dyDescent="0.25">
      <c r="G33" s="17"/>
    </row>
    <row r="34" spans="2:7" ht="15" customHeight="1" x14ac:dyDescent="0.25">
      <c r="B34" s="30" t="s">
        <v>10</v>
      </c>
      <c r="C34" s="31"/>
      <c r="D34" s="31"/>
      <c r="E34" s="31"/>
      <c r="F34" s="31"/>
      <c r="G34" s="32"/>
    </row>
    <row r="35" spans="2:7" x14ac:dyDescent="0.25">
      <c r="B35" s="33"/>
      <c r="C35" s="34"/>
      <c r="D35" s="34"/>
      <c r="E35" s="34"/>
      <c r="F35" s="34"/>
      <c r="G35" s="35"/>
    </row>
    <row r="36" spans="2:7" x14ac:dyDescent="0.25">
      <c r="B36" s="33"/>
      <c r="C36" s="34"/>
      <c r="D36" s="34"/>
      <c r="E36" s="34"/>
      <c r="F36" s="34"/>
      <c r="G36" s="35"/>
    </row>
    <row r="37" spans="2:7" x14ac:dyDescent="0.25">
      <c r="B37" s="36"/>
      <c r="C37" s="36"/>
      <c r="D37" s="36"/>
      <c r="E37" s="36"/>
      <c r="F37" s="37" t="s">
        <v>11</v>
      </c>
      <c r="G37" s="38" t="s">
        <v>12</v>
      </c>
    </row>
    <row r="38" spans="2:7" ht="15" customHeight="1" x14ac:dyDescent="0.25">
      <c r="B38" s="39" t="s">
        <v>13</v>
      </c>
      <c r="C38" s="40"/>
      <c r="D38" s="40"/>
      <c r="E38" s="41"/>
      <c r="F38" s="42">
        <f>ROUND(F15,2)+ROUND(F19,2)+ROUND(F20,2)+ROUND(F21,2)+ROUND(F22,2)+ROUND(F26,2)</f>
        <v>958022.12</v>
      </c>
      <c r="G38" s="42">
        <f>ROUND(G15,2)+ROUND(G19,2)+ROUND(G20,2)+ROUND(G21,2)+ROUND(G22,2)+ROUND(G26,2)</f>
        <v>0</v>
      </c>
    </row>
    <row r="39" spans="2:7" ht="15" customHeight="1" x14ac:dyDescent="0.25">
      <c r="B39" s="39" t="s">
        <v>14</v>
      </c>
      <c r="C39" s="40"/>
      <c r="D39" s="40"/>
      <c r="E39" s="41"/>
      <c r="F39" s="43">
        <f>SUM(F23:F25)+SUM(F16:F18)</f>
        <v>44695.68</v>
      </c>
      <c r="G39" s="43">
        <f>SUM(G23:G25)+SUM(G16:G18)</f>
        <v>44695.68</v>
      </c>
    </row>
    <row r="40" spans="2:7" ht="15" customHeight="1" x14ac:dyDescent="0.25">
      <c r="B40" s="39" t="s">
        <v>15</v>
      </c>
      <c r="C40" s="40"/>
      <c r="D40" s="40"/>
      <c r="E40" s="41"/>
      <c r="F40" s="42">
        <f>ROUND(F38*0.13,2)+ROUND(F38*0.06,2)+F38</f>
        <v>1140046.33</v>
      </c>
      <c r="G40" s="42">
        <f>ROUND(G38*0.13,2)+ROUND(G38*0.06,2)+G38</f>
        <v>0</v>
      </c>
    </row>
    <row r="41" spans="2:7" ht="15" customHeight="1" x14ac:dyDescent="0.25">
      <c r="B41" s="39" t="s">
        <v>16</v>
      </c>
      <c r="C41" s="40"/>
      <c r="D41" s="40"/>
      <c r="E41" s="41"/>
      <c r="F41" s="42">
        <f>ROUND(F39*0.13,2)+ROUND(F39*0.06,2)+F39</f>
        <v>53187.86</v>
      </c>
      <c r="G41" s="42">
        <f>ROUND(G39*0.13,2)+ROUND(G39*0.06,2)+G39</f>
        <v>53187.86</v>
      </c>
    </row>
    <row r="42" spans="2:7" x14ac:dyDescent="0.25">
      <c r="G42" s="44"/>
    </row>
  </sheetData>
  <sheetProtection algorithmName="SHA-512" hashValue="tOwtGReCJG3rBMix/jWg5T7alXgFyRMZHs5LW5lYu1mRTK5uzYfLdwEMVcSZ98BH1DWQB2FNQjGY0M3sAOrogA==" saltValue="c9RihTUUP1QRwGpx5lXB4A==" spinCount="100000" sheet="1" objects="1" scenarios="1" selectLockedCells="1"/>
  <mergeCells count="27">
    <mergeCell ref="B38:E38"/>
    <mergeCell ref="B39:E39"/>
    <mergeCell ref="B40:E40"/>
    <mergeCell ref="B41:E41"/>
    <mergeCell ref="B29:F29"/>
    <mergeCell ref="B30:F30"/>
    <mergeCell ref="B31:F31"/>
    <mergeCell ref="B32:F32"/>
    <mergeCell ref="B34:G36"/>
    <mergeCell ref="B28:F28"/>
    <mergeCell ref="B16:E16"/>
    <mergeCell ref="B17:E17"/>
    <mergeCell ref="B19:E19"/>
    <mergeCell ref="B27:F27"/>
    <mergeCell ref="B20:E20"/>
    <mergeCell ref="B22:E22"/>
    <mergeCell ref="B18:E18"/>
    <mergeCell ref="B21:E21"/>
    <mergeCell ref="B23:E23"/>
    <mergeCell ref="B24:E24"/>
    <mergeCell ref="B25:E25"/>
    <mergeCell ref="B26:E26"/>
    <mergeCell ref="B9:D9"/>
    <mergeCell ref="E9:G9"/>
    <mergeCell ref="A12:G12"/>
    <mergeCell ref="B14:E14"/>
    <mergeCell ref="B15:E15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schemas.microsoft.com/office/infopath/2007/PartnerControls"/>
    <ds:schemaRef ds:uri="http://www.w3.org/XML/1998/namespace"/>
    <ds:schemaRef ds:uri="http://purl.org/dc/dcmitype/"/>
    <ds:schemaRef ds:uri="c4d65d83-e6de-4071-ac96-3b9ea901594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05b5c50-6878-419c-aaee-f57d1b61cb07"/>
    <ds:schemaRef ds:uri="a4e8c040-620f-42a2-8d8e-d59e2c082eaf"/>
    <ds:schemaRef ds:uri="c6cc41f6-4694-4999-a616-93cae258eccb"/>
    <ds:schemaRef ds:uri="eea7a479-9c10-413b-aefd-b01f39b494a3"/>
    <ds:schemaRef ds:uri="303ac9fa-413a-4b96-8276-e5725066a334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42906-43B1-4FC6-A61D-9A249EE337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Nuria Jurjo Villegas</cp:lastModifiedBy>
  <dcterms:created xsi:type="dcterms:W3CDTF">2025-03-31T06:26:07Z</dcterms:created>
  <dcterms:modified xsi:type="dcterms:W3CDTF">2026-03-18T13:36:31Z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