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ajbcn.sharepoint.com/sites/EquipDretsSocials/Documentos compartidos/Contractació, proveïdors i factures/2025/S0059. Nou contracte implantació Salesforce/"/>
    </mc:Choice>
  </mc:AlternateContent>
  <xr:revisionPtr revIDLastSave="4" documentId="8_{ACA369D3-E061-460A-9253-90FC6EAF488C}" xr6:coauthVersionLast="47" xr6:coauthVersionMax="47" xr10:uidLastSave="{2819D8FF-63E7-404E-8B98-7CCF2DFDBEC6}"/>
  <workbookProtection lockStructure="1"/>
  <bookViews>
    <workbookView xWindow="-48" yWindow="-48" windowWidth="23136" windowHeight="12456" xr2:uid="{D69D5F6D-8373-4490-B3BB-963B8FB0DBCD}"/>
  </bookViews>
  <sheets>
    <sheet name="Instruccions" sheetId="2" r:id="rId1"/>
    <sheet name="Càlculs manteniment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3" i="1" l="1"/>
  <c r="T32" i="1"/>
  <c r="T31" i="1"/>
  <c r="T30" i="1"/>
  <c r="T29" i="1"/>
  <c r="T28" i="1"/>
  <c r="T27" i="1"/>
  <c r="T25" i="1"/>
  <c r="T24" i="1"/>
  <c r="T23" i="1"/>
  <c r="T22" i="1"/>
  <c r="T21" i="1"/>
  <c r="T20" i="1"/>
  <c r="T19" i="1"/>
  <c r="T17" i="1"/>
  <c r="T16" i="1"/>
  <c r="T15" i="1"/>
  <c r="T14" i="1"/>
  <c r="T13" i="1"/>
  <c r="T12" i="1"/>
  <c r="T11" i="1"/>
  <c r="T9" i="1"/>
  <c r="T8" i="1"/>
  <c r="T7" i="1"/>
  <c r="T6" i="1"/>
  <c r="T5" i="1"/>
  <c r="T4" i="1"/>
  <c r="T3" i="1"/>
  <c r="G48" i="1"/>
  <c r="S33" i="1" s="1"/>
  <c r="U33" i="1" s="1"/>
  <c r="G47" i="1"/>
  <c r="S24" i="1" s="1"/>
  <c r="U24" i="1" s="1"/>
  <c r="G46" i="1"/>
  <c r="S31" i="1" s="1"/>
  <c r="U31" i="1" s="1"/>
  <c r="G45" i="1"/>
  <c r="S22" i="1" s="1"/>
  <c r="U22" i="1" s="1"/>
  <c r="G44" i="1"/>
  <c r="S21" i="1" s="1"/>
  <c r="U21" i="1" s="1"/>
  <c r="G43" i="1"/>
  <c r="S20" i="1" s="1"/>
  <c r="U20" i="1" s="1"/>
  <c r="G42" i="1"/>
  <c r="S27" i="1" s="1"/>
  <c r="U27" i="1" s="1"/>
  <c r="Z34" i="1"/>
  <c r="Y34" i="1"/>
  <c r="X34" i="1"/>
  <c r="W34" i="1"/>
  <c r="V34" i="1"/>
  <c r="AA33" i="1"/>
  <c r="AA32" i="1"/>
  <c r="AA31" i="1"/>
  <c r="AA30" i="1"/>
  <c r="AA29" i="1"/>
  <c r="AA28" i="1"/>
  <c r="AA27" i="1"/>
  <c r="AA34" i="1" s="1"/>
  <c r="Z26" i="1"/>
  <c r="Y26" i="1"/>
  <c r="X26" i="1"/>
  <c r="W26" i="1"/>
  <c r="V26" i="1"/>
  <c r="AA25" i="1"/>
  <c r="AA24" i="1"/>
  <c r="AA23" i="1"/>
  <c r="AA22" i="1"/>
  <c r="AA21" i="1"/>
  <c r="AA20" i="1"/>
  <c r="AA19" i="1"/>
  <c r="AA26" i="1" s="1"/>
  <c r="Z18" i="1"/>
  <c r="Y18" i="1"/>
  <c r="X18" i="1"/>
  <c r="W18" i="1"/>
  <c r="V18" i="1"/>
  <c r="AA17" i="1"/>
  <c r="AA16" i="1"/>
  <c r="AA15" i="1"/>
  <c r="AA14" i="1"/>
  <c r="AA13" i="1"/>
  <c r="AA12" i="1"/>
  <c r="AA11" i="1"/>
  <c r="Z10" i="1"/>
  <c r="Y10" i="1"/>
  <c r="X10" i="1"/>
  <c r="W10" i="1"/>
  <c r="V10" i="1"/>
  <c r="AA9" i="1"/>
  <c r="AA8" i="1"/>
  <c r="AA7" i="1"/>
  <c r="AA6" i="1"/>
  <c r="AA5" i="1"/>
  <c r="AA4" i="1"/>
  <c r="AA3" i="1"/>
  <c r="G18" i="1"/>
  <c r="K34" i="1"/>
  <c r="J34" i="1"/>
  <c r="I34" i="1"/>
  <c r="H34" i="1"/>
  <c r="G34" i="1"/>
  <c r="K26" i="1"/>
  <c r="J26" i="1"/>
  <c r="I26" i="1"/>
  <c r="H26" i="1"/>
  <c r="G26" i="1"/>
  <c r="K18" i="1"/>
  <c r="J18" i="1"/>
  <c r="I18" i="1"/>
  <c r="H18" i="1"/>
  <c r="K10" i="1"/>
  <c r="J10" i="1"/>
  <c r="I10" i="1"/>
  <c r="H10" i="1"/>
  <c r="G10" i="1"/>
  <c r="S28" i="1" l="1"/>
  <c r="U28" i="1" s="1"/>
  <c r="S16" i="1"/>
  <c r="U16" i="1" s="1"/>
  <c r="S32" i="1"/>
  <c r="U32" i="1" s="1"/>
  <c r="S7" i="1"/>
  <c r="U7" i="1" s="1"/>
  <c r="S23" i="1"/>
  <c r="U23" i="1" s="1"/>
  <c r="S5" i="1"/>
  <c r="U5" i="1" s="1"/>
  <c r="S29" i="1"/>
  <c r="U29" i="1" s="1"/>
  <c r="S13" i="1"/>
  <c r="U13" i="1" s="1"/>
  <c r="S12" i="1"/>
  <c r="U12" i="1" s="1"/>
  <c r="S3" i="1"/>
  <c r="U3" i="1" s="1"/>
  <c r="S19" i="1"/>
  <c r="U19" i="1" s="1"/>
  <c r="S25" i="1"/>
  <c r="U25" i="1" s="1"/>
  <c r="S17" i="1"/>
  <c r="U17" i="1" s="1"/>
  <c r="S9" i="1"/>
  <c r="U9" i="1" s="1"/>
  <c r="S14" i="1"/>
  <c r="U14" i="1" s="1"/>
  <c r="S30" i="1"/>
  <c r="U30" i="1" s="1"/>
  <c r="S4" i="1"/>
  <c r="U4" i="1" s="1"/>
  <c r="S6" i="1"/>
  <c r="U6" i="1" s="1"/>
  <c r="S8" i="1"/>
  <c r="U8" i="1" s="1"/>
  <c r="S11" i="1"/>
  <c r="U11" i="1" s="1"/>
  <c r="S15" i="1"/>
  <c r="U15" i="1" s="1"/>
  <c r="AA10" i="1"/>
  <c r="AA18" i="1"/>
  <c r="E33" i="1"/>
  <c r="E32" i="1"/>
  <c r="E31" i="1"/>
  <c r="E30" i="1"/>
  <c r="E29" i="1"/>
  <c r="E28" i="1"/>
  <c r="E25" i="1"/>
  <c r="E24" i="1"/>
  <c r="E23" i="1"/>
  <c r="E22" i="1"/>
  <c r="E21" i="1"/>
  <c r="E20" i="1"/>
  <c r="E27" i="1"/>
  <c r="E19" i="1"/>
  <c r="E17" i="1"/>
  <c r="E16" i="1"/>
  <c r="E15" i="1"/>
  <c r="E14" i="1"/>
  <c r="E13" i="1"/>
  <c r="E12" i="1"/>
  <c r="E11" i="1"/>
  <c r="E9" i="1"/>
  <c r="E8" i="1"/>
  <c r="E7" i="1"/>
  <c r="E6" i="1"/>
  <c r="E5" i="1"/>
  <c r="E4" i="1"/>
  <c r="E3" i="1"/>
  <c r="E48" i="1"/>
  <c r="D33" i="1" s="1"/>
  <c r="F33" i="1" s="1"/>
  <c r="E47" i="1"/>
  <c r="D24" i="1" s="1"/>
  <c r="F24" i="1" s="1"/>
  <c r="E46" i="1"/>
  <c r="D15" i="1" s="1"/>
  <c r="F15" i="1" s="1"/>
  <c r="E45" i="1"/>
  <c r="D30" i="1" s="1"/>
  <c r="F30" i="1" s="1"/>
  <c r="E44" i="1"/>
  <c r="D21" i="1" s="1"/>
  <c r="F21" i="1" s="1"/>
  <c r="E43" i="1"/>
  <c r="D28" i="1" s="1"/>
  <c r="F28" i="1" s="1"/>
  <c r="E42" i="1"/>
  <c r="D27" i="1" s="1"/>
  <c r="F27" i="1" s="1"/>
  <c r="L33" i="1"/>
  <c r="L32" i="1"/>
  <c r="L31" i="1"/>
  <c r="L30" i="1"/>
  <c r="L29" i="1"/>
  <c r="L28" i="1"/>
  <c r="L27" i="1"/>
  <c r="L25" i="1"/>
  <c r="L24" i="1"/>
  <c r="L23" i="1"/>
  <c r="L22" i="1"/>
  <c r="L21" i="1"/>
  <c r="L20" i="1"/>
  <c r="L19" i="1"/>
  <c r="L17" i="1"/>
  <c r="L16" i="1"/>
  <c r="L15" i="1"/>
  <c r="L14" i="1"/>
  <c r="L13" i="1"/>
  <c r="L12" i="1"/>
  <c r="L11" i="1"/>
  <c r="L9" i="1"/>
  <c r="L8" i="1"/>
  <c r="L7" i="1"/>
  <c r="L6" i="1"/>
  <c r="L5" i="1"/>
  <c r="L4" i="1"/>
  <c r="L3" i="1"/>
  <c r="L10" i="1" l="1"/>
  <c r="L34" i="1"/>
  <c r="L26" i="1"/>
  <c r="L18" i="1"/>
  <c r="D32" i="1"/>
  <c r="F32" i="1" s="1"/>
  <c r="D17" i="1"/>
  <c r="F17" i="1" s="1"/>
  <c r="D20" i="1"/>
  <c r="F20" i="1" s="1"/>
  <c r="D23" i="1"/>
  <c r="F23" i="1" s="1"/>
  <c r="D4" i="1"/>
  <c r="F4" i="1" s="1"/>
  <c r="D7" i="1"/>
  <c r="F7" i="1" s="1"/>
  <c r="D11" i="1"/>
  <c r="F11" i="1" s="1"/>
  <c r="D3" i="1"/>
  <c r="F3" i="1" s="1"/>
  <c r="D9" i="1"/>
  <c r="F9" i="1" s="1"/>
  <c r="D14" i="1"/>
  <c r="F14" i="1" s="1"/>
  <c r="D16" i="1"/>
  <c r="F16" i="1" s="1"/>
  <c r="D25" i="1"/>
  <c r="F25" i="1" s="1"/>
  <c r="D6" i="1"/>
  <c r="F6" i="1" s="1"/>
  <c r="D8" i="1"/>
  <c r="F8" i="1" s="1"/>
  <c r="D13" i="1"/>
  <c r="F13" i="1" s="1"/>
  <c r="D19" i="1"/>
  <c r="F19" i="1" s="1"/>
  <c r="D22" i="1"/>
  <c r="F22" i="1" s="1"/>
  <c r="D29" i="1"/>
  <c r="F29" i="1" s="1"/>
  <c r="D31" i="1"/>
  <c r="F31" i="1" s="1"/>
  <c r="D5" i="1"/>
  <c r="F5" i="1" s="1"/>
  <c r="D12" i="1"/>
  <c r="F12" i="1" s="1"/>
  <c r="F34" i="1" l="1"/>
  <c r="R36" i="1"/>
  <c r="M27" i="1"/>
  <c r="P27" i="1"/>
  <c r="N27" i="1"/>
  <c r="Q27" i="1"/>
  <c r="O27" i="1"/>
  <c r="R19" i="1"/>
  <c r="U26" i="1" s="1"/>
  <c r="R27" i="1"/>
  <c r="U34" i="1" s="1"/>
  <c r="F26" i="1"/>
  <c r="F10" i="1"/>
  <c r="F18" i="1"/>
  <c r="AL25" i="1" l="1"/>
  <c r="AH25" i="1"/>
  <c r="AJ24" i="1"/>
  <c r="AL23" i="1"/>
  <c r="AH23" i="1"/>
  <c r="AJ22" i="1"/>
  <c r="AL21" i="1"/>
  <c r="AH21" i="1"/>
  <c r="AJ20" i="1"/>
  <c r="AL19" i="1"/>
  <c r="AH19" i="1"/>
  <c r="AK25" i="1"/>
  <c r="AM24" i="1"/>
  <c r="AI24" i="1"/>
  <c r="AK23" i="1"/>
  <c r="AM22" i="1"/>
  <c r="AI22" i="1"/>
  <c r="AK21" i="1"/>
  <c r="AM20" i="1"/>
  <c r="AI20" i="1"/>
  <c r="AK19" i="1"/>
  <c r="AL24" i="1"/>
  <c r="AJ23" i="1"/>
  <c r="AH22" i="1"/>
  <c r="AL20" i="1"/>
  <c r="AJ19" i="1"/>
  <c r="AH24" i="1"/>
  <c r="AL22" i="1"/>
  <c r="AJ21" i="1"/>
  <c r="AI25" i="1"/>
  <c r="AK22" i="1"/>
  <c r="AM19" i="1"/>
  <c r="AM25" i="1"/>
  <c r="AK24" i="1"/>
  <c r="AI23" i="1"/>
  <c r="AM21" i="1"/>
  <c r="AK20" i="1"/>
  <c r="AI19" i="1"/>
  <c r="AJ25" i="1"/>
  <c r="AH20" i="1"/>
  <c r="AM23" i="1"/>
  <c r="AI21" i="1"/>
  <c r="AJ33" i="1"/>
  <c r="AL32" i="1"/>
  <c r="AH32" i="1"/>
  <c r="AJ31" i="1"/>
  <c r="AL30" i="1"/>
  <c r="AH30" i="1"/>
  <c r="AJ29" i="1"/>
  <c r="AL28" i="1"/>
  <c r="AH28" i="1"/>
  <c r="AJ27" i="1"/>
  <c r="AM33" i="1"/>
  <c r="AI33" i="1"/>
  <c r="AK32" i="1"/>
  <c r="AM31" i="1"/>
  <c r="AI31" i="1"/>
  <c r="AK30" i="1"/>
  <c r="AM29" i="1"/>
  <c r="AI29" i="1"/>
  <c r="AK28" i="1"/>
  <c r="AM27" i="1"/>
  <c r="AI27" i="1"/>
  <c r="AL33" i="1"/>
  <c r="AJ32" i="1"/>
  <c r="AH31" i="1"/>
  <c r="AL29" i="1"/>
  <c r="AJ28" i="1"/>
  <c r="AH27" i="1"/>
  <c r="AH33" i="1"/>
  <c r="AL31" i="1"/>
  <c r="AJ30" i="1"/>
  <c r="AH29" i="1"/>
  <c r="AL27" i="1"/>
  <c r="AM32" i="1"/>
  <c r="AM28" i="1"/>
  <c r="AK33" i="1"/>
  <c r="AI32" i="1"/>
  <c r="AM30" i="1"/>
  <c r="AK29" i="1"/>
  <c r="AI28" i="1"/>
  <c r="AK31" i="1"/>
  <c r="AI30" i="1"/>
  <c r="AK27" i="1"/>
  <c r="AF27" i="1"/>
  <c r="AB27" i="1"/>
  <c r="AD27" i="1"/>
  <c r="AE27" i="1"/>
  <c r="AG27" i="1"/>
  <c r="AC27" i="1"/>
  <c r="AF19" i="1"/>
  <c r="AB19" i="1"/>
  <c r="AE19" i="1"/>
  <c r="AD19" i="1"/>
  <c r="AG19" i="1"/>
  <c r="AC19" i="1"/>
  <c r="R3" i="1"/>
  <c r="U10" i="1" s="1"/>
  <c r="N11" i="1"/>
  <c r="M11" i="1"/>
  <c r="Q11" i="1"/>
  <c r="O11" i="1"/>
  <c r="P11" i="1"/>
  <c r="R11" i="1"/>
  <c r="P3" i="1"/>
  <c r="Q3" i="1"/>
  <c r="N3" i="1"/>
  <c r="O3" i="1"/>
  <c r="M3" i="1"/>
  <c r="N19" i="1"/>
  <c r="O19" i="1"/>
  <c r="Q19" i="1"/>
  <c r="P19" i="1"/>
  <c r="M19" i="1"/>
  <c r="AK34" i="1" l="1"/>
  <c r="AM26" i="1"/>
  <c r="AH26" i="1"/>
  <c r="AM34" i="1"/>
  <c r="AL34" i="1"/>
  <c r="AI26" i="1"/>
  <c r="AJ26" i="1"/>
  <c r="AJ34" i="1"/>
  <c r="AI34" i="1"/>
  <c r="AL9" i="1"/>
  <c r="AH9" i="1"/>
  <c r="AJ8" i="1"/>
  <c r="AL7" i="1"/>
  <c r="AH7" i="1"/>
  <c r="AJ6" i="1"/>
  <c r="AL5" i="1"/>
  <c r="AH5" i="1"/>
  <c r="AJ4" i="1"/>
  <c r="AL3" i="1"/>
  <c r="AH3" i="1"/>
  <c r="AK9" i="1"/>
  <c r="AM8" i="1"/>
  <c r="AI8" i="1"/>
  <c r="AK7" i="1"/>
  <c r="AM6" i="1"/>
  <c r="AI6" i="1"/>
  <c r="AK5" i="1"/>
  <c r="AM4" i="1"/>
  <c r="AI4" i="1"/>
  <c r="AJ9" i="1"/>
  <c r="AH8" i="1"/>
  <c r="AL6" i="1"/>
  <c r="AJ5" i="1"/>
  <c r="AH4" i="1"/>
  <c r="AI3" i="1"/>
  <c r="AL8" i="1"/>
  <c r="AH6" i="1"/>
  <c r="AK3" i="1"/>
  <c r="AM9" i="1"/>
  <c r="AI7" i="1"/>
  <c r="AK4" i="1"/>
  <c r="AI9" i="1"/>
  <c r="AM7" i="1"/>
  <c r="AK6" i="1"/>
  <c r="AI5" i="1"/>
  <c r="AM3" i="1"/>
  <c r="AJ7" i="1"/>
  <c r="AL4" i="1"/>
  <c r="AK8" i="1"/>
  <c r="AM5" i="1"/>
  <c r="AJ3" i="1"/>
  <c r="AH34" i="1"/>
  <c r="AL26" i="1"/>
  <c r="AK26" i="1"/>
  <c r="AG3" i="1"/>
  <c r="AF3" i="1"/>
  <c r="AB3" i="1"/>
  <c r="AC3" i="1"/>
  <c r="AE3" i="1"/>
  <c r="AD3" i="1"/>
  <c r="M34" i="1"/>
  <c r="R34" i="1"/>
  <c r="U18" i="1"/>
  <c r="O34" i="1"/>
  <c r="N34" i="1"/>
  <c r="P34" i="1"/>
  <c r="Q34" i="1"/>
  <c r="R39" i="1"/>
  <c r="R37" i="1" s="1"/>
  <c r="R38" i="1" s="1"/>
  <c r="AL10" i="1" l="1"/>
  <c r="AJ17" i="1"/>
  <c r="AL16" i="1"/>
  <c r="AH16" i="1"/>
  <c r="AJ15" i="1"/>
  <c r="AL14" i="1"/>
  <c r="AH14" i="1"/>
  <c r="AJ13" i="1"/>
  <c r="AL12" i="1"/>
  <c r="AH12" i="1"/>
  <c r="AJ11" i="1"/>
  <c r="AM17" i="1"/>
  <c r="AI17" i="1"/>
  <c r="AK16" i="1"/>
  <c r="AM15" i="1"/>
  <c r="AI15" i="1"/>
  <c r="AK14" i="1"/>
  <c r="AM13" i="1"/>
  <c r="AI13" i="1"/>
  <c r="AK12" i="1"/>
  <c r="AM11" i="1"/>
  <c r="AI11" i="1"/>
  <c r="AH17" i="1"/>
  <c r="AL15" i="1"/>
  <c r="AJ14" i="1"/>
  <c r="AH13" i="1"/>
  <c r="AL11" i="1"/>
  <c r="AL17" i="1"/>
  <c r="AH15" i="1"/>
  <c r="AJ12" i="1"/>
  <c r="AI16" i="1"/>
  <c r="AK13" i="1"/>
  <c r="AM16" i="1"/>
  <c r="AK15" i="1"/>
  <c r="AI14" i="1"/>
  <c r="AM12" i="1"/>
  <c r="AK11" i="1"/>
  <c r="AJ16" i="1"/>
  <c r="AL13" i="1"/>
  <c r="AH11" i="1"/>
  <c r="AK17" i="1"/>
  <c r="AM14" i="1"/>
  <c r="AI12" i="1"/>
  <c r="AJ10" i="1"/>
  <c r="AI10" i="1"/>
  <c r="AH10" i="1"/>
  <c r="AM10" i="1"/>
  <c r="AK10" i="1"/>
  <c r="AF11" i="1"/>
  <c r="AF34" i="1" s="1"/>
  <c r="AB11" i="1"/>
  <c r="AB34" i="1" s="1"/>
  <c r="AD11" i="1"/>
  <c r="AD34" i="1" s="1"/>
  <c r="AG11" i="1"/>
  <c r="AG34" i="1" s="1"/>
  <c r="AE11" i="1"/>
  <c r="AE34" i="1" s="1"/>
  <c r="AC11" i="1"/>
  <c r="AC34" i="1" s="1"/>
  <c r="AJ18" i="1" l="1"/>
  <c r="AI18" i="1"/>
  <c r="AM18" i="1"/>
  <c r="AM36" i="1" s="1"/>
  <c r="AH18" i="1"/>
  <c r="AK18" i="1"/>
  <c r="AL18" i="1"/>
  <c r="AG39" i="1"/>
  <c r="AG37" i="1" l="1"/>
  <c r="AG38" i="1" s="1"/>
  <c r="AG40" i="1"/>
</calcChain>
</file>

<file path=xl/sharedStrings.xml><?xml version="1.0" encoding="utf-8"?>
<sst xmlns="http://schemas.openxmlformats.org/spreadsheetml/2006/main" count="101" uniqueCount="50">
  <si>
    <t>Servei plec</t>
  </si>
  <si>
    <t>Perfil</t>
  </si>
  <si>
    <t>Hores 2026</t>
  </si>
  <si>
    <t>Hores 2027</t>
  </si>
  <si>
    <t>Hores 2028</t>
  </si>
  <si>
    <t>Hores 2029</t>
  </si>
  <si>
    <t>Hores 2030</t>
  </si>
  <si>
    <t>Manteniment correctiu</t>
  </si>
  <si>
    <t>Manteniment recurrent</t>
  </si>
  <si>
    <t xml:space="preserve">Serveis Transversals de Manteniment </t>
  </si>
  <si>
    <t>Consultor/a Salesforce</t>
  </si>
  <si>
    <t>Arquitecte/a Salesforce</t>
  </si>
  <si>
    <t>Hores licitació</t>
  </si>
  <si>
    <t>Cap de projecte i Responsable del servei</t>
  </si>
  <si>
    <t>Consultor/a BI</t>
  </si>
  <si>
    <t>Analista programador sènior Salesforce</t>
  </si>
  <si>
    <t>Analista programador Salesforce</t>
  </si>
  <si>
    <t>Analista programador sènior integracions</t>
  </si>
  <si>
    <t xml:space="preserve">Evolutius recurrents </t>
  </si>
  <si>
    <t>%dedicació</t>
  </si>
  <si>
    <t>Total Hores licitació</t>
  </si>
  <si>
    <t>Import €/hora amb IVA</t>
  </si>
  <si>
    <t>Preu/hora IVA exclòs</t>
  </si>
  <si>
    <t>Salesforce</t>
  </si>
  <si>
    <t>LICITACIÓ</t>
  </si>
  <si>
    <t>Preu perfil IVA inclòs</t>
  </si>
  <si>
    <t>Preu perfil IVA exclòs</t>
  </si>
  <si>
    <t>Preu / hora /perfil  IVA inclòs</t>
  </si>
  <si>
    <t>OFERTA</t>
  </si>
  <si>
    <t>Import iva inclòs 2026</t>
  </si>
  <si>
    <t>Import iva inclòs 2030</t>
  </si>
  <si>
    <t>Import iva inclòs 2027</t>
  </si>
  <si>
    <t>Import iva inclòs 2028</t>
  </si>
  <si>
    <t>Import iva inclòs 2029</t>
  </si>
  <si>
    <t>Total import IVA inclòs</t>
  </si>
  <si>
    <t>Preu licitació (iva exclòs)</t>
  </si>
  <si>
    <t>IVA 21%</t>
  </si>
  <si>
    <t>Import licitació (iva inclòs)</t>
  </si>
  <si>
    <t>Oferta econòmica (iva exclòs)</t>
  </si>
  <si>
    <t>Oferta econòmica (iva inclòs)</t>
  </si>
  <si>
    <t xml:space="preserve"> Oferta econòmica IVA 21%</t>
  </si>
  <si>
    <t>OFERTA ECONÒMICA</t>
  </si>
  <si>
    <t xml:space="preserve">Total Hores </t>
  </si>
  <si>
    <t>RECÀLCUL HORES CONTRACTE</t>
  </si>
  <si>
    <t>Hores contracte</t>
  </si>
  <si>
    <t>Baixa licitatòria</t>
  </si>
  <si>
    <t>Instruccions:</t>
  </si>
  <si>
    <t>2. A partir de l'import de la tarifa iva exclòs es recalcula la oferta econòmica</t>
  </si>
  <si>
    <t>3. A partir de l'import de la tarifa iva exclòs es recalculen les hores del contracte</t>
  </si>
  <si>
    <t>1. Indicar a la pestanya "Càlculs manteniment" el preu hora iva exclòs ofert pel licitador per cada perfil (columna H, files 42 a 46)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</si>
</sst>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Aptos Narrow"/>
      <family val="2"/>
      <scheme val="minor"/>
    </font>
    <font>
      <b/>
      <sz val="8"/>
      <color rgb="FFFFFFFF"/>
      <name val="Calibri"/>
      <family val="2"/>
    </font>
    <font>
      <sz val="8"/>
      <color rgb="FFFFFFFF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Calibri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Calibri"/>
      <family val="2"/>
    </font>
    <font>
      <b/>
      <sz val="8"/>
      <color theme="0"/>
      <name val="Calibri"/>
      <family val="2"/>
    </font>
    <font>
      <b/>
      <sz val="8"/>
      <color theme="1"/>
      <name val="Calibri"/>
      <family val="2"/>
    </font>
    <font>
      <b/>
      <sz val="10"/>
      <color rgb="FFFFFFFF"/>
      <name val="Calibri"/>
      <family val="2"/>
    </font>
    <font>
      <b/>
      <sz val="8"/>
      <color theme="1"/>
      <name val="Aptos Narrow"/>
      <family val="2"/>
      <scheme val="minor"/>
    </font>
    <font>
      <b/>
      <sz val="8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name val="Calibri"/>
      <family val="2"/>
    </font>
    <font>
      <b/>
      <sz val="9"/>
      <color theme="1"/>
      <name val="Aptos Narrow"/>
      <family val="2"/>
      <scheme val="minor"/>
    </font>
    <font>
      <b/>
      <sz val="9"/>
      <color theme="0"/>
      <name val="Calibri"/>
      <family val="2"/>
    </font>
    <font>
      <b/>
      <sz val="9"/>
      <color theme="0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AC0000"/>
        <bgColor rgb="FF000000"/>
      </patternFill>
    </fill>
    <fill>
      <patternFill patternType="solid">
        <fgColor rgb="FF757171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AC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3" tint="9.9978637043366805E-2"/>
        <bgColor rgb="FF000000"/>
      </patternFill>
    </fill>
    <fill>
      <patternFill patternType="solid">
        <fgColor rgb="FFBFBFBF"/>
        <bgColor indexed="64"/>
      </patternFill>
    </fill>
    <fill>
      <patternFill patternType="solid">
        <fgColor theme="3" tint="0.249977111117893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499984740745262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8">
    <xf numFmtId="0" fontId="0" fillId="0" borderId="0" xfId="0"/>
    <xf numFmtId="0" fontId="21" fillId="0" borderId="0" xfId="0" applyFont="1"/>
    <xf numFmtId="0" fontId="0" fillId="0" borderId="0" xfId="0" quotePrefix="1"/>
    <xf numFmtId="0" fontId="5" fillId="0" borderId="0" xfId="0" applyFont="1" applyProtection="1">
      <protection locked="0"/>
    </xf>
    <xf numFmtId="0" fontId="11" fillId="9" borderId="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2" fontId="10" fillId="0" borderId="1" xfId="1" applyNumberFormat="1" applyFont="1" applyBorder="1" applyProtection="1">
      <protection locked="0"/>
    </xf>
    <xf numFmtId="2" fontId="10" fillId="0" borderId="0" xfId="0" applyNumberFormat="1" applyFont="1" applyProtection="1">
      <protection locked="0"/>
    </xf>
    <xf numFmtId="0" fontId="10" fillId="7" borderId="0" xfId="0" applyFont="1" applyFill="1" applyProtection="1">
      <protection locked="0"/>
    </xf>
    <xf numFmtId="0" fontId="3" fillId="7" borderId="0" xfId="0" applyFont="1" applyFill="1" applyAlignment="1" applyProtection="1">
      <alignment horizontal="left" vertical="center"/>
      <protection locked="0"/>
    </xf>
    <xf numFmtId="2" fontId="12" fillId="7" borderId="0" xfId="0" applyNumberFormat="1" applyFont="1" applyFill="1" applyProtection="1">
      <protection locked="0"/>
    </xf>
    <xf numFmtId="2" fontId="12" fillId="0" borderId="0" xfId="0" applyNumberFormat="1" applyFont="1" applyAlignment="1" applyProtection="1">
      <alignment horizontal="right"/>
      <protection locked="0"/>
    </xf>
    <xf numFmtId="0" fontId="8" fillId="7" borderId="0" xfId="0" applyFont="1" applyFill="1" applyProtection="1">
      <protection locked="0"/>
    </xf>
    <xf numFmtId="0" fontId="7" fillId="7" borderId="0" xfId="0" applyFont="1" applyFill="1" applyAlignment="1" applyProtection="1">
      <alignment horizontal="left" vertical="center"/>
      <protection locked="0"/>
    </xf>
    <xf numFmtId="2" fontId="9" fillId="7" borderId="0" xfId="0" applyNumberFormat="1" applyFont="1" applyFill="1" applyProtection="1">
      <protection locked="0"/>
    </xf>
    <xf numFmtId="2" fontId="9" fillId="0" borderId="0" xfId="0" applyNumberFormat="1" applyFont="1" applyProtection="1">
      <protection locked="0"/>
    </xf>
    <xf numFmtId="44" fontId="9" fillId="0" borderId="0" xfId="1" applyFont="1" applyBorder="1" applyProtection="1">
      <protection locked="0"/>
    </xf>
    <xf numFmtId="4" fontId="8" fillId="7" borderId="0" xfId="0" applyNumberFormat="1" applyFont="1" applyFill="1" applyProtection="1">
      <protection locked="0"/>
    </xf>
    <xf numFmtId="4" fontId="8" fillId="0" borderId="0" xfId="0" applyNumberFormat="1" applyFont="1" applyProtection="1">
      <protection locked="0"/>
    </xf>
    <xf numFmtId="0" fontId="5" fillId="0" borderId="0" xfId="0" applyFont="1" applyProtection="1"/>
    <xf numFmtId="0" fontId="13" fillId="2" borderId="0" xfId="0" applyFont="1" applyFill="1" applyAlignment="1" applyProtection="1">
      <alignment horizontal="center" vertical="center" wrapText="1"/>
    </xf>
    <xf numFmtId="0" fontId="13" fillId="9" borderId="0" xfId="0" applyFont="1" applyFill="1" applyAlignment="1" applyProtection="1">
      <alignment horizontal="center" vertical="center" wrapText="1"/>
    </xf>
    <xf numFmtId="0" fontId="13" fillId="13" borderId="0" xfId="0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11" borderId="0" xfId="0" applyFont="1" applyFill="1" applyAlignment="1" applyProtection="1">
      <alignment horizontal="center" vertical="center" wrapText="1"/>
    </xf>
    <xf numFmtId="0" fontId="1" fillId="11" borderId="5" xfId="0" applyFont="1" applyFill="1" applyBorder="1" applyAlignment="1" applyProtection="1">
      <alignment horizontal="center" vertical="center" wrapText="1"/>
    </xf>
    <xf numFmtId="0" fontId="1" fillId="12" borderId="0" xfId="0" applyFont="1" applyFill="1" applyAlignment="1" applyProtection="1">
      <alignment horizontal="center" vertical="center" wrapText="1"/>
    </xf>
    <xf numFmtId="0" fontId="1" fillId="12" borderId="5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Protection="1"/>
    <xf numFmtId="9" fontId="3" fillId="4" borderId="1" xfId="2" applyFont="1" applyFill="1" applyBorder="1" applyProtection="1"/>
    <xf numFmtId="44" fontId="3" fillId="4" borderId="1" xfId="1" applyFont="1" applyFill="1" applyBorder="1" applyProtection="1"/>
    <xf numFmtId="2" fontId="3" fillId="4" borderId="1" xfId="0" applyNumberFormat="1" applyFont="1" applyFill="1" applyBorder="1" applyProtection="1"/>
    <xf numFmtId="44" fontId="3" fillId="4" borderId="2" xfId="1" applyFont="1" applyFill="1" applyBorder="1" applyAlignment="1" applyProtection="1">
      <alignment horizontal="center" vertical="center"/>
    </xf>
    <xf numFmtId="44" fontId="15" fillId="4" borderId="2" xfId="1" applyFont="1" applyFill="1" applyBorder="1" applyAlignment="1" applyProtection="1">
      <alignment horizontal="center" vertical="center"/>
    </xf>
    <xf numFmtId="44" fontId="3" fillId="8" borderId="1" xfId="1" applyFont="1" applyFill="1" applyBorder="1" applyProtection="1"/>
    <xf numFmtId="2" fontId="3" fillId="8" borderId="1" xfId="0" applyNumberFormat="1" applyFont="1" applyFill="1" applyBorder="1" applyProtection="1"/>
    <xf numFmtId="44" fontId="3" fillId="8" borderId="2" xfId="1" applyFont="1" applyFill="1" applyBorder="1" applyAlignment="1" applyProtection="1">
      <alignment horizontal="center" vertical="center"/>
    </xf>
    <xf numFmtId="44" fontId="15" fillId="8" borderId="2" xfId="1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</xf>
    <xf numFmtId="44" fontId="3" fillId="4" borderId="3" xfId="1" applyFont="1" applyFill="1" applyBorder="1" applyAlignment="1" applyProtection="1">
      <alignment horizontal="center" vertical="center"/>
    </xf>
    <xf numFmtId="44" fontId="15" fillId="4" borderId="3" xfId="1" applyFont="1" applyFill="1" applyBorder="1" applyAlignment="1" applyProtection="1">
      <alignment horizontal="center" vertical="center"/>
    </xf>
    <xf numFmtId="44" fontId="3" fillId="8" borderId="3" xfId="1" applyFont="1" applyFill="1" applyBorder="1" applyAlignment="1" applyProtection="1">
      <alignment horizontal="center" vertical="center"/>
    </xf>
    <xf numFmtId="44" fontId="15" fillId="8" borderId="3" xfId="1" applyFont="1" applyFill="1" applyBorder="1" applyAlignment="1" applyProtection="1">
      <alignment horizontal="center" vertical="center"/>
    </xf>
    <xf numFmtId="44" fontId="3" fillId="4" borderId="4" xfId="1" applyFont="1" applyFill="1" applyBorder="1" applyAlignment="1" applyProtection="1">
      <alignment horizontal="center" vertical="center"/>
    </xf>
    <xf numFmtId="44" fontId="15" fillId="4" borderId="4" xfId="1" applyFont="1" applyFill="1" applyBorder="1" applyAlignment="1" applyProtection="1">
      <alignment horizontal="center" vertical="center"/>
    </xf>
    <xf numFmtId="44" fontId="3" fillId="8" borderId="4" xfId="1" applyFont="1" applyFill="1" applyBorder="1" applyAlignment="1" applyProtection="1">
      <alignment horizontal="center" vertical="center"/>
    </xf>
    <xf numFmtId="44" fontId="15" fillId="8" borderId="4" xfId="1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</xf>
    <xf numFmtId="0" fontId="4" fillId="5" borderId="0" xfId="0" applyFont="1" applyFill="1" applyAlignment="1" applyProtection="1">
      <alignment horizontal="right"/>
    </xf>
    <xf numFmtId="44" fontId="4" fillId="5" borderId="0" xfId="1" applyFont="1" applyFill="1" applyAlignment="1" applyProtection="1">
      <alignment horizontal="right"/>
    </xf>
    <xf numFmtId="2" fontId="15" fillId="10" borderId="0" xfId="0" applyNumberFormat="1" applyFont="1" applyFill="1" applyProtection="1"/>
    <xf numFmtId="2" fontId="15" fillId="0" borderId="0" xfId="0" applyNumberFormat="1" applyFont="1" applyProtection="1"/>
    <xf numFmtId="0" fontId="3" fillId="0" borderId="5" xfId="0" applyFont="1" applyBorder="1" applyProtection="1"/>
    <xf numFmtId="44" fontId="4" fillId="10" borderId="0" xfId="1" applyFont="1" applyFill="1" applyAlignment="1" applyProtection="1">
      <alignment horizontal="right"/>
    </xf>
    <xf numFmtId="4" fontId="3" fillId="4" borderId="1" xfId="0" applyNumberFormat="1" applyFont="1" applyFill="1" applyBorder="1" applyProtection="1"/>
    <xf numFmtId="4" fontId="3" fillId="8" borderId="1" xfId="0" applyNumberFormat="1" applyFont="1" applyFill="1" applyBorder="1" applyProtection="1"/>
    <xf numFmtId="0" fontId="3" fillId="0" borderId="0" xfId="0" applyFont="1" applyProtection="1"/>
    <xf numFmtId="44" fontId="4" fillId="5" borderId="0" xfId="0" applyNumberFormat="1" applyFont="1" applyFill="1" applyAlignment="1" applyProtection="1">
      <alignment horizontal="right"/>
    </xf>
    <xf numFmtId="44" fontId="4" fillId="10" borderId="0" xfId="0" applyNumberFormat="1" applyFont="1" applyFill="1" applyAlignment="1" applyProtection="1">
      <alignment horizontal="right"/>
    </xf>
    <xf numFmtId="0" fontId="19" fillId="6" borderId="12" xfId="0" applyFont="1" applyFill="1" applyBorder="1" applyAlignment="1" applyProtection="1">
      <alignment horizontal="right"/>
    </xf>
    <xf numFmtId="0" fontId="19" fillId="6" borderId="13" xfId="0" applyFont="1" applyFill="1" applyBorder="1" applyAlignment="1" applyProtection="1">
      <alignment horizontal="right"/>
    </xf>
    <xf numFmtId="2" fontId="16" fillId="0" borderId="14" xfId="0" applyNumberFormat="1" applyFont="1" applyBorder="1" applyProtection="1"/>
    <xf numFmtId="0" fontId="19" fillId="6" borderId="20" xfId="0" applyFont="1" applyFill="1" applyBorder="1" applyAlignment="1" applyProtection="1">
      <alignment horizontal="right"/>
    </xf>
    <xf numFmtId="0" fontId="19" fillId="6" borderId="21" xfId="0" applyFont="1" applyFill="1" applyBorder="1" applyAlignment="1" applyProtection="1">
      <alignment horizontal="right"/>
    </xf>
    <xf numFmtId="2" fontId="16" fillId="0" borderId="22" xfId="0" applyNumberFormat="1" applyFont="1" applyBorder="1" applyProtection="1"/>
    <xf numFmtId="0" fontId="19" fillId="6" borderId="15" xfId="0" applyFont="1" applyFill="1" applyBorder="1" applyAlignment="1" applyProtection="1">
      <alignment horizontal="right"/>
    </xf>
    <xf numFmtId="0" fontId="19" fillId="6" borderId="0" xfId="0" applyFont="1" applyFill="1" applyAlignment="1" applyProtection="1">
      <alignment horizontal="right"/>
    </xf>
    <xf numFmtId="44" fontId="17" fillId="0" borderId="16" xfId="1" applyFont="1" applyFill="1" applyBorder="1" applyProtection="1"/>
    <xf numFmtId="10" fontId="5" fillId="0" borderId="0" xfId="2" applyNumberFormat="1" applyFont="1" applyProtection="1"/>
    <xf numFmtId="44" fontId="16" fillId="0" borderId="16" xfId="1" applyFont="1" applyFill="1" applyBorder="1" applyProtection="1"/>
    <xf numFmtId="0" fontId="20" fillId="6" borderId="17" xfId="0" applyFont="1" applyFill="1" applyBorder="1" applyAlignment="1" applyProtection="1">
      <alignment horizontal="right"/>
    </xf>
    <xf numFmtId="0" fontId="20" fillId="6" borderId="18" xfId="0" applyFont="1" applyFill="1" applyBorder="1" applyAlignment="1" applyProtection="1">
      <alignment horizontal="right"/>
    </xf>
    <xf numFmtId="44" fontId="18" fillId="0" borderId="19" xfId="1" applyFont="1" applyBorder="1" applyProtection="1"/>
    <xf numFmtId="0" fontId="14" fillId="0" borderId="0" xfId="0" applyFont="1" applyAlignment="1" applyProtection="1">
      <alignment horizontal="center"/>
    </xf>
    <xf numFmtId="0" fontId="14" fillId="0" borderId="5" xfId="0" applyFont="1" applyBorder="1" applyAlignment="1" applyProtection="1">
      <alignment horizontal="center"/>
    </xf>
    <xf numFmtId="0" fontId="10" fillId="0" borderId="0" xfId="0" applyFont="1" applyProtection="1"/>
    <xf numFmtId="0" fontId="11" fillId="6" borderId="0" xfId="0" applyFont="1" applyFill="1" applyAlignment="1" applyProtection="1">
      <alignment horizontal="center" vertical="center" wrapText="1"/>
    </xf>
    <xf numFmtId="0" fontId="11" fillId="9" borderId="1" xfId="0" applyFont="1" applyFill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2" fontId="12" fillId="8" borderId="1" xfId="0" applyNumberFormat="1" applyFont="1" applyFill="1" applyBorder="1" applyProtection="1"/>
    <xf numFmtId="4" fontId="10" fillId="8" borderId="1" xfId="0" applyNumberFormat="1" applyFont="1" applyFill="1" applyBorder="1" applyProtection="1"/>
    <xf numFmtId="2" fontId="10" fillId="8" borderId="1" xfId="1" applyNumberFormat="1" applyFont="1" applyFill="1" applyBorder="1" applyProtection="1"/>
    <xf numFmtId="0" fontId="10" fillId="0" borderId="10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colors>
    <mruColors>
      <color rgb="FFE7E6E6"/>
      <color rgb="FFBFBFBF"/>
      <color rgb="FF7A0000"/>
      <color rgb="FFEE0000"/>
      <color rgb="FFA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4351C-B92D-4579-B9D4-6613562395DF}">
  <dimension ref="A3:A6"/>
  <sheetViews>
    <sheetView tabSelected="1" workbookViewId="0"/>
  </sheetViews>
  <sheetFormatPr defaultRowHeight="14.4" x14ac:dyDescent="0.3"/>
  <sheetData>
    <row r="3" spans="1:1" x14ac:dyDescent="0.3">
      <c r="A3" s="1" t="s">
        <v>46</v>
      </c>
    </row>
    <row r="4" spans="1:1" x14ac:dyDescent="0.3">
      <c r="A4" s="2" t="s">
        <v>49</v>
      </c>
    </row>
    <row r="5" spans="1:1" x14ac:dyDescent="0.3">
      <c r="A5" s="2" t="s">
        <v>47</v>
      </c>
    </row>
    <row r="6" spans="1:1" x14ac:dyDescent="0.3">
      <c r="A6" s="2" t="s">
        <v>48</v>
      </c>
    </row>
  </sheetData>
  <sheetProtection sheet="1" objects="1" scenarios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1E6F7-2E09-4170-A963-8909DA820B7E}">
  <dimension ref="A1:AN50"/>
  <sheetViews>
    <sheetView workbookViewId="0">
      <selection activeCell="H42" sqref="H42"/>
    </sheetView>
  </sheetViews>
  <sheetFormatPr defaultColWidth="10.88671875" defaultRowHeight="10.8" x14ac:dyDescent="0.25"/>
  <cols>
    <col min="1" max="1" width="12.88671875" style="3" customWidth="1"/>
    <col min="2" max="2" width="29" style="3" customWidth="1"/>
    <col min="3" max="3" width="23.21875" style="3" customWidth="1"/>
    <col min="4" max="5" width="7.33203125" style="3" customWidth="1"/>
    <col min="6" max="6" width="9.6640625" style="3" customWidth="1"/>
    <col min="7" max="7" width="7.44140625" style="3" bestFit="1" customWidth="1"/>
    <col min="8" max="8" width="9.5546875" style="3" bestFit="1" customWidth="1"/>
    <col min="9" max="9" width="9" style="3" bestFit="1" customWidth="1"/>
    <col min="10" max="11" width="8.109375" style="3" bestFit="1" customWidth="1"/>
    <col min="12" max="12" width="10.88671875" style="3"/>
    <col min="13" max="15" width="9.6640625" style="3" bestFit="1" customWidth="1"/>
    <col min="16" max="16" width="10.77734375" style="3" bestFit="1" customWidth="1"/>
    <col min="17" max="17" width="9.6640625" style="3" bestFit="1" customWidth="1"/>
    <col min="18" max="18" width="11.33203125" style="3" bestFit="1" customWidth="1"/>
    <col min="19" max="19" width="10.88671875" style="3"/>
    <col min="20" max="20" width="6.21875" style="3" bestFit="1" customWidth="1"/>
    <col min="21" max="21" width="12.33203125" style="3" bestFit="1" customWidth="1"/>
    <col min="22" max="32" width="10.88671875" style="3"/>
    <col min="33" max="33" width="11.33203125" style="3" bestFit="1" customWidth="1"/>
    <col min="34" max="16384" width="10.88671875" style="3"/>
  </cols>
  <sheetData>
    <row r="1" spans="1:40" ht="31.5" customHeight="1" x14ac:dyDescent="0.25">
      <c r="A1" s="19"/>
      <c r="B1" s="19"/>
      <c r="C1" s="19"/>
      <c r="D1" s="20" t="s">
        <v>24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 t="s">
        <v>41</v>
      </c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2" t="s">
        <v>43</v>
      </c>
      <c r="AI1" s="22"/>
      <c r="AJ1" s="22"/>
      <c r="AK1" s="22"/>
      <c r="AL1" s="22"/>
      <c r="AM1" s="22"/>
      <c r="AN1" s="19"/>
    </row>
    <row r="2" spans="1:40" ht="40.799999999999997" x14ac:dyDescent="0.25">
      <c r="A2" s="23" t="s">
        <v>0</v>
      </c>
      <c r="B2" s="23" t="s">
        <v>1</v>
      </c>
      <c r="C2" s="23" t="s">
        <v>19</v>
      </c>
      <c r="D2" s="23" t="s">
        <v>25</v>
      </c>
      <c r="E2" s="23" t="s">
        <v>26</v>
      </c>
      <c r="F2" s="23" t="s">
        <v>27</v>
      </c>
      <c r="G2" s="23" t="s">
        <v>2</v>
      </c>
      <c r="H2" s="23" t="s">
        <v>3</v>
      </c>
      <c r="I2" s="23" t="s">
        <v>4</v>
      </c>
      <c r="J2" s="23" t="s">
        <v>5</v>
      </c>
      <c r="K2" s="23" t="s">
        <v>6</v>
      </c>
      <c r="L2" s="24" t="s">
        <v>20</v>
      </c>
      <c r="M2" s="23" t="s">
        <v>29</v>
      </c>
      <c r="N2" s="23" t="s">
        <v>31</v>
      </c>
      <c r="O2" s="23" t="s">
        <v>32</v>
      </c>
      <c r="P2" s="23" t="s">
        <v>33</v>
      </c>
      <c r="Q2" s="23" t="s">
        <v>30</v>
      </c>
      <c r="R2" s="23" t="s">
        <v>34</v>
      </c>
      <c r="S2" s="25" t="s">
        <v>25</v>
      </c>
      <c r="T2" s="25" t="s">
        <v>26</v>
      </c>
      <c r="U2" s="25" t="s">
        <v>27</v>
      </c>
      <c r="V2" s="25" t="s">
        <v>2</v>
      </c>
      <c r="W2" s="25" t="s">
        <v>3</v>
      </c>
      <c r="X2" s="25" t="s">
        <v>4</v>
      </c>
      <c r="Y2" s="25" t="s">
        <v>5</v>
      </c>
      <c r="Z2" s="25" t="s">
        <v>6</v>
      </c>
      <c r="AA2" s="26" t="s">
        <v>20</v>
      </c>
      <c r="AB2" s="25" t="s">
        <v>29</v>
      </c>
      <c r="AC2" s="25" t="s">
        <v>31</v>
      </c>
      <c r="AD2" s="25" t="s">
        <v>32</v>
      </c>
      <c r="AE2" s="25" t="s">
        <v>33</v>
      </c>
      <c r="AF2" s="25" t="s">
        <v>30</v>
      </c>
      <c r="AG2" s="25" t="s">
        <v>34</v>
      </c>
      <c r="AH2" s="27" t="s">
        <v>2</v>
      </c>
      <c r="AI2" s="27" t="s">
        <v>3</v>
      </c>
      <c r="AJ2" s="27" t="s">
        <v>4</v>
      </c>
      <c r="AK2" s="27" t="s">
        <v>5</v>
      </c>
      <c r="AL2" s="27" t="s">
        <v>6</v>
      </c>
      <c r="AM2" s="28" t="s">
        <v>42</v>
      </c>
      <c r="AN2" s="19"/>
    </row>
    <row r="3" spans="1:40" ht="12" customHeight="1" x14ac:dyDescent="0.25">
      <c r="A3" s="29" t="s">
        <v>7</v>
      </c>
      <c r="B3" s="30" t="s">
        <v>13</v>
      </c>
      <c r="C3" s="31">
        <v>0.04</v>
      </c>
      <c r="D3" s="32">
        <f>E42</f>
        <v>106</v>
      </c>
      <c r="E3" s="32">
        <f>F42</f>
        <v>87.6</v>
      </c>
      <c r="F3" s="32">
        <f>C3*D3</f>
        <v>4.24</v>
      </c>
      <c r="G3" s="33">
        <v>5.2961731343283578</v>
      </c>
      <c r="H3" s="33">
        <v>49.449600000000004</v>
      </c>
      <c r="I3" s="33">
        <v>52.08</v>
      </c>
      <c r="J3" s="33">
        <v>74.332794029850746</v>
      </c>
      <c r="K3" s="33">
        <v>36.860913432835822</v>
      </c>
      <c r="L3" s="33">
        <f>SUM(G3:K3)</f>
        <v>218.0194805970149</v>
      </c>
      <c r="M3" s="34">
        <f>G10*$F$10</f>
        <v>8871.0899999999983</v>
      </c>
      <c r="N3" s="34">
        <f>H10*$F$10</f>
        <v>82828.08</v>
      </c>
      <c r="O3" s="34">
        <f>I10*$F$10</f>
        <v>87234</v>
      </c>
      <c r="P3" s="34">
        <f>J10*$F$10</f>
        <v>124507.43</v>
      </c>
      <c r="Q3" s="34">
        <f>K10*$F$10</f>
        <v>61742.03</v>
      </c>
      <c r="R3" s="35">
        <f>L10*F10</f>
        <v>365182.63</v>
      </c>
      <c r="S3" s="36">
        <f>G42</f>
        <v>106</v>
      </c>
      <c r="T3" s="36">
        <f>H42</f>
        <v>87.6</v>
      </c>
      <c r="U3" s="36">
        <f>C3*S3</f>
        <v>4.24</v>
      </c>
      <c r="V3" s="37">
        <v>5.2961731343283578</v>
      </c>
      <c r="W3" s="37">
        <v>49.449600000000004</v>
      </c>
      <c r="X3" s="37">
        <v>52.08</v>
      </c>
      <c r="Y3" s="37">
        <v>74.332794029850746</v>
      </c>
      <c r="Z3" s="37">
        <v>36.860913432835822</v>
      </c>
      <c r="AA3" s="37">
        <f>SUM(V3:Z3)</f>
        <v>218.0194805970149</v>
      </c>
      <c r="AB3" s="38">
        <f>V10*$U$10</f>
        <v>8871.0899999999983</v>
      </c>
      <c r="AC3" s="38">
        <f t="shared" ref="AC3:AF3" si="0">W10*$U$10</f>
        <v>82828.08</v>
      </c>
      <c r="AD3" s="38">
        <f t="shared" si="0"/>
        <v>87234</v>
      </c>
      <c r="AE3" s="38">
        <f t="shared" si="0"/>
        <v>124507.43</v>
      </c>
      <c r="AF3" s="38">
        <f t="shared" si="0"/>
        <v>61742.03</v>
      </c>
      <c r="AG3" s="39">
        <f>AA10*U10</f>
        <v>365182.63</v>
      </c>
      <c r="AH3" s="37">
        <f>(M$3/$U$10)*$C3</f>
        <v>5.2961731343283578</v>
      </c>
      <c r="AI3" s="37">
        <f t="shared" ref="AI3:AM9" si="1">(N$3/$U$10)*$C3</f>
        <v>49.449600000000004</v>
      </c>
      <c r="AJ3" s="37">
        <f t="shared" si="1"/>
        <v>52.08</v>
      </c>
      <c r="AK3" s="37">
        <f t="shared" si="1"/>
        <v>74.332794029850746</v>
      </c>
      <c r="AL3" s="37">
        <f t="shared" si="1"/>
        <v>36.860913432835822</v>
      </c>
      <c r="AM3" s="37">
        <f t="shared" si="1"/>
        <v>218.01948059701493</v>
      </c>
      <c r="AN3" s="19"/>
    </row>
    <row r="4" spans="1:40" x14ac:dyDescent="0.25">
      <c r="A4" s="40"/>
      <c r="B4" s="30" t="s">
        <v>11</v>
      </c>
      <c r="C4" s="31">
        <v>0.04</v>
      </c>
      <c r="D4" s="32">
        <f t="shared" ref="D4:E4" si="2">E43</f>
        <v>110.27</v>
      </c>
      <c r="E4" s="32">
        <f t="shared" si="2"/>
        <v>91.128839062500006</v>
      </c>
      <c r="F4" s="32">
        <f t="shared" ref="F4:F9" si="3">C4*D4</f>
        <v>4.4108000000000001</v>
      </c>
      <c r="G4" s="33">
        <v>5.2961731343283578</v>
      </c>
      <c r="H4" s="33">
        <v>49.449600000000004</v>
      </c>
      <c r="I4" s="33">
        <v>52.08</v>
      </c>
      <c r="J4" s="33">
        <v>74.332794029850746</v>
      </c>
      <c r="K4" s="33">
        <v>36.860913432835822</v>
      </c>
      <c r="L4" s="33">
        <f t="shared" ref="L4:L8" si="4">SUM(G4:K4)</f>
        <v>218.0194805970149</v>
      </c>
      <c r="M4" s="41"/>
      <c r="N4" s="41"/>
      <c r="O4" s="41"/>
      <c r="P4" s="41"/>
      <c r="Q4" s="41"/>
      <c r="R4" s="42"/>
      <c r="S4" s="36">
        <f t="shared" ref="S4:T4" si="5">G43</f>
        <v>110.27</v>
      </c>
      <c r="T4" s="36">
        <f t="shared" si="5"/>
        <v>91.128839062500006</v>
      </c>
      <c r="U4" s="36">
        <f t="shared" ref="U4:U9" si="6">C4*S4</f>
        <v>4.4108000000000001</v>
      </c>
      <c r="V4" s="37">
        <v>5.2961731343283578</v>
      </c>
      <c r="W4" s="37">
        <v>49.449600000000004</v>
      </c>
      <c r="X4" s="37">
        <v>52.08</v>
      </c>
      <c r="Y4" s="37">
        <v>74.332794029850746</v>
      </c>
      <c r="Z4" s="37">
        <v>36.860913432835822</v>
      </c>
      <c r="AA4" s="37">
        <f t="shared" ref="AA4:AA8" si="7">SUM(V4:Z4)</f>
        <v>218.0194805970149</v>
      </c>
      <c r="AB4" s="43"/>
      <c r="AC4" s="43"/>
      <c r="AD4" s="43"/>
      <c r="AE4" s="43"/>
      <c r="AF4" s="43"/>
      <c r="AG4" s="44"/>
      <c r="AH4" s="37">
        <f t="shared" ref="AH4:AH9" si="8">(M$3/$U$10)*$C4</f>
        <v>5.2961731343283578</v>
      </c>
      <c r="AI4" s="37">
        <f t="shared" si="1"/>
        <v>49.449600000000004</v>
      </c>
      <c r="AJ4" s="37">
        <f t="shared" si="1"/>
        <v>52.08</v>
      </c>
      <c r="AK4" s="37">
        <f t="shared" si="1"/>
        <v>74.332794029850746</v>
      </c>
      <c r="AL4" s="37">
        <f t="shared" si="1"/>
        <v>36.860913432835822</v>
      </c>
      <c r="AM4" s="37">
        <f t="shared" si="1"/>
        <v>218.01948059701493</v>
      </c>
      <c r="AN4" s="19"/>
    </row>
    <row r="5" spans="1:40" x14ac:dyDescent="0.25">
      <c r="A5" s="40"/>
      <c r="B5" s="30" t="s">
        <v>10</v>
      </c>
      <c r="C5" s="31">
        <v>0.25</v>
      </c>
      <c r="D5" s="32">
        <f t="shared" ref="D5:E5" si="9">E44</f>
        <v>54.01</v>
      </c>
      <c r="E5" s="32">
        <f t="shared" si="9"/>
        <v>44.634374999999991</v>
      </c>
      <c r="F5" s="32">
        <f t="shared" si="3"/>
        <v>13.5025</v>
      </c>
      <c r="G5" s="33">
        <v>33.101082089552236</v>
      </c>
      <c r="H5" s="33">
        <v>309.06</v>
      </c>
      <c r="I5" s="33">
        <v>325.5</v>
      </c>
      <c r="J5" s="33">
        <v>464.57996268656711</v>
      </c>
      <c r="K5" s="33">
        <v>230.38070895522387</v>
      </c>
      <c r="L5" s="33">
        <f t="shared" si="4"/>
        <v>1362.6217537313432</v>
      </c>
      <c r="M5" s="41"/>
      <c r="N5" s="41"/>
      <c r="O5" s="41"/>
      <c r="P5" s="41"/>
      <c r="Q5" s="41"/>
      <c r="R5" s="42"/>
      <c r="S5" s="36">
        <f t="shared" ref="S5:T5" si="10">G44</f>
        <v>54.01</v>
      </c>
      <c r="T5" s="36">
        <f t="shared" si="10"/>
        <v>44.634374999999991</v>
      </c>
      <c r="U5" s="36">
        <f t="shared" si="6"/>
        <v>13.5025</v>
      </c>
      <c r="V5" s="37">
        <v>33.101082089552236</v>
      </c>
      <c r="W5" s="37">
        <v>309.06</v>
      </c>
      <c r="X5" s="37">
        <v>325.5</v>
      </c>
      <c r="Y5" s="37">
        <v>464.57996268656711</v>
      </c>
      <c r="Z5" s="37">
        <v>230.38070895522387</v>
      </c>
      <c r="AA5" s="37">
        <f t="shared" si="7"/>
        <v>1362.6217537313432</v>
      </c>
      <c r="AB5" s="43"/>
      <c r="AC5" s="43"/>
      <c r="AD5" s="43"/>
      <c r="AE5" s="43"/>
      <c r="AF5" s="43"/>
      <c r="AG5" s="44"/>
      <c r="AH5" s="37">
        <f t="shared" si="8"/>
        <v>33.101082089552236</v>
      </c>
      <c r="AI5" s="37">
        <f t="shared" si="1"/>
        <v>309.06</v>
      </c>
      <c r="AJ5" s="37">
        <f t="shared" si="1"/>
        <v>325.5</v>
      </c>
      <c r="AK5" s="37">
        <f t="shared" si="1"/>
        <v>464.57996268656711</v>
      </c>
      <c r="AL5" s="37">
        <f t="shared" si="1"/>
        <v>230.38070895522387</v>
      </c>
      <c r="AM5" s="37">
        <f t="shared" si="1"/>
        <v>1362.6217537313432</v>
      </c>
      <c r="AN5" s="19"/>
    </row>
    <row r="6" spans="1:40" x14ac:dyDescent="0.25">
      <c r="A6" s="40"/>
      <c r="B6" s="30" t="s">
        <v>14</v>
      </c>
      <c r="C6" s="31">
        <v>0.06</v>
      </c>
      <c r="D6" s="32">
        <f t="shared" ref="D6:E6" si="11">E45</f>
        <v>70.459999999999994</v>
      </c>
      <c r="E6" s="32">
        <f t="shared" si="11"/>
        <v>58.23</v>
      </c>
      <c r="F6" s="32">
        <f t="shared" si="3"/>
        <v>4.2275999999999998</v>
      </c>
      <c r="G6" s="33">
        <v>7.9442597014925367</v>
      </c>
      <c r="H6" s="33">
        <v>74.174399999999991</v>
      </c>
      <c r="I6" s="33">
        <v>78.11999999999999</v>
      </c>
      <c r="J6" s="33">
        <v>111.4991910447761</v>
      </c>
      <c r="K6" s="33">
        <v>55.291370149253723</v>
      </c>
      <c r="L6" s="33">
        <f t="shared" si="4"/>
        <v>327.02922089552231</v>
      </c>
      <c r="M6" s="41"/>
      <c r="N6" s="41"/>
      <c r="O6" s="41"/>
      <c r="P6" s="41"/>
      <c r="Q6" s="41"/>
      <c r="R6" s="42"/>
      <c r="S6" s="36">
        <f t="shared" ref="S6:T6" si="12">G45</f>
        <v>70.459999999999994</v>
      </c>
      <c r="T6" s="36">
        <f t="shared" si="12"/>
        <v>58.23</v>
      </c>
      <c r="U6" s="36">
        <f t="shared" si="6"/>
        <v>4.2275999999999998</v>
      </c>
      <c r="V6" s="37">
        <v>7.9442597014925367</v>
      </c>
      <c r="W6" s="37">
        <v>74.174399999999991</v>
      </c>
      <c r="X6" s="37">
        <v>78.11999999999999</v>
      </c>
      <c r="Y6" s="37">
        <v>111.4991910447761</v>
      </c>
      <c r="Z6" s="37">
        <v>55.291370149253723</v>
      </c>
      <c r="AA6" s="37">
        <f t="shared" si="7"/>
        <v>327.02922089552231</v>
      </c>
      <c r="AB6" s="43"/>
      <c r="AC6" s="43"/>
      <c r="AD6" s="43"/>
      <c r="AE6" s="43"/>
      <c r="AF6" s="43"/>
      <c r="AG6" s="44"/>
      <c r="AH6" s="37">
        <f t="shared" si="8"/>
        <v>7.9442597014925367</v>
      </c>
      <c r="AI6" s="37">
        <f t="shared" si="1"/>
        <v>74.174399999999991</v>
      </c>
      <c r="AJ6" s="37">
        <f t="shared" si="1"/>
        <v>78.11999999999999</v>
      </c>
      <c r="AK6" s="37">
        <f t="shared" si="1"/>
        <v>111.4991910447761</v>
      </c>
      <c r="AL6" s="37">
        <f t="shared" si="1"/>
        <v>55.291370149253723</v>
      </c>
      <c r="AM6" s="37">
        <f t="shared" si="1"/>
        <v>327.02922089552237</v>
      </c>
      <c r="AN6" s="19"/>
    </row>
    <row r="7" spans="1:40" x14ac:dyDescent="0.25">
      <c r="A7" s="40"/>
      <c r="B7" s="30" t="s">
        <v>15</v>
      </c>
      <c r="C7" s="31">
        <v>0.32</v>
      </c>
      <c r="D7" s="32">
        <f t="shared" ref="D7:E7" si="13">E46</f>
        <v>71.77</v>
      </c>
      <c r="E7" s="32">
        <f t="shared" si="13"/>
        <v>59.310351562499989</v>
      </c>
      <c r="F7" s="32">
        <f t="shared" si="3"/>
        <v>22.9664</v>
      </c>
      <c r="G7" s="33">
        <v>42.369385074626862</v>
      </c>
      <c r="H7" s="33">
        <v>395.59680000000003</v>
      </c>
      <c r="I7" s="33">
        <v>416.64</v>
      </c>
      <c r="J7" s="33">
        <v>594.66235223880597</v>
      </c>
      <c r="K7" s="33">
        <v>294.88730746268658</v>
      </c>
      <c r="L7" s="33">
        <f t="shared" si="4"/>
        <v>1744.1558447761192</v>
      </c>
      <c r="M7" s="41"/>
      <c r="N7" s="41"/>
      <c r="O7" s="41"/>
      <c r="P7" s="41"/>
      <c r="Q7" s="41"/>
      <c r="R7" s="42"/>
      <c r="S7" s="36">
        <f t="shared" ref="S7:T7" si="14">G46</f>
        <v>71.77</v>
      </c>
      <c r="T7" s="36">
        <f t="shared" si="14"/>
        <v>59.310351562499989</v>
      </c>
      <c r="U7" s="36">
        <f t="shared" si="6"/>
        <v>22.9664</v>
      </c>
      <c r="V7" s="37">
        <v>42.369385074626862</v>
      </c>
      <c r="W7" s="37">
        <v>395.59680000000003</v>
      </c>
      <c r="X7" s="37">
        <v>416.64</v>
      </c>
      <c r="Y7" s="37">
        <v>594.66235223880597</v>
      </c>
      <c r="Z7" s="37">
        <v>294.88730746268658</v>
      </c>
      <c r="AA7" s="37">
        <f t="shared" si="7"/>
        <v>1744.1558447761192</v>
      </c>
      <c r="AB7" s="43"/>
      <c r="AC7" s="43"/>
      <c r="AD7" s="43"/>
      <c r="AE7" s="43"/>
      <c r="AF7" s="43"/>
      <c r="AG7" s="44"/>
      <c r="AH7" s="37">
        <f t="shared" si="8"/>
        <v>42.369385074626862</v>
      </c>
      <c r="AI7" s="37">
        <f t="shared" si="1"/>
        <v>395.59680000000003</v>
      </c>
      <c r="AJ7" s="37">
        <f t="shared" si="1"/>
        <v>416.64</v>
      </c>
      <c r="AK7" s="37">
        <f t="shared" si="1"/>
        <v>594.66235223880597</v>
      </c>
      <c r="AL7" s="37">
        <f t="shared" si="1"/>
        <v>294.88730746268658</v>
      </c>
      <c r="AM7" s="37">
        <f t="shared" si="1"/>
        <v>1744.1558447761195</v>
      </c>
      <c r="AN7" s="19"/>
    </row>
    <row r="8" spans="1:40" x14ac:dyDescent="0.25">
      <c r="A8" s="40"/>
      <c r="B8" s="30" t="s">
        <v>16</v>
      </c>
      <c r="C8" s="31">
        <v>0.17</v>
      </c>
      <c r="D8" s="32">
        <f t="shared" ref="D8:E8" si="15">E47</f>
        <v>53.2</v>
      </c>
      <c r="E8" s="32">
        <f t="shared" si="15"/>
        <v>43.967770312500001</v>
      </c>
      <c r="F8" s="32">
        <f t="shared" si="3"/>
        <v>9.0440000000000005</v>
      </c>
      <c r="G8" s="33">
        <v>22.50873582089552</v>
      </c>
      <c r="H8" s="33">
        <v>210.16080000000002</v>
      </c>
      <c r="I8" s="33">
        <v>221.34</v>
      </c>
      <c r="J8" s="33">
        <v>315.91437462686565</v>
      </c>
      <c r="K8" s="33">
        <v>156.65888208955224</v>
      </c>
      <c r="L8" s="33">
        <f t="shared" si="4"/>
        <v>926.58279253731337</v>
      </c>
      <c r="M8" s="41"/>
      <c r="N8" s="41"/>
      <c r="O8" s="41"/>
      <c r="P8" s="41"/>
      <c r="Q8" s="41"/>
      <c r="R8" s="42"/>
      <c r="S8" s="36">
        <f t="shared" ref="S8:T8" si="16">G47</f>
        <v>53.2</v>
      </c>
      <c r="T8" s="36">
        <f t="shared" si="16"/>
        <v>43.967770312500001</v>
      </c>
      <c r="U8" s="36">
        <f t="shared" si="6"/>
        <v>9.0440000000000005</v>
      </c>
      <c r="V8" s="37">
        <v>22.50873582089552</v>
      </c>
      <c r="W8" s="37">
        <v>210.16080000000002</v>
      </c>
      <c r="X8" s="37">
        <v>221.34</v>
      </c>
      <c r="Y8" s="37">
        <v>315.91437462686565</v>
      </c>
      <c r="Z8" s="37">
        <v>156.65888208955224</v>
      </c>
      <c r="AA8" s="37">
        <f t="shared" si="7"/>
        <v>926.58279253731337</v>
      </c>
      <c r="AB8" s="43"/>
      <c r="AC8" s="43"/>
      <c r="AD8" s="43"/>
      <c r="AE8" s="43"/>
      <c r="AF8" s="43"/>
      <c r="AG8" s="44"/>
      <c r="AH8" s="37">
        <f t="shared" si="8"/>
        <v>22.50873582089552</v>
      </c>
      <c r="AI8" s="37">
        <f t="shared" si="1"/>
        <v>210.16080000000002</v>
      </c>
      <c r="AJ8" s="37">
        <f t="shared" si="1"/>
        <v>221.34</v>
      </c>
      <c r="AK8" s="37">
        <f t="shared" si="1"/>
        <v>315.91437462686565</v>
      </c>
      <c r="AL8" s="37">
        <f t="shared" si="1"/>
        <v>156.65888208955224</v>
      </c>
      <c r="AM8" s="37">
        <f t="shared" si="1"/>
        <v>926.58279253731348</v>
      </c>
      <c r="AN8" s="19"/>
    </row>
    <row r="9" spans="1:40" x14ac:dyDescent="0.25">
      <c r="A9" s="40"/>
      <c r="B9" s="30" t="s">
        <v>17</v>
      </c>
      <c r="C9" s="31">
        <v>0.12</v>
      </c>
      <c r="D9" s="32">
        <f t="shared" ref="D9:E9" si="17">E48</f>
        <v>71.77</v>
      </c>
      <c r="E9" s="32">
        <f t="shared" si="17"/>
        <v>59.310351562499989</v>
      </c>
      <c r="F9" s="32">
        <f t="shared" si="3"/>
        <v>8.6123999999999992</v>
      </c>
      <c r="G9" s="33">
        <v>15.888519402985073</v>
      </c>
      <c r="H9" s="33">
        <v>148.34879999999998</v>
      </c>
      <c r="I9" s="33">
        <v>156.23999999999998</v>
      </c>
      <c r="J9" s="33">
        <v>222.99838208955219</v>
      </c>
      <c r="K9" s="33">
        <v>110.58274029850745</v>
      </c>
      <c r="L9" s="33">
        <f>SUM(G9:K9)</f>
        <v>654.05844179104463</v>
      </c>
      <c r="M9" s="45"/>
      <c r="N9" s="45"/>
      <c r="O9" s="45"/>
      <c r="P9" s="45"/>
      <c r="Q9" s="45"/>
      <c r="R9" s="46"/>
      <c r="S9" s="36">
        <f t="shared" ref="S9:T9" si="18">G48</f>
        <v>71.77</v>
      </c>
      <c r="T9" s="36">
        <f t="shared" si="18"/>
        <v>59.310351562499989</v>
      </c>
      <c r="U9" s="36">
        <f t="shared" si="6"/>
        <v>8.6123999999999992</v>
      </c>
      <c r="V9" s="37">
        <v>15.888519402985073</v>
      </c>
      <c r="W9" s="37">
        <v>148.34879999999998</v>
      </c>
      <c r="X9" s="37">
        <v>156.23999999999998</v>
      </c>
      <c r="Y9" s="37">
        <v>222.99838208955219</v>
      </c>
      <c r="Z9" s="37">
        <v>110.58274029850745</v>
      </c>
      <c r="AA9" s="37">
        <f>SUM(V9:Z9)</f>
        <v>654.05844179104463</v>
      </c>
      <c r="AB9" s="47"/>
      <c r="AC9" s="47"/>
      <c r="AD9" s="47"/>
      <c r="AE9" s="47"/>
      <c r="AF9" s="47"/>
      <c r="AG9" s="48"/>
      <c r="AH9" s="37">
        <f t="shared" si="8"/>
        <v>15.888519402985073</v>
      </c>
      <c r="AI9" s="37">
        <f t="shared" si="1"/>
        <v>148.34879999999998</v>
      </c>
      <c r="AJ9" s="37">
        <f t="shared" si="1"/>
        <v>156.23999999999998</v>
      </c>
      <c r="AK9" s="37">
        <f t="shared" si="1"/>
        <v>222.99838208955219</v>
      </c>
      <c r="AL9" s="37">
        <f t="shared" si="1"/>
        <v>110.58274029850745</v>
      </c>
      <c r="AM9" s="37">
        <f t="shared" si="1"/>
        <v>654.05844179104474</v>
      </c>
      <c r="AN9" s="19"/>
    </row>
    <row r="10" spans="1:40" x14ac:dyDescent="0.25">
      <c r="A10" s="49"/>
      <c r="B10" s="50"/>
      <c r="C10" s="50"/>
      <c r="D10" s="51"/>
      <c r="E10" s="51"/>
      <c r="F10" s="51">
        <f>ROUND(SUM(F3:F9),2)</f>
        <v>67</v>
      </c>
      <c r="G10" s="52">
        <f>SUM(G3:G9)</f>
        <v>132.40432835820894</v>
      </c>
      <c r="H10" s="52">
        <f t="shared" ref="H10:L10" si="19">SUM(H3:H9)</f>
        <v>1236.24</v>
      </c>
      <c r="I10" s="52">
        <f t="shared" si="19"/>
        <v>1302</v>
      </c>
      <c r="J10" s="52">
        <f t="shared" si="19"/>
        <v>1858.3198507462685</v>
      </c>
      <c r="K10" s="52">
        <f t="shared" si="19"/>
        <v>921.52283582089547</v>
      </c>
      <c r="L10" s="52">
        <f t="shared" si="19"/>
        <v>5450.4870149253729</v>
      </c>
      <c r="M10" s="53"/>
      <c r="N10" s="53"/>
      <c r="O10" s="53"/>
      <c r="P10" s="53"/>
      <c r="Q10" s="53"/>
      <c r="R10" s="54"/>
      <c r="S10" s="55"/>
      <c r="T10" s="55"/>
      <c r="U10" s="55">
        <f>ROUND(SUM(U3:U9),2)</f>
        <v>67</v>
      </c>
      <c r="V10" s="52">
        <f>SUM(V3:V9)</f>
        <v>132.40432835820894</v>
      </c>
      <c r="W10" s="52">
        <f t="shared" ref="W10" si="20">SUM(W3:W9)</f>
        <v>1236.24</v>
      </c>
      <c r="X10" s="52">
        <f t="shared" ref="X10" si="21">SUM(X3:X9)</f>
        <v>1302</v>
      </c>
      <c r="Y10" s="52">
        <f t="shared" ref="Y10" si="22">SUM(Y3:Y9)</f>
        <v>1858.3198507462685</v>
      </c>
      <c r="Z10" s="52">
        <f t="shared" ref="Z10" si="23">SUM(Z3:Z9)</f>
        <v>921.52283582089547</v>
      </c>
      <c r="AA10" s="52">
        <f t="shared" ref="AA10" si="24">SUM(AA3:AA9)</f>
        <v>5450.4870149253729</v>
      </c>
      <c r="AB10" s="53"/>
      <c r="AC10" s="53"/>
      <c r="AD10" s="53"/>
      <c r="AE10" s="53"/>
      <c r="AF10" s="53"/>
      <c r="AG10" s="54"/>
      <c r="AH10" s="52">
        <f>SUM(AH3:AH9)</f>
        <v>132.40432835820894</v>
      </c>
      <c r="AI10" s="52">
        <f t="shared" ref="AI10" si="25">SUM(AI3:AI9)</f>
        <v>1236.24</v>
      </c>
      <c r="AJ10" s="52">
        <f t="shared" ref="AJ10" si="26">SUM(AJ3:AJ9)</f>
        <v>1302</v>
      </c>
      <c r="AK10" s="52">
        <f t="shared" ref="AK10" si="27">SUM(AK3:AK9)</f>
        <v>1858.3198507462685</v>
      </c>
      <c r="AL10" s="52">
        <f t="shared" ref="AL10" si="28">SUM(AL3:AL9)</f>
        <v>921.52283582089547</v>
      </c>
      <c r="AM10" s="52">
        <f t="shared" ref="AM10" si="29">SUM(AM3:AM9)</f>
        <v>5450.4870149253738</v>
      </c>
      <c r="AN10" s="19"/>
    </row>
    <row r="11" spans="1:40" x14ac:dyDescent="0.25">
      <c r="A11" s="29" t="s">
        <v>8</v>
      </c>
      <c r="B11" s="30" t="s">
        <v>13</v>
      </c>
      <c r="C11" s="31">
        <v>0.04</v>
      </c>
      <c r="D11" s="32">
        <f>E42</f>
        <v>106</v>
      </c>
      <c r="E11" s="32">
        <f>F42</f>
        <v>87.6</v>
      </c>
      <c r="F11" s="32">
        <f>C11*D11</f>
        <v>4.24</v>
      </c>
      <c r="G11" s="56">
        <v>52.620214925373141</v>
      </c>
      <c r="H11" s="33">
        <v>61.812005970149251</v>
      </c>
      <c r="I11" s="33">
        <v>65.100005970149255</v>
      </c>
      <c r="J11" s="33">
        <v>92.916000000000011</v>
      </c>
      <c r="K11" s="33">
        <v>46.076149253731337</v>
      </c>
      <c r="L11" s="33">
        <f t="shared" ref="L11:L17" si="30">SUM(G11:K11)</f>
        <v>318.52437611940297</v>
      </c>
      <c r="M11" s="34">
        <f>G18*$F$18</f>
        <v>88138.86</v>
      </c>
      <c r="N11" s="34">
        <f t="shared" ref="N11:Q11" si="31">H18*$F$18</f>
        <v>103535.11</v>
      </c>
      <c r="O11" s="34">
        <f t="shared" si="31"/>
        <v>109042.50999999998</v>
      </c>
      <c r="P11" s="34">
        <f t="shared" si="31"/>
        <v>155634.30000000002</v>
      </c>
      <c r="Q11" s="34">
        <f t="shared" si="31"/>
        <v>77177.549999999988</v>
      </c>
      <c r="R11" s="35">
        <f>L18*$F$18</f>
        <v>533528.32999999996</v>
      </c>
      <c r="S11" s="36">
        <f>G42</f>
        <v>106</v>
      </c>
      <c r="T11" s="36">
        <f>H42</f>
        <v>87.6</v>
      </c>
      <c r="U11" s="36">
        <f>C11*S11</f>
        <v>4.24</v>
      </c>
      <c r="V11" s="57">
        <v>52.620214925373141</v>
      </c>
      <c r="W11" s="37">
        <v>61.812005970149251</v>
      </c>
      <c r="X11" s="37">
        <v>65.100005970149255</v>
      </c>
      <c r="Y11" s="37">
        <v>92.916000000000011</v>
      </c>
      <c r="Z11" s="37">
        <v>46.076149253731337</v>
      </c>
      <c r="AA11" s="37">
        <f t="shared" ref="AA11:AA17" si="32">SUM(V11:Z11)</f>
        <v>318.52437611940297</v>
      </c>
      <c r="AB11" s="38">
        <f>V18*$U$18</f>
        <v>88138.86</v>
      </c>
      <c r="AC11" s="38">
        <f t="shared" ref="AC11:AG11" si="33">W18*$U$18</f>
        <v>103535.11</v>
      </c>
      <c r="AD11" s="38">
        <f t="shared" si="33"/>
        <v>109042.50999999998</v>
      </c>
      <c r="AE11" s="38">
        <f t="shared" si="33"/>
        <v>155634.30000000002</v>
      </c>
      <c r="AF11" s="38">
        <f t="shared" si="33"/>
        <v>77177.549999999988</v>
      </c>
      <c r="AG11" s="38">
        <f t="shared" si="33"/>
        <v>533528.32999999996</v>
      </c>
      <c r="AH11" s="37">
        <f>(M$11/$U$18)*$C11</f>
        <v>52.620214925373141</v>
      </c>
      <c r="AI11" s="37">
        <f t="shared" ref="AI11:AM17" si="34">(N$11/$U$18)*$C11</f>
        <v>61.812005970149258</v>
      </c>
      <c r="AJ11" s="37">
        <f t="shared" si="34"/>
        <v>65.10000597014924</v>
      </c>
      <c r="AK11" s="37">
        <f t="shared" si="34"/>
        <v>92.916000000000011</v>
      </c>
      <c r="AL11" s="37">
        <f t="shared" si="34"/>
        <v>46.076149253731337</v>
      </c>
      <c r="AM11" s="37">
        <f t="shared" si="34"/>
        <v>318.52437611940297</v>
      </c>
      <c r="AN11" s="19"/>
    </row>
    <row r="12" spans="1:40" x14ac:dyDescent="0.25">
      <c r="A12" s="40"/>
      <c r="B12" s="30" t="s">
        <v>11</v>
      </c>
      <c r="C12" s="31">
        <v>0.04</v>
      </c>
      <c r="D12" s="32">
        <f t="shared" ref="D12:E12" si="35">E43</f>
        <v>110.27</v>
      </c>
      <c r="E12" s="32">
        <f t="shared" si="35"/>
        <v>91.128839062500006</v>
      </c>
      <c r="F12" s="32">
        <f t="shared" ref="F12:F19" si="36">C12*D12</f>
        <v>4.4108000000000001</v>
      </c>
      <c r="G12" s="56">
        <v>52.620214925373141</v>
      </c>
      <c r="H12" s="33">
        <v>61.812005970149251</v>
      </c>
      <c r="I12" s="33">
        <v>65.100005970149255</v>
      </c>
      <c r="J12" s="33">
        <v>92.916000000000011</v>
      </c>
      <c r="K12" s="33">
        <v>46.076149253731337</v>
      </c>
      <c r="L12" s="33">
        <f t="shared" si="30"/>
        <v>318.52437611940297</v>
      </c>
      <c r="M12" s="41"/>
      <c r="N12" s="41"/>
      <c r="O12" s="41"/>
      <c r="P12" s="41"/>
      <c r="Q12" s="41"/>
      <c r="R12" s="42"/>
      <c r="S12" s="36">
        <f t="shared" ref="S12:T12" si="37">G43</f>
        <v>110.27</v>
      </c>
      <c r="T12" s="36">
        <f t="shared" si="37"/>
        <v>91.128839062500006</v>
      </c>
      <c r="U12" s="36">
        <f t="shared" ref="U12:U17" si="38">C12*S12</f>
        <v>4.4108000000000001</v>
      </c>
      <c r="V12" s="57">
        <v>52.620214925373141</v>
      </c>
      <c r="W12" s="37">
        <v>61.812005970149251</v>
      </c>
      <c r="X12" s="37">
        <v>65.100005970149255</v>
      </c>
      <c r="Y12" s="37">
        <v>92.916000000000011</v>
      </c>
      <c r="Z12" s="37">
        <v>46.076149253731337</v>
      </c>
      <c r="AA12" s="37">
        <f t="shared" si="32"/>
        <v>318.52437611940297</v>
      </c>
      <c r="AB12" s="43"/>
      <c r="AC12" s="43"/>
      <c r="AD12" s="43"/>
      <c r="AE12" s="43"/>
      <c r="AF12" s="43"/>
      <c r="AG12" s="43"/>
      <c r="AH12" s="37">
        <f t="shared" ref="AH12:AH17" si="39">(M$11/$U$18)*$C12</f>
        <v>52.620214925373141</v>
      </c>
      <c r="AI12" s="37">
        <f t="shared" si="34"/>
        <v>61.812005970149258</v>
      </c>
      <c r="AJ12" s="37">
        <f t="shared" si="34"/>
        <v>65.10000597014924</v>
      </c>
      <c r="AK12" s="37">
        <f t="shared" si="34"/>
        <v>92.916000000000011</v>
      </c>
      <c r="AL12" s="37">
        <f t="shared" si="34"/>
        <v>46.076149253731337</v>
      </c>
      <c r="AM12" s="37">
        <f t="shared" si="34"/>
        <v>318.52437611940297</v>
      </c>
      <c r="AN12" s="19"/>
    </row>
    <row r="13" spans="1:40" x14ac:dyDescent="0.25">
      <c r="A13" s="40"/>
      <c r="B13" s="30" t="s">
        <v>10</v>
      </c>
      <c r="C13" s="31">
        <v>0.25</v>
      </c>
      <c r="D13" s="32">
        <f t="shared" ref="D13:E13" si="40">E44</f>
        <v>54.01</v>
      </c>
      <c r="E13" s="32">
        <f t="shared" si="40"/>
        <v>44.634374999999991</v>
      </c>
      <c r="F13" s="32">
        <f t="shared" si="36"/>
        <v>13.5025</v>
      </c>
      <c r="G13" s="56">
        <v>328.87634328358212</v>
      </c>
      <c r="H13" s="33">
        <v>386.3250373134328</v>
      </c>
      <c r="I13" s="33">
        <v>406.87503731343281</v>
      </c>
      <c r="J13" s="33">
        <v>580.72500000000002</v>
      </c>
      <c r="K13" s="33">
        <v>287.97593283582086</v>
      </c>
      <c r="L13" s="33">
        <f t="shared" si="30"/>
        <v>1990.7773507462684</v>
      </c>
      <c r="M13" s="41"/>
      <c r="N13" s="41"/>
      <c r="O13" s="41"/>
      <c r="P13" s="41"/>
      <c r="Q13" s="41"/>
      <c r="R13" s="42"/>
      <c r="S13" s="36">
        <f t="shared" ref="S13:T13" si="41">G44</f>
        <v>54.01</v>
      </c>
      <c r="T13" s="36">
        <f t="shared" si="41"/>
        <v>44.634374999999991</v>
      </c>
      <c r="U13" s="36">
        <f t="shared" si="38"/>
        <v>13.5025</v>
      </c>
      <c r="V13" s="57">
        <v>328.87634328358212</v>
      </c>
      <c r="W13" s="37">
        <v>386.3250373134328</v>
      </c>
      <c r="X13" s="37">
        <v>406.87503731343281</v>
      </c>
      <c r="Y13" s="37">
        <v>580.72500000000002</v>
      </c>
      <c r="Z13" s="37">
        <v>287.97593283582086</v>
      </c>
      <c r="AA13" s="37">
        <f t="shared" si="32"/>
        <v>1990.7773507462684</v>
      </c>
      <c r="AB13" s="43"/>
      <c r="AC13" s="43"/>
      <c r="AD13" s="43"/>
      <c r="AE13" s="43"/>
      <c r="AF13" s="43"/>
      <c r="AG13" s="43"/>
      <c r="AH13" s="37">
        <f t="shared" si="39"/>
        <v>328.87634328358212</v>
      </c>
      <c r="AI13" s="37">
        <f t="shared" si="34"/>
        <v>386.32503731343286</v>
      </c>
      <c r="AJ13" s="37">
        <f t="shared" si="34"/>
        <v>406.87503731343276</v>
      </c>
      <c r="AK13" s="37">
        <f t="shared" si="34"/>
        <v>580.72500000000002</v>
      </c>
      <c r="AL13" s="37">
        <f t="shared" si="34"/>
        <v>287.97593283582086</v>
      </c>
      <c r="AM13" s="37">
        <f t="shared" si="34"/>
        <v>1990.7773507462684</v>
      </c>
      <c r="AN13" s="19"/>
    </row>
    <row r="14" spans="1:40" x14ac:dyDescent="0.25">
      <c r="A14" s="40"/>
      <c r="B14" s="30" t="s">
        <v>14</v>
      </c>
      <c r="C14" s="31">
        <v>0.06</v>
      </c>
      <c r="D14" s="32">
        <f t="shared" ref="D14:E14" si="42">E45</f>
        <v>70.459999999999994</v>
      </c>
      <c r="E14" s="32">
        <f t="shared" si="42"/>
        <v>58.23</v>
      </c>
      <c r="F14" s="32">
        <f t="shared" si="36"/>
        <v>4.2275999999999998</v>
      </c>
      <c r="G14" s="56">
        <v>78.930322388059707</v>
      </c>
      <c r="H14" s="33">
        <v>92.718008955223866</v>
      </c>
      <c r="I14" s="33">
        <v>97.650008955223868</v>
      </c>
      <c r="J14" s="33">
        <v>139.374</v>
      </c>
      <c r="K14" s="33">
        <v>69.114223880597009</v>
      </c>
      <c r="L14" s="33">
        <f t="shared" si="30"/>
        <v>477.78656417910452</v>
      </c>
      <c r="M14" s="41"/>
      <c r="N14" s="41"/>
      <c r="O14" s="41"/>
      <c r="P14" s="41"/>
      <c r="Q14" s="41"/>
      <c r="R14" s="42"/>
      <c r="S14" s="36">
        <f t="shared" ref="S14:T14" si="43">G45</f>
        <v>70.459999999999994</v>
      </c>
      <c r="T14" s="36">
        <f t="shared" si="43"/>
        <v>58.23</v>
      </c>
      <c r="U14" s="36">
        <f t="shared" si="38"/>
        <v>4.2275999999999998</v>
      </c>
      <c r="V14" s="57">
        <v>78.930322388059707</v>
      </c>
      <c r="W14" s="37">
        <v>92.718008955223866</v>
      </c>
      <c r="X14" s="37">
        <v>97.650008955223868</v>
      </c>
      <c r="Y14" s="37">
        <v>139.374</v>
      </c>
      <c r="Z14" s="37">
        <v>69.114223880597009</v>
      </c>
      <c r="AA14" s="37">
        <f t="shared" si="32"/>
        <v>477.78656417910452</v>
      </c>
      <c r="AB14" s="43"/>
      <c r="AC14" s="43"/>
      <c r="AD14" s="43"/>
      <c r="AE14" s="43"/>
      <c r="AF14" s="43"/>
      <c r="AG14" s="43"/>
      <c r="AH14" s="37">
        <f t="shared" si="39"/>
        <v>78.930322388059707</v>
      </c>
      <c r="AI14" s="37">
        <f t="shared" si="34"/>
        <v>92.71800895522388</v>
      </c>
      <c r="AJ14" s="37">
        <f t="shared" si="34"/>
        <v>97.650008955223853</v>
      </c>
      <c r="AK14" s="37">
        <f t="shared" si="34"/>
        <v>139.374</v>
      </c>
      <c r="AL14" s="37">
        <f t="shared" si="34"/>
        <v>69.114223880597009</v>
      </c>
      <c r="AM14" s="37">
        <f t="shared" si="34"/>
        <v>477.7865641791044</v>
      </c>
      <c r="AN14" s="19"/>
    </row>
    <row r="15" spans="1:40" x14ac:dyDescent="0.25">
      <c r="A15" s="40"/>
      <c r="B15" s="30" t="s">
        <v>15</v>
      </c>
      <c r="C15" s="31">
        <v>0.32</v>
      </c>
      <c r="D15" s="32">
        <f t="shared" ref="D15:E15" si="44">E46</f>
        <v>71.77</v>
      </c>
      <c r="E15" s="32">
        <f t="shared" si="44"/>
        <v>59.310351562499989</v>
      </c>
      <c r="F15" s="32">
        <f t="shared" si="36"/>
        <v>22.9664</v>
      </c>
      <c r="G15" s="56">
        <v>420.96171940298512</v>
      </c>
      <c r="H15" s="33">
        <v>494.49604776119401</v>
      </c>
      <c r="I15" s="33">
        <v>520.80004776119404</v>
      </c>
      <c r="J15" s="33">
        <v>743.32800000000009</v>
      </c>
      <c r="K15" s="33">
        <v>368.6091940298507</v>
      </c>
      <c r="L15" s="33">
        <f t="shared" si="30"/>
        <v>2548.1950089552238</v>
      </c>
      <c r="M15" s="41"/>
      <c r="N15" s="41"/>
      <c r="O15" s="41"/>
      <c r="P15" s="41"/>
      <c r="Q15" s="41"/>
      <c r="R15" s="42"/>
      <c r="S15" s="36">
        <f t="shared" ref="S15:T15" si="45">G46</f>
        <v>71.77</v>
      </c>
      <c r="T15" s="36">
        <f t="shared" si="45"/>
        <v>59.310351562499989</v>
      </c>
      <c r="U15" s="36">
        <f t="shared" si="38"/>
        <v>22.9664</v>
      </c>
      <c r="V15" s="57">
        <v>420.96171940298512</v>
      </c>
      <c r="W15" s="37">
        <v>494.49604776119401</v>
      </c>
      <c r="X15" s="37">
        <v>520.80004776119404</v>
      </c>
      <c r="Y15" s="37">
        <v>743.32800000000009</v>
      </c>
      <c r="Z15" s="37">
        <v>368.6091940298507</v>
      </c>
      <c r="AA15" s="37">
        <f t="shared" si="32"/>
        <v>2548.1950089552238</v>
      </c>
      <c r="AB15" s="43"/>
      <c r="AC15" s="43"/>
      <c r="AD15" s="43"/>
      <c r="AE15" s="43"/>
      <c r="AF15" s="43"/>
      <c r="AG15" s="43"/>
      <c r="AH15" s="37">
        <f t="shared" si="39"/>
        <v>420.96171940298512</v>
      </c>
      <c r="AI15" s="37">
        <f t="shared" si="34"/>
        <v>494.49604776119406</v>
      </c>
      <c r="AJ15" s="37">
        <f t="shared" si="34"/>
        <v>520.80004776119392</v>
      </c>
      <c r="AK15" s="37">
        <f t="shared" si="34"/>
        <v>743.32800000000009</v>
      </c>
      <c r="AL15" s="37">
        <f t="shared" si="34"/>
        <v>368.6091940298507</v>
      </c>
      <c r="AM15" s="37">
        <f t="shared" si="34"/>
        <v>2548.1950089552238</v>
      </c>
      <c r="AN15" s="19"/>
    </row>
    <row r="16" spans="1:40" x14ac:dyDescent="0.25">
      <c r="A16" s="40"/>
      <c r="B16" s="30" t="s">
        <v>16</v>
      </c>
      <c r="C16" s="31">
        <v>0.17</v>
      </c>
      <c r="D16" s="32">
        <f t="shared" ref="D16:E16" si="46">E47</f>
        <v>53.2</v>
      </c>
      <c r="E16" s="32">
        <f t="shared" si="46"/>
        <v>43.967770312500001</v>
      </c>
      <c r="F16" s="32">
        <f t="shared" si="36"/>
        <v>9.0440000000000005</v>
      </c>
      <c r="G16" s="56">
        <v>223.63591343283585</v>
      </c>
      <c r="H16" s="33">
        <v>262.70102537313431</v>
      </c>
      <c r="I16" s="33">
        <v>276.67502537313436</v>
      </c>
      <c r="J16" s="33">
        <v>394.89300000000003</v>
      </c>
      <c r="K16" s="33">
        <v>195.8236343283582</v>
      </c>
      <c r="L16" s="33">
        <f t="shared" si="30"/>
        <v>1353.7285985074627</v>
      </c>
      <c r="M16" s="41"/>
      <c r="N16" s="41"/>
      <c r="O16" s="41"/>
      <c r="P16" s="41"/>
      <c r="Q16" s="41"/>
      <c r="R16" s="42"/>
      <c r="S16" s="36">
        <f t="shared" ref="S16:T16" si="47">G47</f>
        <v>53.2</v>
      </c>
      <c r="T16" s="36">
        <f t="shared" si="47"/>
        <v>43.967770312500001</v>
      </c>
      <c r="U16" s="36">
        <f t="shared" si="38"/>
        <v>9.0440000000000005</v>
      </c>
      <c r="V16" s="57">
        <v>223.63591343283585</v>
      </c>
      <c r="W16" s="37">
        <v>262.70102537313431</v>
      </c>
      <c r="X16" s="37">
        <v>276.67502537313436</v>
      </c>
      <c r="Y16" s="37">
        <v>394.89300000000003</v>
      </c>
      <c r="Z16" s="37">
        <v>195.8236343283582</v>
      </c>
      <c r="AA16" s="37">
        <f t="shared" si="32"/>
        <v>1353.7285985074627</v>
      </c>
      <c r="AB16" s="43"/>
      <c r="AC16" s="43"/>
      <c r="AD16" s="43"/>
      <c r="AE16" s="43"/>
      <c r="AF16" s="43"/>
      <c r="AG16" s="43"/>
      <c r="AH16" s="37">
        <f t="shared" si="39"/>
        <v>223.63591343283585</v>
      </c>
      <c r="AI16" s="37">
        <f t="shared" si="34"/>
        <v>262.70102537313437</v>
      </c>
      <c r="AJ16" s="37">
        <f t="shared" si="34"/>
        <v>276.6750253731343</v>
      </c>
      <c r="AK16" s="37">
        <f t="shared" si="34"/>
        <v>394.89300000000003</v>
      </c>
      <c r="AL16" s="37">
        <f t="shared" si="34"/>
        <v>195.8236343283582</v>
      </c>
      <c r="AM16" s="37">
        <f t="shared" si="34"/>
        <v>1353.7285985074627</v>
      </c>
      <c r="AN16" s="19"/>
    </row>
    <row r="17" spans="1:40" x14ac:dyDescent="0.25">
      <c r="A17" s="40"/>
      <c r="B17" s="30" t="s">
        <v>17</v>
      </c>
      <c r="C17" s="31">
        <v>0.12</v>
      </c>
      <c r="D17" s="32">
        <f t="shared" ref="D17:E17" si="48">E48</f>
        <v>71.77</v>
      </c>
      <c r="E17" s="32">
        <f t="shared" si="48"/>
        <v>59.310351562499989</v>
      </c>
      <c r="F17" s="32">
        <f t="shared" si="36"/>
        <v>8.6123999999999992</v>
      </c>
      <c r="G17" s="56">
        <v>157.86064477611941</v>
      </c>
      <c r="H17" s="33">
        <v>185.43601791044773</v>
      </c>
      <c r="I17" s="33">
        <v>195.30001791044774</v>
      </c>
      <c r="J17" s="33">
        <v>278.74799999999999</v>
      </c>
      <c r="K17" s="33">
        <v>138.22844776119402</v>
      </c>
      <c r="L17" s="33">
        <f t="shared" si="30"/>
        <v>955.57312835820903</v>
      </c>
      <c r="M17" s="45"/>
      <c r="N17" s="45"/>
      <c r="O17" s="45"/>
      <c r="P17" s="45"/>
      <c r="Q17" s="45"/>
      <c r="R17" s="46"/>
      <c r="S17" s="36">
        <f t="shared" ref="S17:T17" si="49">G48</f>
        <v>71.77</v>
      </c>
      <c r="T17" s="36">
        <f t="shared" si="49"/>
        <v>59.310351562499989</v>
      </c>
      <c r="U17" s="36">
        <f t="shared" si="38"/>
        <v>8.6123999999999992</v>
      </c>
      <c r="V17" s="57">
        <v>157.86064477611941</v>
      </c>
      <c r="W17" s="37">
        <v>185.43601791044773</v>
      </c>
      <c r="X17" s="37">
        <v>195.30001791044774</v>
      </c>
      <c r="Y17" s="37">
        <v>278.74799999999999</v>
      </c>
      <c r="Z17" s="37">
        <v>138.22844776119402</v>
      </c>
      <c r="AA17" s="37">
        <f t="shared" si="32"/>
        <v>955.57312835820903</v>
      </c>
      <c r="AB17" s="47"/>
      <c r="AC17" s="47"/>
      <c r="AD17" s="47"/>
      <c r="AE17" s="47"/>
      <c r="AF17" s="47"/>
      <c r="AG17" s="47"/>
      <c r="AH17" s="37">
        <f t="shared" si="39"/>
        <v>157.86064477611941</v>
      </c>
      <c r="AI17" s="37">
        <f t="shared" si="34"/>
        <v>185.43601791044776</v>
      </c>
      <c r="AJ17" s="37">
        <f t="shared" si="34"/>
        <v>195.30001791044771</v>
      </c>
      <c r="AK17" s="37">
        <f t="shared" si="34"/>
        <v>278.74799999999999</v>
      </c>
      <c r="AL17" s="37">
        <f t="shared" si="34"/>
        <v>138.22844776119402</v>
      </c>
      <c r="AM17" s="37">
        <f t="shared" si="34"/>
        <v>955.57312835820881</v>
      </c>
      <c r="AN17" s="19"/>
    </row>
    <row r="18" spans="1:40" x14ac:dyDescent="0.25">
      <c r="A18" s="49"/>
      <c r="B18" s="50"/>
      <c r="C18" s="50"/>
      <c r="D18" s="51"/>
      <c r="E18" s="51"/>
      <c r="F18" s="51">
        <f>ROUND(SUM(F11:F17),2)</f>
        <v>67</v>
      </c>
      <c r="G18" s="52">
        <f>SUM(G11:G17)</f>
        <v>1315.5053731343285</v>
      </c>
      <c r="H18" s="52">
        <f t="shared" ref="H18" si="50">SUM(H11:H17)</f>
        <v>1545.3001492537314</v>
      </c>
      <c r="I18" s="52">
        <f t="shared" ref="I18" si="51">SUM(I11:I17)</f>
        <v>1627.500149253731</v>
      </c>
      <c r="J18" s="52">
        <f t="shared" ref="J18" si="52">SUM(J11:J17)</f>
        <v>2322.9</v>
      </c>
      <c r="K18" s="52">
        <f t="shared" ref="K18" si="53">SUM(K11:K17)</f>
        <v>1151.9037313432834</v>
      </c>
      <c r="L18" s="52">
        <f t="shared" ref="L18" si="54">SUM(L11:L17)</f>
        <v>7963.1094029850747</v>
      </c>
      <c r="M18" s="58"/>
      <c r="N18" s="58"/>
      <c r="O18" s="58"/>
      <c r="P18" s="58"/>
      <c r="Q18" s="58"/>
      <c r="R18" s="54"/>
      <c r="S18" s="55"/>
      <c r="T18" s="55"/>
      <c r="U18" s="55">
        <f>ROUND(SUM(U11:U17),2)</f>
        <v>67</v>
      </c>
      <c r="V18" s="52">
        <f>SUM(V11:V17)</f>
        <v>1315.5053731343285</v>
      </c>
      <c r="W18" s="52">
        <f t="shared" ref="W18" si="55">SUM(W11:W17)</f>
        <v>1545.3001492537314</v>
      </c>
      <c r="X18" s="52">
        <f t="shared" ref="X18" si="56">SUM(X11:X17)</f>
        <v>1627.500149253731</v>
      </c>
      <c r="Y18" s="52">
        <f t="shared" ref="Y18" si="57">SUM(Y11:Y17)</f>
        <v>2322.9</v>
      </c>
      <c r="Z18" s="52">
        <f t="shared" ref="Z18" si="58">SUM(Z11:Z17)</f>
        <v>1151.9037313432834</v>
      </c>
      <c r="AA18" s="52">
        <f t="shared" ref="AA18" si="59">SUM(AA11:AA17)</f>
        <v>7963.1094029850747</v>
      </c>
      <c r="AB18" s="58"/>
      <c r="AC18" s="58"/>
      <c r="AD18" s="58"/>
      <c r="AE18" s="58"/>
      <c r="AF18" s="58"/>
      <c r="AG18" s="54"/>
      <c r="AH18" s="52">
        <f>SUM(AH11:AH17)</f>
        <v>1315.5053731343285</v>
      </c>
      <c r="AI18" s="52">
        <f t="shared" ref="AI18" si="60">SUM(AI11:AI17)</f>
        <v>1545.3001492537317</v>
      </c>
      <c r="AJ18" s="52">
        <f t="shared" ref="AJ18" si="61">SUM(AJ11:AJ17)</f>
        <v>1627.500149253731</v>
      </c>
      <c r="AK18" s="52">
        <f t="shared" ref="AK18" si="62">SUM(AK11:AK17)</f>
        <v>2322.9</v>
      </c>
      <c r="AL18" s="52">
        <f t="shared" ref="AL18" si="63">SUM(AL11:AL17)</f>
        <v>1151.9037313432834</v>
      </c>
      <c r="AM18" s="52">
        <f t="shared" ref="AM18" si="64">SUM(AM11:AM17)</f>
        <v>7963.1094029850747</v>
      </c>
      <c r="AN18" s="19"/>
    </row>
    <row r="19" spans="1:40" x14ac:dyDescent="0.25">
      <c r="A19" s="29" t="s">
        <v>9</v>
      </c>
      <c r="B19" s="30" t="s">
        <v>13</v>
      </c>
      <c r="C19" s="31">
        <v>0.04</v>
      </c>
      <c r="D19" s="32">
        <f>E42</f>
        <v>106</v>
      </c>
      <c r="E19" s="32">
        <f>F42</f>
        <v>87.6</v>
      </c>
      <c r="F19" s="32">
        <f t="shared" si="36"/>
        <v>4.24</v>
      </c>
      <c r="G19" s="33">
        <v>5.7375223880597011</v>
      </c>
      <c r="H19" s="33">
        <v>53.570399999999999</v>
      </c>
      <c r="I19" s="33">
        <v>56.420005970149248</v>
      </c>
      <c r="J19" s="33">
        <v>80.527205970149254</v>
      </c>
      <c r="K19" s="33">
        <v>39.93266268656717</v>
      </c>
      <c r="L19" s="33">
        <f t="shared" ref="L19:L25" si="65">SUM(G19:K19)</f>
        <v>236.18779701492537</v>
      </c>
      <c r="M19" s="34">
        <f>G26*$F$26</f>
        <v>9610.35</v>
      </c>
      <c r="N19" s="34">
        <f t="shared" ref="N19:R19" si="66">H26*$F$26</f>
        <v>89730.42</v>
      </c>
      <c r="O19" s="34">
        <f t="shared" si="66"/>
        <v>94503.50999999998</v>
      </c>
      <c r="P19" s="34">
        <f t="shared" si="66"/>
        <v>134883.06999999998</v>
      </c>
      <c r="Q19" s="34">
        <f t="shared" si="66"/>
        <v>66887.210000000021</v>
      </c>
      <c r="R19" s="35">
        <f t="shared" si="66"/>
        <v>395614.55999999994</v>
      </c>
      <c r="S19" s="36">
        <f>G42</f>
        <v>106</v>
      </c>
      <c r="T19" s="36">
        <f>H42</f>
        <v>87.6</v>
      </c>
      <c r="U19" s="36">
        <f>C19*S19</f>
        <v>4.24</v>
      </c>
      <c r="V19" s="37">
        <v>5.7375223880597011</v>
      </c>
      <c r="W19" s="37">
        <v>53.570399999999999</v>
      </c>
      <c r="X19" s="37">
        <v>56.420005970149248</v>
      </c>
      <c r="Y19" s="37">
        <v>80.527205970149254</v>
      </c>
      <c r="Z19" s="37">
        <v>39.93266268656717</v>
      </c>
      <c r="AA19" s="37">
        <f t="shared" ref="AA19:AA25" si="67">SUM(V19:Z19)</f>
        <v>236.18779701492537</v>
      </c>
      <c r="AB19" s="38">
        <f>V26*$U$26</f>
        <v>9610.35</v>
      </c>
      <c r="AC19" s="38">
        <f t="shared" ref="AC19:AG19" si="68">W26*$U$26</f>
        <v>89730.42</v>
      </c>
      <c r="AD19" s="38">
        <f t="shared" si="68"/>
        <v>94503.50999999998</v>
      </c>
      <c r="AE19" s="38">
        <f t="shared" si="68"/>
        <v>134883.06999999998</v>
      </c>
      <c r="AF19" s="38">
        <f t="shared" si="68"/>
        <v>66887.210000000021</v>
      </c>
      <c r="AG19" s="38">
        <f t="shared" si="68"/>
        <v>395614.55999999994</v>
      </c>
      <c r="AH19" s="37">
        <f>(M$19/$U$26)*$C19</f>
        <v>5.7375223880597011</v>
      </c>
      <c r="AI19" s="37">
        <f t="shared" ref="AI19:AM25" si="69">(N$19/$U$26)*$C19</f>
        <v>53.570399999999999</v>
      </c>
      <c r="AJ19" s="37">
        <f t="shared" si="69"/>
        <v>56.420005970149241</v>
      </c>
      <c r="AK19" s="37">
        <f t="shared" si="69"/>
        <v>80.52720597014924</v>
      </c>
      <c r="AL19" s="37">
        <f t="shared" si="69"/>
        <v>39.932662686567177</v>
      </c>
      <c r="AM19" s="37">
        <f t="shared" si="69"/>
        <v>236.18779701492534</v>
      </c>
      <c r="AN19" s="19"/>
    </row>
    <row r="20" spans="1:40" x14ac:dyDescent="0.25">
      <c r="A20" s="40"/>
      <c r="B20" s="30" t="s">
        <v>11</v>
      </c>
      <c r="C20" s="31">
        <v>0.04</v>
      </c>
      <c r="D20" s="32">
        <f t="shared" ref="D20:E20" si="70">E43</f>
        <v>110.27</v>
      </c>
      <c r="E20" s="32">
        <f t="shared" si="70"/>
        <v>91.128839062500006</v>
      </c>
      <c r="F20" s="32">
        <f t="shared" ref="F20:F25" si="71">C20*D20</f>
        <v>4.4108000000000001</v>
      </c>
      <c r="G20" s="33">
        <v>5.7375223880597011</v>
      </c>
      <c r="H20" s="33">
        <v>53.570399999999999</v>
      </c>
      <c r="I20" s="33">
        <v>56.420005970149248</v>
      </c>
      <c r="J20" s="33">
        <v>80.527205970149254</v>
      </c>
      <c r="K20" s="33">
        <v>39.93266268656717</v>
      </c>
      <c r="L20" s="33">
        <f t="shared" si="65"/>
        <v>236.18779701492537</v>
      </c>
      <c r="M20" s="41"/>
      <c r="N20" s="41"/>
      <c r="O20" s="41"/>
      <c r="P20" s="41"/>
      <c r="Q20" s="41"/>
      <c r="R20" s="42"/>
      <c r="S20" s="36">
        <f t="shared" ref="S20:T20" si="72">G43</f>
        <v>110.27</v>
      </c>
      <c r="T20" s="36">
        <f t="shared" si="72"/>
        <v>91.128839062500006</v>
      </c>
      <c r="U20" s="36">
        <f t="shared" ref="U20:U25" si="73">C20*S20</f>
        <v>4.4108000000000001</v>
      </c>
      <c r="V20" s="37">
        <v>5.7375223880597011</v>
      </c>
      <c r="W20" s="37">
        <v>53.570399999999999</v>
      </c>
      <c r="X20" s="37">
        <v>56.420005970149248</v>
      </c>
      <c r="Y20" s="37">
        <v>80.527205970149254</v>
      </c>
      <c r="Z20" s="37">
        <v>39.93266268656717</v>
      </c>
      <c r="AA20" s="37">
        <f t="shared" si="67"/>
        <v>236.18779701492537</v>
      </c>
      <c r="AB20" s="43"/>
      <c r="AC20" s="43"/>
      <c r="AD20" s="43"/>
      <c r="AE20" s="43"/>
      <c r="AF20" s="43"/>
      <c r="AG20" s="43"/>
      <c r="AH20" s="37">
        <f t="shared" ref="AH20:AH25" si="74">(M$19/$U$26)*$C20</f>
        <v>5.7375223880597011</v>
      </c>
      <c r="AI20" s="37">
        <f t="shared" si="69"/>
        <v>53.570399999999999</v>
      </c>
      <c r="AJ20" s="37">
        <f t="shared" si="69"/>
        <v>56.420005970149241</v>
      </c>
      <c r="AK20" s="37">
        <f t="shared" si="69"/>
        <v>80.52720597014924</v>
      </c>
      <c r="AL20" s="37">
        <f t="shared" si="69"/>
        <v>39.932662686567177</v>
      </c>
      <c r="AM20" s="37">
        <f t="shared" si="69"/>
        <v>236.18779701492534</v>
      </c>
      <c r="AN20" s="19"/>
    </row>
    <row r="21" spans="1:40" x14ac:dyDescent="0.25">
      <c r="A21" s="40"/>
      <c r="B21" s="30" t="s">
        <v>10</v>
      </c>
      <c r="C21" s="31">
        <v>0.25</v>
      </c>
      <c r="D21" s="32">
        <f t="shared" ref="D21:E21" si="75">E44</f>
        <v>54.01</v>
      </c>
      <c r="E21" s="32">
        <f t="shared" si="75"/>
        <v>44.634374999999991</v>
      </c>
      <c r="F21" s="32">
        <f t="shared" si="71"/>
        <v>13.5025</v>
      </c>
      <c r="G21" s="33">
        <v>35.859514925373134</v>
      </c>
      <c r="H21" s="33">
        <v>334.815</v>
      </c>
      <c r="I21" s="33">
        <v>352.62503731343281</v>
      </c>
      <c r="J21" s="33">
        <v>503.29503731343283</v>
      </c>
      <c r="K21" s="33">
        <v>249.5791417910448</v>
      </c>
      <c r="L21" s="33">
        <f t="shared" si="65"/>
        <v>1476.1737313432836</v>
      </c>
      <c r="M21" s="41"/>
      <c r="N21" s="41"/>
      <c r="O21" s="41"/>
      <c r="P21" s="41"/>
      <c r="Q21" s="41"/>
      <c r="R21" s="42"/>
      <c r="S21" s="36">
        <f t="shared" ref="S21:T21" si="76">G44</f>
        <v>54.01</v>
      </c>
      <c r="T21" s="36">
        <f t="shared" si="76"/>
        <v>44.634374999999991</v>
      </c>
      <c r="U21" s="36">
        <f t="shared" si="73"/>
        <v>13.5025</v>
      </c>
      <c r="V21" s="37">
        <v>35.859514925373134</v>
      </c>
      <c r="W21" s="37">
        <v>334.815</v>
      </c>
      <c r="X21" s="37">
        <v>352.62503731343281</v>
      </c>
      <c r="Y21" s="37">
        <v>503.29503731343283</v>
      </c>
      <c r="Z21" s="37">
        <v>249.5791417910448</v>
      </c>
      <c r="AA21" s="37">
        <f t="shared" si="67"/>
        <v>1476.1737313432836</v>
      </c>
      <c r="AB21" s="43"/>
      <c r="AC21" s="43"/>
      <c r="AD21" s="43"/>
      <c r="AE21" s="43"/>
      <c r="AF21" s="43"/>
      <c r="AG21" s="43"/>
      <c r="AH21" s="37">
        <f t="shared" si="74"/>
        <v>35.859514925373134</v>
      </c>
      <c r="AI21" s="37">
        <f t="shared" si="69"/>
        <v>334.815</v>
      </c>
      <c r="AJ21" s="37">
        <f t="shared" si="69"/>
        <v>352.62503731343276</v>
      </c>
      <c r="AK21" s="37">
        <f t="shared" si="69"/>
        <v>503.29503731343277</v>
      </c>
      <c r="AL21" s="37">
        <f t="shared" si="69"/>
        <v>249.57914179104486</v>
      </c>
      <c r="AM21" s="37">
        <f t="shared" si="69"/>
        <v>1476.1737313432834</v>
      </c>
      <c r="AN21" s="19"/>
    </row>
    <row r="22" spans="1:40" x14ac:dyDescent="0.25">
      <c r="A22" s="40"/>
      <c r="B22" s="30" t="s">
        <v>14</v>
      </c>
      <c r="C22" s="31">
        <v>0.06</v>
      </c>
      <c r="D22" s="32">
        <f t="shared" ref="D22:E22" si="77">E45</f>
        <v>70.459999999999994</v>
      </c>
      <c r="E22" s="32">
        <f t="shared" si="77"/>
        <v>58.23</v>
      </c>
      <c r="F22" s="32">
        <f t="shared" si="71"/>
        <v>4.2275999999999998</v>
      </c>
      <c r="G22" s="33">
        <v>8.6062835820895511</v>
      </c>
      <c r="H22" s="33">
        <v>80.355599999999995</v>
      </c>
      <c r="I22" s="33">
        <v>84.630008955223872</v>
      </c>
      <c r="J22" s="33">
        <v>120.79080895522388</v>
      </c>
      <c r="K22" s="33">
        <v>59.898994029850748</v>
      </c>
      <c r="L22" s="33">
        <f t="shared" si="65"/>
        <v>354.28169552238808</v>
      </c>
      <c r="M22" s="41"/>
      <c r="N22" s="41"/>
      <c r="O22" s="41"/>
      <c r="P22" s="41"/>
      <c r="Q22" s="41"/>
      <c r="R22" s="42"/>
      <c r="S22" s="36">
        <f t="shared" ref="S22:T22" si="78">G45</f>
        <v>70.459999999999994</v>
      </c>
      <c r="T22" s="36">
        <f t="shared" si="78"/>
        <v>58.23</v>
      </c>
      <c r="U22" s="36">
        <f t="shared" si="73"/>
        <v>4.2275999999999998</v>
      </c>
      <c r="V22" s="37">
        <v>8.6062835820895511</v>
      </c>
      <c r="W22" s="37">
        <v>80.355599999999995</v>
      </c>
      <c r="X22" s="37">
        <v>84.630008955223872</v>
      </c>
      <c r="Y22" s="37">
        <v>120.79080895522388</v>
      </c>
      <c r="Z22" s="37">
        <v>59.898994029850748</v>
      </c>
      <c r="AA22" s="37">
        <f t="shared" si="67"/>
        <v>354.28169552238808</v>
      </c>
      <c r="AB22" s="43"/>
      <c r="AC22" s="43"/>
      <c r="AD22" s="43"/>
      <c r="AE22" s="43"/>
      <c r="AF22" s="43"/>
      <c r="AG22" s="43"/>
      <c r="AH22" s="37">
        <f t="shared" si="74"/>
        <v>8.6062835820895511</v>
      </c>
      <c r="AI22" s="37">
        <f t="shared" si="69"/>
        <v>80.355599999999995</v>
      </c>
      <c r="AJ22" s="37">
        <f t="shared" si="69"/>
        <v>84.630008955223857</v>
      </c>
      <c r="AK22" s="37">
        <f t="shared" si="69"/>
        <v>120.79080895522387</v>
      </c>
      <c r="AL22" s="37">
        <f t="shared" si="69"/>
        <v>59.898994029850762</v>
      </c>
      <c r="AM22" s="37">
        <f t="shared" si="69"/>
        <v>354.28169552238802</v>
      </c>
      <c r="AN22" s="19"/>
    </row>
    <row r="23" spans="1:40" x14ac:dyDescent="0.25">
      <c r="A23" s="40"/>
      <c r="B23" s="30" t="s">
        <v>15</v>
      </c>
      <c r="C23" s="31">
        <v>0.32</v>
      </c>
      <c r="D23" s="32">
        <f t="shared" ref="D23:E23" si="79">E46</f>
        <v>71.77</v>
      </c>
      <c r="E23" s="32">
        <f t="shared" si="79"/>
        <v>59.310351562499989</v>
      </c>
      <c r="F23" s="32">
        <f t="shared" si="71"/>
        <v>22.9664</v>
      </c>
      <c r="G23" s="33">
        <v>45.900179104477608</v>
      </c>
      <c r="H23" s="33">
        <v>428.56319999999999</v>
      </c>
      <c r="I23" s="33">
        <v>451.36004776119398</v>
      </c>
      <c r="J23" s="33">
        <v>644.21764776119403</v>
      </c>
      <c r="K23" s="33">
        <v>319.46130149253736</v>
      </c>
      <c r="L23" s="33">
        <f t="shared" si="65"/>
        <v>1889.5023761194029</v>
      </c>
      <c r="M23" s="41"/>
      <c r="N23" s="41"/>
      <c r="O23" s="41"/>
      <c r="P23" s="41"/>
      <c r="Q23" s="41"/>
      <c r="R23" s="42"/>
      <c r="S23" s="36">
        <f t="shared" ref="S23:T23" si="80">G46</f>
        <v>71.77</v>
      </c>
      <c r="T23" s="36">
        <f t="shared" si="80"/>
        <v>59.310351562499989</v>
      </c>
      <c r="U23" s="36">
        <f t="shared" si="73"/>
        <v>22.9664</v>
      </c>
      <c r="V23" s="37">
        <v>45.900179104477608</v>
      </c>
      <c r="W23" s="37">
        <v>428.56319999999999</v>
      </c>
      <c r="X23" s="37">
        <v>451.36004776119398</v>
      </c>
      <c r="Y23" s="37">
        <v>644.21764776119403</v>
      </c>
      <c r="Z23" s="37">
        <v>319.46130149253736</v>
      </c>
      <c r="AA23" s="37">
        <f t="shared" si="67"/>
        <v>1889.5023761194029</v>
      </c>
      <c r="AB23" s="43"/>
      <c r="AC23" s="43"/>
      <c r="AD23" s="43"/>
      <c r="AE23" s="43"/>
      <c r="AF23" s="43"/>
      <c r="AG23" s="43"/>
      <c r="AH23" s="37">
        <f t="shared" si="74"/>
        <v>45.900179104477608</v>
      </c>
      <c r="AI23" s="37">
        <f t="shared" si="69"/>
        <v>428.56319999999999</v>
      </c>
      <c r="AJ23" s="37">
        <f t="shared" si="69"/>
        <v>451.36004776119393</v>
      </c>
      <c r="AK23" s="37">
        <f t="shared" si="69"/>
        <v>644.21764776119392</v>
      </c>
      <c r="AL23" s="37">
        <f t="shared" si="69"/>
        <v>319.46130149253742</v>
      </c>
      <c r="AM23" s="37">
        <f t="shared" si="69"/>
        <v>1889.5023761194027</v>
      </c>
      <c r="AN23" s="19"/>
    </row>
    <row r="24" spans="1:40" x14ac:dyDescent="0.25">
      <c r="A24" s="40"/>
      <c r="B24" s="30" t="s">
        <v>16</v>
      </c>
      <c r="C24" s="31">
        <v>0.17</v>
      </c>
      <c r="D24" s="32">
        <f t="shared" ref="D24:E24" si="81">E47</f>
        <v>53.2</v>
      </c>
      <c r="E24" s="32">
        <f t="shared" si="81"/>
        <v>43.967770312500001</v>
      </c>
      <c r="F24" s="32">
        <f t="shared" si="71"/>
        <v>9.0440000000000005</v>
      </c>
      <c r="G24" s="33">
        <v>24.384470149253733</v>
      </c>
      <c r="H24" s="33">
        <v>227.67420000000001</v>
      </c>
      <c r="I24" s="33">
        <v>239.78502537313432</v>
      </c>
      <c r="J24" s="33">
        <v>342.24062537313432</v>
      </c>
      <c r="K24" s="33">
        <v>169.71381641791049</v>
      </c>
      <c r="L24" s="33">
        <f t="shared" si="65"/>
        <v>1003.7981373134329</v>
      </c>
      <c r="M24" s="41"/>
      <c r="N24" s="41"/>
      <c r="O24" s="41"/>
      <c r="P24" s="41"/>
      <c r="Q24" s="41"/>
      <c r="R24" s="42"/>
      <c r="S24" s="36">
        <f t="shared" ref="S24:T24" si="82">G47</f>
        <v>53.2</v>
      </c>
      <c r="T24" s="36">
        <f t="shared" si="82"/>
        <v>43.967770312500001</v>
      </c>
      <c r="U24" s="36">
        <f t="shared" si="73"/>
        <v>9.0440000000000005</v>
      </c>
      <c r="V24" s="37">
        <v>24.384470149253733</v>
      </c>
      <c r="W24" s="37">
        <v>227.67420000000001</v>
      </c>
      <c r="X24" s="37">
        <v>239.78502537313432</v>
      </c>
      <c r="Y24" s="37">
        <v>342.24062537313432</v>
      </c>
      <c r="Z24" s="37">
        <v>169.71381641791049</v>
      </c>
      <c r="AA24" s="37">
        <f t="shared" si="67"/>
        <v>1003.7981373134329</v>
      </c>
      <c r="AB24" s="43"/>
      <c r="AC24" s="43"/>
      <c r="AD24" s="43"/>
      <c r="AE24" s="43"/>
      <c r="AF24" s="43"/>
      <c r="AG24" s="43"/>
      <c r="AH24" s="37">
        <f t="shared" si="74"/>
        <v>24.384470149253733</v>
      </c>
      <c r="AI24" s="37">
        <f t="shared" si="69"/>
        <v>227.67420000000001</v>
      </c>
      <c r="AJ24" s="37">
        <f t="shared" si="69"/>
        <v>239.78502537313429</v>
      </c>
      <c r="AK24" s="37">
        <f t="shared" si="69"/>
        <v>342.24062537313432</v>
      </c>
      <c r="AL24" s="37">
        <f t="shared" si="69"/>
        <v>169.71381641791052</v>
      </c>
      <c r="AM24" s="37">
        <f t="shared" si="69"/>
        <v>1003.7981373134328</v>
      </c>
      <c r="AN24" s="19"/>
    </row>
    <row r="25" spans="1:40" x14ac:dyDescent="0.25">
      <c r="A25" s="40"/>
      <c r="B25" s="30" t="s">
        <v>17</v>
      </c>
      <c r="C25" s="31">
        <v>0.12</v>
      </c>
      <c r="D25" s="32">
        <f t="shared" ref="D25:E25" si="83">E48</f>
        <v>71.77</v>
      </c>
      <c r="E25" s="32">
        <f t="shared" si="83"/>
        <v>59.310351562499989</v>
      </c>
      <c r="F25" s="32">
        <f t="shared" si="71"/>
        <v>8.6123999999999992</v>
      </c>
      <c r="G25" s="33">
        <v>17.212567164179102</v>
      </c>
      <c r="H25" s="33">
        <v>160.71119999999999</v>
      </c>
      <c r="I25" s="33">
        <v>169.26001791044774</v>
      </c>
      <c r="J25" s="33">
        <v>241.58161791044776</v>
      </c>
      <c r="K25" s="33">
        <v>119.7979880597015</v>
      </c>
      <c r="L25" s="33">
        <f t="shared" si="65"/>
        <v>708.56339104477615</v>
      </c>
      <c r="M25" s="45"/>
      <c r="N25" s="45"/>
      <c r="O25" s="45"/>
      <c r="P25" s="45"/>
      <c r="Q25" s="45"/>
      <c r="R25" s="46"/>
      <c r="S25" s="36">
        <f t="shared" ref="S25:T25" si="84">G48</f>
        <v>71.77</v>
      </c>
      <c r="T25" s="36">
        <f t="shared" si="84"/>
        <v>59.310351562499989</v>
      </c>
      <c r="U25" s="36">
        <f t="shared" si="73"/>
        <v>8.6123999999999992</v>
      </c>
      <c r="V25" s="37">
        <v>17.212567164179102</v>
      </c>
      <c r="W25" s="37">
        <v>160.71119999999999</v>
      </c>
      <c r="X25" s="37">
        <v>169.26001791044774</v>
      </c>
      <c r="Y25" s="37">
        <v>241.58161791044776</v>
      </c>
      <c r="Z25" s="37">
        <v>119.7979880597015</v>
      </c>
      <c r="AA25" s="37">
        <f t="shared" si="67"/>
        <v>708.56339104477615</v>
      </c>
      <c r="AB25" s="47"/>
      <c r="AC25" s="47"/>
      <c r="AD25" s="47"/>
      <c r="AE25" s="47"/>
      <c r="AF25" s="47"/>
      <c r="AG25" s="47"/>
      <c r="AH25" s="37">
        <f t="shared" si="74"/>
        <v>17.212567164179102</v>
      </c>
      <c r="AI25" s="37">
        <f t="shared" si="69"/>
        <v>160.71119999999999</v>
      </c>
      <c r="AJ25" s="37">
        <f t="shared" si="69"/>
        <v>169.26001791044771</v>
      </c>
      <c r="AK25" s="37">
        <f t="shared" si="69"/>
        <v>241.58161791044773</v>
      </c>
      <c r="AL25" s="37">
        <f t="shared" si="69"/>
        <v>119.79798805970152</v>
      </c>
      <c r="AM25" s="37">
        <f t="shared" si="69"/>
        <v>708.56339104477604</v>
      </c>
      <c r="AN25" s="19"/>
    </row>
    <row r="26" spans="1:40" x14ac:dyDescent="0.25">
      <c r="A26" s="49"/>
      <c r="B26" s="50"/>
      <c r="C26" s="50"/>
      <c r="D26" s="51"/>
      <c r="E26" s="51"/>
      <c r="F26" s="51">
        <f>ROUND(SUM(F19:F25),2)</f>
        <v>67</v>
      </c>
      <c r="G26" s="52">
        <f>SUM(G19:G25)</f>
        <v>143.43805970149253</v>
      </c>
      <c r="H26" s="52">
        <f t="shared" ref="H26" si="85">SUM(H19:H25)</f>
        <v>1339.26</v>
      </c>
      <c r="I26" s="52">
        <f t="shared" ref="I26" si="86">SUM(I19:I25)</f>
        <v>1410.500149253731</v>
      </c>
      <c r="J26" s="52">
        <f t="shared" ref="J26" si="87">SUM(J19:J25)</f>
        <v>2013.1801492537311</v>
      </c>
      <c r="K26" s="52">
        <f t="shared" ref="K26" si="88">SUM(K19:K25)</f>
        <v>998.31656716417933</v>
      </c>
      <c r="L26" s="52">
        <f t="shared" ref="L26" si="89">SUM(L19:L25)</f>
        <v>5904.6949253731336</v>
      </c>
      <c r="M26" s="58"/>
      <c r="N26" s="58"/>
      <c r="O26" s="58"/>
      <c r="P26" s="58"/>
      <c r="Q26" s="58"/>
      <c r="R26" s="54"/>
      <c r="S26" s="55"/>
      <c r="T26" s="55"/>
      <c r="U26" s="55">
        <f>ROUND(SUM(U19:U25),2)</f>
        <v>67</v>
      </c>
      <c r="V26" s="52">
        <f>SUM(V19:V25)</f>
        <v>143.43805970149253</v>
      </c>
      <c r="W26" s="52">
        <f t="shared" ref="W26" si="90">SUM(W19:W25)</f>
        <v>1339.26</v>
      </c>
      <c r="X26" s="52">
        <f t="shared" ref="X26" si="91">SUM(X19:X25)</f>
        <v>1410.500149253731</v>
      </c>
      <c r="Y26" s="52">
        <f t="shared" ref="Y26" si="92">SUM(Y19:Y25)</f>
        <v>2013.1801492537311</v>
      </c>
      <c r="Z26" s="52">
        <f t="shared" ref="Z26" si="93">SUM(Z19:Z25)</f>
        <v>998.31656716417933</v>
      </c>
      <c r="AA26" s="52">
        <f t="shared" ref="AA26" si="94">SUM(AA19:AA25)</f>
        <v>5904.6949253731336</v>
      </c>
      <c r="AB26" s="58"/>
      <c r="AC26" s="58"/>
      <c r="AD26" s="58"/>
      <c r="AE26" s="58"/>
      <c r="AF26" s="58"/>
      <c r="AG26" s="54"/>
      <c r="AH26" s="52">
        <f>SUM(AH19:AH25)</f>
        <v>143.43805970149253</v>
      </c>
      <c r="AI26" s="52">
        <f t="shared" ref="AI26" si="95">SUM(AI19:AI25)</f>
        <v>1339.26</v>
      </c>
      <c r="AJ26" s="52">
        <f t="shared" ref="AJ26" si="96">SUM(AJ19:AJ25)</f>
        <v>1410.500149253731</v>
      </c>
      <c r="AK26" s="52">
        <f t="shared" ref="AK26" si="97">SUM(AK19:AK25)</f>
        <v>2013.1801492537311</v>
      </c>
      <c r="AL26" s="52">
        <f t="shared" ref="AL26" si="98">SUM(AL19:AL25)</f>
        <v>998.31656716417945</v>
      </c>
      <c r="AM26" s="52">
        <f t="shared" ref="AM26" si="99">SUM(AM19:AM25)</f>
        <v>5904.6949253731336</v>
      </c>
      <c r="AN26" s="19"/>
    </row>
    <row r="27" spans="1:40" ht="10.8" customHeight="1" x14ac:dyDescent="0.25">
      <c r="A27" s="29" t="s">
        <v>18</v>
      </c>
      <c r="B27" s="30" t="s">
        <v>13</v>
      </c>
      <c r="C27" s="31">
        <v>0.04</v>
      </c>
      <c r="D27" s="32">
        <f>E42</f>
        <v>106</v>
      </c>
      <c r="E27" s="32">
        <f>F42</f>
        <v>87.6</v>
      </c>
      <c r="F27" s="32">
        <f t="shared" ref="F27" si="100">C27*D27</f>
        <v>4.24</v>
      </c>
      <c r="G27" s="33">
        <v>26.480859701492538</v>
      </c>
      <c r="H27" s="33">
        <v>247.24800597014925</v>
      </c>
      <c r="I27" s="33">
        <v>260.39999999999998</v>
      </c>
      <c r="J27" s="33">
        <v>371.66400000000004</v>
      </c>
      <c r="K27" s="33">
        <v>184.30459701492538</v>
      </c>
      <c r="L27" s="33">
        <f t="shared" ref="L27:L33" si="101">SUM(G27:K27)</f>
        <v>1090.097462686567</v>
      </c>
      <c r="M27" s="34">
        <f>G34*$F$34</f>
        <v>44355.439999999995</v>
      </c>
      <c r="N27" s="34">
        <f t="shared" ref="N27:R27" si="102">H34*$F$34</f>
        <v>414140.41</v>
      </c>
      <c r="O27" s="34">
        <f t="shared" si="102"/>
        <v>436170</v>
      </c>
      <c r="P27" s="34">
        <f t="shared" si="102"/>
        <v>622537.20000000007</v>
      </c>
      <c r="Q27" s="34">
        <f t="shared" si="102"/>
        <v>308710.2</v>
      </c>
      <c r="R27" s="35">
        <f t="shared" si="102"/>
        <v>1825913.2499999998</v>
      </c>
      <c r="S27" s="36">
        <f>G42</f>
        <v>106</v>
      </c>
      <c r="T27" s="36">
        <f>H42</f>
        <v>87.6</v>
      </c>
      <c r="U27" s="36">
        <f>C27*S27</f>
        <v>4.24</v>
      </c>
      <c r="V27" s="37">
        <v>26.480859701492538</v>
      </c>
      <c r="W27" s="37">
        <v>247.24800597014925</v>
      </c>
      <c r="X27" s="37">
        <v>260.39999999999998</v>
      </c>
      <c r="Y27" s="37">
        <v>371.66400000000004</v>
      </c>
      <c r="Z27" s="37">
        <v>184.30459701492538</v>
      </c>
      <c r="AA27" s="37">
        <f t="shared" ref="AA27:AA33" si="103">SUM(V27:Z27)</f>
        <v>1090.097462686567</v>
      </c>
      <c r="AB27" s="38">
        <f>V34*$U$34</f>
        <v>44355.439999999995</v>
      </c>
      <c r="AC27" s="38">
        <f t="shared" ref="AC27:AG27" si="104">W34*$U$34</f>
        <v>414140.41</v>
      </c>
      <c r="AD27" s="38">
        <f t="shared" si="104"/>
        <v>436170</v>
      </c>
      <c r="AE27" s="38">
        <f t="shared" si="104"/>
        <v>622537.20000000007</v>
      </c>
      <c r="AF27" s="38">
        <f t="shared" si="104"/>
        <v>308710.2</v>
      </c>
      <c r="AG27" s="38">
        <f t="shared" si="104"/>
        <v>1825913.2499999998</v>
      </c>
      <c r="AH27" s="37">
        <f>(M$27/$U$34)*$C27</f>
        <v>26.480859701492538</v>
      </c>
      <c r="AI27" s="37">
        <f t="shared" ref="AI27:AM33" si="105">(N$27/$U$34)*$C27</f>
        <v>247.24800597014925</v>
      </c>
      <c r="AJ27" s="37">
        <f t="shared" si="105"/>
        <v>260.39999999999998</v>
      </c>
      <c r="AK27" s="37">
        <f t="shared" si="105"/>
        <v>371.66400000000004</v>
      </c>
      <c r="AL27" s="37">
        <f t="shared" si="105"/>
        <v>184.30459701492538</v>
      </c>
      <c r="AM27" s="37">
        <f t="shared" si="105"/>
        <v>1090.097462686567</v>
      </c>
      <c r="AN27" s="19"/>
    </row>
    <row r="28" spans="1:40" x14ac:dyDescent="0.25">
      <c r="A28" s="40"/>
      <c r="B28" s="30" t="s">
        <v>11</v>
      </c>
      <c r="C28" s="31">
        <v>0.04</v>
      </c>
      <c r="D28" s="32">
        <f t="shared" ref="D28:E28" si="106">E43</f>
        <v>110.27</v>
      </c>
      <c r="E28" s="32">
        <f t="shared" si="106"/>
        <v>91.128839062500006</v>
      </c>
      <c r="F28" s="32">
        <f t="shared" ref="F28:F33" si="107">C28*D28</f>
        <v>4.4108000000000001</v>
      </c>
      <c r="G28" s="33">
        <v>26.480859701492538</v>
      </c>
      <c r="H28" s="33">
        <v>247.24800597014925</v>
      </c>
      <c r="I28" s="33">
        <v>260.39999999999998</v>
      </c>
      <c r="J28" s="33">
        <v>371.66400000000004</v>
      </c>
      <c r="K28" s="33">
        <v>184.30459701492538</v>
      </c>
      <c r="L28" s="33">
        <f t="shared" si="101"/>
        <v>1090.097462686567</v>
      </c>
      <c r="M28" s="41"/>
      <c r="N28" s="41"/>
      <c r="O28" s="41"/>
      <c r="P28" s="41"/>
      <c r="Q28" s="41"/>
      <c r="R28" s="42"/>
      <c r="S28" s="36">
        <f t="shared" ref="S28:T28" si="108">G43</f>
        <v>110.27</v>
      </c>
      <c r="T28" s="36">
        <f t="shared" si="108"/>
        <v>91.128839062500006</v>
      </c>
      <c r="U28" s="36">
        <f t="shared" ref="U28:U33" si="109">C28*S28</f>
        <v>4.4108000000000001</v>
      </c>
      <c r="V28" s="37">
        <v>26.480859701492538</v>
      </c>
      <c r="W28" s="37">
        <v>247.24800597014925</v>
      </c>
      <c r="X28" s="37">
        <v>260.39999999999998</v>
      </c>
      <c r="Y28" s="37">
        <v>371.66400000000004</v>
      </c>
      <c r="Z28" s="37">
        <v>184.30459701492538</v>
      </c>
      <c r="AA28" s="37">
        <f t="shared" si="103"/>
        <v>1090.097462686567</v>
      </c>
      <c r="AB28" s="43"/>
      <c r="AC28" s="43"/>
      <c r="AD28" s="43"/>
      <c r="AE28" s="43"/>
      <c r="AF28" s="43"/>
      <c r="AG28" s="43"/>
      <c r="AH28" s="37">
        <f t="shared" ref="AH28:AH33" si="110">(M$27/$U$34)*$C28</f>
        <v>26.480859701492538</v>
      </c>
      <c r="AI28" s="37">
        <f t="shared" si="105"/>
        <v>247.24800597014925</v>
      </c>
      <c r="AJ28" s="37">
        <f t="shared" si="105"/>
        <v>260.39999999999998</v>
      </c>
      <c r="AK28" s="37">
        <f t="shared" si="105"/>
        <v>371.66400000000004</v>
      </c>
      <c r="AL28" s="37">
        <f t="shared" si="105"/>
        <v>184.30459701492538</v>
      </c>
      <c r="AM28" s="37">
        <f t="shared" si="105"/>
        <v>1090.097462686567</v>
      </c>
      <c r="AN28" s="19"/>
    </row>
    <row r="29" spans="1:40" x14ac:dyDescent="0.25">
      <c r="A29" s="40"/>
      <c r="B29" s="30" t="s">
        <v>10</v>
      </c>
      <c r="C29" s="31">
        <v>0.25</v>
      </c>
      <c r="D29" s="32">
        <f t="shared" ref="D29:E29" si="111">E44</f>
        <v>54.01</v>
      </c>
      <c r="E29" s="32">
        <f t="shared" si="111"/>
        <v>44.634374999999991</v>
      </c>
      <c r="F29" s="32">
        <f t="shared" si="107"/>
        <v>13.5025</v>
      </c>
      <c r="G29" s="33">
        <v>165.50537313432835</v>
      </c>
      <c r="H29" s="33">
        <v>1545.3000373134328</v>
      </c>
      <c r="I29" s="33">
        <v>1627.5</v>
      </c>
      <c r="J29" s="33">
        <v>2322.9</v>
      </c>
      <c r="K29" s="33">
        <v>1151.9037313432837</v>
      </c>
      <c r="L29" s="33">
        <f t="shared" si="101"/>
        <v>6813.1091417910447</v>
      </c>
      <c r="M29" s="41"/>
      <c r="N29" s="41"/>
      <c r="O29" s="41"/>
      <c r="P29" s="41"/>
      <c r="Q29" s="41"/>
      <c r="R29" s="42"/>
      <c r="S29" s="36">
        <f t="shared" ref="S29:T29" si="112">G44</f>
        <v>54.01</v>
      </c>
      <c r="T29" s="36">
        <f t="shared" si="112"/>
        <v>44.634374999999991</v>
      </c>
      <c r="U29" s="36">
        <f t="shared" si="109"/>
        <v>13.5025</v>
      </c>
      <c r="V29" s="37">
        <v>165.50537313432835</v>
      </c>
      <c r="W29" s="37">
        <v>1545.3000373134328</v>
      </c>
      <c r="X29" s="37">
        <v>1627.5</v>
      </c>
      <c r="Y29" s="37">
        <v>2322.9</v>
      </c>
      <c r="Z29" s="37">
        <v>1151.9037313432837</v>
      </c>
      <c r="AA29" s="37">
        <f t="shared" si="103"/>
        <v>6813.1091417910447</v>
      </c>
      <c r="AB29" s="43"/>
      <c r="AC29" s="43"/>
      <c r="AD29" s="43"/>
      <c r="AE29" s="43"/>
      <c r="AF29" s="43"/>
      <c r="AG29" s="43"/>
      <c r="AH29" s="37">
        <f t="shared" si="110"/>
        <v>165.50537313432835</v>
      </c>
      <c r="AI29" s="37">
        <f t="shared" si="105"/>
        <v>1545.3000373134328</v>
      </c>
      <c r="AJ29" s="37">
        <f t="shared" si="105"/>
        <v>1627.5</v>
      </c>
      <c r="AK29" s="37">
        <f t="shared" si="105"/>
        <v>2322.9</v>
      </c>
      <c r="AL29" s="37">
        <f t="shared" si="105"/>
        <v>1151.9037313432837</v>
      </c>
      <c r="AM29" s="37">
        <f t="shared" si="105"/>
        <v>6813.1091417910438</v>
      </c>
      <c r="AN29" s="19"/>
    </row>
    <row r="30" spans="1:40" x14ac:dyDescent="0.25">
      <c r="A30" s="40"/>
      <c r="B30" s="30" t="s">
        <v>14</v>
      </c>
      <c r="C30" s="31">
        <v>0.06</v>
      </c>
      <c r="D30" s="32">
        <f t="shared" ref="D30:E30" si="113">E45</f>
        <v>70.459999999999994</v>
      </c>
      <c r="E30" s="32">
        <f t="shared" si="113"/>
        <v>58.23</v>
      </c>
      <c r="F30" s="32">
        <f t="shared" si="107"/>
        <v>4.2275999999999998</v>
      </c>
      <c r="G30" s="33">
        <v>39.721289552238801</v>
      </c>
      <c r="H30" s="33">
        <v>370.87200895522386</v>
      </c>
      <c r="I30" s="33">
        <v>390.59999999999997</v>
      </c>
      <c r="J30" s="33">
        <v>557.49599999999998</v>
      </c>
      <c r="K30" s="33">
        <v>276.45689552238809</v>
      </c>
      <c r="L30" s="33">
        <f t="shared" si="101"/>
        <v>1635.1461940298509</v>
      </c>
      <c r="M30" s="41"/>
      <c r="N30" s="41"/>
      <c r="O30" s="41"/>
      <c r="P30" s="41"/>
      <c r="Q30" s="41"/>
      <c r="R30" s="42"/>
      <c r="S30" s="36">
        <f t="shared" ref="S30:T30" si="114">G45</f>
        <v>70.459999999999994</v>
      </c>
      <c r="T30" s="36">
        <f t="shared" si="114"/>
        <v>58.23</v>
      </c>
      <c r="U30" s="36">
        <f t="shared" si="109"/>
        <v>4.2275999999999998</v>
      </c>
      <c r="V30" s="37">
        <v>39.721289552238801</v>
      </c>
      <c r="W30" s="37">
        <v>370.87200895522386</v>
      </c>
      <c r="X30" s="37">
        <v>390.59999999999997</v>
      </c>
      <c r="Y30" s="37">
        <v>557.49599999999998</v>
      </c>
      <c r="Z30" s="37">
        <v>276.45689552238809</v>
      </c>
      <c r="AA30" s="37">
        <f t="shared" si="103"/>
        <v>1635.1461940298509</v>
      </c>
      <c r="AB30" s="43"/>
      <c r="AC30" s="43"/>
      <c r="AD30" s="43"/>
      <c r="AE30" s="43"/>
      <c r="AF30" s="43"/>
      <c r="AG30" s="43"/>
      <c r="AH30" s="37">
        <f t="shared" si="110"/>
        <v>39.721289552238801</v>
      </c>
      <c r="AI30" s="37">
        <f t="shared" si="105"/>
        <v>370.87200895522386</v>
      </c>
      <c r="AJ30" s="37">
        <f t="shared" si="105"/>
        <v>390.59999999999997</v>
      </c>
      <c r="AK30" s="37">
        <f t="shared" si="105"/>
        <v>557.49599999999998</v>
      </c>
      <c r="AL30" s="37">
        <f t="shared" si="105"/>
        <v>276.45689552238809</v>
      </c>
      <c r="AM30" s="37">
        <f t="shared" si="105"/>
        <v>1635.1461940298504</v>
      </c>
      <c r="AN30" s="19"/>
    </row>
    <row r="31" spans="1:40" x14ac:dyDescent="0.25">
      <c r="A31" s="40"/>
      <c r="B31" s="30" t="s">
        <v>15</v>
      </c>
      <c r="C31" s="31">
        <v>0.32</v>
      </c>
      <c r="D31" s="32">
        <f t="shared" ref="D31:E31" si="115">E46</f>
        <v>71.77</v>
      </c>
      <c r="E31" s="32">
        <f t="shared" si="115"/>
        <v>59.310351562499989</v>
      </c>
      <c r="F31" s="32">
        <f t="shared" si="107"/>
        <v>22.9664</v>
      </c>
      <c r="G31" s="33">
        <v>211.8468776119403</v>
      </c>
      <c r="H31" s="33">
        <v>1977.984047761194</v>
      </c>
      <c r="I31" s="33">
        <v>2083.1999999999998</v>
      </c>
      <c r="J31" s="33">
        <v>2973.3120000000004</v>
      </c>
      <c r="K31" s="33">
        <v>1474.436776119403</v>
      </c>
      <c r="L31" s="33">
        <f t="shared" si="101"/>
        <v>8720.7797014925363</v>
      </c>
      <c r="M31" s="41"/>
      <c r="N31" s="41"/>
      <c r="O31" s="41"/>
      <c r="P31" s="41"/>
      <c r="Q31" s="41"/>
      <c r="R31" s="42"/>
      <c r="S31" s="36">
        <f t="shared" ref="S31:T31" si="116">G46</f>
        <v>71.77</v>
      </c>
      <c r="T31" s="36">
        <f t="shared" si="116"/>
        <v>59.310351562499989</v>
      </c>
      <c r="U31" s="36">
        <f t="shared" si="109"/>
        <v>22.9664</v>
      </c>
      <c r="V31" s="37">
        <v>211.8468776119403</v>
      </c>
      <c r="W31" s="37">
        <v>1977.984047761194</v>
      </c>
      <c r="X31" s="37">
        <v>2083.1999999999998</v>
      </c>
      <c r="Y31" s="37">
        <v>2973.3120000000004</v>
      </c>
      <c r="Z31" s="37">
        <v>1474.436776119403</v>
      </c>
      <c r="AA31" s="37">
        <f t="shared" si="103"/>
        <v>8720.7797014925363</v>
      </c>
      <c r="AB31" s="43"/>
      <c r="AC31" s="43"/>
      <c r="AD31" s="43"/>
      <c r="AE31" s="43"/>
      <c r="AF31" s="43"/>
      <c r="AG31" s="43"/>
      <c r="AH31" s="37">
        <f t="shared" si="110"/>
        <v>211.8468776119403</v>
      </c>
      <c r="AI31" s="37">
        <f t="shared" si="105"/>
        <v>1977.984047761194</v>
      </c>
      <c r="AJ31" s="37">
        <f t="shared" si="105"/>
        <v>2083.1999999999998</v>
      </c>
      <c r="AK31" s="37">
        <f t="shared" si="105"/>
        <v>2973.3120000000004</v>
      </c>
      <c r="AL31" s="37">
        <f t="shared" si="105"/>
        <v>1474.436776119403</v>
      </c>
      <c r="AM31" s="37">
        <f t="shared" si="105"/>
        <v>8720.7797014925363</v>
      </c>
      <c r="AN31" s="19"/>
    </row>
    <row r="32" spans="1:40" x14ac:dyDescent="0.25">
      <c r="A32" s="40"/>
      <c r="B32" s="30" t="s">
        <v>16</v>
      </c>
      <c r="C32" s="31">
        <v>0.17</v>
      </c>
      <c r="D32" s="32">
        <f t="shared" ref="D32:E32" si="117">E47</f>
        <v>53.2</v>
      </c>
      <c r="E32" s="32">
        <f t="shared" si="117"/>
        <v>43.967770312500001</v>
      </c>
      <c r="F32" s="32">
        <f t="shared" si="107"/>
        <v>9.0440000000000005</v>
      </c>
      <c r="G32" s="33">
        <v>112.54365373134328</v>
      </c>
      <c r="H32" s="33">
        <v>1050.8040253731344</v>
      </c>
      <c r="I32" s="33">
        <v>1106.7</v>
      </c>
      <c r="J32" s="33">
        <v>1579.5720000000001</v>
      </c>
      <c r="K32" s="33">
        <v>783.2945373134329</v>
      </c>
      <c r="L32" s="33">
        <f t="shared" si="101"/>
        <v>4632.9142164179102</v>
      </c>
      <c r="M32" s="41"/>
      <c r="N32" s="41"/>
      <c r="O32" s="41"/>
      <c r="P32" s="41"/>
      <c r="Q32" s="41"/>
      <c r="R32" s="42"/>
      <c r="S32" s="36">
        <f t="shared" ref="S32:T32" si="118">G47</f>
        <v>53.2</v>
      </c>
      <c r="T32" s="36">
        <f t="shared" si="118"/>
        <v>43.967770312500001</v>
      </c>
      <c r="U32" s="36">
        <f t="shared" si="109"/>
        <v>9.0440000000000005</v>
      </c>
      <c r="V32" s="37">
        <v>112.54365373134328</v>
      </c>
      <c r="W32" s="37">
        <v>1050.8040253731344</v>
      </c>
      <c r="X32" s="37">
        <v>1106.7</v>
      </c>
      <c r="Y32" s="37">
        <v>1579.5720000000001</v>
      </c>
      <c r="Z32" s="37">
        <v>783.2945373134329</v>
      </c>
      <c r="AA32" s="37">
        <f t="shared" si="103"/>
        <v>4632.9142164179102</v>
      </c>
      <c r="AB32" s="43"/>
      <c r="AC32" s="43"/>
      <c r="AD32" s="43"/>
      <c r="AE32" s="43"/>
      <c r="AF32" s="43"/>
      <c r="AG32" s="43"/>
      <c r="AH32" s="37">
        <f t="shared" si="110"/>
        <v>112.54365373134328</v>
      </c>
      <c r="AI32" s="37">
        <f t="shared" si="105"/>
        <v>1050.8040253731344</v>
      </c>
      <c r="AJ32" s="37">
        <f t="shared" si="105"/>
        <v>1106.7</v>
      </c>
      <c r="AK32" s="37">
        <f t="shared" si="105"/>
        <v>1579.5720000000001</v>
      </c>
      <c r="AL32" s="37">
        <f t="shared" si="105"/>
        <v>783.2945373134329</v>
      </c>
      <c r="AM32" s="37">
        <f t="shared" si="105"/>
        <v>4632.9142164179102</v>
      </c>
      <c r="AN32" s="19"/>
    </row>
    <row r="33" spans="1:40" x14ac:dyDescent="0.25">
      <c r="A33" s="40"/>
      <c r="B33" s="30" t="s">
        <v>17</v>
      </c>
      <c r="C33" s="31">
        <v>0.12</v>
      </c>
      <c r="D33" s="32">
        <f t="shared" ref="D33:E33" si="119">E48</f>
        <v>71.77</v>
      </c>
      <c r="E33" s="32">
        <f t="shared" si="119"/>
        <v>59.310351562499989</v>
      </c>
      <c r="F33" s="32">
        <f t="shared" si="107"/>
        <v>8.6123999999999992</v>
      </c>
      <c r="G33" s="33">
        <v>79.442579104477602</v>
      </c>
      <c r="H33" s="33">
        <v>741.74401791044772</v>
      </c>
      <c r="I33" s="33">
        <v>781.19999999999993</v>
      </c>
      <c r="J33" s="33">
        <v>1114.992</v>
      </c>
      <c r="K33" s="33">
        <v>552.91379104477619</v>
      </c>
      <c r="L33" s="33">
        <f t="shared" si="101"/>
        <v>3270.2923880597018</v>
      </c>
      <c r="M33" s="45"/>
      <c r="N33" s="45"/>
      <c r="O33" s="45"/>
      <c r="P33" s="45"/>
      <c r="Q33" s="45"/>
      <c r="R33" s="46"/>
      <c r="S33" s="36">
        <f t="shared" ref="S33:T33" si="120">G48</f>
        <v>71.77</v>
      </c>
      <c r="T33" s="36">
        <f t="shared" si="120"/>
        <v>59.310351562499989</v>
      </c>
      <c r="U33" s="36">
        <f t="shared" si="109"/>
        <v>8.6123999999999992</v>
      </c>
      <c r="V33" s="37">
        <v>79.442579104477602</v>
      </c>
      <c r="W33" s="37">
        <v>741.74401791044772</v>
      </c>
      <c r="X33" s="37">
        <v>781.19999999999993</v>
      </c>
      <c r="Y33" s="37">
        <v>1114.992</v>
      </c>
      <c r="Z33" s="37">
        <v>552.91379104477619</v>
      </c>
      <c r="AA33" s="37">
        <f t="shared" si="103"/>
        <v>3270.2923880597018</v>
      </c>
      <c r="AB33" s="47"/>
      <c r="AC33" s="47"/>
      <c r="AD33" s="47"/>
      <c r="AE33" s="47"/>
      <c r="AF33" s="47"/>
      <c r="AG33" s="47"/>
      <c r="AH33" s="37">
        <f t="shared" si="110"/>
        <v>79.442579104477602</v>
      </c>
      <c r="AI33" s="37">
        <f t="shared" si="105"/>
        <v>741.74401791044772</v>
      </c>
      <c r="AJ33" s="37">
        <f t="shared" si="105"/>
        <v>781.19999999999993</v>
      </c>
      <c r="AK33" s="37">
        <f t="shared" si="105"/>
        <v>1114.992</v>
      </c>
      <c r="AL33" s="37">
        <f t="shared" si="105"/>
        <v>552.91379104477619</v>
      </c>
      <c r="AM33" s="37">
        <f t="shared" si="105"/>
        <v>3270.2923880597009</v>
      </c>
      <c r="AN33" s="19"/>
    </row>
    <row r="34" spans="1:40" x14ac:dyDescent="0.25">
      <c r="A34" s="49"/>
      <c r="B34" s="50"/>
      <c r="C34" s="50"/>
      <c r="D34" s="51"/>
      <c r="E34" s="51"/>
      <c r="F34" s="51">
        <f>ROUND(SUM(F27:F33),2)</f>
        <v>67</v>
      </c>
      <c r="G34" s="52">
        <f>SUM(G27:G33)</f>
        <v>662.02149253731341</v>
      </c>
      <c r="H34" s="52">
        <f t="shared" ref="H34" si="121">SUM(H27:H33)</f>
        <v>6181.2001492537311</v>
      </c>
      <c r="I34" s="52">
        <f t="shared" ref="I34" si="122">SUM(I27:I33)</f>
        <v>6510</v>
      </c>
      <c r="J34" s="52">
        <f t="shared" ref="J34" si="123">SUM(J27:J33)</f>
        <v>9291.6</v>
      </c>
      <c r="K34" s="52">
        <f t="shared" ref="K34" si="124">SUM(K27:K33)</f>
        <v>4607.6149253731346</v>
      </c>
      <c r="L34" s="52">
        <f t="shared" ref="L34" si="125">SUM(L27:L33)</f>
        <v>27252.436567164175</v>
      </c>
      <c r="M34" s="59">
        <f>M3+M11+M19+M27</f>
        <v>150975.74</v>
      </c>
      <c r="N34" s="59">
        <f t="shared" ref="N34:R34" si="126">N3+N11+N19+N27</f>
        <v>690234.02</v>
      </c>
      <c r="O34" s="59">
        <f t="shared" si="126"/>
        <v>726950.02</v>
      </c>
      <c r="P34" s="59">
        <f t="shared" si="126"/>
        <v>1037562</v>
      </c>
      <c r="Q34" s="59">
        <f t="shared" si="126"/>
        <v>514516.99</v>
      </c>
      <c r="R34" s="59">
        <f t="shared" si="126"/>
        <v>3120238.7699999996</v>
      </c>
      <c r="S34" s="55"/>
      <c r="T34" s="55"/>
      <c r="U34" s="55">
        <f>ROUND(SUM(U27:U33),2)</f>
        <v>67</v>
      </c>
      <c r="V34" s="52">
        <f>SUM(V27:V33)</f>
        <v>662.02149253731341</v>
      </c>
      <c r="W34" s="52">
        <f t="shared" ref="W34" si="127">SUM(W27:W33)</f>
        <v>6181.2001492537311</v>
      </c>
      <c r="X34" s="52">
        <f t="shared" ref="X34" si="128">SUM(X27:X33)</f>
        <v>6510</v>
      </c>
      <c r="Y34" s="52">
        <f t="shared" ref="Y34" si="129">SUM(Y27:Y33)</f>
        <v>9291.6</v>
      </c>
      <c r="Z34" s="52">
        <f t="shared" ref="Z34" si="130">SUM(Z27:Z33)</f>
        <v>4607.6149253731346</v>
      </c>
      <c r="AA34" s="52">
        <f t="shared" ref="AA34" si="131">SUM(AA27:AA33)</f>
        <v>27252.436567164175</v>
      </c>
      <c r="AB34" s="60">
        <f>AB3+AB11+AB19+AB27</f>
        <v>150975.74</v>
      </c>
      <c r="AC34" s="60">
        <f t="shared" ref="AC34:AG34" si="132">AC3+AC11+AC19+AC27</f>
        <v>690234.02</v>
      </c>
      <c r="AD34" s="60">
        <f t="shared" si="132"/>
        <v>726950.02</v>
      </c>
      <c r="AE34" s="60">
        <f t="shared" si="132"/>
        <v>1037562</v>
      </c>
      <c r="AF34" s="60">
        <f t="shared" si="132"/>
        <v>514516.99</v>
      </c>
      <c r="AG34" s="60">
        <f t="shared" si="132"/>
        <v>3120238.7699999996</v>
      </c>
      <c r="AH34" s="52">
        <f>SUM(AH27:AH33)</f>
        <v>662.02149253731341</v>
      </c>
      <c r="AI34" s="52">
        <f t="shared" ref="AI34" si="133">SUM(AI27:AI33)</f>
        <v>6181.2001492537311</v>
      </c>
      <c r="AJ34" s="52">
        <f t="shared" ref="AJ34" si="134">SUM(AJ27:AJ33)</f>
        <v>6510</v>
      </c>
      <c r="AK34" s="52">
        <f t="shared" ref="AK34" si="135">SUM(AK27:AK33)</f>
        <v>9291.6</v>
      </c>
      <c r="AL34" s="52">
        <f t="shared" ref="AL34" si="136">SUM(AL27:AL33)</f>
        <v>4607.6149253731346</v>
      </c>
      <c r="AM34" s="52">
        <f t="shared" ref="AM34" si="137">SUM(AM27:AM33)</f>
        <v>27252.436567164175</v>
      </c>
      <c r="AN34" s="19"/>
    </row>
    <row r="35" spans="1:40" ht="11.4" thickBot="1" x14ac:dyDescent="0.3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</row>
    <row r="36" spans="1:40" ht="12.6" thickBot="1" x14ac:dyDescent="0.3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61" t="s">
        <v>12</v>
      </c>
      <c r="Q36" s="62"/>
      <c r="R36" s="63">
        <f>L10+L18+L26+L34</f>
        <v>46570.727910447757</v>
      </c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61"/>
      <c r="AF36" s="62"/>
      <c r="AG36" s="63"/>
      <c r="AH36" s="19"/>
      <c r="AI36" s="19"/>
      <c r="AJ36" s="19"/>
      <c r="AK36" s="64" t="s">
        <v>44</v>
      </c>
      <c r="AL36" s="65"/>
      <c r="AM36" s="66">
        <f>AM10+AM18+AM26+AM34</f>
        <v>46570.727910447757</v>
      </c>
      <c r="AN36" s="19"/>
    </row>
    <row r="37" spans="1:40" ht="12" x14ac:dyDescent="0.2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67" t="s">
        <v>35</v>
      </c>
      <c r="Q37" s="68"/>
      <c r="R37" s="69">
        <f>ROUND(R39/1.21,2)</f>
        <v>2578709.73</v>
      </c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67" t="s">
        <v>38</v>
      </c>
      <c r="AF37" s="68"/>
      <c r="AG37" s="69">
        <f>ROUND(AG39/1.21,2)</f>
        <v>2578709.73</v>
      </c>
      <c r="AH37" s="19"/>
      <c r="AI37" s="19"/>
      <c r="AJ37" s="19"/>
      <c r="AK37" s="19"/>
      <c r="AL37" s="19"/>
      <c r="AM37" s="70"/>
      <c r="AN37" s="19"/>
    </row>
    <row r="38" spans="1:40" ht="12" x14ac:dyDescent="0.25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67" t="s">
        <v>36</v>
      </c>
      <c r="Q38" s="68"/>
      <c r="R38" s="71">
        <f>ROUND(R37*0.21,2)</f>
        <v>541529.04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67" t="s">
        <v>40</v>
      </c>
      <c r="AF38" s="68"/>
      <c r="AG38" s="71">
        <f>ROUND(AG37*0.21,2)</f>
        <v>541529.04</v>
      </c>
      <c r="AH38" s="19"/>
      <c r="AI38" s="19"/>
      <c r="AJ38" s="19"/>
      <c r="AK38" s="19"/>
      <c r="AL38" s="19"/>
      <c r="AM38" s="19"/>
      <c r="AN38" s="19"/>
    </row>
    <row r="39" spans="1:40" ht="12.6" thickBot="1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72" t="s">
        <v>37</v>
      </c>
      <c r="Q39" s="73"/>
      <c r="R39" s="74">
        <f>SUM(R3,R11,R19,R27)</f>
        <v>3120238.7699999996</v>
      </c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72" t="s">
        <v>39</v>
      </c>
      <c r="AF39" s="73"/>
      <c r="AG39" s="74">
        <f>SUM(AG3,AG11,AG19,AG27)</f>
        <v>3120238.7699999996</v>
      </c>
      <c r="AH39" s="19"/>
      <c r="AI39" s="19"/>
      <c r="AJ39" s="19"/>
      <c r="AK39" s="19"/>
      <c r="AL39" s="19"/>
      <c r="AM39" s="19"/>
      <c r="AN39" s="19"/>
    </row>
    <row r="40" spans="1:40" x14ac:dyDescent="0.25">
      <c r="A40" s="19"/>
      <c r="B40" s="19"/>
      <c r="C40" s="19"/>
      <c r="D40" s="19"/>
      <c r="E40" s="75" t="s">
        <v>24</v>
      </c>
      <c r="F40" s="75"/>
      <c r="G40" s="76" t="s">
        <v>28</v>
      </c>
      <c r="H40" s="76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 t="s">
        <v>45</v>
      </c>
      <c r="AG40" s="70">
        <f>(R39-AG39)/R39</f>
        <v>0</v>
      </c>
      <c r="AH40" s="19"/>
      <c r="AI40" s="19"/>
      <c r="AJ40" s="19"/>
      <c r="AK40" s="19"/>
      <c r="AL40" s="19"/>
      <c r="AM40" s="19"/>
      <c r="AN40" s="19"/>
    </row>
    <row r="41" spans="1:40" ht="31.2" thickBot="1" x14ac:dyDescent="0.3">
      <c r="B41" s="77"/>
      <c r="C41" s="77"/>
      <c r="D41" s="77"/>
      <c r="E41" s="78" t="s">
        <v>21</v>
      </c>
      <c r="F41" s="78" t="s">
        <v>22</v>
      </c>
      <c r="G41" s="79" t="s">
        <v>21</v>
      </c>
      <c r="H41" s="4" t="s">
        <v>22</v>
      </c>
      <c r="I41" s="5"/>
      <c r="J41" s="5"/>
      <c r="K41" s="5"/>
      <c r="L41" s="5"/>
      <c r="M41" s="5"/>
      <c r="N41" s="5"/>
      <c r="O41" s="5"/>
      <c r="P41" s="5"/>
      <c r="Q41" s="5"/>
    </row>
    <row r="42" spans="1:40" x14ac:dyDescent="0.25">
      <c r="B42" s="80" t="s">
        <v>23</v>
      </c>
      <c r="C42" s="81" t="s">
        <v>13</v>
      </c>
      <c r="D42" s="82"/>
      <c r="E42" s="83">
        <f t="shared" ref="E42:G48" si="138">+ROUND(F42*1.21,2)</f>
        <v>106</v>
      </c>
      <c r="F42" s="84">
        <v>87.6</v>
      </c>
      <c r="G42" s="85">
        <f t="shared" si="138"/>
        <v>106</v>
      </c>
      <c r="H42" s="6">
        <v>87.6</v>
      </c>
      <c r="I42" s="7"/>
      <c r="J42" s="7"/>
      <c r="K42" s="7"/>
      <c r="L42" s="7"/>
      <c r="M42" s="7"/>
      <c r="N42" s="7"/>
      <c r="O42" s="7"/>
      <c r="P42" s="7"/>
      <c r="Q42" s="7"/>
    </row>
    <row r="43" spans="1:40" ht="14.4" customHeight="1" x14ac:dyDescent="0.25">
      <c r="B43" s="86"/>
      <c r="C43" s="81" t="s">
        <v>11</v>
      </c>
      <c r="D43" s="82"/>
      <c r="E43" s="83">
        <f t="shared" si="138"/>
        <v>110.27</v>
      </c>
      <c r="F43" s="84">
        <v>91.128839062500006</v>
      </c>
      <c r="G43" s="85">
        <f t="shared" si="138"/>
        <v>110.27</v>
      </c>
      <c r="H43" s="6">
        <v>91.128839062500006</v>
      </c>
      <c r="I43" s="7"/>
      <c r="J43" s="7"/>
      <c r="K43" s="7"/>
      <c r="L43" s="7"/>
      <c r="M43" s="7"/>
      <c r="N43" s="7"/>
      <c r="O43" s="7"/>
      <c r="P43" s="7"/>
      <c r="Q43" s="7"/>
    </row>
    <row r="44" spans="1:40" ht="14.4" customHeight="1" x14ac:dyDescent="0.25">
      <c r="B44" s="86"/>
      <c r="C44" s="81" t="s">
        <v>10</v>
      </c>
      <c r="D44" s="82"/>
      <c r="E44" s="83">
        <f t="shared" si="138"/>
        <v>54.01</v>
      </c>
      <c r="F44" s="84">
        <v>44.634374999999991</v>
      </c>
      <c r="G44" s="85">
        <f t="shared" si="138"/>
        <v>54.01</v>
      </c>
      <c r="H44" s="6">
        <v>44.634374999999991</v>
      </c>
      <c r="I44" s="7"/>
      <c r="J44" s="7"/>
      <c r="K44" s="7"/>
      <c r="L44" s="7"/>
      <c r="M44" s="7"/>
      <c r="N44" s="7"/>
      <c r="O44" s="7"/>
      <c r="P44" s="7"/>
      <c r="Q44" s="7"/>
    </row>
    <row r="45" spans="1:40" ht="14.4" customHeight="1" x14ac:dyDescent="0.25">
      <c r="B45" s="86"/>
      <c r="C45" s="81" t="s">
        <v>14</v>
      </c>
      <c r="D45" s="82"/>
      <c r="E45" s="83">
        <f t="shared" si="138"/>
        <v>70.459999999999994</v>
      </c>
      <c r="F45" s="84">
        <v>58.23</v>
      </c>
      <c r="G45" s="85">
        <f t="shared" si="138"/>
        <v>70.459999999999994</v>
      </c>
      <c r="H45" s="6">
        <v>58.23</v>
      </c>
      <c r="I45" s="7"/>
      <c r="J45" s="7"/>
      <c r="K45" s="7"/>
      <c r="L45" s="7"/>
      <c r="M45" s="7"/>
      <c r="N45" s="7"/>
      <c r="O45" s="7"/>
      <c r="P45" s="7"/>
      <c r="Q45" s="7"/>
    </row>
    <row r="46" spans="1:40" ht="14.4" customHeight="1" x14ac:dyDescent="0.25">
      <c r="B46" s="86"/>
      <c r="C46" s="81" t="s">
        <v>15</v>
      </c>
      <c r="D46" s="82"/>
      <c r="E46" s="83">
        <f t="shared" si="138"/>
        <v>71.77</v>
      </c>
      <c r="F46" s="84">
        <v>59.310351562499989</v>
      </c>
      <c r="G46" s="85">
        <f t="shared" si="138"/>
        <v>71.77</v>
      </c>
      <c r="H46" s="6">
        <v>59.310351562499989</v>
      </c>
      <c r="I46" s="7"/>
      <c r="J46" s="7"/>
      <c r="K46" s="7"/>
      <c r="L46" s="7"/>
      <c r="M46" s="7"/>
      <c r="N46" s="7"/>
      <c r="O46" s="7"/>
      <c r="P46" s="7"/>
      <c r="Q46" s="7"/>
    </row>
    <row r="47" spans="1:40" ht="14.4" customHeight="1" x14ac:dyDescent="0.25">
      <c r="B47" s="86"/>
      <c r="C47" s="81" t="s">
        <v>16</v>
      </c>
      <c r="D47" s="82"/>
      <c r="E47" s="83">
        <f t="shared" si="138"/>
        <v>53.2</v>
      </c>
      <c r="F47" s="84">
        <v>43.967770312500001</v>
      </c>
      <c r="G47" s="85">
        <f t="shared" si="138"/>
        <v>53.2</v>
      </c>
      <c r="H47" s="6">
        <v>43.967770312500001</v>
      </c>
      <c r="I47" s="7"/>
      <c r="J47" s="7"/>
      <c r="K47" s="7"/>
      <c r="L47" s="7"/>
      <c r="M47" s="7"/>
      <c r="N47" s="7"/>
      <c r="O47" s="7"/>
      <c r="P47" s="7"/>
      <c r="Q47" s="7"/>
    </row>
    <row r="48" spans="1:40" ht="14.4" customHeight="1" thickBot="1" x14ac:dyDescent="0.3">
      <c r="B48" s="87"/>
      <c r="C48" s="81" t="s">
        <v>17</v>
      </c>
      <c r="D48" s="82"/>
      <c r="E48" s="83">
        <f t="shared" si="138"/>
        <v>71.77</v>
      </c>
      <c r="F48" s="84">
        <v>59.310351562499989</v>
      </c>
      <c r="G48" s="85">
        <f t="shared" si="138"/>
        <v>71.77</v>
      </c>
      <c r="H48" s="6">
        <v>59.310351562499989</v>
      </c>
      <c r="I48" s="7"/>
      <c r="J48" s="7"/>
      <c r="K48" s="7"/>
      <c r="L48" s="7"/>
      <c r="M48" s="7"/>
      <c r="N48" s="7"/>
      <c r="O48" s="7"/>
      <c r="P48" s="7"/>
      <c r="Q48" s="7"/>
    </row>
    <row r="49" spans="2:17" x14ac:dyDescent="0.25">
      <c r="B49" s="8"/>
      <c r="C49" s="9"/>
      <c r="D49" s="9"/>
      <c r="E49" s="10"/>
      <c r="F49" s="8"/>
      <c r="G49" s="11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2:17" ht="13.8" x14ac:dyDescent="0.3">
      <c r="B50" s="12"/>
      <c r="C50" s="12"/>
      <c r="D50" s="13"/>
      <c r="E50" s="13"/>
      <c r="F50" s="14"/>
      <c r="G50" s="12"/>
      <c r="H50" s="15"/>
      <c r="I50" s="16"/>
      <c r="J50" s="12"/>
      <c r="K50" s="17"/>
      <c r="L50" s="18"/>
      <c r="M50" s="18"/>
      <c r="N50" s="18"/>
      <c r="O50" s="18"/>
      <c r="P50" s="18"/>
      <c r="Q50" s="18"/>
    </row>
  </sheetData>
  <sheetProtection sheet="1" objects="1" scenarios="1" selectLockedCells="1"/>
  <mergeCells count="74">
    <mergeCell ref="C44:D44"/>
    <mergeCell ref="C45:D45"/>
    <mergeCell ref="B42:B48"/>
    <mergeCell ref="R11:R17"/>
    <mergeCell ref="A3:A10"/>
    <mergeCell ref="A11:A18"/>
    <mergeCell ref="A19:A26"/>
    <mergeCell ref="C46:D46"/>
    <mergeCell ref="C47:D47"/>
    <mergeCell ref="C48:D48"/>
    <mergeCell ref="A27:A34"/>
    <mergeCell ref="M27:M33"/>
    <mergeCell ref="R27:R33"/>
    <mergeCell ref="Q27:Q33"/>
    <mergeCell ref="P27:P33"/>
    <mergeCell ref="O27:O33"/>
    <mergeCell ref="D1:R1"/>
    <mergeCell ref="E40:F40"/>
    <mergeCell ref="G40:H40"/>
    <mergeCell ref="C42:D42"/>
    <mergeCell ref="C43:D43"/>
    <mergeCell ref="N27:N33"/>
    <mergeCell ref="M19:M25"/>
    <mergeCell ref="R19:R25"/>
    <mergeCell ref="M3:M9"/>
    <mergeCell ref="R3:R9"/>
    <mergeCell ref="N3:N9"/>
    <mergeCell ref="O3:O9"/>
    <mergeCell ref="P3:P9"/>
    <mergeCell ref="Q3:Q9"/>
    <mergeCell ref="N19:N25"/>
    <mergeCell ref="O19:O25"/>
    <mergeCell ref="P19:P25"/>
    <mergeCell ref="Q19:Q25"/>
    <mergeCell ref="M11:M17"/>
    <mergeCell ref="N11:N17"/>
    <mergeCell ref="O11:O17"/>
    <mergeCell ref="P11:P17"/>
    <mergeCell ref="P37:Q37"/>
    <mergeCell ref="P38:Q38"/>
    <mergeCell ref="P39:Q39"/>
    <mergeCell ref="P36:Q36"/>
    <mergeCell ref="Q11:Q17"/>
    <mergeCell ref="AB11:AB17"/>
    <mergeCell ref="AC11:AC17"/>
    <mergeCell ref="AD11:AD17"/>
    <mergeCell ref="AE11:AE17"/>
    <mergeCell ref="AF11:AF17"/>
    <mergeCell ref="AB19:AB25"/>
    <mergeCell ref="AC19:AC25"/>
    <mergeCell ref="AD19:AD25"/>
    <mergeCell ref="AE19:AE25"/>
    <mergeCell ref="AF19:AF25"/>
    <mergeCell ref="AE38:AF38"/>
    <mergeCell ref="AE39:AF39"/>
    <mergeCell ref="AB27:AB33"/>
    <mergeCell ref="AC27:AC33"/>
    <mergeCell ref="AD27:AD33"/>
    <mergeCell ref="AE27:AE33"/>
    <mergeCell ref="AF27:AF33"/>
    <mergeCell ref="AH1:AM1"/>
    <mergeCell ref="AK36:AL36"/>
    <mergeCell ref="AG27:AG33"/>
    <mergeCell ref="AE36:AF36"/>
    <mergeCell ref="AE37:AF37"/>
    <mergeCell ref="AG11:AG17"/>
    <mergeCell ref="AG19:AG25"/>
    <mergeCell ref="S1:AG1"/>
    <mergeCell ref="AB3:AB9"/>
    <mergeCell ref="AC3:AC9"/>
    <mergeCell ref="AD3:AD9"/>
    <mergeCell ref="AE3:AE9"/>
    <mergeCell ref="AF3:AF9"/>
    <mergeCell ref="AG3:AG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73350d-239e-42a7-acc3-f07fc8788904">
      <Terms xmlns="http://schemas.microsoft.com/office/infopath/2007/PartnerControls"/>
    </lcf76f155ced4ddcb4097134ff3c332f>
    <TaxCatchAll xmlns="76292c59-c7e2-46ea-b597-403888290d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8C015991DEF446A7DFFE2316831A57" ma:contentTypeVersion="12" ma:contentTypeDescription="Crea un document nou" ma:contentTypeScope="" ma:versionID="f9b14dcffbebc33fdf01aebb474797b5">
  <xsd:schema xmlns:xsd="http://www.w3.org/2001/XMLSchema" xmlns:xs="http://www.w3.org/2001/XMLSchema" xmlns:p="http://schemas.microsoft.com/office/2006/metadata/properties" xmlns:ns2="2873350d-239e-42a7-acc3-f07fc8788904" xmlns:ns3="76292c59-c7e2-46ea-b597-403888290d2b" targetNamespace="http://schemas.microsoft.com/office/2006/metadata/properties" ma:root="true" ma:fieldsID="8d0309532accba091972ee858f8f5521" ns2:_="" ns3:_="">
    <xsd:import namespace="2873350d-239e-42a7-acc3-f07fc8788904"/>
    <xsd:import namespace="76292c59-c7e2-46ea-b597-403888290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73350d-239e-42a7-acc3-f07fc87889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ff00b8cc-7636-423d-af2d-b41e4678f0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92c59-c7e2-46ea-b597-403888290d2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b097f3-d8e5-4d2f-8c11-0c25f1cd3b5a}" ma:internalName="TaxCatchAll" ma:showField="CatchAllData" ma:web="76292c59-c7e2-46ea-b597-403888290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18C1C5-017D-45B4-8A67-1B24E7E428CE}">
  <ds:schemaRefs>
    <ds:schemaRef ds:uri="2873350d-239e-42a7-acc3-f07fc8788904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76292c59-c7e2-46ea-b597-403888290d2b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F318FBD-225F-46AE-AEBC-A024DDB625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BF4B0F-8402-4B1D-9B8A-A879996DE9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Instruccions</vt:lpstr>
      <vt:lpstr>Càlculs manteniment</vt:lpstr>
    </vt:vector>
  </TitlesOfParts>
  <Manager/>
  <Company>IMI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DIAZ, MARIA TRINIDAD</dc:creator>
  <cp:keywords/>
  <dc:description/>
  <cp:lastModifiedBy>BOIX RODRIGUEZ, JORDI</cp:lastModifiedBy>
  <cp:revision/>
  <dcterms:created xsi:type="dcterms:W3CDTF">2026-03-02T15:24:38Z</dcterms:created>
  <dcterms:modified xsi:type="dcterms:W3CDTF">2026-03-12T16:42:21Z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0x010100A28C015991DEF446A7DFFE2316831A57</vt:lpwstr>
  </property>
  <property fmtid="{D5CDD505-2E9C-101B-9397-08002B2CF9AE}" pid="3" name="MediaServiceImageTags">
    <vt:lpwstr/>
  </property>
</Properties>
</file>