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K:\QUOTA\IMSS\Jurídic_restore\A102 SERVEIS JURIDICS\0046 CONTRACTACIÓ\CONTRACTES\2026\26000056 ACORD MARC SAUV\"/>
    </mc:Choice>
  </mc:AlternateContent>
  <xr:revisionPtr revIDLastSave="0" documentId="13_ncr:1_{D6F30D0A-BF72-48F3-939C-A981D3AE0241}" xr6:coauthVersionLast="47" xr6:coauthVersionMax="47" xr10:uidLastSave="{00000000-0000-0000-0000-000000000000}"/>
  <bookViews>
    <workbookView xWindow="-50" yWindow="-50" windowWidth="19300" windowHeight="10300" firstSheet="5" activeTab="5" xr2:uid="{00000000-000D-0000-FFFF-FFFF00000000}"/>
  </bookViews>
  <sheets>
    <sheet name="1  PREUS 2026" sheetId="5" state="hidden" r:id="rId1"/>
    <sheet name="2 PREUS 2027" sheetId="8" state="hidden" r:id="rId2"/>
    <sheet name="3 PREUS 2028" sheetId="7" state="hidden" r:id="rId3"/>
    <sheet name="3 PREUS 2029" sheetId="10" state="hidden" r:id="rId4"/>
    <sheet name="3 PREUS 2030" sheetId="11" state="hidden" r:id="rId5"/>
    <sheet name="Annex3bis" sheetId="13" r:id="rId6"/>
    <sheet name="EXECUCIÓ  PRÒRROGA" sheetId="9" state="hidden" r:id="rId7"/>
    <sheet name="Full2" sheetId="12" state="hidden" r:id="rId8"/>
    <sheet name="Full1" sheetId="6" state="hidden" r:id="rId9"/>
  </sheets>
  <definedNames>
    <definedName name="_xlnm.Print_Area" localSheetId="5">Annex3bis!$A$1:$K$34</definedName>
    <definedName name="CostAuxiliarHora">#REF!</definedName>
    <definedName name="CostDireccióHora">#REF!</definedName>
    <definedName name="CostMenú">#REF!</definedName>
    <definedName name="HoresSessió">#REF!</definedName>
    <definedName name="SessionsAnual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3" l="1"/>
  <c r="I15" i="13"/>
  <c r="I14" i="13"/>
  <c r="I11" i="13"/>
  <c r="I10" i="13"/>
  <c r="I9" i="13"/>
  <c r="I17" i="13" l="1"/>
  <c r="I22" i="13" s="1"/>
  <c r="I24" i="13" s="1"/>
  <c r="I12" i="13"/>
  <c r="I19" i="13" l="1"/>
  <c r="I21" i="13"/>
  <c r="I23" i="13" l="1"/>
  <c r="I25" i="13" s="1"/>
  <c r="B27" i="7"/>
  <c r="O39" i="5" l="1"/>
  <c r="O40" i="5" s="1"/>
  <c r="G16" i="13"/>
  <c r="G14" i="13"/>
  <c r="G15" i="13"/>
  <c r="G11" i="13"/>
  <c r="G10" i="13"/>
  <c r="G9" i="13"/>
  <c r="G17" i="13" l="1"/>
  <c r="G12" i="13"/>
  <c r="G19" i="13" s="1"/>
  <c r="G22" i="13" l="1"/>
  <c r="G21" i="13"/>
  <c r="G25" i="13" l="1"/>
  <c r="B5" i="7"/>
  <c r="P51" i="9" l="1"/>
  <c r="Q51" i="9" s="1"/>
  <c r="P52" i="9"/>
  <c r="P53" i="9"/>
  <c r="P54" i="9"/>
  <c r="Q54" i="9" s="1"/>
  <c r="P55" i="9"/>
  <c r="Q55" i="9" s="1"/>
  <c r="J38" i="9"/>
  <c r="J39" i="9" s="1"/>
  <c r="J40" i="9" s="1"/>
  <c r="J41" i="9" s="1"/>
  <c r="J42" i="9" s="1"/>
  <c r="J43" i="9" s="1"/>
  <c r="Q52" i="9"/>
  <c r="Q53" i="9"/>
  <c r="J28" i="9"/>
  <c r="J29" i="9" s="1"/>
  <c r="J30" i="9" s="1"/>
  <c r="J31" i="9" s="1"/>
  <c r="J32" i="9" s="1"/>
  <c r="J33" i="9" s="1"/>
  <c r="P5" i="9" s="1"/>
  <c r="K50" i="9"/>
  <c r="L50" i="9" s="1"/>
  <c r="K51" i="9"/>
  <c r="L51" i="9" s="1"/>
  <c r="K52" i="9"/>
  <c r="K53" i="9"/>
  <c r="K54" i="9"/>
  <c r="K49" i="9"/>
  <c r="L49" i="9" s="1"/>
  <c r="L52" i="9"/>
  <c r="L54" i="9"/>
  <c r="L53" i="9"/>
  <c r="M58" i="9"/>
  <c r="M59" i="9"/>
  <c r="M60" i="9"/>
  <c r="M61" i="9"/>
  <c r="M57" i="9"/>
  <c r="L58" i="9"/>
  <c r="L59" i="9"/>
  <c r="L60" i="9"/>
  <c r="L61" i="9"/>
  <c r="L57" i="9"/>
  <c r="K61" i="9"/>
  <c r="K60" i="9"/>
  <c r="K59" i="9"/>
  <c r="K58" i="9"/>
  <c r="K57" i="9"/>
  <c r="E13" i="9"/>
  <c r="F13" i="9"/>
  <c r="G13" i="9"/>
  <c r="C27" i="11"/>
  <c r="O26" i="11"/>
  <c r="C27" i="10"/>
  <c r="O26" i="10"/>
  <c r="O5" i="9" l="1"/>
  <c r="N5" i="9"/>
  <c r="P7" i="10"/>
  <c r="N6" i="9"/>
  <c r="F19" i="9"/>
  <c r="E19" i="9"/>
  <c r="N17" i="9"/>
  <c r="N18" i="9" s="1"/>
  <c r="F14" i="9"/>
  <c r="E14" i="9"/>
  <c r="J13" i="9"/>
  <c r="G19" i="9"/>
  <c r="H13" i="9"/>
  <c r="I5" i="9"/>
  <c r="H19" i="9" l="1"/>
  <c r="H14" i="9"/>
  <c r="I13" i="9"/>
  <c r="N19" i="9"/>
  <c r="Q18" i="9"/>
  <c r="N7" i="9"/>
  <c r="I19" i="9"/>
  <c r="O6" i="9"/>
  <c r="O7" i="9" s="1"/>
  <c r="G14" i="9"/>
  <c r="I14" i="9" s="1"/>
  <c r="J14" i="9"/>
  <c r="J19" i="9"/>
  <c r="P7" i="8" l="1"/>
  <c r="P7" i="5"/>
  <c r="P7" i="11"/>
  <c r="N20" i="9"/>
  <c r="Q19" i="9"/>
  <c r="R16" i="9" s="1"/>
  <c r="P6" i="9"/>
  <c r="P7" i="7" l="1"/>
  <c r="P7" i="9"/>
  <c r="Q20" i="9"/>
  <c r="R17" i="9" s="1"/>
  <c r="N21" i="9"/>
  <c r="R18" i="9" l="1"/>
  <c r="R19" i="9"/>
  <c r="C27" i="8" l="1"/>
  <c r="O26" i="8"/>
  <c r="C27" i="7"/>
  <c r="O26" i="7"/>
  <c r="B19" i="7" l="1"/>
  <c r="B5" i="10" s="1"/>
  <c r="B19" i="8"/>
  <c r="N7" i="8" s="1"/>
  <c r="O5" i="8" s="1"/>
  <c r="A9" i="9" l="1"/>
  <c r="A11" i="9"/>
  <c r="G9" i="9" s="1"/>
  <c r="A10" i="9"/>
  <c r="F9" i="9" s="1"/>
  <c r="B19" i="10"/>
  <c r="N7" i="10" l="1"/>
  <c r="O5" i="10" s="1"/>
  <c r="B5" i="11"/>
  <c r="B19" i="11" s="1"/>
  <c r="N7" i="11" s="1"/>
  <c r="O5" i="11" s="1"/>
  <c r="F10" i="9"/>
  <c r="F17" i="9" s="1"/>
  <c r="F18" i="9"/>
  <c r="G10" i="9"/>
  <c r="G17" i="9" s="1"/>
  <c r="G18" i="9"/>
  <c r="H9" i="9"/>
  <c r="E9" i="9"/>
  <c r="N7" i="7"/>
  <c r="O5" i="7" s="1"/>
  <c r="E18" i="9" l="1"/>
  <c r="E10" i="9"/>
  <c r="J9" i="9"/>
  <c r="I9" i="9"/>
  <c r="H18" i="9"/>
  <c r="H10" i="9"/>
  <c r="H17" i="9" s="1"/>
  <c r="H20" i="9" s="1"/>
  <c r="G20" i="9"/>
  <c r="F20" i="9"/>
  <c r="E17" i="9" l="1"/>
  <c r="I10" i="9"/>
  <c r="J10" i="9"/>
  <c r="J18" i="9"/>
  <c r="I18" i="9"/>
  <c r="E20" i="9" l="1"/>
  <c r="I17" i="9"/>
  <c r="I20" i="9" s="1"/>
  <c r="J17" i="9"/>
  <c r="J20" i="9" s="1"/>
  <c r="O26" i="5" l="1"/>
  <c r="N7" i="5" l="1"/>
  <c r="O5" i="5" s="1"/>
</calcChain>
</file>

<file path=xl/sharedStrings.xml><?xml version="1.0" encoding="utf-8"?>
<sst xmlns="http://schemas.openxmlformats.org/spreadsheetml/2006/main" count="373" uniqueCount="116">
  <si>
    <t>%</t>
  </si>
  <si>
    <t>LICITACIÓ</t>
  </si>
  <si>
    <t>Despeses per preu unitari</t>
  </si>
  <si>
    <t>Subtotal Despeses per preu unitari</t>
  </si>
  <si>
    <t>Preu base de licitació</t>
  </si>
  <si>
    <t>Preu total del contracte</t>
  </si>
  <si>
    <t>ESTADA</t>
  </si>
  <si>
    <t>KITS</t>
  </si>
  <si>
    <t>IVA 4%</t>
  </si>
  <si>
    <t>IVA 21%</t>
  </si>
  <si>
    <t>ESTADES</t>
  </si>
  <si>
    <t>EXPLICACIÓ DEL PREU UNITARI DE L'ESTADA</t>
  </si>
  <si>
    <t>Preu contracte vigent</t>
  </si>
  <si>
    <t>IMC</t>
  </si>
  <si>
    <t>sobre els costos directes</t>
  </si>
  <si>
    <t>sobre els costos directes + costos indirectes</t>
  </si>
  <si>
    <t>Salaris</t>
  </si>
  <si>
    <t>Funcionament</t>
  </si>
  <si>
    <t>Gestió</t>
  </si>
  <si>
    <t>Marge empresa</t>
  </si>
  <si>
    <t>Conceptes</t>
  </si>
  <si>
    <t>Observacions</t>
  </si>
  <si>
    <t>Preu per estada</t>
  </si>
  <si>
    <t>Import</t>
  </si>
  <si>
    <t>COMPARATIU ESTADES</t>
  </si>
  <si>
    <t>Acord marc  vigent</t>
  </si>
  <si>
    <t>Nou Acord vigent</t>
  </si>
  <si>
    <t>P/U</t>
  </si>
  <si>
    <t>Camison</t>
  </si>
  <si>
    <t>Mitjons</t>
  </si>
  <si>
    <t>Kit higiene</t>
  </si>
  <si>
    <t>Bata</t>
  </si>
  <si>
    <t>Roba interior</t>
  </si>
  <si>
    <t>Sabatilles</t>
  </si>
  <si>
    <t>Higiene</t>
  </si>
  <si>
    <t>COMPARATIU KITS</t>
  </si>
  <si>
    <t>KITS ANUALS</t>
  </si>
  <si>
    <t>GENER</t>
  </si>
  <si>
    <t>FEBRER</t>
  </si>
  <si>
    <t>MARÇ</t>
  </si>
  <si>
    <t>ABRIL</t>
  </si>
  <si>
    <t>MAIG</t>
  </si>
  <si>
    <t>JUNY</t>
  </si>
  <si>
    <t>JULIOL</t>
  </si>
  <si>
    <t>AGOST</t>
  </si>
  <si>
    <t>SETEMBRE</t>
  </si>
  <si>
    <t>OCTUBRE</t>
  </si>
  <si>
    <t>NOVEMBRE</t>
  </si>
  <si>
    <t>DESEMBRE</t>
  </si>
  <si>
    <t>Total</t>
  </si>
  <si>
    <t>INGRESSOS 
2024</t>
  </si>
  <si>
    <t>Dades projeccions augment de majors 65 anys:   https://www.idescat.cat</t>
  </si>
  <si>
    <t xml:space="preserve">Kit </t>
  </si>
  <si>
    <t>IPC 2025</t>
  </si>
  <si>
    <t>MEI</t>
  </si>
  <si>
    <t>MEI 2027</t>
  </si>
  <si>
    <t>MEI 2028</t>
  </si>
  <si>
    <t>Provisió IPC 2026</t>
  </si>
  <si>
    <t>Sobre el 94% de 64,08 + 4,5% del 2024</t>
  </si>
  <si>
    <t>Previsió augment salari 2026</t>
  </si>
  <si>
    <t>El 94% sobre 64,08€. La suma total és amb el 64,08€</t>
  </si>
  <si>
    <t>El 94% sobre 64,08€ (pes del personal)</t>
  </si>
  <si>
    <t>Anys</t>
  </si>
  <si>
    <t>augment respecte al 2026</t>
  </si>
  <si>
    <t>Provisió IPC 2027</t>
  </si>
  <si>
    <t>Dies</t>
  </si>
  <si>
    <t>2028 any bisiesto</t>
  </si>
  <si>
    <t>Totals</t>
  </si>
  <si>
    <t>Estades</t>
  </si>
  <si>
    <t xml:space="preserve">Augment anual </t>
  </si>
  <si>
    <t>Provisió IPC 2029</t>
  </si>
  <si>
    <t>Previsió augment salari 2029</t>
  </si>
  <si>
    <t>Previsió augment salari 2028</t>
  </si>
  <si>
    <t>1,87% estades</t>
  </si>
  <si>
    <t xml:space="preserve">PRÒRROGA DEL CONTRACTE </t>
  </si>
  <si>
    <t>Any de traspàs</t>
  </si>
  <si>
    <t>creix ti</t>
  </si>
  <si>
    <t>TI 5%</t>
  </si>
  <si>
    <t>ESTADES ANUALS</t>
  </si>
  <si>
    <t>Año</t>
  </si>
  <si>
    <t>Plazas necesarias (&gt;80 años)</t>
  </si>
  <si>
    <t>Plazas actuales (&gt;80 años)</t>
  </si>
  <si>
    <t>Déficit estimado</t>
  </si>
  <si>
    <t>Majors 80 anys</t>
  </si>
  <si>
    <t>Pel període inicial del contracte:</t>
  </si>
  <si>
    <t>24 MESOS</t>
  </si>
  <si>
    <t>Codi</t>
  </si>
  <si>
    <t>Descripció</t>
  </si>
  <si>
    <t>Preu u/t Sortida</t>
  </si>
  <si>
    <t>Import sortida</t>
  </si>
  <si>
    <t>Preu u/t  Proveïdor</t>
  </si>
  <si>
    <t>Import  Proveïdor</t>
  </si>
  <si>
    <t xml:space="preserve">Despeses per preu UNITARI </t>
  </si>
  <si>
    <t>Subtotal preus unitaris</t>
  </si>
  <si>
    <t>Subtotal preus unitaris proveidor</t>
  </si>
  <si>
    <t>TOTAL:</t>
  </si>
  <si>
    <t xml:space="preserve">TOTAL PROVEIDOR: </t>
  </si>
  <si>
    <t>Barcelona, en la data de signatura</t>
  </si>
  <si>
    <t xml:space="preserve">ACORD MARC PER A L'HOMOLOGACIÓ DE CENTRES RESIDENCIALS DE CATALUNYA PER CONCERTAR PLACES RESIDÈNCIES DE CARACTER TEMPORAL </t>
  </si>
  <si>
    <t>PLAÇA CENTRE CONCERTAT RESIDÈNCIES CARACTER TEMPORAL</t>
  </si>
  <si>
    <t>PLACES</t>
  </si>
  <si>
    <t>ANY 2026</t>
  </si>
  <si>
    <t>ANY 2027</t>
  </si>
  <si>
    <t>ANY 2028</t>
  </si>
  <si>
    <t xml:space="preserve">KIT </t>
  </si>
  <si>
    <t>IMPORT PLACES:</t>
  </si>
  <si>
    <t>PLACES CENTRES CONCERTATS RESIDÈNCIES CARACTER TEMPORAL</t>
  </si>
  <si>
    <t>IMPORTS KITS</t>
  </si>
  <si>
    <t>IVA KITS (21%)</t>
  </si>
  <si>
    <t>IVA PLACES  (4%)</t>
  </si>
  <si>
    <t>29/7/2026 a 28/07/2028</t>
  </si>
  <si>
    <t xml:space="preserve">IMPORT OFERT PLACES:                    </t>
  </si>
  <si>
    <t>IMPORT OFERT KITS:</t>
  </si>
  <si>
    <t>TIPUS IVA</t>
  </si>
  <si>
    <r>
      <rPr>
        <b/>
        <sz val="11"/>
        <color rgb="FFFF0000"/>
        <rFont val="Arial"/>
        <family val="2"/>
      </rPr>
      <t>EXP 015_P2500139</t>
    </r>
    <r>
      <rPr>
        <b/>
        <sz val="11"/>
        <rFont val="Arial"/>
        <family val="2"/>
      </rPr>
      <t xml:space="preserve">    Contracte 26000056         ANNEX-3 BIS</t>
    </r>
  </si>
  <si>
    <r>
      <t>Les quantitats indicades per l’IMSS com a preu global net</t>
    </r>
    <r>
      <rPr>
        <sz val="9"/>
        <color rgb="FF000000"/>
        <rFont val="Arial"/>
        <family val="2"/>
      </rPr>
      <t xml:space="preserve"> així com cadascun dels preus unitaris nets determinats constitueixen la xifra màxima per sobre de la qual s'estimarà que les ofertes dels licitadors excedeixen el tipus de la licitació i, per tant, seran excloses.</t>
    </r>
    <r>
      <rPr>
        <sz val="9"/>
        <rFont val="Arial"/>
        <family val="2"/>
      </rPr>
      <t xml:space="preserve">                                                                                                                                               </t>
    </r>
    <r>
      <rPr>
        <b/>
        <sz val="9"/>
        <rFont val="Arial"/>
        <family val="2"/>
      </rPr>
      <t>PD. Aquest document s'ha de presentar en format PDF i degudament signat, amb signatura digital reconeguda, pel representant legal de la licitadora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</si>
</sst>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164" formatCode="_-* #,##0.00\ _€_-;\-* #,##0.00\ _€_-;_-* &quot;-&quot;??\ _€_-;_-@_-"/>
    <numFmt numFmtId="165" formatCode="#,##0.00\ &quot;€&quot;"/>
    <numFmt numFmtId="166" formatCode="#,##0.0000\ &quot;€&quot;"/>
    <numFmt numFmtId="167" formatCode="_-* #,##0.0000\ _€_-;\-* #,##0.0000\ _€_-;_-* &quot;-&quot;??\ _€_-;_-@_-"/>
    <numFmt numFmtId="168" formatCode="_-* #,##0.000\ _€_-;\-* #,##0.000\ _€_-;_-* &quot;-&quot;???\ _€_-;_-@_-"/>
    <numFmt numFmtId="169" formatCode="_-* #,##0\ _€_-;\-* #,##0\ _€_-;_-* &quot;-&quot;??\ _€_-;_-@_-"/>
    <numFmt numFmtId="170" formatCode="0.0%"/>
    <numFmt numFmtId="171" formatCode="_-* #,##0.00\ [$€-403]_-;\-* #,##0.00\ [$€-403]_-;_-* &quot;-&quot;??\ [$€-403]_-;_-@_-"/>
    <numFmt numFmtId="172" formatCode="#,##0_ ;\-#,##0\ "/>
    <numFmt numFmtId="173" formatCode="_-* #,##0.0000\ [$€-403]_-;\-* #,##0.0000\ [$€-403]_-;_-* &quot;-&quot;??\ [$€-403]_-;_-@_-"/>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i/>
      <sz val="10"/>
      <color rgb="FF000000"/>
      <name val="Calibri"/>
      <family val="2"/>
      <scheme val="minor"/>
    </font>
    <font>
      <sz val="10"/>
      <color rgb="FF000000"/>
      <name val="Calibri"/>
      <family val="2"/>
      <scheme val="minor"/>
    </font>
    <font>
      <b/>
      <sz val="11"/>
      <color rgb="FFFF0000"/>
      <name val="Calibri"/>
      <family val="2"/>
      <scheme val="minor"/>
    </font>
    <font>
      <sz val="11"/>
      <color rgb="FFFF0000"/>
      <name val="Calibri"/>
      <family val="2"/>
      <scheme val="minor"/>
    </font>
    <font>
      <b/>
      <sz val="11"/>
      <name val="Calibri"/>
      <family val="2"/>
      <scheme val="minor"/>
    </font>
    <font>
      <sz val="11"/>
      <name val="Calibri"/>
      <family val="2"/>
      <scheme val="minor"/>
    </font>
    <font>
      <sz val="11"/>
      <color theme="5"/>
      <name val="Calibri"/>
      <family val="2"/>
      <scheme val="minor"/>
    </font>
    <font>
      <b/>
      <sz val="11"/>
      <color theme="3" tint="0.39997558519241921"/>
      <name val="Calibri"/>
      <family val="2"/>
      <scheme val="minor"/>
    </font>
    <font>
      <sz val="11"/>
      <color rgb="FF00B050"/>
      <name val="Calibri"/>
      <family val="2"/>
      <scheme val="minor"/>
    </font>
    <font>
      <b/>
      <sz val="11"/>
      <color rgb="FF00B050"/>
      <name val="Calibri"/>
      <family val="2"/>
      <scheme val="minor"/>
    </font>
    <font>
      <b/>
      <sz val="11"/>
      <color theme="3"/>
      <name val="Calibri"/>
      <family val="2"/>
      <scheme val="minor"/>
    </font>
    <font>
      <sz val="9"/>
      <color theme="1"/>
      <name val="Calibri"/>
      <family val="2"/>
      <scheme val="minor"/>
    </font>
    <font>
      <sz val="11"/>
      <color theme="8"/>
      <name val="Calibri"/>
      <family val="2"/>
      <scheme val="minor"/>
    </font>
    <font>
      <sz val="11"/>
      <color theme="1"/>
      <name val="Arial"/>
      <family val="2"/>
    </font>
    <font>
      <sz val="11"/>
      <color rgb="FFFF0000"/>
      <name val="Arial"/>
      <family val="2"/>
    </font>
    <font>
      <sz val="11"/>
      <name val="Arial"/>
      <family val="2"/>
    </font>
    <font>
      <b/>
      <sz val="11"/>
      <color rgb="FFFF0000"/>
      <name val="Arial"/>
      <family val="2"/>
    </font>
    <font>
      <sz val="11"/>
      <color theme="0"/>
      <name val="Calibri"/>
      <family val="2"/>
      <scheme val="minor"/>
    </font>
    <font>
      <sz val="11"/>
      <color rgb="FF00B050"/>
      <name val="Arial"/>
      <family val="2"/>
    </font>
    <font>
      <sz val="11"/>
      <color rgb="FF000000"/>
      <name val="Arial"/>
      <family val="2"/>
    </font>
    <font>
      <b/>
      <sz val="12"/>
      <color theme="1"/>
      <name val="Times New Roman"/>
      <family val="1"/>
    </font>
    <font>
      <sz val="12"/>
      <color theme="1"/>
      <name val="Times New Roman"/>
      <family val="1"/>
    </font>
    <font>
      <sz val="11"/>
      <color theme="0"/>
      <name val="Arial"/>
      <family val="2"/>
    </font>
    <font>
      <sz val="12"/>
      <color theme="0"/>
      <name val="Times New Roman"/>
      <family val="1"/>
    </font>
    <font>
      <sz val="10"/>
      <name val="Arial"/>
      <family val="2"/>
    </font>
    <font>
      <b/>
      <sz val="10"/>
      <name val="Arial"/>
      <family val="2"/>
    </font>
    <font>
      <b/>
      <sz val="11"/>
      <name val="Arial"/>
      <family val="2"/>
    </font>
    <font>
      <sz val="9"/>
      <color rgb="FF000000"/>
      <name val="Arial"/>
      <family val="2"/>
    </font>
    <font>
      <b/>
      <sz val="9"/>
      <name val="Arial"/>
      <family val="2"/>
    </font>
    <font>
      <sz val="8"/>
      <name val="Arial"/>
      <family val="2"/>
    </font>
    <font>
      <sz val="9"/>
      <name val="Arial"/>
      <family val="2"/>
    </font>
    <font>
      <b/>
      <sz val="9"/>
      <color rgb="FF000000"/>
      <name val="Arial"/>
      <family val="2"/>
    </font>
    <font>
      <sz val="8"/>
      <color rgb="FF000000"/>
      <name val="Arial"/>
      <family val="2"/>
    </font>
    <font>
      <b/>
      <sz val="10"/>
      <color rgb="FF000000"/>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C2D69A"/>
        <bgColor indexed="64"/>
      </patternFill>
    </fill>
    <fill>
      <patternFill patternType="solid">
        <fgColor rgb="FFEAF1DD"/>
        <bgColor indexed="64"/>
      </patternFill>
    </fill>
    <fill>
      <patternFill patternType="solid">
        <fgColor rgb="FFD7E4BC"/>
        <bgColor indexed="64"/>
      </patternFill>
    </fill>
    <fill>
      <patternFill patternType="solid">
        <fgColor theme="0" tint="-4.9989318521683403E-2"/>
        <bgColor indexed="64"/>
      </patternFill>
    </fill>
    <fill>
      <patternFill patternType="solid">
        <fgColor theme="2"/>
        <bgColor indexed="64"/>
      </patternFill>
    </fill>
    <fill>
      <patternFill patternType="solid">
        <fgColor rgb="FF92D050"/>
        <bgColor indexed="64"/>
      </patternFill>
    </fill>
    <fill>
      <patternFill patternType="solid">
        <fgColor theme="9" tint="0.79998168889431442"/>
        <bgColor indexed="64"/>
      </patternFill>
    </fill>
    <fill>
      <patternFill patternType="solid">
        <fgColor rgb="FF00B050"/>
        <bgColor rgb="FF000000"/>
      </patternFill>
    </fill>
    <fill>
      <patternFill patternType="solid">
        <fgColor rgb="FFFFCC00"/>
        <bgColor rgb="FF000000"/>
      </patternFill>
    </fill>
    <fill>
      <patternFill patternType="solid">
        <fgColor rgb="FFFFFFFF"/>
        <bgColor rgb="FF000000"/>
      </patternFill>
    </fill>
    <fill>
      <patternFill patternType="solid">
        <fgColor rgb="FFC4D79B"/>
        <bgColor rgb="FF000000"/>
      </patternFill>
    </fill>
    <fill>
      <patternFill patternType="solid">
        <fgColor rgb="FFD9D9D9"/>
        <bgColor rgb="FF000000"/>
      </patternFill>
    </fill>
    <fill>
      <patternFill patternType="solid">
        <fgColor theme="0" tint="-0.14999847407452621"/>
        <bgColor rgb="FF000000"/>
      </patternFill>
    </fill>
    <fill>
      <patternFill patternType="solid">
        <fgColor theme="0"/>
        <bgColor rgb="FF000000"/>
      </patternFill>
    </fill>
  </fills>
  <borders count="4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26">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0" fontId="6" fillId="5" borderId="3"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6" borderId="3" xfId="0" applyFont="1" applyFill="1" applyBorder="1" applyAlignment="1">
      <alignment horizontal="left" vertical="center" wrapText="1"/>
    </xf>
    <xf numFmtId="165" fontId="4" fillId="0" borderId="1" xfId="0" applyNumberFormat="1" applyFont="1" applyBorder="1" applyAlignment="1">
      <alignment horizontal="center" vertical="center"/>
    </xf>
    <xf numFmtId="0" fontId="6" fillId="0" borderId="0" xfId="0" applyFont="1" applyAlignment="1">
      <alignment horizontal="right" vertical="center"/>
    </xf>
    <xf numFmtId="166" fontId="4" fillId="0" borderId="0" xfId="0" applyNumberFormat="1" applyFont="1" applyAlignment="1">
      <alignment horizontal="right"/>
    </xf>
    <xf numFmtId="166" fontId="3" fillId="0" borderId="0" xfId="0" applyNumberFormat="1" applyFont="1" applyAlignment="1">
      <alignment horizontal="right"/>
    </xf>
    <xf numFmtId="166" fontId="7" fillId="6" borderId="9" xfId="0" applyNumberFormat="1" applyFont="1" applyFill="1" applyBorder="1" applyAlignment="1">
      <alignment horizontal="right" vertical="center" wrapText="1"/>
    </xf>
    <xf numFmtId="166" fontId="7" fillId="6" borderId="2" xfId="0" applyNumberFormat="1" applyFont="1" applyFill="1" applyBorder="1" applyAlignment="1">
      <alignment horizontal="right" vertical="center" wrapText="1"/>
    </xf>
    <xf numFmtId="0" fontId="6" fillId="0" borderId="20" xfId="0" applyFont="1" applyBorder="1" applyAlignment="1">
      <alignment horizontal="center" vertical="center"/>
    </xf>
    <xf numFmtId="0" fontId="8" fillId="0" borderId="0" xfId="0" applyFont="1" applyAlignment="1">
      <alignment vertical="center" wrapText="1"/>
    </xf>
    <xf numFmtId="166" fontId="4" fillId="0" borderId="0" xfId="0" applyNumberFormat="1" applyFont="1" applyAlignment="1">
      <alignment horizontal="right" vertical="center" wrapText="1"/>
    </xf>
    <xf numFmtId="0" fontId="7" fillId="6" borderId="1" xfId="0" applyFont="1" applyFill="1" applyBorder="1" applyAlignment="1">
      <alignment horizontal="left" vertical="center" wrapText="1"/>
    </xf>
    <xf numFmtId="0" fontId="7" fillId="0" borderId="0" xfId="0" applyFont="1" applyAlignment="1">
      <alignment horizontal="right" vertical="center" wrapText="1"/>
    </xf>
    <xf numFmtId="0" fontId="7" fillId="7" borderId="3" xfId="0" applyFont="1" applyFill="1" applyBorder="1" applyAlignment="1">
      <alignment horizontal="left" vertical="center" wrapText="1"/>
    </xf>
    <xf numFmtId="165" fontId="3" fillId="7" borderId="9" xfId="0" applyNumberFormat="1" applyFont="1" applyFill="1" applyBorder="1" applyAlignment="1">
      <alignment horizontal="right" wrapText="1"/>
    </xf>
    <xf numFmtId="0" fontId="7" fillId="8" borderId="0" xfId="0" applyFont="1" applyFill="1" applyAlignment="1">
      <alignment horizontal="left" vertical="center" wrapText="1"/>
    </xf>
    <xf numFmtId="165" fontId="3" fillId="8" borderId="0" xfId="0" applyNumberFormat="1" applyFont="1" applyFill="1" applyAlignment="1">
      <alignment horizontal="right" wrapText="1"/>
    </xf>
    <xf numFmtId="0" fontId="4" fillId="0" borderId="0" xfId="0" applyFont="1"/>
    <xf numFmtId="0" fontId="6" fillId="5" borderId="2" xfId="0" applyFont="1" applyFill="1" applyBorder="1" applyAlignment="1">
      <alignment horizontal="center" vertical="center" wrapText="1"/>
    </xf>
    <xf numFmtId="0" fontId="0" fillId="0" borderId="0" xfId="0" applyAlignment="1">
      <alignment horizontal="center" vertical="center"/>
    </xf>
    <xf numFmtId="165" fontId="3" fillId="7" borderId="2" xfId="0" applyNumberFormat="1" applyFont="1" applyFill="1" applyBorder="1" applyAlignment="1">
      <alignment horizontal="right" wrapText="1"/>
    </xf>
    <xf numFmtId="166" fontId="4" fillId="0" borderId="18" xfId="0" applyNumberFormat="1" applyFont="1" applyBorder="1" applyAlignment="1">
      <alignment horizontal="right"/>
    </xf>
    <xf numFmtId="166" fontId="3" fillId="0" borderId="18" xfId="0" applyNumberFormat="1" applyFont="1" applyBorder="1" applyAlignment="1">
      <alignment horizontal="right"/>
    </xf>
    <xf numFmtId="166" fontId="3" fillId="3" borderId="18" xfId="0" applyNumberFormat="1" applyFont="1" applyFill="1" applyBorder="1" applyAlignment="1">
      <alignment horizontal="right" vertical="center" wrapText="1"/>
    </xf>
    <xf numFmtId="165" fontId="4" fillId="0" borderId="8" xfId="0" applyNumberFormat="1" applyFont="1" applyBorder="1" applyAlignment="1">
      <alignment horizontal="right" vertical="center" wrapText="1"/>
    </xf>
    <xf numFmtId="165" fontId="4" fillId="0" borderId="15" xfId="0" applyNumberFormat="1" applyFont="1" applyBorder="1"/>
    <xf numFmtId="165" fontId="4" fillId="0" borderId="10" xfId="0" applyNumberFormat="1" applyFont="1" applyBorder="1" applyAlignment="1">
      <alignment horizontal="right" vertical="center" wrapText="1"/>
    </xf>
    <xf numFmtId="165" fontId="4" fillId="0" borderId="17" xfId="0" applyNumberFormat="1" applyFont="1" applyBorder="1"/>
    <xf numFmtId="165" fontId="3" fillId="6"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xf>
    <xf numFmtId="164" fontId="4" fillId="0" borderId="1" xfId="1" applyFont="1" applyBorder="1" applyAlignment="1">
      <alignment horizontal="center" vertical="center" wrapText="1"/>
    </xf>
    <xf numFmtId="165" fontId="3" fillId="0" borderId="1" xfId="0" applyNumberFormat="1" applyFont="1" applyBorder="1" applyAlignment="1">
      <alignment horizontal="center"/>
    </xf>
    <xf numFmtId="0" fontId="6" fillId="0" borderId="15" xfId="0" applyFont="1" applyBorder="1" applyAlignment="1">
      <alignment horizontal="center" vertical="center"/>
    </xf>
    <xf numFmtId="0" fontId="6" fillId="0" borderId="1" xfId="0" applyFont="1"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xf>
    <xf numFmtId="0" fontId="9" fillId="0" borderId="0" xfId="0" applyFont="1"/>
    <xf numFmtId="165" fontId="0" fillId="0" borderId="0" xfId="0" applyNumberFormat="1"/>
    <xf numFmtId="164" fontId="0" fillId="0" borderId="0" xfId="1" applyFont="1"/>
    <xf numFmtId="164" fontId="0" fillId="0" borderId="0" xfId="0" applyNumberFormat="1"/>
    <xf numFmtId="165" fontId="0" fillId="0" borderId="0" xfId="0" applyNumberFormat="1" applyAlignment="1">
      <alignment horizontal="center" vertical="center"/>
    </xf>
    <xf numFmtId="167" fontId="0" fillId="0" borderId="24" xfId="1" applyNumberFormat="1" applyFont="1" applyBorder="1"/>
    <xf numFmtId="167" fontId="0" fillId="0" borderId="6" xfId="1" applyNumberFormat="1" applyFont="1" applyBorder="1"/>
    <xf numFmtId="167" fontId="0" fillId="0" borderId="11" xfId="1" applyNumberFormat="1" applyFont="1" applyBorder="1"/>
    <xf numFmtId="10" fontId="0" fillId="0" borderId="0" xfId="2" applyNumberFormat="1" applyFont="1"/>
    <xf numFmtId="10" fontId="0" fillId="0" borderId="0" xfId="0" applyNumberFormat="1"/>
    <xf numFmtId="168" fontId="0" fillId="0" borderId="0" xfId="0" applyNumberFormat="1"/>
    <xf numFmtId="0" fontId="2"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left"/>
    </xf>
    <xf numFmtId="167" fontId="0" fillId="0" borderId="0" xfId="1" applyNumberFormat="1" applyFont="1"/>
    <xf numFmtId="0" fontId="10" fillId="0" borderId="0" xfId="0" applyFont="1" applyAlignment="1">
      <alignment horizontal="center" vertical="center"/>
    </xf>
    <xf numFmtId="0" fontId="0" fillId="0" borderId="8" xfId="0" applyBorder="1"/>
    <xf numFmtId="0" fontId="0" fillId="0" borderId="20" xfId="0" applyBorder="1"/>
    <xf numFmtId="0" fontId="0" fillId="0" borderId="15" xfId="0" applyBorder="1"/>
    <xf numFmtId="0" fontId="0" fillId="0" borderId="28" xfId="0" applyBorder="1"/>
    <xf numFmtId="0" fontId="0" fillId="0" borderId="21" xfId="0" applyBorder="1"/>
    <xf numFmtId="0" fontId="0" fillId="0" borderId="21" xfId="0" applyBorder="1" applyAlignment="1">
      <alignment horizontal="left"/>
    </xf>
    <xf numFmtId="0" fontId="0" fillId="0" borderId="10" xfId="0" applyBorder="1"/>
    <xf numFmtId="0" fontId="0" fillId="0" borderId="18" xfId="0" applyBorder="1"/>
    <xf numFmtId="0" fontId="0" fillId="0" borderId="17" xfId="0" applyBorder="1"/>
    <xf numFmtId="0" fontId="0" fillId="0" borderId="28" xfId="0" applyBorder="1" applyAlignment="1">
      <alignment horizontal="left"/>
    </xf>
    <xf numFmtId="0" fontId="10" fillId="0" borderId="0" xfId="0" applyFont="1" applyAlignment="1">
      <alignment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xf>
    <xf numFmtId="0" fontId="0" fillId="0" borderId="28" xfId="0" applyBorder="1" applyAlignment="1">
      <alignment horizontal="left" vertical="center"/>
    </xf>
    <xf numFmtId="10" fontId="0" fillId="0" borderId="28" xfId="0" applyNumberFormat="1" applyBorder="1"/>
    <xf numFmtId="165" fontId="13" fillId="0" borderId="7" xfId="0" applyNumberFormat="1" applyFont="1" applyBorder="1" applyAlignment="1">
      <alignment horizontal="center" vertical="center"/>
    </xf>
    <xf numFmtId="0" fontId="0" fillId="10" borderId="0" xfId="0" applyFill="1"/>
    <xf numFmtId="0" fontId="0" fillId="0" borderId="12" xfId="0" applyBorder="1" applyAlignment="1">
      <alignment horizontal="center" vertical="center"/>
    </xf>
    <xf numFmtId="10" fontId="0" fillId="10" borderId="0" xfId="2" applyNumberFormat="1" applyFont="1" applyFill="1"/>
    <xf numFmtId="0" fontId="0" fillId="0" borderId="1" xfId="0" applyBorder="1"/>
    <xf numFmtId="0" fontId="2" fillId="0" borderId="7" xfId="0" applyFont="1" applyBorder="1"/>
    <xf numFmtId="165" fontId="0" fillId="0" borderId="18" xfId="2" applyNumberFormat="1" applyFont="1" applyBorder="1" applyAlignment="1">
      <alignment horizontal="center" vertical="center"/>
    </xf>
    <xf numFmtId="165" fontId="0" fillId="0" borderId="25" xfId="0" applyNumberFormat="1" applyBorder="1" applyAlignment="1">
      <alignment horizontal="center" vertical="center"/>
    </xf>
    <xf numFmtId="10" fontId="0" fillId="0" borderId="20" xfId="0" applyNumberFormat="1" applyBorder="1"/>
    <xf numFmtId="0" fontId="0" fillId="0" borderId="7" xfId="0" applyBorder="1"/>
    <xf numFmtId="0" fontId="0" fillId="0" borderId="19" xfId="0" applyBorder="1"/>
    <xf numFmtId="0" fontId="0" fillId="0" borderId="16" xfId="0" applyBorder="1"/>
    <xf numFmtId="165" fontId="10" fillId="0" borderId="7" xfId="0" applyNumberFormat="1" applyFont="1" applyBorder="1"/>
    <xf numFmtId="165" fontId="0" fillId="0" borderId="19" xfId="0" applyNumberFormat="1" applyBorder="1"/>
    <xf numFmtId="10" fontId="0" fillId="0" borderId="19" xfId="2" applyNumberFormat="1" applyFont="1" applyBorder="1" applyAlignment="1">
      <alignment horizontal="center" vertical="center"/>
    </xf>
    <xf numFmtId="0" fontId="0" fillId="0" borderId="0" xfId="0" applyAlignment="1">
      <alignment horizontal="center"/>
    </xf>
    <xf numFmtId="164" fontId="9" fillId="0" borderId="0" xfId="1" applyFont="1"/>
    <xf numFmtId="10" fontId="18" fillId="0" borderId="19" xfId="0" applyNumberFormat="1" applyFont="1" applyBorder="1" applyAlignment="1">
      <alignment horizontal="center" vertical="center"/>
    </xf>
    <xf numFmtId="0" fontId="0" fillId="0" borderId="8" xfId="0" applyBorder="1" applyAlignment="1">
      <alignment horizontal="left"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164" fontId="0" fillId="0" borderId="7" xfId="1" applyFont="1" applyBorder="1" applyAlignment="1">
      <alignment horizontal="center" vertical="center"/>
    </xf>
    <xf numFmtId="164" fontId="0" fillId="0" borderId="19" xfId="1" applyFont="1" applyBorder="1" applyAlignment="1">
      <alignment horizontal="center" vertical="center"/>
    </xf>
    <xf numFmtId="164" fontId="0" fillId="0" borderId="16" xfId="1" applyFont="1" applyBorder="1" applyAlignment="1">
      <alignment horizontal="center" vertical="center"/>
    </xf>
    <xf numFmtId="165" fontId="3" fillId="3" borderId="0" xfId="0" applyNumberFormat="1" applyFont="1" applyFill="1"/>
    <xf numFmtId="10" fontId="0" fillId="0" borderId="0" xfId="0" applyNumberFormat="1" applyAlignment="1">
      <alignment horizontal="center" vertical="center"/>
    </xf>
    <xf numFmtId="165" fontId="3" fillId="0" borderId="1" xfId="0" applyNumberFormat="1" applyFont="1" applyBorder="1" applyAlignment="1">
      <alignment horizontal="center" vertical="center" wrapText="1"/>
    </xf>
    <xf numFmtId="10" fontId="0" fillId="0" borderId="0" xfId="2" applyNumberFormat="1" applyFont="1" applyBorder="1" applyAlignment="1">
      <alignment horizontal="center" vertical="center"/>
    </xf>
    <xf numFmtId="0" fontId="0" fillId="0" borderId="26" xfId="0" applyBorder="1" applyAlignment="1">
      <alignment horizontal="center" vertical="center" wrapText="1"/>
    </xf>
    <xf numFmtId="0" fontId="0" fillId="0" borderId="31" xfId="0" applyBorder="1"/>
    <xf numFmtId="169" fontId="0" fillId="0" borderId="27" xfId="1" applyNumberFormat="1" applyFont="1" applyBorder="1"/>
    <xf numFmtId="165" fontId="4" fillId="0" borderId="7" xfId="0" applyNumberFormat="1" applyFont="1" applyBorder="1" applyAlignment="1">
      <alignment horizontal="right" vertical="center" wrapText="1"/>
    </xf>
    <xf numFmtId="165" fontId="4" fillId="0" borderId="16" xfId="0" applyNumberFormat="1" applyFont="1" applyBorder="1" applyAlignment="1">
      <alignment horizontal="right" vertical="center" wrapText="1"/>
    </xf>
    <xf numFmtId="165" fontId="3" fillId="7" borderId="1" xfId="0" applyNumberFormat="1" applyFont="1" applyFill="1" applyBorder="1" applyAlignment="1">
      <alignment horizontal="right" wrapText="1"/>
    </xf>
    <xf numFmtId="9" fontId="0" fillId="0" borderId="0" xfId="2" applyFont="1"/>
    <xf numFmtId="9" fontId="0" fillId="0" borderId="0" xfId="2" applyFont="1" applyAlignment="1">
      <alignment horizontal="center" vertical="center"/>
    </xf>
    <xf numFmtId="164" fontId="0" fillId="0" borderId="0" xfId="1" applyFont="1" applyAlignment="1">
      <alignment horizontal="center" vertical="center"/>
    </xf>
    <xf numFmtId="170" fontId="0" fillId="0" borderId="0" xfId="2" applyNumberFormat="1" applyFont="1" applyAlignment="1">
      <alignment horizontal="center" vertical="center"/>
    </xf>
    <xf numFmtId="1" fontId="0" fillId="0" borderId="0" xfId="2" applyNumberFormat="1" applyFont="1" applyAlignment="1">
      <alignment horizontal="center" vertical="center"/>
    </xf>
    <xf numFmtId="10" fontId="11" fillId="0" borderId="19" xfId="2" applyNumberFormat="1" applyFont="1" applyBorder="1" applyAlignment="1">
      <alignment horizontal="center" vertical="center"/>
    </xf>
    <xf numFmtId="10" fontId="11" fillId="0" borderId="19" xfId="0" applyNumberFormat="1" applyFont="1" applyBorder="1" applyAlignment="1">
      <alignment horizontal="center" vertical="center"/>
    </xf>
    <xf numFmtId="9" fontId="11" fillId="0" borderId="7" xfId="2" applyFont="1" applyBorder="1" applyAlignment="1">
      <alignment horizontal="center" vertical="center"/>
    </xf>
    <xf numFmtId="0" fontId="15" fillId="4" borderId="1" xfId="0" applyFont="1" applyFill="1" applyBorder="1"/>
    <xf numFmtId="0" fontId="0" fillId="4" borderId="3" xfId="0" applyFill="1" applyBorder="1"/>
    <xf numFmtId="0" fontId="0" fillId="4" borderId="9" xfId="0" applyFill="1" applyBorder="1"/>
    <xf numFmtId="0" fontId="0" fillId="4" borderId="2" xfId="0" applyFill="1" applyBorder="1"/>
    <xf numFmtId="9" fontId="11" fillId="0" borderId="19" xfId="0" applyNumberFormat="1" applyFont="1" applyBorder="1" applyAlignment="1">
      <alignment horizontal="center" vertical="center"/>
    </xf>
    <xf numFmtId="165" fontId="12" fillId="0" borderId="19" xfId="0" applyNumberFormat="1" applyFont="1" applyBorder="1" applyAlignment="1">
      <alignment horizontal="center" vertical="center"/>
    </xf>
    <xf numFmtId="165" fontId="17" fillId="4" borderId="1" xfId="0" applyNumberFormat="1" applyFont="1" applyFill="1" applyBorder="1" applyAlignment="1">
      <alignment horizontal="center" vertical="center"/>
    </xf>
    <xf numFmtId="165" fontId="10" fillId="0" borderId="19" xfId="0" applyNumberFormat="1" applyFont="1" applyBorder="1" applyAlignment="1">
      <alignment horizontal="center" vertical="center"/>
    </xf>
    <xf numFmtId="10" fontId="9" fillId="0" borderId="19" xfId="0" applyNumberFormat="1" applyFont="1" applyBorder="1" applyAlignment="1">
      <alignment horizontal="center" vertical="center"/>
    </xf>
    <xf numFmtId="4" fontId="0" fillId="0" borderId="0" xfId="0" applyNumberFormat="1"/>
    <xf numFmtId="166" fontId="3" fillId="3" borderId="0" xfId="0" applyNumberFormat="1" applyFont="1" applyFill="1" applyAlignment="1">
      <alignment horizontal="right" vertical="center" wrapText="1"/>
    </xf>
    <xf numFmtId="165" fontId="4" fillId="0" borderId="3" xfId="0" applyNumberFormat="1" applyFont="1" applyBorder="1" applyAlignment="1">
      <alignment horizontal="right" vertical="center" wrapText="1"/>
    </xf>
    <xf numFmtId="165" fontId="3" fillId="0" borderId="3" xfId="0" applyNumberFormat="1" applyFont="1" applyBorder="1" applyAlignment="1">
      <alignment horizontal="right"/>
    </xf>
    <xf numFmtId="165" fontId="4" fillId="0" borderId="3" xfId="0" applyNumberFormat="1" applyFont="1" applyBorder="1" applyAlignment="1">
      <alignment horizontal="right"/>
    </xf>
    <xf numFmtId="165" fontId="3" fillId="0" borderId="3" xfId="0" applyNumberFormat="1" applyFont="1" applyBorder="1" applyAlignment="1">
      <alignment horizontal="right" vertical="center" wrapText="1"/>
    </xf>
    <xf numFmtId="165" fontId="3" fillId="6" borderId="3" xfId="0" applyNumberFormat="1" applyFont="1" applyFill="1" applyBorder="1" applyAlignment="1">
      <alignment horizontal="center" vertical="center" wrapText="1"/>
    </xf>
    <xf numFmtId="165" fontId="3" fillId="6" borderId="26" xfId="0" applyNumberFormat="1" applyFont="1" applyFill="1" applyBorder="1" applyAlignment="1">
      <alignment horizontal="center" vertical="center" wrapText="1"/>
    </xf>
    <xf numFmtId="165" fontId="4" fillId="0" borderId="7" xfId="0" applyNumberFormat="1" applyFont="1" applyBorder="1"/>
    <xf numFmtId="165" fontId="4" fillId="0" borderId="16" xfId="0" applyNumberFormat="1" applyFont="1" applyBorder="1"/>
    <xf numFmtId="0" fontId="24" fillId="0" borderId="0" xfId="0" applyFont="1"/>
    <xf numFmtId="164" fontId="24" fillId="0" borderId="0" xfId="0" applyNumberFormat="1" applyFont="1"/>
    <xf numFmtId="9" fontId="24" fillId="0" borderId="0" xfId="2" applyFont="1"/>
    <xf numFmtId="164" fontId="0" fillId="0" borderId="0" xfId="0" applyNumberFormat="1" applyAlignment="1">
      <alignment horizontal="center"/>
    </xf>
    <xf numFmtId="167" fontId="0" fillId="0" borderId="0" xfId="1" applyNumberFormat="1" applyFont="1" applyBorder="1"/>
    <xf numFmtId="164" fontId="24" fillId="0" borderId="0" xfId="1" applyFont="1" applyBorder="1"/>
    <xf numFmtId="0" fontId="24" fillId="0" borderId="0" xfId="0" applyFont="1" applyAlignment="1">
      <alignment horizontal="center" vertical="center"/>
    </xf>
    <xf numFmtId="10" fontId="24" fillId="0" borderId="0" xfId="0" applyNumberFormat="1" applyFont="1"/>
    <xf numFmtId="10" fontId="24" fillId="0" borderId="0" xfId="0" applyNumberFormat="1" applyFont="1" applyAlignment="1">
      <alignment horizontal="right"/>
    </xf>
    <xf numFmtId="3" fontId="0" fillId="0" borderId="15" xfId="1" applyNumberFormat="1" applyFont="1" applyBorder="1"/>
    <xf numFmtId="165" fontId="23" fillId="0" borderId="28" xfId="0" applyNumberFormat="1" applyFont="1" applyBorder="1"/>
    <xf numFmtId="3" fontId="0" fillId="0" borderId="21" xfId="0" applyNumberFormat="1" applyBorder="1"/>
    <xf numFmtId="8" fontId="23" fillId="0" borderId="10" xfId="0" applyNumberFormat="1" applyFont="1" applyBorder="1"/>
    <xf numFmtId="3" fontId="0" fillId="0" borderId="17" xfId="0" applyNumberFormat="1" applyBorder="1"/>
    <xf numFmtId="165" fontId="0" fillId="0" borderId="3" xfId="0" applyNumberFormat="1" applyBorder="1" applyAlignment="1">
      <alignment horizontal="center" vertical="center"/>
    </xf>
    <xf numFmtId="165" fontId="0" fillId="0" borderId="2" xfId="0" applyNumberFormat="1" applyBorder="1" applyAlignment="1">
      <alignment horizontal="center" vertical="center"/>
    </xf>
    <xf numFmtId="164" fontId="16" fillId="0" borderId="0" xfId="0" applyNumberFormat="1" applyFont="1"/>
    <xf numFmtId="0" fontId="0" fillId="0" borderId="0" xfId="0" applyAlignment="1">
      <alignment horizontal="right"/>
    </xf>
    <xf numFmtId="10" fontId="0" fillId="0" borderId="0" xfId="0" applyNumberFormat="1" applyAlignment="1">
      <alignment horizontal="center"/>
    </xf>
    <xf numFmtId="0" fontId="0" fillId="3" borderId="0" xfId="0" applyFill="1"/>
    <xf numFmtId="0" fontId="17" fillId="3" borderId="0" xfId="0" applyFont="1" applyFill="1" applyAlignment="1">
      <alignment horizontal="center" vertical="center"/>
    </xf>
    <xf numFmtId="164" fontId="19" fillId="3" borderId="0" xfId="1" applyFont="1" applyFill="1" applyBorder="1"/>
    <xf numFmtId="0" fontId="0" fillId="3" borderId="0" xfId="0" applyFill="1" applyAlignment="1">
      <alignment horizontal="center" vertical="center"/>
    </xf>
    <xf numFmtId="10" fontId="0" fillId="3" borderId="0" xfId="2" applyNumberFormat="1" applyFont="1" applyFill="1" applyBorder="1" applyAlignment="1">
      <alignment horizontal="center" vertical="center"/>
    </xf>
    <xf numFmtId="164" fontId="0" fillId="3" borderId="0" xfId="0" applyNumberFormat="1" applyFill="1" applyAlignment="1">
      <alignment horizontal="center"/>
    </xf>
    <xf numFmtId="164" fontId="12" fillId="3" borderId="0" xfId="0" applyNumberFormat="1" applyFont="1" applyFill="1"/>
    <xf numFmtId="164" fontId="0" fillId="3" borderId="0" xfId="0" applyNumberFormat="1" applyFill="1"/>
    <xf numFmtId="164" fontId="16" fillId="3" borderId="0" xfId="0" applyNumberFormat="1" applyFont="1" applyFill="1"/>
    <xf numFmtId="10" fontId="0" fillId="3" borderId="0" xfId="0" applyNumberFormat="1" applyFill="1" applyAlignment="1">
      <alignment horizontal="center" vertical="center"/>
    </xf>
    <xf numFmtId="0" fontId="0" fillId="3" borderId="0" xfId="0" applyFill="1" applyAlignment="1">
      <alignment horizontal="right"/>
    </xf>
    <xf numFmtId="10" fontId="0" fillId="3" borderId="0" xfId="0" applyNumberFormat="1" applyFill="1" applyAlignment="1">
      <alignment horizontal="center"/>
    </xf>
    <xf numFmtId="165" fontId="4" fillId="0" borderId="4" xfId="0" applyNumberFormat="1" applyFont="1" applyBorder="1" applyAlignment="1">
      <alignment horizontal="right" vertical="center" wrapText="1"/>
    </xf>
    <xf numFmtId="165" fontId="4" fillId="0" borderId="30" xfId="0" applyNumberFormat="1" applyFont="1" applyBorder="1" applyAlignment="1">
      <alignment horizontal="right" vertical="center" wrapText="1"/>
    </xf>
    <xf numFmtId="165" fontId="4" fillId="0" borderId="4" xfId="0" applyNumberFormat="1" applyFont="1" applyBorder="1" applyAlignment="1">
      <alignment horizontal="right"/>
    </xf>
    <xf numFmtId="165" fontId="4" fillId="0" borderId="30" xfId="0" applyNumberFormat="1" applyFont="1" applyBorder="1" applyAlignment="1">
      <alignment horizontal="right"/>
    </xf>
    <xf numFmtId="0" fontId="7" fillId="5" borderId="1" xfId="0" applyFont="1" applyFill="1" applyBorder="1" applyAlignment="1">
      <alignment horizontal="center" vertical="center" wrapText="1"/>
    </xf>
    <xf numFmtId="0" fontId="21" fillId="0" borderId="0" xfId="0" applyFont="1" applyAlignment="1">
      <alignment horizontal="center" vertical="center"/>
    </xf>
    <xf numFmtId="4" fontId="21" fillId="0" borderId="0" xfId="0" applyNumberFormat="1" applyFont="1" applyAlignment="1">
      <alignment horizontal="center" vertical="center"/>
    </xf>
    <xf numFmtId="10" fontId="21" fillId="0" borderId="0" xfId="0" applyNumberFormat="1" applyFont="1" applyAlignment="1">
      <alignment horizontal="center" vertical="center"/>
    </xf>
    <xf numFmtId="0" fontId="26" fillId="0" borderId="0" xfId="0" applyFont="1" applyAlignment="1">
      <alignment horizontal="center" vertical="center"/>
    </xf>
    <xf numFmtId="10" fontId="26" fillId="0" borderId="0" xfId="0" applyNumberFormat="1" applyFont="1" applyAlignment="1">
      <alignment horizontal="center" vertical="center"/>
    </xf>
    <xf numFmtId="4" fontId="22" fillId="0" borderId="5" xfId="0" applyNumberFormat="1" applyFont="1" applyBorder="1" applyAlignment="1">
      <alignment horizontal="center" vertical="center"/>
    </xf>
    <xf numFmtId="0" fontId="22" fillId="0" borderId="5" xfId="0" applyFont="1" applyBorder="1" applyAlignment="1">
      <alignment horizontal="center" vertical="center"/>
    </xf>
    <xf numFmtId="0" fontId="0" fillId="0" borderId="0" xfId="0" applyAlignment="1">
      <alignment horizontal="right" vertical="center"/>
    </xf>
    <xf numFmtId="10" fontId="0" fillId="0" borderId="0" xfId="2" applyNumberFormat="1" applyFont="1" applyBorder="1"/>
    <xf numFmtId="4" fontId="21" fillId="3" borderId="0" xfId="0" applyNumberFormat="1" applyFont="1" applyFill="1" applyAlignment="1">
      <alignment horizontal="center" vertical="center"/>
    </xf>
    <xf numFmtId="0" fontId="21" fillId="3" borderId="0" xfId="0" applyFont="1" applyFill="1" applyAlignment="1">
      <alignment horizontal="center" vertical="center"/>
    </xf>
    <xf numFmtId="4" fontId="22" fillId="3" borderId="0" xfId="0" applyNumberFormat="1" applyFont="1" applyFill="1" applyAlignment="1">
      <alignment horizontal="center" vertical="center"/>
    </xf>
    <xf numFmtId="0" fontId="22" fillId="3" borderId="0" xfId="0" applyFont="1" applyFill="1" applyAlignment="1">
      <alignment horizontal="center" vertical="center"/>
    </xf>
    <xf numFmtId="4" fontId="20" fillId="3" borderId="0" xfId="0" applyNumberFormat="1" applyFont="1" applyFill="1" applyAlignment="1">
      <alignment horizontal="center" vertical="center"/>
    </xf>
    <xf numFmtId="0" fontId="20" fillId="3" borderId="0" xfId="0" applyFont="1" applyFill="1" applyAlignment="1">
      <alignment horizontal="center" vertical="center"/>
    </xf>
    <xf numFmtId="10" fontId="0" fillId="3" borderId="0" xfId="2" applyNumberFormat="1" applyFont="1" applyFill="1" applyBorder="1"/>
    <xf numFmtId="0" fontId="25" fillId="3" borderId="0" xfId="0" applyFont="1" applyFill="1" applyAlignment="1">
      <alignment horizontal="center" vertical="center"/>
    </xf>
    <xf numFmtId="4" fontId="26" fillId="3" borderId="0" xfId="0" applyNumberFormat="1" applyFont="1" applyFill="1" applyAlignment="1">
      <alignment horizontal="center" vertical="center"/>
    </xf>
    <xf numFmtId="0" fontId="26" fillId="3" borderId="0" xfId="0" applyFont="1" applyFill="1" applyAlignment="1">
      <alignment horizontal="center" vertical="center"/>
    </xf>
    <xf numFmtId="10" fontId="22" fillId="3" borderId="0" xfId="0" applyNumberFormat="1" applyFont="1" applyFill="1" applyAlignment="1">
      <alignment horizontal="center" vertical="center"/>
    </xf>
    <xf numFmtId="10" fontId="20" fillId="3" borderId="0" xfId="0" applyNumberFormat="1" applyFont="1" applyFill="1" applyAlignment="1">
      <alignment horizontal="center" vertical="center"/>
    </xf>
    <xf numFmtId="10" fontId="21" fillId="3" borderId="0" xfId="0" applyNumberFormat="1" applyFont="1" applyFill="1" applyAlignment="1">
      <alignment horizontal="center" vertical="center"/>
    </xf>
    <xf numFmtId="10" fontId="0" fillId="3" borderId="0" xfId="0" applyNumberFormat="1" applyFill="1"/>
    <xf numFmtId="0" fontId="24" fillId="0" borderId="0" xfId="0" applyFont="1" applyAlignment="1">
      <alignment horizontal="center"/>
    </xf>
    <xf numFmtId="164" fontId="24" fillId="0" borderId="0" xfId="1" applyFont="1" applyBorder="1" applyAlignment="1">
      <alignment horizontal="center"/>
    </xf>
    <xf numFmtId="10" fontId="24" fillId="0" borderId="0" xfId="2" applyNumberFormat="1" applyFont="1" applyBorder="1"/>
    <xf numFmtId="0" fontId="0" fillId="0" borderId="14" xfId="0" applyBorder="1" applyAlignment="1">
      <alignment horizontal="center" vertical="center"/>
    </xf>
    <xf numFmtId="0" fontId="0" fillId="0" borderId="25" xfId="0" applyBorder="1" applyAlignment="1">
      <alignment horizontal="center" vertical="center"/>
    </xf>
    <xf numFmtId="0" fontId="27" fillId="0" borderId="0" xfId="0" applyFont="1" applyAlignment="1">
      <alignment horizontal="center" vertical="center" wrapText="1"/>
    </xf>
    <xf numFmtId="0" fontId="28" fillId="0" borderId="0" xfId="0" applyFont="1" applyAlignment="1">
      <alignment vertical="center" wrapText="1"/>
    </xf>
    <xf numFmtId="3" fontId="28" fillId="0" borderId="0" xfId="0" applyNumberFormat="1" applyFont="1" applyAlignment="1">
      <alignment vertical="center" wrapText="1"/>
    </xf>
    <xf numFmtId="164" fontId="24" fillId="0" borderId="0" xfId="1" applyFont="1" applyBorder="1" applyAlignment="1">
      <alignment horizontal="center" vertical="center"/>
    </xf>
    <xf numFmtId="10" fontId="24" fillId="0" borderId="0" xfId="2" applyNumberFormat="1" applyFont="1" applyBorder="1" applyAlignment="1">
      <alignment horizontal="center" vertical="center"/>
    </xf>
    <xf numFmtId="10" fontId="29" fillId="3" borderId="0" xfId="2" applyNumberFormat="1" applyFont="1" applyFill="1" applyBorder="1" applyAlignment="1">
      <alignment horizontal="center"/>
    </xf>
    <xf numFmtId="10" fontId="29" fillId="3" borderId="0" xfId="2" applyNumberFormat="1" applyFont="1" applyFill="1" applyBorder="1" applyAlignment="1">
      <alignment horizontal="center" vertical="center"/>
    </xf>
    <xf numFmtId="4" fontId="24" fillId="0" borderId="0" xfId="0" applyNumberFormat="1" applyFont="1"/>
    <xf numFmtId="4" fontId="29" fillId="0" borderId="0" xfId="0" applyNumberFormat="1" applyFont="1" applyAlignment="1">
      <alignment horizontal="center" vertical="center"/>
    </xf>
    <xf numFmtId="0" fontId="29" fillId="0" borderId="0" xfId="0" applyFont="1" applyAlignment="1">
      <alignment horizontal="center" vertical="center"/>
    </xf>
    <xf numFmtId="10" fontId="29" fillId="0" borderId="0" xfId="0" applyNumberFormat="1" applyFont="1" applyAlignment="1">
      <alignment horizontal="center" vertical="center"/>
    </xf>
    <xf numFmtId="0" fontId="29" fillId="3" borderId="0" xfId="0" applyFont="1" applyFill="1" applyAlignment="1">
      <alignment horizontal="center" vertical="center"/>
    </xf>
    <xf numFmtId="9" fontId="24" fillId="0" borderId="0" xfId="2" applyFont="1" applyBorder="1"/>
    <xf numFmtId="164" fontId="24" fillId="0" borderId="0" xfId="2" applyNumberFormat="1" applyFont="1" applyBorder="1"/>
    <xf numFmtId="3" fontId="30" fillId="0" borderId="0" xfId="0" applyNumberFormat="1" applyFont="1" applyAlignment="1">
      <alignment vertical="center" wrapText="1"/>
    </xf>
    <xf numFmtId="3" fontId="24" fillId="0" borderId="0" xfId="0" applyNumberFormat="1" applyFont="1"/>
    <xf numFmtId="10" fontId="22" fillId="0" borderId="5" xfId="0" applyNumberFormat="1" applyFont="1" applyBorder="1" applyAlignment="1">
      <alignment horizontal="center" vertical="center"/>
    </xf>
    <xf numFmtId="4" fontId="20" fillId="0" borderId="5" xfId="0" applyNumberFormat="1" applyFont="1" applyBorder="1" applyAlignment="1">
      <alignment horizontal="center" vertical="center"/>
    </xf>
    <xf numFmtId="0" fontId="20" fillId="0" borderId="5" xfId="0" applyFont="1" applyBorder="1" applyAlignment="1">
      <alignment horizontal="center" vertical="center"/>
    </xf>
    <xf numFmtId="10" fontId="20" fillId="0" borderId="5" xfId="0" applyNumberFormat="1" applyFont="1" applyBorder="1" applyAlignment="1">
      <alignment horizontal="center" vertical="center"/>
    </xf>
    <xf numFmtId="0" fontId="25" fillId="0" borderId="5" xfId="0" applyFont="1" applyBorder="1" applyAlignment="1">
      <alignment horizontal="center" vertical="center"/>
    </xf>
    <xf numFmtId="0" fontId="21" fillId="3" borderId="5" xfId="0" applyFont="1" applyFill="1" applyBorder="1" applyAlignment="1">
      <alignment horizontal="center" vertical="center"/>
    </xf>
    <xf numFmtId="10" fontId="20" fillId="3" borderId="5" xfId="2" applyNumberFormat="1" applyFont="1" applyFill="1" applyBorder="1" applyAlignment="1">
      <alignment horizontal="center"/>
    </xf>
    <xf numFmtId="10" fontId="22" fillId="3" borderId="5" xfId="2" applyNumberFormat="1" applyFont="1" applyFill="1" applyBorder="1" applyAlignment="1">
      <alignment horizontal="center" vertical="center"/>
    </xf>
    <xf numFmtId="0" fontId="31" fillId="12" borderId="0" xfId="0" applyFont="1" applyFill="1"/>
    <xf numFmtId="0" fontId="31" fillId="0" borderId="0" xfId="0" applyFont="1"/>
    <xf numFmtId="0" fontId="31" fillId="0" borderId="0" xfId="0" applyFont="1" applyAlignment="1" applyProtection="1">
      <alignment horizontal="right"/>
      <protection hidden="1"/>
    </xf>
    <xf numFmtId="0" fontId="31" fillId="0" borderId="0" xfId="0" applyFont="1" applyProtection="1">
      <protection hidden="1"/>
    </xf>
    <xf numFmtId="0" fontId="33" fillId="0" borderId="0" xfId="0" applyFont="1" applyProtection="1">
      <protection hidden="1"/>
    </xf>
    <xf numFmtId="0" fontId="34" fillId="0" borderId="0" xfId="0" applyFont="1" applyProtection="1">
      <protection hidden="1"/>
    </xf>
    <xf numFmtId="2" fontId="34" fillId="0" borderId="0" xfId="0" applyNumberFormat="1" applyFont="1" applyProtection="1">
      <protection hidden="1"/>
    </xf>
    <xf numFmtId="0" fontId="35" fillId="13" borderId="32" xfId="0" applyFont="1" applyFill="1" applyBorder="1" applyAlignment="1" applyProtection="1">
      <alignment horizontal="center" vertical="center" wrapText="1"/>
      <protection hidden="1"/>
    </xf>
    <xf numFmtId="0" fontId="35" fillId="13" borderId="33" xfId="0" applyFont="1" applyFill="1" applyBorder="1" applyAlignment="1" applyProtection="1">
      <alignment horizontal="center" vertical="center" wrapText="1"/>
      <protection hidden="1"/>
    </xf>
    <xf numFmtId="2" fontId="35" fillId="13" borderId="33" xfId="0" applyNumberFormat="1" applyFont="1" applyFill="1" applyBorder="1" applyAlignment="1" applyProtection="1">
      <alignment horizontal="center" vertical="center" wrapText="1"/>
      <protection hidden="1"/>
    </xf>
    <xf numFmtId="0" fontId="35" fillId="13" borderId="34" xfId="0" applyFont="1" applyFill="1" applyBorder="1" applyAlignment="1" applyProtection="1">
      <alignment horizontal="center" vertical="center" wrapText="1"/>
      <protection hidden="1"/>
    </xf>
    <xf numFmtId="0" fontId="35" fillId="14" borderId="0" xfId="0" quotePrefix="1" applyFont="1" applyFill="1" applyAlignment="1" applyProtection="1">
      <alignment horizontal="center" vertical="center" wrapText="1"/>
      <protection hidden="1"/>
    </xf>
    <xf numFmtId="0" fontId="36" fillId="14" borderId="0" xfId="0" quotePrefix="1" applyFont="1" applyFill="1" applyAlignment="1" applyProtection="1">
      <alignment vertical="center" wrapText="1"/>
      <protection hidden="1"/>
    </xf>
    <xf numFmtId="171" fontId="35" fillId="0" borderId="0" xfId="0" applyNumberFormat="1" applyFont="1" applyAlignment="1" applyProtection="1">
      <alignment horizontal="center" vertical="center"/>
      <protection hidden="1"/>
    </xf>
    <xf numFmtId="171" fontId="31" fillId="0" borderId="0" xfId="0" applyNumberFormat="1" applyFont="1" applyAlignment="1" applyProtection="1">
      <alignment vertical="center"/>
      <protection hidden="1"/>
    </xf>
    <xf numFmtId="171" fontId="35" fillId="16" borderId="2" xfId="0" applyNumberFormat="1" applyFont="1" applyFill="1" applyBorder="1" applyAlignment="1" applyProtection="1">
      <alignment vertical="center"/>
      <protection hidden="1"/>
    </xf>
    <xf numFmtId="171" fontId="36" fillId="14" borderId="0" xfId="0" quotePrefix="1" applyNumberFormat="1" applyFont="1" applyFill="1" applyAlignment="1" applyProtection="1">
      <alignment vertical="center" wrapText="1"/>
      <protection hidden="1"/>
    </xf>
    <xf numFmtId="173" fontId="37" fillId="0" borderId="0" xfId="0" applyNumberFormat="1" applyFont="1" applyAlignment="1" applyProtection="1">
      <alignment vertical="center"/>
      <protection hidden="1"/>
    </xf>
    <xf numFmtId="171" fontId="0" fillId="0" borderId="0" xfId="0" applyNumberFormat="1"/>
    <xf numFmtId="0" fontId="39" fillId="0" borderId="0" xfId="0" applyFont="1" applyAlignment="1">
      <alignment horizontal="center" vertical="center" wrapText="1"/>
    </xf>
    <xf numFmtId="0" fontId="34" fillId="0" borderId="0" xfId="0" applyFont="1" applyAlignment="1" applyProtection="1">
      <alignment vertical="center"/>
      <protection hidden="1"/>
    </xf>
    <xf numFmtId="171" fontId="34" fillId="0" borderId="0" xfId="0" applyNumberFormat="1" applyFont="1" applyAlignment="1" applyProtection="1">
      <alignment vertical="center"/>
      <protection hidden="1"/>
    </xf>
    <xf numFmtId="171" fontId="37" fillId="0" borderId="14" xfId="0" applyNumberFormat="1" applyFont="1" applyBorder="1" applyAlignment="1" applyProtection="1">
      <alignment horizontal="left" vertical="center"/>
      <protection hidden="1"/>
    </xf>
    <xf numFmtId="171" fontId="34" fillId="0" borderId="12" xfId="0" applyNumberFormat="1" applyFont="1" applyBorder="1" applyAlignment="1" applyProtection="1">
      <alignment vertical="center"/>
      <protection hidden="1"/>
    </xf>
    <xf numFmtId="171" fontId="35" fillId="16" borderId="5" xfId="1" applyNumberFormat="1" applyFont="1" applyFill="1" applyBorder="1" applyAlignment="1" applyProtection="1">
      <alignment vertical="center"/>
      <protection hidden="1"/>
    </xf>
    <xf numFmtId="171" fontId="38" fillId="0" borderId="5" xfId="0" applyNumberFormat="1" applyFont="1" applyBorder="1" applyAlignment="1" applyProtection="1">
      <alignment horizontal="left" vertical="center"/>
      <protection hidden="1"/>
    </xf>
    <xf numFmtId="171" fontId="37" fillId="0" borderId="5" xfId="1" applyNumberFormat="1" applyFont="1" applyFill="1" applyBorder="1" applyAlignment="1" applyProtection="1">
      <alignment vertical="center"/>
      <protection hidden="1"/>
    </xf>
    <xf numFmtId="171" fontId="32" fillId="0" borderId="14" xfId="0" applyNumberFormat="1" applyFont="1" applyBorder="1" applyAlignment="1" applyProtection="1">
      <alignment horizontal="left" vertical="center"/>
      <protection hidden="1"/>
    </xf>
    <xf numFmtId="171" fontId="40" fillId="0" borderId="12" xfId="0" applyNumberFormat="1" applyFont="1" applyBorder="1" applyAlignment="1" applyProtection="1">
      <alignment vertical="center"/>
      <protection hidden="1"/>
    </xf>
    <xf numFmtId="171" fontId="32" fillId="16" borderId="5" xfId="1" applyNumberFormat="1" applyFont="1" applyFill="1" applyBorder="1" applyAlignment="1" applyProtection="1">
      <alignment vertical="center"/>
      <protection hidden="1"/>
    </xf>
    <xf numFmtId="171" fontId="40" fillId="0" borderId="5" xfId="0" applyNumberFormat="1" applyFont="1" applyBorder="1" applyAlignment="1" applyProtection="1">
      <alignment horizontal="left" vertical="center" wrapText="1"/>
      <protection hidden="1"/>
    </xf>
    <xf numFmtId="0" fontId="35" fillId="0" borderId="0" xfId="0" applyFont="1" applyProtection="1">
      <protection hidden="1"/>
    </xf>
    <xf numFmtId="0" fontId="38" fillId="0" borderId="0" xfId="0" applyFont="1" applyProtection="1">
      <protection hidden="1"/>
    </xf>
    <xf numFmtId="171" fontId="35" fillId="0" borderId="0" xfId="1" applyNumberFormat="1" applyFont="1" applyFill="1" applyBorder="1" applyProtection="1">
      <protection hidden="1"/>
    </xf>
    <xf numFmtId="171" fontId="38" fillId="0" borderId="0" xfId="0" applyNumberFormat="1" applyFont="1" applyAlignment="1" applyProtection="1">
      <alignment horizontal="right"/>
      <protection hidden="1"/>
    </xf>
    <xf numFmtId="171" fontId="35" fillId="0" borderId="0" xfId="0" applyNumberFormat="1" applyFont="1" applyProtection="1">
      <protection hidden="1"/>
    </xf>
    <xf numFmtId="164" fontId="31" fillId="0" borderId="0" xfId="1" applyFont="1" applyProtection="1">
      <protection hidden="1"/>
    </xf>
    <xf numFmtId="171" fontId="34" fillId="15" borderId="35" xfId="0" applyNumberFormat="1" applyFont="1" applyFill="1" applyBorder="1" applyAlignment="1" applyProtection="1">
      <alignment vertical="center"/>
      <protection locked="0" hidden="1"/>
    </xf>
    <xf numFmtId="8" fontId="37" fillId="0" borderId="36" xfId="0" quotePrefix="1" applyNumberFormat="1" applyFont="1" applyBorder="1" applyAlignment="1" applyProtection="1">
      <alignment horizontal="left" vertical="center" wrapText="1"/>
      <protection hidden="1"/>
    </xf>
    <xf numFmtId="0" fontId="36" fillId="14" borderId="37" xfId="0" quotePrefix="1" applyFont="1" applyFill="1" applyBorder="1" applyAlignment="1" applyProtection="1">
      <alignment vertical="center" wrapText="1"/>
      <protection hidden="1"/>
    </xf>
    <xf numFmtId="172" fontId="37" fillId="14" borderId="37" xfId="0" quotePrefix="1" applyNumberFormat="1" applyFont="1" applyFill="1" applyBorder="1" applyAlignment="1" applyProtection="1">
      <alignment horizontal="center" vertical="center" wrapText="1"/>
      <protection hidden="1"/>
    </xf>
    <xf numFmtId="171" fontId="37" fillId="0" borderId="37" xfId="0" applyNumberFormat="1" applyFont="1" applyBorder="1" applyAlignment="1" applyProtection="1">
      <alignment horizontal="center" vertical="center"/>
      <protection hidden="1"/>
    </xf>
    <xf numFmtId="171" fontId="37" fillId="0" borderId="37" xfId="0" applyNumberFormat="1" applyFont="1" applyBorder="1" applyAlignment="1" applyProtection="1">
      <alignment vertical="center"/>
      <protection hidden="1"/>
    </xf>
    <xf numFmtId="171" fontId="37" fillId="0" borderId="18" xfId="0" applyNumberFormat="1" applyFont="1" applyBorder="1" applyAlignment="1" applyProtection="1">
      <alignment vertical="center"/>
      <protection hidden="1"/>
    </xf>
    <xf numFmtId="8" fontId="37" fillId="0" borderId="5" xfId="0" quotePrefix="1" applyNumberFormat="1" applyFont="1" applyBorder="1" applyAlignment="1" applyProtection="1">
      <alignment horizontal="left" vertical="center" wrapText="1"/>
      <protection hidden="1"/>
    </xf>
    <xf numFmtId="0" fontId="36" fillId="14" borderId="5" xfId="0" quotePrefix="1" applyFont="1" applyFill="1" applyBorder="1" applyAlignment="1" applyProtection="1">
      <alignment vertical="center" wrapText="1"/>
      <protection hidden="1"/>
    </xf>
    <xf numFmtId="172" fontId="37" fillId="14" borderId="5" xfId="0" quotePrefix="1" applyNumberFormat="1" applyFont="1" applyFill="1" applyBorder="1" applyAlignment="1" applyProtection="1">
      <alignment horizontal="center" vertical="center" wrapText="1"/>
      <protection hidden="1"/>
    </xf>
    <xf numFmtId="171" fontId="37" fillId="0" borderId="5" xfId="0" applyNumberFormat="1" applyFont="1" applyBorder="1" applyAlignment="1" applyProtection="1">
      <alignment horizontal="center" vertical="center"/>
      <protection hidden="1"/>
    </xf>
    <xf numFmtId="171" fontId="37" fillId="0" borderId="5" xfId="0" applyNumberFormat="1" applyFont="1" applyBorder="1" applyAlignment="1" applyProtection="1">
      <alignment vertical="center"/>
      <protection hidden="1"/>
    </xf>
    <xf numFmtId="171" fontId="35" fillId="0" borderId="18" xfId="0" applyNumberFormat="1" applyFont="1" applyBorder="1" applyAlignment="1" applyProtection="1">
      <alignment vertical="center"/>
      <protection hidden="1"/>
    </xf>
    <xf numFmtId="171" fontId="35" fillId="0" borderId="9" xfId="0" applyNumberFormat="1" applyFont="1" applyBorder="1" applyAlignment="1" applyProtection="1">
      <alignment vertical="center"/>
      <protection hidden="1"/>
    </xf>
    <xf numFmtId="0" fontId="35" fillId="13" borderId="40" xfId="0" applyFont="1" applyFill="1" applyBorder="1" applyAlignment="1" applyProtection="1">
      <alignment horizontal="center" vertical="center" wrapText="1"/>
      <protection hidden="1"/>
    </xf>
    <xf numFmtId="0" fontId="35" fillId="13" borderId="41" xfId="0" applyFont="1" applyFill="1" applyBorder="1" applyAlignment="1" applyProtection="1">
      <alignment horizontal="center" vertical="center" wrapText="1"/>
      <protection hidden="1"/>
    </xf>
    <xf numFmtId="8" fontId="37" fillId="3" borderId="0" xfId="0" quotePrefix="1" applyNumberFormat="1" applyFont="1" applyFill="1" applyAlignment="1" applyProtection="1">
      <alignment horizontal="center" vertical="center" wrapText="1"/>
      <protection hidden="1"/>
    </xf>
    <xf numFmtId="172" fontId="37" fillId="14" borderId="0" xfId="0" quotePrefix="1" applyNumberFormat="1" applyFont="1" applyFill="1" applyAlignment="1" applyProtection="1">
      <alignment horizontal="center" vertical="center" wrapText="1"/>
      <protection hidden="1"/>
    </xf>
    <xf numFmtId="171" fontId="34" fillId="18" borderId="9" xfId="0" applyNumberFormat="1" applyFont="1" applyFill="1" applyBorder="1" applyAlignment="1" applyProtection="1">
      <alignment vertical="center"/>
      <protection locked="0" hidden="1"/>
    </xf>
    <xf numFmtId="171" fontId="38" fillId="16" borderId="9" xfId="0" applyNumberFormat="1" applyFont="1" applyFill="1" applyBorder="1" applyAlignment="1" applyProtection="1">
      <alignment horizontal="right" vertical="center" wrapText="1"/>
      <protection hidden="1"/>
    </xf>
    <xf numFmtId="171" fontId="37" fillId="0" borderId="34" xfId="0" applyNumberFormat="1" applyFont="1" applyBorder="1" applyAlignment="1" applyProtection="1">
      <alignment vertical="center"/>
      <protection hidden="1"/>
    </xf>
    <xf numFmtId="171" fontId="38" fillId="15" borderId="33" xfId="0" applyNumberFormat="1" applyFont="1" applyFill="1" applyBorder="1" applyAlignment="1" applyProtection="1">
      <alignment vertical="center"/>
      <protection locked="0" hidden="1"/>
    </xf>
    <xf numFmtId="171" fontId="38" fillId="15" borderId="35" xfId="0" applyNumberFormat="1" applyFont="1" applyFill="1" applyBorder="1" applyAlignment="1" applyProtection="1">
      <alignment vertical="center"/>
      <protection locked="0" hidden="1"/>
    </xf>
    <xf numFmtId="171" fontId="37" fillId="0" borderId="42" xfId="0" applyNumberFormat="1" applyFont="1" applyBorder="1" applyAlignment="1" applyProtection="1">
      <alignment vertical="center"/>
      <protection hidden="1"/>
    </xf>
    <xf numFmtId="171" fontId="35" fillId="16" borderId="1" xfId="0" applyNumberFormat="1" applyFont="1" applyFill="1" applyBorder="1" applyAlignment="1" applyProtection="1">
      <alignment vertical="center"/>
      <protection hidden="1"/>
    </xf>
    <xf numFmtId="171" fontId="35" fillId="0" borderId="5" xfId="0" applyNumberFormat="1" applyFont="1" applyBorder="1" applyAlignment="1" applyProtection="1">
      <alignment vertical="center"/>
      <protection hidden="1"/>
    </xf>
    <xf numFmtId="9" fontId="0" fillId="0" borderId="0" xfId="0" applyNumberFormat="1"/>
    <xf numFmtId="9" fontId="38" fillId="0" borderId="5" xfId="0" applyNumberFormat="1" applyFont="1" applyBorder="1" applyAlignment="1" applyProtection="1">
      <alignment horizontal="center" vertical="center"/>
      <protection locked="0" hidden="1"/>
    </xf>
    <xf numFmtId="171" fontId="38" fillId="15" borderId="43" xfId="0" applyNumberFormat="1" applyFont="1" applyFill="1" applyBorder="1" applyAlignment="1" applyProtection="1">
      <alignment vertical="center"/>
      <protection locked="0" hidden="1"/>
    </xf>
    <xf numFmtId="171" fontId="35" fillId="0" borderId="2" xfId="0" applyNumberFormat="1" applyFont="1" applyBorder="1" applyAlignment="1" applyProtection="1">
      <alignment vertical="center"/>
      <protection hidden="1"/>
    </xf>
    <xf numFmtId="171" fontId="34" fillId="17" borderId="1" xfId="0" applyNumberFormat="1" applyFont="1" applyFill="1" applyBorder="1" applyAlignment="1" applyProtection="1">
      <alignment vertical="center"/>
      <protection hidden="1"/>
    </xf>
    <xf numFmtId="0" fontId="31" fillId="0" borderId="0" xfId="0" applyFont="1" applyAlignment="1" applyProtection="1">
      <alignment horizontal="center"/>
      <protection hidden="1"/>
    </xf>
    <xf numFmtId="164" fontId="0" fillId="3" borderId="0" xfId="0" applyNumberFormat="1" applyFill="1" applyAlignment="1">
      <alignment horizontal="center"/>
    </xf>
    <xf numFmtId="10" fontId="0" fillId="11" borderId="4" xfId="2" applyNumberFormat="1" applyFont="1" applyFill="1" applyBorder="1" applyAlignment="1">
      <alignment horizontal="center" wrapText="1"/>
    </xf>
    <xf numFmtId="10" fontId="0" fillId="11" borderId="29" xfId="2" applyNumberFormat="1" applyFont="1" applyFill="1" applyBorder="1" applyAlignment="1">
      <alignment horizontal="center" wrapText="1"/>
    </xf>
    <xf numFmtId="10" fontId="0" fillId="11" borderId="30" xfId="2" applyNumberFormat="1" applyFont="1" applyFill="1" applyBorder="1" applyAlignment="1">
      <alignment horizontal="center" wrapText="1"/>
    </xf>
    <xf numFmtId="0" fontId="14" fillId="9" borderId="9" xfId="0" applyFont="1" applyFill="1" applyBorder="1" applyAlignment="1">
      <alignment horizontal="center"/>
    </xf>
    <xf numFmtId="0" fontId="14" fillId="9" borderId="2" xfId="0" applyFont="1" applyFill="1" applyBorder="1" applyAlignment="1">
      <alignment horizontal="center"/>
    </xf>
    <xf numFmtId="0" fontId="9" fillId="0" borderId="0" xfId="0" applyFont="1" applyAlignment="1">
      <alignment horizontal="center" vertical="center"/>
    </xf>
    <xf numFmtId="10" fontId="0" fillId="11" borderId="8" xfId="2" applyNumberFormat="1" applyFont="1" applyFill="1" applyBorder="1" applyAlignment="1">
      <alignment horizontal="center" wrapText="1"/>
    </xf>
    <xf numFmtId="10" fontId="0" fillId="11" borderId="28" xfId="2" applyNumberFormat="1" applyFont="1" applyFill="1" applyBorder="1" applyAlignment="1">
      <alignment horizontal="center" wrapText="1"/>
    </xf>
    <xf numFmtId="10" fontId="0" fillId="11" borderId="10" xfId="2" applyNumberFormat="1" applyFont="1" applyFill="1" applyBorder="1" applyAlignment="1">
      <alignment horizontal="center" wrapText="1"/>
    </xf>
    <xf numFmtId="0" fontId="0" fillId="0" borderId="0" xfId="0" applyAlignment="1">
      <alignment horizontal="center"/>
    </xf>
    <xf numFmtId="0" fontId="0" fillId="3" borderId="0" xfId="0" applyFill="1" applyAlignment="1">
      <alignment horizontal="center" vertical="center"/>
    </xf>
    <xf numFmtId="0" fontId="17" fillId="3" borderId="0" xfId="0" applyFont="1" applyFill="1" applyAlignment="1">
      <alignment horizontal="center" vertical="center"/>
    </xf>
    <xf numFmtId="0" fontId="17" fillId="3" borderId="0" xfId="0" applyFont="1" applyFill="1" applyAlignment="1">
      <alignment horizontal="center"/>
    </xf>
    <xf numFmtId="0" fontId="2" fillId="3" borderId="0" xfId="0" applyFont="1" applyFill="1" applyAlignment="1">
      <alignment horizontal="center"/>
    </xf>
    <xf numFmtId="164" fontId="15" fillId="3" borderId="0" xfId="0" applyNumberFormat="1" applyFont="1" applyFill="1" applyAlignment="1">
      <alignment horizontal="center"/>
    </xf>
    <xf numFmtId="164" fontId="15" fillId="0" borderId="0" xfId="0" applyNumberFormat="1" applyFont="1" applyAlignment="1">
      <alignment horizontal="center"/>
    </xf>
    <xf numFmtId="0" fontId="2" fillId="0" borderId="0" xfId="0" applyFont="1" applyAlignment="1">
      <alignment horizontal="center"/>
    </xf>
    <xf numFmtId="171" fontId="37" fillId="0" borderId="14" xfId="0" applyNumberFormat="1" applyFont="1" applyBorder="1" applyAlignment="1" applyProtection="1">
      <alignment horizontal="center" vertical="center"/>
      <protection hidden="1"/>
    </xf>
    <xf numFmtId="171" fontId="37" fillId="0" borderId="12" xfId="0" applyNumberFormat="1" applyFont="1" applyBorder="1" applyAlignment="1" applyProtection="1">
      <alignment horizontal="center" vertical="center"/>
      <protection hidden="1"/>
    </xf>
    <xf numFmtId="0" fontId="32" fillId="0" borderId="3" xfId="0" applyFont="1" applyBorder="1" applyAlignment="1">
      <alignment horizontal="left" vertical="center" wrapText="1"/>
    </xf>
    <xf numFmtId="0" fontId="32" fillId="0" borderId="9" xfId="0" applyFont="1" applyBorder="1" applyAlignment="1">
      <alignment horizontal="left" vertical="center"/>
    </xf>
    <xf numFmtId="0" fontId="32" fillId="0" borderId="2" xfId="0" applyFont="1" applyBorder="1" applyAlignment="1">
      <alignment horizontal="left" vertical="center"/>
    </xf>
    <xf numFmtId="171" fontId="35" fillId="0" borderId="32" xfId="0" applyNumberFormat="1" applyFont="1" applyBorder="1" applyAlignment="1" applyProtection="1">
      <alignment horizontal="right" vertical="center"/>
      <protection hidden="1"/>
    </xf>
    <xf numFmtId="171" fontId="35" fillId="0" borderId="34" xfId="0" applyNumberFormat="1" applyFont="1" applyBorder="1" applyAlignment="1" applyProtection="1">
      <alignment horizontal="right" vertical="center"/>
      <protection hidden="1"/>
    </xf>
    <xf numFmtId="0" fontId="37" fillId="0" borderId="0" xfId="0" applyFont="1" applyAlignment="1" applyProtection="1">
      <alignment horizontal="justify" vertical="center" wrapText="1"/>
      <protection hidden="1"/>
    </xf>
    <xf numFmtId="172" fontId="37" fillId="17" borderId="38" xfId="0" quotePrefix="1" applyNumberFormat="1" applyFont="1" applyFill="1" applyBorder="1" applyAlignment="1" applyProtection="1">
      <alignment horizontal="center" vertical="center" wrapText="1"/>
      <protection hidden="1"/>
    </xf>
    <xf numFmtId="172" fontId="37" fillId="17" borderId="39" xfId="0" quotePrefix="1" applyNumberFormat="1" applyFont="1" applyFill="1" applyBorder="1" applyAlignment="1" applyProtection="1">
      <alignment horizontal="center" vertical="center" wrapText="1"/>
      <protection hidden="1"/>
    </xf>
    <xf numFmtId="172" fontId="37" fillId="14" borderId="14" xfId="0" quotePrefix="1" applyNumberFormat="1" applyFont="1" applyFill="1" applyBorder="1" applyAlignment="1" applyProtection="1">
      <alignment horizontal="center" vertical="center" wrapText="1"/>
      <protection hidden="1"/>
    </xf>
    <xf numFmtId="172" fontId="37" fillId="14" borderId="12" xfId="0" quotePrefix="1" applyNumberFormat="1" applyFont="1" applyFill="1" applyBorder="1" applyAlignment="1" applyProtection="1">
      <alignment horizontal="center" vertical="center" wrapText="1"/>
      <protection hidden="1"/>
    </xf>
    <xf numFmtId="8" fontId="37" fillId="2" borderId="5" xfId="0" quotePrefix="1" applyNumberFormat="1" applyFont="1" applyFill="1" applyBorder="1" applyAlignment="1" applyProtection="1">
      <alignment horizontal="center" vertical="center" wrapText="1"/>
      <protection hidden="1"/>
    </xf>
    <xf numFmtId="165" fontId="3" fillId="4" borderId="3" xfId="0" applyNumberFormat="1" applyFont="1" applyFill="1" applyBorder="1" applyAlignment="1">
      <alignment horizontal="center"/>
    </xf>
    <xf numFmtId="165" fontId="3" fillId="4" borderId="9" xfId="0" applyNumberFormat="1" applyFont="1" applyFill="1" applyBorder="1" applyAlignment="1">
      <alignment horizontal="center"/>
    </xf>
    <xf numFmtId="165" fontId="3" fillId="4" borderId="2" xfId="0" applyNumberFormat="1" applyFont="1" applyFill="1" applyBorder="1" applyAlignment="1">
      <alignment horizontal="center"/>
    </xf>
  </cellXfs>
  <cellStyles count="3">
    <cellStyle name="Coma" xfId="1" builtinId="3"/>
    <cellStyle name="Normal" xfId="0" builtinId="0"/>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S49"/>
  <sheetViews>
    <sheetView showGridLines="0" workbookViewId="0">
      <selection activeCell="E52" sqref="E52"/>
    </sheetView>
  </sheetViews>
  <sheetFormatPr defaultRowHeight="14.5" x14ac:dyDescent="0.35"/>
  <cols>
    <col min="2" max="2" width="11.81640625" bestFit="1" customWidth="1"/>
    <col min="4" max="4" width="29.453125" customWidth="1"/>
    <col min="5" max="6" width="11.7265625" bestFit="1" customWidth="1"/>
    <col min="12" max="12" width="11.54296875" customWidth="1"/>
    <col min="13" max="13" width="21" customWidth="1"/>
    <col min="14" max="14" width="13.26953125" bestFit="1" customWidth="1"/>
    <col min="15" max="15" width="19.81640625" customWidth="1"/>
    <col min="16" max="16" width="14" customWidth="1"/>
  </cols>
  <sheetData>
    <row r="2" spans="2:19" x14ac:dyDescent="0.35">
      <c r="B2" s="298" t="s">
        <v>11</v>
      </c>
      <c r="C2" s="298"/>
      <c r="D2" s="298"/>
      <c r="E2" s="298"/>
      <c r="F2" s="298"/>
      <c r="G2" s="298"/>
      <c r="H2" s="298"/>
      <c r="I2" s="298"/>
      <c r="J2" s="69"/>
      <c r="M2" s="57"/>
      <c r="O2" s="52"/>
      <c r="P2" s="52"/>
      <c r="Q2" s="46"/>
      <c r="S2" s="53"/>
    </row>
    <row r="3" spans="2:19" ht="15" thickBot="1" x14ac:dyDescent="0.4">
      <c r="B3" s="58">
        <v>2026</v>
      </c>
      <c r="C3" s="58"/>
      <c r="D3" s="58"/>
      <c r="E3" s="58"/>
      <c r="F3" s="58"/>
      <c r="G3" s="58"/>
      <c r="H3" s="58"/>
      <c r="I3" s="58"/>
      <c r="J3" s="58"/>
      <c r="M3" s="57"/>
      <c r="O3" s="52"/>
      <c r="P3" s="52"/>
      <c r="Q3" s="46"/>
      <c r="S3" s="53"/>
    </row>
    <row r="4" spans="2:19" ht="15" thickBot="1" x14ac:dyDescent="0.4">
      <c r="B4" s="70" t="s">
        <v>23</v>
      </c>
      <c r="C4" s="71" t="s">
        <v>0</v>
      </c>
      <c r="D4" s="71" t="s">
        <v>20</v>
      </c>
      <c r="E4" s="296" t="s">
        <v>21</v>
      </c>
      <c r="F4" s="296"/>
      <c r="G4" s="296"/>
      <c r="H4" s="296"/>
      <c r="I4" s="297"/>
      <c r="L4" s="75"/>
      <c r="M4" s="75"/>
      <c r="N4" s="75"/>
      <c r="O4" s="75"/>
      <c r="P4" s="75"/>
      <c r="Q4" s="75"/>
    </row>
    <row r="5" spans="2:19" ht="29.5" thickBot="1" x14ac:dyDescent="0.4">
      <c r="B5" s="74">
        <v>64.08</v>
      </c>
      <c r="C5" s="115"/>
      <c r="D5" s="92" t="s">
        <v>12</v>
      </c>
      <c r="E5" s="59"/>
      <c r="F5" s="60"/>
      <c r="G5" s="60"/>
      <c r="H5" s="60"/>
      <c r="I5" s="61"/>
      <c r="L5" s="75"/>
      <c r="M5" s="79" t="s">
        <v>24</v>
      </c>
      <c r="N5" s="81" t="s">
        <v>27</v>
      </c>
      <c r="O5" s="299">
        <f>(N7-N6)/N6</f>
        <v>0.29840576132680013</v>
      </c>
      <c r="P5" s="102" t="s">
        <v>78</v>
      </c>
      <c r="Q5" s="75"/>
    </row>
    <row r="6" spans="2:19" ht="15" thickBot="1" x14ac:dyDescent="0.4">
      <c r="B6" s="121">
        <v>1.6660799999999998</v>
      </c>
      <c r="C6" s="113">
        <v>2.5999999999999999E-2</v>
      </c>
      <c r="D6" s="72" t="s">
        <v>53</v>
      </c>
      <c r="E6" s="62"/>
      <c r="I6" s="63"/>
      <c r="L6" s="75"/>
      <c r="M6" s="78" t="s">
        <v>25</v>
      </c>
      <c r="N6" s="81">
        <v>64.08</v>
      </c>
      <c r="O6" s="300"/>
      <c r="P6" s="103"/>
      <c r="Q6" s="77"/>
      <c r="S6" s="51"/>
    </row>
    <row r="7" spans="2:19" ht="15" thickBot="1" x14ac:dyDescent="0.4">
      <c r="B7" s="121"/>
      <c r="C7" s="114"/>
      <c r="D7" s="72" t="s">
        <v>57</v>
      </c>
      <c r="E7" s="62"/>
      <c r="I7" s="63"/>
      <c r="L7" s="75"/>
      <c r="M7" s="78" t="s">
        <v>26</v>
      </c>
      <c r="N7" s="80">
        <f>B19</f>
        <v>83.201841185821351</v>
      </c>
      <c r="O7" s="301"/>
      <c r="P7" s="104" t="e">
        <f>(#REF!)</f>
        <v>#REF!</v>
      </c>
      <c r="Q7" s="75"/>
    </row>
    <row r="8" spans="2:19" x14ac:dyDescent="0.35">
      <c r="B8" s="123">
        <v>60.235199999999992</v>
      </c>
      <c r="C8" s="124">
        <v>2.5000000000000001E-2</v>
      </c>
      <c r="D8" s="72" t="s">
        <v>16</v>
      </c>
      <c r="E8" s="62" t="s">
        <v>60</v>
      </c>
      <c r="I8" s="63"/>
      <c r="L8" s="75"/>
      <c r="M8" s="75"/>
      <c r="N8" s="75"/>
      <c r="O8" s="75"/>
      <c r="P8" s="75"/>
      <c r="Q8" s="75"/>
      <c r="R8" s="45"/>
    </row>
    <row r="9" spans="2:19" x14ac:dyDescent="0.35">
      <c r="B9" s="121">
        <v>2.7105839999999994</v>
      </c>
      <c r="C9" s="91">
        <v>4.4999999999999998E-2</v>
      </c>
      <c r="D9" s="68">
        <v>2024</v>
      </c>
      <c r="E9" s="62" t="s">
        <v>61</v>
      </c>
      <c r="I9" s="63"/>
      <c r="L9" s="75"/>
      <c r="M9" s="75"/>
      <c r="N9" s="75"/>
      <c r="O9" s="75"/>
      <c r="P9" s="75"/>
      <c r="Q9" s="75"/>
      <c r="R9" s="45"/>
    </row>
    <row r="10" spans="2:19" x14ac:dyDescent="0.35">
      <c r="B10" s="121">
        <v>2.7381416039999995</v>
      </c>
      <c r="C10" s="91">
        <v>4.3499999999999997E-2</v>
      </c>
      <c r="D10" s="68">
        <v>2025</v>
      </c>
      <c r="E10" s="62" t="s">
        <v>58</v>
      </c>
      <c r="I10" s="63"/>
      <c r="L10" s="75"/>
      <c r="M10" s="75"/>
      <c r="N10" s="75"/>
      <c r="O10" s="75"/>
      <c r="P10" s="75"/>
      <c r="Q10" s="75"/>
      <c r="R10" s="45"/>
    </row>
    <row r="11" spans="2:19" x14ac:dyDescent="0.35">
      <c r="B11" s="121"/>
      <c r="C11" s="91"/>
      <c r="D11" s="72" t="s">
        <v>59</v>
      </c>
      <c r="E11" s="72"/>
      <c r="I11" s="63"/>
      <c r="M11" s="54"/>
      <c r="Q11" s="55"/>
      <c r="R11" s="46"/>
    </row>
    <row r="12" spans="2:19" hidden="1" x14ac:dyDescent="0.35">
      <c r="B12" s="121"/>
      <c r="C12" s="91">
        <v>1E-4</v>
      </c>
      <c r="D12" s="62" t="s">
        <v>13</v>
      </c>
      <c r="E12" s="62"/>
      <c r="I12" s="63"/>
      <c r="R12" s="46"/>
    </row>
    <row r="13" spans="2:19" x14ac:dyDescent="0.35">
      <c r="B13" s="121">
        <v>0.24094079999999998</v>
      </c>
      <c r="C13" s="114">
        <v>4.0000000000000001E-3</v>
      </c>
      <c r="D13" s="62" t="s">
        <v>54</v>
      </c>
      <c r="E13" s="62"/>
      <c r="I13" s="63"/>
    </row>
    <row r="14" spans="2:19" hidden="1" x14ac:dyDescent="0.35">
      <c r="B14" s="121"/>
      <c r="C14" s="114"/>
      <c r="D14" s="62" t="s">
        <v>55</v>
      </c>
      <c r="E14" s="62"/>
      <c r="I14" s="63"/>
      <c r="L14" s="108"/>
    </row>
    <row r="15" spans="2:19" hidden="1" x14ac:dyDescent="0.35">
      <c r="B15" s="121"/>
      <c r="C15" s="114"/>
      <c r="D15" s="62" t="s">
        <v>56</v>
      </c>
      <c r="E15" s="62"/>
      <c r="I15" s="63"/>
      <c r="J15" s="56"/>
      <c r="L15" s="109"/>
      <c r="M15" s="99"/>
      <c r="N15" s="24"/>
      <c r="O15" s="47"/>
    </row>
    <row r="16" spans="2:19" x14ac:dyDescent="0.35">
      <c r="B16" s="121">
        <v>4.2716883362399996</v>
      </c>
      <c r="C16" s="120">
        <v>0.06</v>
      </c>
      <c r="D16" s="73" t="s">
        <v>17</v>
      </c>
      <c r="E16" s="62"/>
      <c r="I16" s="63"/>
      <c r="J16" s="56"/>
      <c r="L16" s="109"/>
      <c r="M16" s="99"/>
      <c r="N16" s="24"/>
      <c r="O16" s="47"/>
    </row>
    <row r="17" spans="2:17" x14ac:dyDescent="0.35">
      <c r="B17" s="121">
        <v>5.2995204318168003</v>
      </c>
      <c r="C17" s="120">
        <v>0.06</v>
      </c>
      <c r="D17" s="68" t="s">
        <v>18</v>
      </c>
      <c r="E17" s="62" t="s">
        <v>14</v>
      </c>
      <c r="F17" s="56"/>
      <c r="G17" s="56"/>
      <c r="H17" s="56"/>
      <c r="I17" s="64"/>
      <c r="L17" s="110"/>
      <c r="M17" s="111"/>
      <c r="N17" s="110"/>
      <c r="O17" s="110"/>
      <c r="P17" s="45"/>
    </row>
    <row r="18" spans="2:17" ht="15" thickBot="1" x14ac:dyDescent="0.4">
      <c r="B18" s="121">
        <v>7.7057660137645447</v>
      </c>
      <c r="C18" s="120">
        <v>0.06</v>
      </c>
      <c r="D18" s="62" t="s">
        <v>19</v>
      </c>
      <c r="E18" s="62" t="s">
        <v>15</v>
      </c>
      <c r="I18" s="63"/>
      <c r="L18" s="110"/>
      <c r="M18" s="111"/>
      <c r="N18" s="110"/>
      <c r="O18" s="110"/>
      <c r="P18" s="45"/>
    </row>
    <row r="19" spans="2:17" ht="15" thickBot="1" x14ac:dyDescent="0.4">
      <c r="B19" s="122">
        <v>83.201841185821351</v>
      </c>
      <c r="C19" s="116"/>
      <c r="D19" s="117" t="s">
        <v>22</v>
      </c>
      <c r="E19" s="117"/>
      <c r="F19" s="118"/>
      <c r="G19" s="118"/>
      <c r="H19" s="118"/>
      <c r="I19" s="119"/>
      <c r="L19" s="112"/>
      <c r="M19" s="24"/>
      <c r="N19" s="24"/>
      <c r="O19" s="24"/>
    </row>
    <row r="20" spans="2:17" x14ac:dyDescent="0.35">
      <c r="L20" s="44"/>
      <c r="M20" s="44"/>
    </row>
    <row r="21" spans="2:17" x14ac:dyDescent="0.35">
      <c r="M21" s="44"/>
    </row>
    <row r="23" spans="2:17" x14ac:dyDescent="0.35">
      <c r="D23" s="302"/>
      <c r="E23" s="302"/>
      <c r="F23" s="302"/>
      <c r="G23" s="302"/>
      <c r="H23" s="302"/>
    </row>
    <row r="24" spans="2:17" ht="15" thickBot="1" x14ac:dyDescent="0.4">
      <c r="K24" s="44"/>
    </row>
    <row r="25" spans="2:17" ht="15" thickBot="1" x14ac:dyDescent="0.4">
      <c r="B25" s="70" t="s">
        <v>23</v>
      </c>
      <c r="C25" s="71" t="s">
        <v>0</v>
      </c>
      <c r="D25" s="71" t="s">
        <v>20</v>
      </c>
      <c r="E25" s="296" t="s">
        <v>21</v>
      </c>
      <c r="F25" s="296"/>
      <c r="G25" s="296"/>
      <c r="H25" s="296"/>
      <c r="I25" s="297"/>
      <c r="L25" s="75"/>
      <c r="M25" s="75"/>
      <c r="N25" s="75"/>
      <c r="O25" s="75"/>
      <c r="P25" s="75"/>
      <c r="Q25" s="75"/>
    </row>
    <row r="26" spans="2:17" ht="15" thickBot="1" x14ac:dyDescent="0.4">
      <c r="B26" s="86"/>
      <c r="C26" s="83"/>
      <c r="D26" s="83" t="s">
        <v>30</v>
      </c>
      <c r="E26" s="59" t="s">
        <v>28</v>
      </c>
      <c r="F26" s="60">
        <v>2</v>
      </c>
      <c r="G26" s="82"/>
      <c r="H26" s="60"/>
      <c r="I26" s="61"/>
      <c r="L26" s="75"/>
      <c r="M26" s="79" t="s">
        <v>35</v>
      </c>
      <c r="N26" s="81" t="s">
        <v>27</v>
      </c>
      <c r="O26" s="293">
        <f>(N28-N27)/N27</f>
        <v>3.6460433975962006E-2</v>
      </c>
      <c r="P26" s="76" t="s">
        <v>36</v>
      </c>
      <c r="Q26" s="75"/>
    </row>
    <row r="27" spans="2:17" ht="15" thickBot="1" x14ac:dyDescent="0.4">
      <c r="B27" s="87">
        <v>101.51</v>
      </c>
      <c r="C27" s="88"/>
      <c r="D27" s="84"/>
      <c r="E27" s="62" t="s">
        <v>31</v>
      </c>
      <c r="F27">
        <v>1</v>
      </c>
      <c r="I27" s="63"/>
      <c r="L27" s="75"/>
      <c r="M27" s="78" t="s">
        <v>25</v>
      </c>
      <c r="N27" s="81">
        <v>123.97</v>
      </c>
      <c r="O27" s="294"/>
      <c r="P27" s="76">
        <v>56</v>
      </c>
      <c r="Q27" s="77"/>
    </row>
    <row r="28" spans="2:17" ht="15" thickBot="1" x14ac:dyDescent="0.4">
      <c r="B28" s="84"/>
      <c r="C28" s="84"/>
      <c r="D28" s="84"/>
      <c r="E28" s="62" t="s">
        <v>29</v>
      </c>
      <c r="F28">
        <v>1</v>
      </c>
      <c r="I28" s="63"/>
      <c r="L28" s="75"/>
      <c r="M28" s="78" t="s">
        <v>26</v>
      </c>
      <c r="N28" s="80">
        <v>128.49</v>
      </c>
      <c r="O28" s="295"/>
      <c r="P28" s="24">
        <v>60</v>
      </c>
      <c r="Q28" s="75"/>
    </row>
    <row r="29" spans="2:17" x14ac:dyDescent="0.35">
      <c r="B29" s="84"/>
      <c r="C29" s="84"/>
      <c r="D29" s="84"/>
      <c r="E29" s="62" t="s">
        <v>32</v>
      </c>
      <c r="F29">
        <v>1</v>
      </c>
      <c r="I29" s="63"/>
      <c r="L29" s="75"/>
      <c r="M29" s="75"/>
      <c r="N29" s="75"/>
      <c r="O29" s="75"/>
      <c r="P29" s="75"/>
      <c r="Q29" s="75"/>
    </row>
    <row r="30" spans="2:17" x14ac:dyDescent="0.35">
      <c r="B30" s="84"/>
      <c r="C30" s="84"/>
      <c r="D30" s="84"/>
      <c r="E30" s="62" t="s">
        <v>33</v>
      </c>
      <c r="F30">
        <v>1</v>
      </c>
      <c r="I30" s="63"/>
    </row>
    <row r="31" spans="2:17" ht="15" thickBot="1" x14ac:dyDescent="0.4">
      <c r="B31" s="85"/>
      <c r="C31" s="85"/>
      <c r="D31" s="85"/>
      <c r="E31" s="65" t="s">
        <v>34</v>
      </c>
      <c r="F31" s="66">
        <v>1</v>
      </c>
      <c r="G31" s="66"/>
      <c r="H31" s="66"/>
      <c r="I31" s="67"/>
    </row>
    <row r="33" spans="1:16" hidden="1" x14ac:dyDescent="0.35"/>
    <row r="34" spans="1:16" ht="15" hidden="1" thickBot="1" x14ac:dyDescent="0.4"/>
    <row r="35" spans="1:16" ht="29.5" hidden="1" thickBot="1" x14ac:dyDescent="0.4">
      <c r="A35" s="154"/>
      <c r="B35" s="304"/>
      <c r="C35" s="304"/>
      <c r="D35" s="155"/>
      <c r="E35" s="305"/>
      <c r="F35" s="305"/>
      <c r="G35" s="305"/>
      <c r="H35" s="305"/>
      <c r="I35" s="305"/>
      <c r="L35" s="93" t="s">
        <v>50</v>
      </c>
      <c r="M35" s="94" t="s">
        <v>10</v>
      </c>
    </row>
    <row r="36" spans="1:16" hidden="1" x14ac:dyDescent="0.35">
      <c r="A36" s="154"/>
      <c r="B36" s="156"/>
      <c r="C36" s="157"/>
      <c r="D36" s="158"/>
      <c r="E36" s="292"/>
      <c r="F36" s="292"/>
      <c r="G36" s="303"/>
      <c r="H36" s="303"/>
      <c r="I36" s="303"/>
      <c r="L36" s="83" t="s">
        <v>37</v>
      </c>
      <c r="M36" s="95">
        <v>5662</v>
      </c>
    </row>
    <row r="37" spans="1:16" hidden="1" x14ac:dyDescent="0.35">
      <c r="A37" s="154"/>
      <c r="B37" s="160"/>
      <c r="C37" s="157"/>
      <c r="D37" s="158"/>
      <c r="E37" s="292"/>
      <c r="F37" s="292"/>
      <c r="G37" s="154"/>
      <c r="H37" s="154"/>
      <c r="I37" s="154"/>
      <c r="L37" s="84" t="s">
        <v>38</v>
      </c>
      <c r="M37" s="96">
        <v>5573</v>
      </c>
    </row>
    <row r="38" spans="1:16" hidden="1" x14ac:dyDescent="0.35">
      <c r="A38" s="154"/>
      <c r="B38" s="161"/>
      <c r="C38" s="157"/>
      <c r="D38" s="158"/>
      <c r="E38" s="307"/>
      <c r="F38" s="307"/>
      <c r="G38" s="154"/>
      <c r="H38" s="154"/>
      <c r="I38" s="154"/>
      <c r="L38" s="84" t="s">
        <v>39</v>
      </c>
      <c r="M38" s="96">
        <v>6310</v>
      </c>
    </row>
    <row r="39" spans="1:16" ht="14.5" hidden="1" customHeight="1" x14ac:dyDescent="0.35">
      <c r="A39" s="154"/>
      <c r="B39" s="161"/>
      <c r="C39" s="157"/>
      <c r="D39" s="158"/>
      <c r="E39" s="307"/>
      <c r="F39" s="307"/>
      <c r="G39" s="154"/>
      <c r="H39" s="154"/>
      <c r="I39" s="154"/>
      <c r="L39" s="84" t="s">
        <v>40</v>
      </c>
      <c r="M39" s="96">
        <v>6372</v>
      </c>
      <c r="O39" s="44">
        <f>B27*21%</f>
        <v>21.3171</v>
      </c>
    </row>
    <row r="40" spans="1:16" ht="14.5" hidden="1" customHeight="1" x14ac:dyDescent="0.35">
      <c r="A40" s="154"/>
      <c r="B40" s="161"/>
      <c r="C40" s="157"/>
      <c r="D40" s="158"/>
      <c r="E40" s="307"/>
      <c r="F40" s="307"/>
      <c r="G40" s="154"/>
      <c r="H40" s="154"/>
      <c r="I40" s="154"/>
      <c r="L40" s="84" t="s">
        <v>41</v>
      </c>
      <c r="M40" s="96">
        <v>6744</v>
      </c>
      <c r="O40" s="44">
        <f>B27-O39</f>
        <v>80.192900000000009</v>
      </c>
      <c r="P40" s="89"/>
    </row>
    <row r="41" spans="1:16" ht="15" hidden="1" customHeight="1" x14ac:dyDescent="0.35">
      <c r="A41" s="154"/>
      <c r="B41" s="162"/>
      <c r="C41" s="157"/>
      <c r="D41" s="158"/>
      <c r="E41" s="307"/>
      <c r="F41" s="307"/>
      <c r="G41" s="154"/>
      <c r="H41" s="154"/>
      <c r="I41" s="154"/>
      <c r="L41" s="84" t="s">
        <v>42</v>
      </c>
      <c r="M41" s="96">
        <v>6712</v>
      </c>
    </row>
    <row r="42" spans="1:16" hidden="1" x14ac:dyDescent="0.35">
      <c r="A42" s="154"/>
      <c r="B42" s="162"/>
      <c r="C42" s="157"/>
      <c r="D42" s="158"/>
      <c r="E42" s="159"/>
      <c r="F42" s="159"/>
      <c r="G42" s="154"/>
      <c r="H42" s="154"/>
      <c r="I42" s="154"/>
      <c r="L42" s="84" t="s">
        <v>43</v>
      </c>
      <c r="M42" s="96">
        <v>6898</v>
      </c>
    </row>
    <row r="43" spans="1:16" hidden="1" x14ac:dyDescent="0.35">
      <c r="A43" s="154"/>
      <c r="B43" s="306"/>
      <c r="C43" s="306"/>
      <c r="D43" s="306"/>
      <c r="E43" s="306"/>
      <c r="F43" s="306"/>
      <c r="G43" s="306"/>
      <c r="H43" s="306"/>
      <c r="I43" s="306"/>
      <c r="L43" s="84" t="s">
        <v>44</v>
      </c>
      <c r="M43" s="96">
        <v>6833</v>
      </c>
    </row>
    <row r="44" spans="1:16" hidden="1" x14ac:dyDescent="0.35">
      <c r="A44" s="154"/>
      <c r="B44" s="161"/>
      <c r="C44" s="154"/>
      <c r="D44" s="163"/>
      <c r="E44" s="154"/>
      <c r="F44" s="161"/>
      <c r="G44" s="164"/>
      <c r="H44" s="154"/>
      <c r="I44" s="154"/>
      <c r="L44" s="84" t="s">
        <v>45</v>
      </c>
      <c r="M44" s="96">
        <v>6541</v>
      </c>
    </row>
    <row r="45" spans="1:16" hidden="1" x14ac:dyDescent="0.35">
      <c r="A45" s="154"/>
      <c r="B45" s="161"/>
      <c r="C45" s="154"/>
      <c r="D45" s="165"/>
      <c r="E45" s="154"/>
      <c r="F45" s="161"/>
      <c r="G45" s="164"/>
      <c r="H45" s="154"/>
      <c r="I45" s="154"/>
      <c r="L45" s="84" t="s">
        <v>46</v>
      </c>
      <c r="M45" s="96">
        <v>6450</v>
      </c>
    </row>
    <row r="46" spans="1:16" hidden="1" x14ac:dyDescent="0.35">
      <c r="A46" s="154"/>
      <c r="B46" s="154"/>
      <c r="C46" s="154"/>
      <c r="D46" s="154"/>
      <c r="E46" s="154"/>
      <c r="F46" s="154"/>
      <c r="G46" s="154"/>
      <c r="H46" s="154"/>
      <c r="I46" s="154"/>
      <c r="L46" s="84" t="s">
        <v>47</v>
      </c>
      <c r="M46" s="96">
        <v>5875</v>
      </c>
    </row>
    <row r="47" spans="1:16" ht="15" hidden="1" thickBot="1" x14ac:dyDescent="0.4">
      <c r="L47" s="85" t="s">
        <v>48</v>
      </c>
      <c r="M47" s="97">
        <v>5953</v>
      </c>
    </row>
    <row r="48" spans="1:16" hidden="1" x14ac:dyDescent="0.35">
      <c r="L48" s="43" t="s">
        <v>49</v>
      </c>
      <c r="M48" s="90">
        <v>75923</v>
      </c>
    </row>
    <row r="49" spans="2:9" hidden="1" x14ac:dyDescent="0.35">
      <c r="B49" s="302" t="s">
        <v>51</v>
      </c>
      <c r="C49" s="302"/>
      <c r="D49" s="302"/>
      <c r="E49" s="302"/>
      <c r="F49" s="302"/>
      <c r="G49" s="302"/>
      <c r="H49" s="302"/>
      <c r="I49" s="302"/>
    </row>
  </sheetData>
  <mergeCells count="18">
    <mergeCell ref="B43:I43"/>
    <mergeCell ref="B49:I49"/>
    <mergeCell ref="E38:F38"/>
    <mergeCell ref="E39:F39"/>
    <mergeCell ref="E40:F40"/>
    <mergeCell ref="E41:F41"/>
    <mergeCell ref="E37:F37"/>
    <mergeCell ref="O26:O28"/>
    <mergeCell ref="E4:I4"/>
    <mergeCell ref="B2:I2"/>
    <mergeCell ref="O5:O7"/>
    <mergeCell ref="E25:I25"/>
    <mergeCell ref="D23:H23"/>
    <mergeCell ref="G36:I36"/>
    <mergeCell ref="B35:C35"/>
    <mergeCell ref="E35:F35"/>
    <mergeCell ref="G35:I35"/>
    <mergeCell ref="E36:F3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4710-63BC-430B-88A5-9EBADF8B35BB}">
  <dimension ref="B1:S49"/>
  <sheetViews>
    <sheetView showGridLines="0" workbookViewId="0">
      <selection activeCell="B27" sqref="B27"/>
    </sheetView>
  </sheetViews>
  <sheetFormatPr defaultRowHeight="14.5" x14ac:dyDescent="0.35"/>
  <cols>
    <col min="2" max="2" width="11.81640625" bestFit="1" customWidth="1"/>
    <col min="4" max="4" width="29.453125" customWidth="1"/>
    <col min="5" max="6" width="11.7265625" bestFit="1" customWidth="1"/>
    <col min="12" max="12" width="11.54296875" customWidth="1"/>
    <col min="13" max="13" width="21" customWidth="1"/>
    <col min="14" max="14" width="13.26953125" bestFit="1" customWidth="1"/>
    <col min="15" max="15" width="19.81640625" customWidth="1"/>
    <col min="16" max="16" width="14" customWidth="1"/>
  </cols>
  <sheetData>
    <row r="1" spans="2:19" x14ac:dyDescent="0.35">
      <c r="K1">
        <v>64.08</v>
      </c>
    </row>
    <row r="2" spans="2:19" x14ac:dyDescent="0.35">
      <c r="B2" s="298" t="s">
        <v>11</v>
      </c>
      <c r="C2" s="298"/>
      <c r="D2" s="298"/>
      <c r="E2" s="298"/>
      <c r="F2" s="298"/>
      <c r="G2" s="298"/>
      <c r="H2" s="298"/>
      <c r="I2" s="298"/>
      <c r="J2" s="69"/>
      <c r="M2" s="57"/>
      <c r="O2" s="52"/>
      <c r="P2" s="52"/>
      <c r="Q2" s="46"/>
      <c r="S2" s="53"/>
    </row>
    <row r="3" spans="2:19" ht="15" thickBot="1" x14ac:dyDescent="0.4">
      <c r="B3" s="58">
        <v>2027</v>
      </c>
      <c r="C3" s="58"/>
      <c r="D3" s="58"/>
      <c r="E3" s="58"/>
      <c r="F3" s="58"/>
      <c r="G3" s="58"/>
      <c r="H3" s="58"/>
      <c r="I3" s="58"/>
      <c r="J3" s="58"/>
      <c r="M3" s="57"/>
      <c r="O3" s="52"/>
      <c r="P3" s="52"/>
      <c r="Q3" s="46"/>
      <c r="S3" s="53"/>
    </row>
    <row r="4" spans="2:19" ht="15" thickBot="1" x14ac:dyDescent="0.4">
      <c r="B4" s="70" t="s">
        <v>23</v>
      </c>
      <c r="C4" s="71" t="s">
        <v>0</v>
      </c>
      <c r="D4" s="71" t="s">
        <v>20</v>
      </c>
      <c r="E4" s="296" t="s">
        <v>21</v>
      </c>
      <c r="F4" s="296"/>
      <c r="G4" s="296"/>
      <c r="H4" s="296"/>
      <c r="I4" s="297"/>
      <c r="L4" s="75"/>
      <c r="M4" s="75"/>
      <c r="N4" s="75"/>
      <c r="O4" s="75"/>
      <c r="P4" s="75"/>
      <c r="Q4" s="75"/>
    </row>
    <row r="5" spans="2:19" ht="29.5" thickBot="1" x14ac:dyDescent="0.4">
      <c r="B5" s="74">
        <v>80.89</v>
      </c>
      <c r="C5" s="115"/>
      <c r="D5" s="92" t="s">
        <v>12</v>
      </c>
      <c r="E5" s="59"/>
      <c r="F5" s="60"/>
      <c r="G5" s="60"/>
      <c r="H5" s="60"/>
      <c r="I5" s="61"/>
      <c r="L5" s="75"/>
      <c r="M5" s="79" t="s">
        <v>24</v>
      </c>
      <c r="N5" s="81" t="s">
        <v>27</v>
      </c>
      <c r="O5" s="299">
        <f>(N7-N6)/N6</f>
        <v>0.26232833957553064</v>
      </c>
      <c r="P5" s="102" t="s">
        <v>78</v>
      </c>
      <c r="Q5" s="75"/>
    </row>
    <row r="6" spans="2:19" ht="15" thickBot="1" x14ac:dyDescent="0.4">
      <c r="B6" s="121"/>
      <c r="C6" s="113"/>
      <c r="D6" s="72"/>
      <c r="E6" s="62"/>
      <c r="I6" s="63"/>
      <c r="L6" s="75"/>
      <c r="M6" s="78" t="s">
        <v>25</v>
      </c>
      <c r="N6" s="81">
        <v>64.08</v>
      </c>
      <c r="O6" s="300"/>
      <c r="P6" s="103"/>
      <c r="Q6" s="77"/>
      <c r="S6" s="51"/>
    </row>
    <row r="7" spans="2:19" ht="15" thickBot="1" x14ac:dyDescent="0.4">
      <c r="B7" s="121"/>
      <c r="C7" s="114">
        <v>1.7000000000000001E-2</v>
      </c>
      <c r="D7" s="72" t="s">
        <v>57</v>
      </c>
      <c r="E7" s="62"/>
      <c r="I7" s="63"/>
      <c r="L7" s="75"/>
      <c r="M7" s="78" t="s">
        <v>26</v>
      </c>
      <c r="N7" s="80">
        <f>B19</f>
        <v>80.89</v>
      </c>
      <c r="O7" s="301"/>
      <c r="P7" s="104" t="e">
        <f>#REF!</f>
        <v>#REF!</v>
      </c>
      <c r="Q7" s="75"/>
    </row>
    <row r="8" spans="2:19" x14ac:dyDescent="0.35">
      <c r="B8" s="123"/>
      <c r="C8" s="124">
        <v>2.5000000000000001E-2</v>
      </c>
      <c r="D8" s="72" t="s">
        <v>16</v>
      </c>
      <c r="E8" s="62"/>
      <c r="I8" s="63"/>
      <c r="L8" s="75"/>
      <c r="M8" s="75"/>
      <c r="N8" s="75"/>
      <c r="O8" s="75"/>
      <c r="P8" s="75"/>
      <c r="Q8" s="75"/>
      <c r="R8" s="45"/>
    </row>
    <row r="9" spans="2:19" x14ac:dyDescent="0.35">
      <c r="B9" s="121"/>
      <c r="C9" s="91"/>
      <c r="D9" s="68"/>
      <c r="E9" s="62"/>
      <c r="I9" s="63"/>
      <c r="L9" s="75"/>
      <c r="M9" s="75"/>
      <c r="N9" s="75"/>
      <c r="O9" s="75"/>
      <c r="P9" s="75"/>
      <c r="Q9" s="75"/>
      <c r="R9" s="45"/>
    </row>
    <row r="10" spans="2:19" x14ac:dyDescent="0.35">
      <c r="B10" s="121"/>
      <c r="C10" s="91"/>
      <c r="D10" s="68"/>
      <c r="E10" s="62"/>
      <c r="I10" s="63"/>
      <c r="L10" s="75"/>
      <c r="M10" s="75"/>
      <c r="N10" s="75"/>
      <c r="O10" s="75"/>
      <c r="P10" s="75"/>
      <c r="Q10" s="75"/>
      <c r="R10" s="45"/>
    </row>
    <row r="11" spans="2:19" x14ac:dyDescent="0.35">
      <c r="B11" s="121"/>
      <c r="C11" s="91">
        <v>0.02</v>
      </c>
      <c r="D11" s="72" t="s">
        <v>59</v>
      </c>
      <c r="E11" s="72"/>
      <c r="I11" s="63"/>
      <c r="M11" s="54"/>
      <c r="Q11" s="55"/>
      <c r="R11" s="46"/>
    </row>
    <row r="12" spans="2:19" hidden="1" x14ac:dyDescent="0.35">
      <c r="B12" s="121"/>
      <c r="C12" s="91">
        <v>1E-4</v>
      </c>
      <c r="D12" s="62" t="s">
        <v>13</v>
      </c>
      <c r="E12" s="62"/>
      <c r="I12" s="63"/>
      <c r="R12" s="46"/>
    </row>
    <row r="13" spans="2:19" x14ac:dyDescent="0.35">
      <c r="B13" s="121"/>
      <c r="C13" s="114">
        <v>1E-4</v>
      </c>
      <c r="D13" s="62" t="s">
        <v>54</v>
      </c>
      <c r="E13" s="62" t="s">
        <v>63</v>
      </c>
      <c r="I13" s="63"/>
    </row>
    <row r="14" spans="2:19" hidden="1" x14ac:dyDescent="0.35">
      <c r="B14" s="121"/>
      <c r="C14" s="114"/>
      <c r="D14" s="62" t="s">
        <v>55</v>
      </c>
      <c r="E14" s="62"/>
      <c r="I14" s="63"/>
      <c r="L14" s="108"/>
    </row>
    <row r="15" spans="2:19" hidden="1" x14ac:dyDescent="0.35">
      <c r="B15" s="121"/>
      <c r="C15" s="114"/>
      <c r="D15" s="62" t="s">
        <v>56</v>
      </c>
      <c r="E15" s="62"/>
      <c r="I15" s="63"/>
      <c r="J15" s="56"/>
      <c r="L15" s="109"/>
      <c r="M15" s="99"/>
      <c r="N15" s="24"/>
      <c r="O15" s="47"/>
    </row>
    <row r="16" spans="2:19" x14ac:dyDescent="0.35">
      <c r="B16" s="121"/>
      <c r="C16" s="120">
        <v>0.06</v>
      </c>
      <c r="D16" s="73" t="s">
        <v>17</v>
      </c>
      <c r="E16" s="62"/>
      <c r="I16" s="63"/>
      <c r="J16" s="56"/>
      <c r="L16" s="109"/>
      <c r="M16" s="99"/>
      <c r="N16" s="24"/>
      <c r="O16" s="47"/>
    </row>
    <row r="17" spans="2:17" x14ac:dyDescent="0.35">
      <c r="B17" s="121"/>
      <c r="C17" s="120">
        <v>0.06</v>
      </c>
      <c r="D17" s="68" t="s">
        <v>18</v>
      </c>
      <c r="E17" s="62" t="s">
        <v>14</v>
      </c>
      <c r="F17" s="56"/>
      <c r="G17" s="56"/>
      <c r="H17" s="56"/>
      <c r="I17" s="64"/>
      <c r="L17" s="110"/>
      <c r="M17" s="111"/>
      <c r="N17" s="110"/>
      <c r="O17" s="110"/>
      <c r="P17" s="45"/>
    </row>
    <row r="18" spans="2:17" ht="15" thickBot="1" x14ac:dyDescent="0.4">
      <c r="B18" s="121"/>
      <c r="C18" s="120">
        <v>0.06</v>
      </c>
      <c r="D18" s="62" t="s">
        <v>19</v>
      </c>
      <c r="E18" s="62" t="s">
        <v>15</v>
      </c>
      <c r="I18" s="63"/>
      <c r="L18" s="110"/>
      <c r="M18" s="111"/>
      <c r="N18" s="110"/>
      <c r="O18" s="110"/>
      <c r="P18" s="45"/>
    </row>
    <row r="19" spans="2:17" ht="15" thickBot="1" x14ac:dyDescent="0.4">
      <c r="B19" s="122">
        <f>B5+B7+B11+B13</f>
        <v>80.89</v>
      </c>
      <c r="C19" s="116"/>
      <c r="D19" s="117" t="s">
        <v>22</v>
      </c>
      <c r="E19" s="117"/>
      <c r="F19" s="118"/>
      <c r="G19" s="118"/>
      <c r="H19" s="118"/>
      <c r="I19" s="119"/>
      <c r="L19" s="112"/>
      <c r="M19" s="24"/>
      <c r="N19" s="24"/>
      <c r="O19" s="24"/>
    </row>
    <row r="20" spans="2:17" x14ac:dyDescent="0.35">
      <c r="L20" s="44"/>
      <c r="M20" s="44"/>
    </row>
    <row r="21" spans="2:17" x14ac:dyDescent="0.35">
      <c r="M21" s="44"/>
    </row>
    <row r="22" spans="2:17" x14ac:dyDescent="0.35">
      <c r="C22" s="44"/>
      <c r="D22" s="44"/>
    </row>
    <row r="23" spans="2:17" x14ac:dyDescent="0.35">
      <c r="D23" s="302"/>
      <c r="E23" s="302"/>
      <c r="F23" s="302"/>
      <c r="G23" s="302"/>
      <c r="H23" s="302"/>
    </row>
    <row r="24" spans="2:17" ht="15" thickBot="1" x14ac:dyDescent="0.4">
      <c r="K24" s="44"/>
    </row>
    <row r="25" spans="2:17" ht="15" thickBot="1" x14ac:dyDescent="0.4">
      <c r="B25" s="70" t="s">
        <v>23</v>
      </c>
      <c r="C25" s="71" t="s">
        <v>0</v>
      </c>
      <c r="D25" s="71" t="s">
        <v>20</v>
      </c>
      <c r="E25" s="296" t="s">
        <v>21</v>
      </c>
      <c r="F25" s="296"/>
      <c r="G25" s="296"/>
      <c r="H25" s="296"/>
      <c r="I25" s="297"/>
      <c r="L25" s="75"/>
      <c r="M25" s="75"/>
      <c r="N25" s="75"/>
      <c r="O25" s="75"/>
      <c r="P25" s="75"/>
      <c r="Q25" s="75"/>
    </row>
    <row r="26" spans="2:17" ht="15" thickBot="1" x14ac:dyDescent="0.4">
      <c r="B26" s="86">
        <v>123.97</v>
      </c>
      <c r="C26" s="83"/>
      <c r="D26" s="83" t="s">
        <v>30</v>
      </c>
      <c r="E26" s="59" t="s">
        <v>28</v>
      </c>
      <c r="F26" s="60">
        <v>2</v>
      </c>
      <c r="G26" s="82"/>
      <c r="H26" s="60"/>
      <c r="I26" s="61"/>
      <c r="L26" s="75"/>
      <c r="M26" s="79" t="s">
        <v>35</v>
      </c>
      <c r="N26" s="81" t="s">
        <v>27</v>
      </c>
      <c r="O26" s="293">
        <f>(N28-N27)/N27</f>
        <v>3.6460433975962006E-2</v>
      </c>
      <c r="P26" s="76" t="s">
        <v>36</v>
      </c>
      <c r="Q26" s="75"/>
    </row>
    <row r="27" spans="2:17" ht="15" thickBot="1" x14ac:dyDescent="0.4">
      <c r="B27" s="87">
        <v>101.51</v>
      </c>
      <c r="C27" s="88">
        <f>(B27-B26)/B26</f>
        <v>-0.18117286440267802</v>
      </c>
      <c r="D27" s="84"/>
      <c r="E27" s="62" t="s">
        <v>31</v>
      </c>
      <c r="F27">
        <v>1</v>
      </c>
      <c r="I27" s="63"/>
      <c r="L27" s="75"/>
      <c r="M27" s="78" t="s">
        <v>25</v>
      </c>
      <c r="N27" s="81">
        <v>123.97</v>
      </c>
      <c r="O27" s="294"/>
      <c r="P27" s="76">
        <v>56</v>
      </c>
      <c r="Q27" s="77"/>
    </row>
    <row r="28" spans="2:17" ht="15" thickBot="1" x14ac:dyDescent="0.4">
      <c r="B28" s="84"/>
      <c r="C28" s="84"/>
      <c r="D28" s="84"/>
      <c r="E28" s="62" t="s">
        <v>29</v>
      </c>
      <c r="F28">
        <v>1</v>
      </c>
      <c r="I28" s="63"/>
      <c r="L28" s="75"/>
      <c r="M28" s="78" t="s">
        <v>26</v>
      </c>
      <c r="N28" s="80">
        <v>128.49</v>
      </c>
      <c r="O28" s="295"/>
      <c r="P28" s="24">
        <v>60</v>
      </c>
      <c r="Q28" s="75"/>
    </row>
    <row r="29" spans="2:17" x14ac:dyDescent="0.35">
      <c r="B29" s="84"/>
      <c r="C29" s="84"/>
      <c r="D29" s="84"/>
      <c r="E29" s="62" t="s">
        <v>32</v>
      </c>
      <c r="F29">
        <v>1</v>
      </c>
      <c r="I29" s="63"/>
      <c r="L29" s="75"/>
      <c r="M29" s="75"/>
      <c r="N29" s="75"/>
      <c r="O29" s="75"/>
      <c r="P29" s="75"/>
      <c r="Q29" s="75"/>
    </row>
    <row r="30" spans="2:17" x14ac:dyDescent="0.35">
      <c r="B30" s="84"/>
      <c r="C30" s="84"/>
      <c r="D30" s="84"/>
      <c r="E30" s="62" t="s">
        <v>33</v>
      </c>
      <c r="F30">
        <v>1</v>
      </c>
      <c r="I30" s="63"/>
    </row>
    <row r="31" spans="2:17" ht="15" thickBot="1" x14ac:dyDescent="0.4">
      <c r="B31" s="85"/>
      <c r="C31" s="85"/>
      <c r="D31" s="85"/>
      <c r="E31" s="65" t="s">
        <v>34</v>
      </c>
      <c r="F31" s="66">
        <v>1</v>
      </c>
      <c r="G31" s="66"/>
      <c r="H31" s="66"/>
      <c r="I31" s="67"/>
    </row>
    <row r="34" spans="2:16" ht="15" thickBot="1" x14ac:dyDescent="0.4">
      <c r="B34" s="154"/>
      <c r="C34" s="154"/>
      <c r="D34" s="154"/>
      <c r="E34" s="154"/>
      <c r="F34" s="154"/>
      <c r="G34" s="154"/>
      <c r="H34" s="154"/>
      <c r="I34" s="154"/>
    </row>
    <row r="35" spans="2:16" ht="29.5" thickBot="1" x14ac:dyDescent="0.4">
      <c r="B35" s="304"/>
      <c r="C35" s="304"/>
      <c r="D35" s="155"/>
      <c r="E35" s="305"/>
      <c r="F35" s="305"/>
      <c r="G35" s="305"/>
      <c r="H35" s="305"/>
      <c r="I35" s="305"/>
      <c r="L35" s="93" t="s">
        <v>50</v>
      </c>
      <c r="M35" s="94" t="s">
        <v>10</v>
      </c>
    </row>
    <row r="36" spans="2:16" x14ac:dyDescent="0.35">
      <c r="B36" s="156"/>
      <c r="C36" s="157"/>
      <c r="D36" s="158"/>
      <c r="E36" s="292"/>
      <c r="F36" s="292"/>
      <c r="G36" s="303"/>
      <c r="H36" s="303"/>
      <c r="I36" s="303"/>
      <c r="L36" s="83" t="s">
        <v>37</v>
      </c>
      <c r="M36" s="95">
        <v>5662</v>
      </c>
    </row>
    <row r="37" spans="2:16" x14ac:dyDescent="0.35">
      <c r="B37" s="160"/>
      <c r="C37" s="157"/>
      <c r="D37" s="158"/>
      <c r="E37" s="292"/>
      <c r="F37" s="292"/>
      <c r="G37" s="154"/>
      <c r="H37" s="154"/>
      <c r="I37" s="154"/>
      <c r="L37" s="84" t="s">
        <v>38</v>
      </c>
      <c r="M37" s="96">
        <v>5573</v>
      </c>
    </row>
    <row r="38" spans="2:16" x14ac:dyDescent="0.35">
      <c r="B38" s="161"/>
      <c r="C38" s="157"/>
      <c r="D38" s="158"/>
      <c r="E38" s="307"/>
      <c r="F38" s="307"/>
      <c r="G38" s="154"/>
      <c r="H38" s="154"/>
      <c r="I38" s="154"/>
      <c r="L38" s="84" t="s">
        <v>39</v>
      </c>
      <c r="M38" s="96">
        <v>6310</v>
      </c>
    </row>
    <row r="39" spans="2:16" ht="14.5" customHeight="1" x14ac:dyDescent="0.35">
      <c r="B39" s="161"/>
      <c r="C39" s="157"/>
      <c r="D39" s="158"/>
      <c r="E39" s="307"/>
      <c r="F39" s="307"/>
      <c r="G39" s="154"/>
      <c r="H39" s="154"/>
      <c r="I39" s="154"/>
      <c r="L39" s="84" t="s">
        <v>40</v>
      </c>
      <c r="M39" s="96">
        <v>6372</v>
      </c>
    </row>
    <row r="40" spans="2:16" ht="14.5" customHeight="1" x14ac:dyDescent="0.35">
      <c r="B40" s="161"/>
      <c r="C40" s="157"/>
      <c r="D40" s="158"/>
      <c r="E40" s="307"/>
      <c r="F40" s="307"/>
      <c r="G40" s="154"/>
      <c r="H40" s="154"/>
      <c r="I40" s="154"/>
      <c r="L40" s="84" t="s">
        <v>41</v>
      </c>
      <c r="M40" s="96">
        <v>6744</v>
      </c>
      <c r="P40" s="89"/>
    </row>
    <row r="41" spans="2:16" ht="15" customHeight="1" x14ac:dyDescent="0.35">
      <c r="B41" s="162"/>
      <c r="C41" s="157"/>
      <c r="D41" s="158"/>
      <c r="E41" s="307"/>
      <c r="F41" s="307"/>
      <c r="G41" s="154"/>
      <c r="H41" s="154"/>
      <c r="I41" s="154"/>
      <c r="L41" s="84" t="s">
        <v>42</v>
      </c>
      <c r="M41" s="96">
        <v>6712</v>
      </c>
    </row>
    <row r="42" spans="2:16" x14ac:dyDescent="0.35">
      <c r="B42" s="162"/>
      <c r="C42" s="157"/>
      <c r="D42" s="158"/>
      <c r="E42" s="159"/>
      <c r="F42" s="159"/>
      <c r="G42" s="154"/>
      <c r="H42" s="154"/>
      <c r="I42" s="154"/>
      <c r="L42" s="84" t="s">
        <v>43</v>
      </c>
      <c r="M42" s="96">
        <v>6898</v>
      </c>
    </row>
    <row r="43" spans="2:16" x14ac:dyDescent="0.35">
      <c r="B43" s="306"/>
      <c r="C43" s="306"/>
      <c r="D43" s="306"/>
      <c r="E43" s="306"/>
      <c r="F43" s="306"/>
      <c r="G43" s="306"/>
      <c r="H43" s="306"/>
      <c r="I43" s="306"/>
      <c r="L43" s="84" t="s">
        <v>44</v>
      </c>
      <c r="M43" s="96">
        <v>6833</v>
      </c>
    </row>
    <row r="44" spans="2:16" x14ac:dyDescent="0.35">
      <c r="B44" s="161"/>
      <c r="C44" s="154"/>
      <c r="D44" s="163"/>
      <c r="E44" s="154"/>
      <c r="F44" s="161"/>
      <c r="G44" s="164"/>
      <c r="H44" s="154"/>
      <c r="I44" s="154"/>
      <c r="L44" s="84" t="s">
        <v>45</v>
      </c>
      <c r="M44" s="96">
        <v>6541</v>
      </c>
    </row>
    <row r="45" spans="2:16" x14ac:dyDescent="0.35">
      <c r="B45" s="161"/>
      <c r="C45" s="154"/>
      <c r="D45" s="165"/>
      <c r="E45" s="154"/>
      <c r="F45" s="161"/>
      <c r="G45" s="164"/>
      <c r="H45" s="154"/>
      <c r="I45" s="154"/>
      <c r="L45" s="84" t="s">
        <v>46</v>
      </c>
      <c r="M45" s="96">
        <v>6450</v>
      </c>
    </row>
    <row r="46" spans="2:16" x14ac:dyDescent="0.35">
      <c r="B46" s="154"/>
      <c r="C46" s="154"/>
      <c r="D46" s="154"/>
      <c r="E46" s="154"/>
      <c r="F46" s="154"/>
      <c r="G46" s="154"/>
      <c r="H46" s="154"/>
      <c r="I46" s="154"/>
      <c r="L46" s="84" t="s">
        <v>47</v>
      </c>
      <c r="M46" s="96">
        <v>5875</v>
      </c>
    </row>
    <row r="47" spans="2:16" ht="15" thickBot="1" x14ac:dyDescent="0.4">
      <c r="L47" s="85" t="s">
        <v>48</v>
      </c>
      <c r="M47" s="97">
        <v>5953</v>
      </c>
    </row>
    <row r="48" spans="2:16" x14ac:dyDescent="0.35">
      <c r="L48" s="43" t="s">
        <v>49</v>
      </c>
      <c r="M48" s="90">
        <v>75923</v>
      </c>
    </row>
    <row r="49" spans="2:9" x14ac:dyDescent="0.35">
      <c r="B49" s="302"/>
      <c r="C49" s="302"/>
      <c r="D49" s="302"/>
      <c r="E49" s="302"/>
      <c r="F49" s="302"/>
      <c r="G49" s="302"/>
      <c r="H49" s="302"/>
      <c r="I49" s="302"/>
    </row>
  </sheetData>
  <mergeCells count="18">
    <mergeCell ref="O26:O28"/>
    <mergeCell ref="B2:I2"/>
    <mergeCell ref="E4:I4"/>
    <mergeCell ref="O5:O7"/>
    <mergeCell ref="D23:H23"/>
    <mergeCell ref="E25:I25"/>
    <mergeCell ref="B49:I49"/>
    <mergeCell ref="B35:C35"/>
    <mergeCell ref="E35:F35"/>
    <mergeCell ref="G35:I35"/>
    <mergeCell ref="E36:F36"/>
    <mergeCell ref="G36:I36"/>
    <mergeCell ref="E37:F37"/>
    <mergeCell ref="E38:F38"/>
    <mergeCell ref="E39:F39"/>
    <mergeCell ref="E40:F40"/>
    <mergeCell ref="E41:F41"/>
    <mergeCell ref="B43:I4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F7370-BAEC-4D0D-BCE9-1DCD74676116}">
  <dimension ref="B1:S49"/>
  <sheetViews>
    <sheetView showGridLines="0" workbookViewId="0">
      <selection activeCell="B27" sqref="B27"/>
    </sheetView>
  </sheetViews>
  <sheetFormatPr defaultRowHeight="14.5" x14ac:dyDescent="0.35"/>
  <cols>
    <col min="2" max="2" width="11.81640625" bestFit="1" customWidth="1"/>
    <col min="4" max="4" width="29.453125" customWidth="1"/>
    <col min="5" max="6" width="11.7265625" bestFit="1" customWidth="1"/>
    <col min="12" max="12" width="11.54296875" customWidth="1"/>
    <col min="13" max="13" width="21" customWidth="1"/>
    <col min="14" max="14" width="13.26953125" bestFit="1" customWidth="1"/>
    <col min="15" max="15" width="19.81640625" customWidth="1"/>
    <col min="16" max="16" width="14" customWidth="1"/>
  </cols>
  <sheetData>
    <row r="1" spans="2:19" x14ac:dyDescent="0.35">
      <c r="K1">
        <v>64.08</v>
      </c>
    </row>
    <row r="2" spans="2:19" x14ac:dyDescent="0.35">
      <c r="B2" s="298" t="s">
        <v>11</v>
      </c>
      <c r="C2" s="298"/>
      <c r="D2" s="298"/>
      <c r="E2" s="298"/>
      <c r="F2" s="298"/>
      <c r="G2" s="298"/>
      <c r="H2" s="298"/>
      <c r="I2" s="298"/>
      <c r="J2" s="69"/>
      <c r="M2" s="57"/>
      <c r="O2" s="52"/>
      <c r="P2" s="52"/>
      <c r="Q2" s="46"/>
      <c r="S2" s="53"/>
    </row>
    <row r="3" spans="2:19" ht="15" thickBot="1" x14ac:dyDescent="0.4">
      <c r="B3" s="58">
        <v>2028</v>
      </c>
      <c r="C3" s="58"/>
      <c r="D3" s="58"/>
      <c r="E3" s="58"/>
      <c r="F3" s="58"/>
      <c r="G3" s="58"/>
      <c r="H3" s="58"/>
      <c r="I3" s="58"/>
      <c r="J3" s="58"/>
      <c r="M3" s="57"/>
      <c r="O3" s="52"/>
      <c r="P3" s="52"/>
      <c r="Q3" s="46"/>
      <c r="S3" s="53"/>
    </row>
    <row r="4" spans="2:19" ht="15" thickBot="1" x14ac:dyDescent="0.4">
      <c r="B4" s="70" t="s">
        <v>23</v>
      </c>
      <c r="C4" s="71" t="s">
        <v>0</v>
      </c>
      <c r="D4" s="71" t="s">
        <v>20</v>
      </c>
      <c r="E4" s="296" t="s">
        <v>21</v>
      </c>
      <c r="F4" s="296"/>
      <c r="G4" s="296"/>
      <c r="H4" s="296"/>
      <c r="I4" s="297"/>
      <c r="L4" s="75"/>
      <c r="M4" s="75"/>
      <c r="N4" s="75"/>
      <c r="O4" s="75"/>
      <c r="P4" s="75"/>
      <c r="Q4" s="75"/>
    </row>
    <row r="5" spans="2:19" ht="29.5" thickBot="1" x14ac:dyDescent="0.4">
      <c r="B5" s="74">
        <f>'2 PREUS 2027'!$B$5</f>
        <v>80.89</v>
      </c>
      <c r="C5" s="115"/>
      <c r="D5" s="92" t="s">
        <v>12</v>
      </c>
      <c r="E5" s="59"/>
      <c r="F5" s="60"/>
      <c r="G5" s="60"/>
      <c r="H5" s="60"/>
      <c r="I5" s="61"/>
      <c r="L5" s="75"/>
      <c r="M5" s="79" t="s">
        <v>24</v>
      </c>
      <c r="N5" s="81" t="s">
        <v>27</v>
      </c>
      <c r="O5" s="299">
        <f>(N7-N6)/N6</f>
        <v>0.26232833957553064</v>
      </c>
      <c r="P5" s="102" t="s">
        <v>78</v>
      </c>
      <c r="Q5" s="75"/>
    </row>
    <row r="6" spans="2:19" ht="15" thickBot="1" x14ac:dyDescent="0.4">
      <c r="B6" s="121"/>
      <c r="C6" s="113"/>
      <c r="D6" s="72"/>
      <c r="E6" s="62"/>
      <c r="I6" s="63"/>
      <c r="L6" s="75"/>
      <c r="M6" s="78" t="s">
        <v>25</v>
      </c>
      <c r="N6" s="81">
        <v>64.08</v>
      </c>
      <c r="O6" s="300"/>
      <c r="P6" s="103"/>
      <c r="Q6" s="77"/>
      <c r="S6" s="51"/>
    </row>
    <row r="7" spans="2:19" ht="15" thickBot="1" x14ac:dyDescent="0.4">
      <c r="B7" s="121"/>
      <c r="C7" s="114">
        <v>0.02</v>
      </c>
      <c r="D7" s="72" t="s">
        <v>64</v>
      </c>
      <c r="E7" s="62"/>
      <c r="I7" s="63"/>
      <c r="L7" s="75"/>
      <c r="M7" s="78" t="s">
        <v>26</v>
      </c>
      <c r="N7" s="80">
        <f>B19</f>
        <v>80.89</v>
      </c>
      <c r="O7" s="301"/>
      <c r="P7" s="104" t="e">
        <f>#REF!</f>
        <v>#REF!</v>
      </c>
      <c r="Q7" s="75"/>
    </row>
    <row r="8" spans="2:19" x14ac:dyDescent="0.35">
      <c r="B8" s="123"/>
      <c r="C8" s="124">
        <v>2.5000000000000001E-2</v>
      </c>
      <c r="D8" s="72" t="s">
        <v>16</v>
      </c>
      <c r="E8" s="62" t="s">
        <v>60</v>
      </c>
      <c r="I8" s="63"/>
      <c r="L8" s="75"/>
      <c r="M8" s="75"/>
      <c r="N8" s="75"/>
      <c r="O8" s="75"/>
      <c r="P8" s="75"/>
      <c r="Q8" s="75"/>
      <c r="R8" s="45"/>
    </row>
    <row r="9" spans="2:19" x14ac:dyDescent="0.35">
      <c r="B9" s="121"/>
      <c r="C9" s="91">
        <v>4.4999999999999998E-2</v>
      </c>
      <c r="D9" s="68">
        <v>2024</v>
      </c>
      <c r="E9" s="62" t="s">
        <v>61</v>
      </c>
      <c r="I9" s="63"/>
      <c r="L9" s="75"/>
      <c r="M9" s="75"/>
      <c r="N9" s="75"/>
      <c r="O9" s="75"/>
      <c r="P9" s="75"/>
      <c r="Q9" s="75"/>
      <c r="R9" s="45"/>
    </row>
    <row r="10" spans="2:19" x14ac:dyDescent="0.35">
      <c r="B10" s="121"/>
      <c r="C10" s="91">
        <v>4.3499999999999997E-2</v>
      </c>
      <c r="D10" s="68">
        <v>2025</v>
      </c>
      <c r="E10" s="62" t="s">
        <v>58</v>
      </c>
      <c r="I10" s="63"/>
      <c r="L10" s="75"/>
      <c r="M10" s="75"/>
      <c r="N10" s="75"/>
      <c r="O10" s="75"/>
      <c r="P10" s="75"/>
      <c r="Q10" s="75"/>
      <c r="R10" s="45"/>
    </row>
    <row r="11" spans="2:19" x14ac:dyDescent="0.35">
      <c r="B11" s="121"/>
      <c r="C11" s="91">
        <v>0.02</v>
      </c>
      <c r="D11" s="72" t="s">
        <v>72</v>
      </c>
      <c r="E11" s="72"/>
      <c r="I11" s="63"/>
      <c r="M11" s="54"/>
      <c r="Q11" s="55"/>
      <c r="R11" s="46"/>
    </row>
    <row r="12" spans="2:19" hidden="1" x14ac:dyDescent="0.35">
      <c r="B12" s="121"/>
      <c r="C12" s="91">
        <v>1E-4</v>
      </c>
      <c r="D12" s="62" t="s">
        <v>13</v>
      </c>
      <c r="E12" s="62"/>
      <c r="I12" s="63"/>
      <c r="R12" s="46"/>
    </row>
    <row r="13" spans="2:19" x14ac:dyDescent="0.35">
      <c r="B13" s="121"/>
      <c r="C13" s="114">
        <v>1E-4</v>
      </c>
      <c r="D13" s="62" t="s">
        <v>54</v>
      </c>
      <c r="E13" s="62" t="s">
        <v>63</v>
      </c>
      <c r="I13" s="63"/>
    </row>
    <row r="14" spans="2:19" hidden="1" x14ac:dyDescent="0.35">
      <c r="B14" s="121"/>
      <c r="C14" s="114"/>
      <c r="D14" s="62" t="s">
        <v>55</v>
      </c>
      <c r="E14" s="62"/>
      <c r="I14" s="63"/>
      <c r="L14" s="108"/>
    </row>
    <row r="15" spans="2:19" hidden="1" x14ac:dyDescent="0.35">
      <c r="B15" s="121"/>
      <c r="C15" s="114"/>
      <c r="D15" s="62" t="s">
        <v>56</v>
      </c>
      <c r="E15" s="62"/>
      <c r="I15" s="63"/>
      <c r="J15" s="56"/>
      <c r="L15" s="109"/>
      <c r="M15" s="99"/>
      <c r="N15" s="24"/>
      <c r="O15" s="47"/>
    </row>
    <row r="16" spans="2:19" x14ac:dyDescent="0.35">
      <c r="B16" s="121"/>
      <c r="C16" s="120">
        <v>0.06</v>
      </c>
      <c r="D16" s="73" t="s">
        <v>17</v>
      </c>
      <c r="E16" s="62"/>
      <c r="I16" s="63"/>
      <c r="J16" s="56"/>
      <c r="L16" s="109"/>
      <c r="M16" s="99"/>
      <c r="N16" s="24"/>
      <c r="O16" s="47"/>
    </row>
    <row r="17" spans="2:17" x14ac:dyDescent="0.35">
      <c r="B17" s="121"/>
      <c r="C17" s="120">
        <v>0.06</v>
      </c>
      <c r="D17" s="68" t="s">
        <v>18</v>
      </c>
      <c r="E17" s="62" t="s">
        <v>14</v>
      </c>
      <c r="F17" s="56"/>
      <c r="G17" s="56"/>
      <c r="H17" s="56"/>
      <c r="I17" s="64"/>
      <c r="L17" s="110"/>
      <c r="M17" s="111"/>
      <c r="N17" s="110"/>
      <c r="O17" s="110"/>
      <c r="P17" s="45"/>
    </row>
    <row r="18" spans="2:17" ht="15" thickBot="1" x14ac:dyDescent="0.4">
      <c r="B18" s="121"/>
      <c r="C18" s="120">
        <v>0.06</v>
      </c>
      <c r="D18" s="62" t="s">
        <v>19</v>
      </c>
      <c r="E18" s="62" t="s">
        <v>15</v>
      </c>
      <c r="I18" s="63"/>
      <c r="L18" s="110"/>
      <c r="M18" s="111"/>
      <c r="N18" s="110"/>
      <c r="O18" s="110"/>
      <c r="P18" s="45"/>
    </row>
    <row r="19" spans="2:17" ht="15" thickBot="1" x14ac:dyDescent="0.4">
      <c r="B19" s="122">
        <f>B5+B7+B11+B13</f>
        <v>80.89</v>
      </c>
      <c r="C19" s="116"/>
      <c r="D19" s="117" t="s">
        <v>22</v>
      </c>
      <c r="E19" s="117"/>
      <c r="F19" s="118"/>
      <c r="G19" s="118"/>
      <c r="H19" s="118"/>
      <c r="I19" s="119"/>
      <c r="L19" s="112"/>
      <c r="M19" s="24"/>
      <c r="N19" s="24"/>
      <c r="O19" s="24"/>
    </row>
    <row r="20" spans="2:17" x14ac:dyDescent="0.35">
      <c r="L20" s="44"/>
      <c r="M20" s="44"/>
    </row>
    <row r="21" spans="2:17" x14ac:dyDescent="0.35">
      <c r="M21" s="44"/>
    </row>
    <row r="22" spans="2:17" x14ac:dyDescent="0.35">
      <c r="C22" s="44"/>
      <c r="D22" s="44"/>
    </row>
    <row r="23" spans="2:17" x14ac:dyDescent="0.35">
      <c r="D23" s="302"/>
      <c r="E23" s="302"/>
      <c r="F23" s="302"/>
      <c r="G23" s="302"/>
      <c r="H23" s="302"/>
    </row>
    <row r="24" spans="2:17" ht="15" thickBot="1" x14ac:dyDescent="0.4">
      <c r="K24" s="44"/>
    </row>
    <row r="25" spans="2:17" ht="15" thickBot="1" x14ac:dyDescent="0.4">
      <c r="B25" s="70" t="s">
        <v>23</v>
      </c>
      <c r="C25" s="71" t="s">
        <v>0</v>
      </c>
      <c r="D25" s="71" t="s">
        <v>20</v>
      </c>
      <c r="E25" s="296" t="s">
        <v>21</v>
      </c>
      <c r="F25" s="296"/>
      <c r="G25" s="296"/>
      <c r="H25" s="296"/>
      <c r="I25" s="297"/>
      <c r="L25" s="75"/>
      <c r="M25" s="75"/>
      <c r="N25" s="75"/>
      <c r="O25" s="75"/>
      <c r="P25" s="75"/>
      <c r="Q25" s="75"/>
    </row>
    <row r="26" spans="2:17" ht="15" thickBot="1" x14ac:dyDescent="0.4">
      <c r="B26" s="86">
        <v>123.97</v>
      </c>
      <c r="C26" s="83"/>
      <c r="D26" s="83" t="s">
        <v>30</v>
      </c>
      <c r="E26" s="59" t="s">
        <v>28</v>
      </c>
      <c r="F26" s="60">
        <v>2</v>
      </c>
      <c r="G26" s="82"/>
      <c r="H26" s="60"/>
      <c r="I26" s="61"/>
      <c r="L26" s="75"/>
      <c r="M26" s="79" t="s">
        <v>35</v>
      </c>
      <c r="N26" s="81" t="s">
        <v>27</v>
      </c>
      <c r="O26" s="293">
        <f>(N28-N27)/N27</f>
        <v>3.6460433975962006E-2</v>
      </c>
      <c r="P26" s="76" t="s">
        <v>36</v>
      </c>
      <c r="Q26" s="75"/>
    </row>
    <row r="27" spans="2:17" ht="15" thickBot="1" x14ac:dyDescent="0.4">
      <c r="B27" s="87">
        <f>'1  PREUS 2026'!$B$27</f>
        <v>101.51</v>
      </c>
      <c r="C27" s="88">
        <f>(B27-B26)/B26</f>
        <v>-0.18117286440267802</v>
      </c>
      <c r="D27" s="84"/>
      <c r="E27" s="62" t="s">
        <v>31</v>
      </c>
      <c r="F27">
        <v>1</v>
      </c>
      <c r="I27" s="63"/>
      <c r="L27" s="75"/>
      <c r="M27" s="78" t="s">
        <v>25</v>
      </c>
      <c r="N27" s="81">
        <v>123.97</v>
      </c>
      <c r="O27" s="294"/>
      <c r="P27" s="76">
        <v>56</v>
      </c>
      <c r="Q27" s="77"/>
    </row>
    <row r="28" spans="2:17" ht="15" thickBot="1" x14ac:dyDescent="0.4">
      <c r="B28" s="84"/>
      <c r="C28" s="84"/>
      <c r="D28" s="84"/>
      <c r="E28" s="62" t="s">
        <v>29</v>
      </c>
      <c r="F28">
        <v>1</v>
      </c>
      <c r="I28" s="63"/>
      <c r="L28" s="75"/>
      <c r="M28" s="78" t="s">
        <v>26</v>
      </c>
      <c r="N28" s="80">
        <v>128.49</v>
      </c>
      <c r="O28" s="295"/>
      <c r="P28" s="24">
        <v>60</v>
      </c>
      <c r="Q28" s="75"/>
    </row>
    <row r="29" spans="2:17" x14ac:dyDescent="0.35">
      <c r="B29" s="84"/>
      <c r="C29" s="84"/>
      <c r="D29" s="84"/>
      <c r="E29" s="62" t="s">
        <v>32</v>
      </c>
      <c r="F29">
        <v>1</v>
      </c>
      <c r="I29" s="63"/>
      <c r="L29" s="75"/>
      <c r="M29" s="75"/>
      <c r="N29" s="75"/>
      <c r="O29" s="75"/>
      <c r="P29" s="75"/>
      <c r="Q29" s="75"/>
    </row>
    <row r="30" spans="2:17" x14ac:dyDescent="0.35">
      <c r="B30" s="84"/>
      <c r="C30" s="84"/>
      <c r="D30" s="84"/>
      <c r="E30" s="62" t="s">
        <v>33</v>
      </c>
      <c r="F30">
        <v>1</v>
      </c>
      <c r="I30" s="63"/>
    </row>
    <row r="31" spans="2:17" ht="15" thickBot="1" x14ac:dyDescent="0.4">
      <c r="B31" s="85"/>
      <c r="C31" s="85"/>
      <c r="D31" s="85"/>
      <c r="E31" s="65" t="s">
        <v>34</v>
      </c>
      <c r="F31" s="66">
        <v>1</v>
      </c>
      <c r="G31" s="66"/>
      <c r="H31" s="66"/>
      <c r="I31" s="67"/>
    </row>
    <row r="33" spans="2:16" x14ac:dyDescent="0.35">
      <c r="B33" s="154"/>
      <c r="C33" s="154"/>
      <c r="D33" s="154"/>
      <c r="E33" s="154"/>
      <c r="F33" s="154"/>
      <c r="G33" s="154"/>
      <c r="H33" s="154"/>
      <c r="I33" s="154"/>
    </row>
    <row r="34" spans="2:16" ht="15" thickBot="1" x14ac:dyDescent="0.4">
      <c r="B34" s="154"/>
      <c r="C34" s="154"/>
      <c r="D34" s="154"/>
      <c r="E34" s="154"/>
      <c r="F34" s="154"/>
      <c r="G34" s="154"/>
      <c r="H34" s="154"/>
      <c r="I34" s="154"/>
    </row>
    <row r="35" spans="2:16" ht="29.5" thickBot="1" x14ac:dyDescent="0.4">
      <c r="B35" s="304"/>
      <c r="C35" s="304"/>
      <c r="D35" s="155"/>
      <c r="E35" s="305"/>
      <c r="F35" s="305"/>
      <c r="G35" s="305"/>
      <c r="H35" s="305"/>
      <c r="I35" s="305"/>
      <c r="L35" s="93" t="s">
        <v>50</v>
      </c>
      <c r="M35" s="94" t="s">
        <v>10</v>
      </c>
    </row>
    <row r="36" spans="2:16" x14ac:dyDescent="0.35">
      <c r="B36" s="156"/>
      <c r="C36" s="157"/>
      <c r="D36" s="158"/>
      <c r="E36" s="292"/>
      <c r="F36" s="292"/>
      <c r="G36" s="303"/>
      <c r="H36" s="303"/>
      <c r="I36" s="303"/>
      <c r="L36" s="83" t="s">
        <v>37</v>
      </c>
      <c r="M36" s="95">
        <v>5662</v>
      </c>
    </row>
    <row r="37" spans="2:16" x14ac:dyDescent="0.35">
      <c r="B37" s="160"/>
      <c r="C37" s="157"/>
      <c r="D37" s="158"/>
      <c r="E37" s="292"/>
      <c r="F37" s="292"/>
      <c r="G37" s="154"/>
      <c r="H37" s="154"/>
      <c r="I37" s="154"/>
      <c r="L37" s="84" t="s">
        <v>38</v>
      </c>
      <c r="M37" s="96">
        <v>5573</v>
      </c>
    </row>
    <row r="38" spans="2:16" x14ac:dyDescent="0.35">
      <c r="B38" s="46"/>
      <c r="C38" s="24"/>
      <c r="D38" s="101"/>
      <c r="E38" s="308"/>
      <c r="F38" s="308"/>
      <c r="L38" s="84" t="s">
        <v>39</v>
      </c>
      <c r="M38" s="96">
        <v>6310</v>
      </c>
    </row>
    <row r="39" spans="2:16" ht="14.5" customHeight="1" x14ac:dyDescent="0.35">
      <c r="B39" s="46"/>
      <c r="C39" s="24"/>
      <c r="D39" s="101"/>
      <c r="E39" s="308"/>
      <c r="F39" s="308"/>
      <c r="L39" s="84" t="s">
        <v>40</v>
      </c>
      <c r="M39" s="96">
        <v>6372</v>
      </c>
    </row>
    <row r="40" spans="2:16" ht="14.5" customHeight="1" x14ac:dyDescent="0.35">
      <c r="B40" s="46"/>
      <c r="C40" s="24"/>
      <c r="D40" s="101"/>
      <c r="E40" s="308"/>
      <c r="F40" s="308"/>
      <c r="L40" s="84" t="s">
        <v>41</v>
      </c>
      <c r="M40" s="96">
        <v>6744</v>
      </c>
      <c r="P40" s="89"/>
    </row>
    <row r="41" spans="2:16" ht="15" customHeight="1" x14ac:dyDescent="0.35">
      <c r="B41" s="151"/>
      <c r="C41" s="24"/>
      <c r="D41" s="101"/>
      <c r="E41" s="308"/>
      <c r="F41" s="308"/>
      <c r="L41" s="84" t="s">
        <v>42</v>
      </c>
      <c r="M41" s="96">
        <v>6712</v>
      </c>
    </row>
    <row r="42" spans="2:16" x14ac:dyDescent="0.35">
      <c r="B42" s="151"/>
      <c r="C42" s="24"/>
      <c r="D42" s="101"/>
      <c r="E42" s="138"/>
      <c r="F42" s="138"/>
      <c r="L42" s="84" t="s">
        <v>43</v>
      </c>
      <c r="M42" s="96">
        <v>6898</v>
      </c>
    </row>
    <row r="43" spans="2:16" x14ac:dyDescent="0.35">
      <c r="B43" s="309"/>
      <c r="C43" s="309"/>
      <c r="D43" s="309"/>
      <c r="E43" s="309"/>
      <c r="F43" s="309"/>
      <c r="G43" s="309"/>
      <c r="H43" s="309"/>
      <c r="I43" s="309"/>
      <c r="L43" s="84" t="s">
        <v>44</v>
      </c>
      <c r="M43" s="96">
        <v>6833</v>
      </c>
    </row>
    <row r="44" spans="2:16" x14ac:dyDescent="0.35">
      <c r="B44" s="46"/>
      <c r="D44" s="99"/>
      <c r="F44" s="46"/>
      <c r="G44" s="152"/>
      <c r="L44" s="84" t="s">
        <v>45</v>
      </c>
      <c r="M44" s="96">
        <v>6541</v>
      </c>
    </row>
    <row r="45" spans="2:16" x14ac:dyDescent="0.35">
      <c r="B45" s="46"/>
      <c r="D45" s="153"/>
      <c r="F45" s="46"/>
      <c r="G45" s="152"/>
      <c r="L45" s="84" t="s">
        <v>46</v>
      </c>
      <c r="M45" s="96">
        <v>6450</v>
      </c>
    </row>
    <row r="46" spans="2:16" x14ac:dyDescent="0.35">
      <c r="L46" s="84" t="s">
        <v>47</v>
      </c>
      <c r="M46" s="96">
        <v>5875</v>
      </c>
    </row>
    <row r="47" spans="2:16" ht="15" thickBot="1" x14ac:dyDescent="0.4">
      <c r="L47" s="85" t="s">
        <v>48</v>
      </c>
      <c r="M47" s="97">
        <v>5953</v>
      </c>
    </row>
    <row r="48" spans="2:16" x14ac:dyDescent="0.35">
      <c r="L48" s="43" t="s">
        <v>49</v>
      </c>
      <c r="M48" s="90">
        <v>75923</v>
      </c>
    </row>
    <row r="49" spans="2:9" x14ac:dyDescent="0.35">
      <c r="B49" s="302"/>
      <c r="C49" s="302"/>
      <c r="D49" s="302"/>
      <c r="E49" s="302"/>
      <c r="F49" s="302"/>
      <c r="G49" s="302"/>
      <c r="H49" s="302"/>
      <c r="I49" s="302"/>
    </row>
  </sheetData>
  <mergeCells count="18">
    <mergeCell ref="O26:O28"/>
    <mergeCell ref="B2:I2"/>
    <mergeCell ref="E4:I4"/>
    <mergeCell ref="O5:O7"/>
    <mergeCell ref="D23:H23"/>
    <mergeCell ref="E25:I25"/>
    <mergeCell ref="B49:I49"/>
    <mergeCell ref="B35:C35"/>
    <mergeCell ref="E35:F35"/>
    <mergeCell ref="G35:I35"/>
    <mergeCell ref="E36:F36"/>
    <mergeCell ref="G36:I36"/>
    <mergeCell ref="E37:F37"/>
    <mergeCell ref="E38:F38"/>
    <mergeCell ref="E39:F39"/>
    <mergeCell ref="E40:F40"/>
    <mergeCell ref="E41:F41"/>
    <mergeCell ref="B43:I4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20129-611A-4DCC-A486-D0D0B9CCE530}">
  <dimension ref="B1:S49"/>
  <sheetViews>
    <sheetView showGridLines="0" workbookViewId="0">
      <selection activeCell="B27" sqref="B27"/>
    </sheetView>
  </sheetViews>
  <sheetFormatPr defaultRowHeight="14.5" x14ac:dyDescent="0.35"/>
  <cols>
    <col min="2" max="2" width="11.81640625" bestFit="1" customWidth="1"/>
    <col min="4" max="4" width="29.453125" customWidth="1"/>
    <col min="5" max="6" width="11.7265625" bestFit="1" customWidth="1"/>
    <col min="12" max="12" width="11.54296875" customWidth="1"/>
    <col min="13" max="13" width="21" customWidth="1"/>
    <col min="14" max="14" width="13.26953125" bestFit="1" customWidth="1"/>
    <col min="15" max="15" width="19.81640625" customWidth="1"/>
    <col min="16" max="16" width="14" customWidth="1"/>
  </cols>
  <sheetData>
    <row r="1" spans="2:19" x14ac:dyDescent="0.35">
      <c r="K1">
        <v>64.08</v>
      </c>
    </row>
    <row r="2" spans="2:19" x14ac:dyDescent="0.35">
      <c r="B2" s="298" t="s">
        <v>11</v>
      </c>
      <c r="C2" s="298"/>
      <c r="D2" s="298"/>
      <c r="E2" s="298"/>
      <c r="F2" s="298"/>
      <c r="G2" s="298"/>
      <c r="H2" s="298"/>
      <c r="I2" s="298"/>
      <c r="J2" s="69"/>
      <c r="M2" s="57"/>
      <c r="O2" s="52"/>
      <c r="P2" s="52"/>
      <c r="Q2" s="46"/>
      <c r="S2" s="53"/>
    </row>
    <row r="3" spans="2:19" ht="15" thickBot="1" x14ac:dyDescent="0.4">
      <c r="B3" s="58">
        <v>2029</v>
      </c>
      <c r="C3" s="58"/>
      <c r="D3" s="58"/>
      <c r="E3" s="58"/>
      <c r="F3" s="58"/>
      <c r="G3" s="58"/>
      <c r="H3" s="58"/>
      <c r="I3" s="58"/>
      <c r="J3" s="58"/>
      <c r="M3" s="57"/>
      <c r="O3" s="52"/>
      <c r="P3" s="52"/>
      <c r="Q3" s="46"/>
      <c r="S3" s="53"/>
    </row>
    <row r="4" spans="2:19" ht="15" thickBot="1" x14ac:dyDescent="0.4">
      <c r="B4" s="70" t="s">
        <v>23</v>
      </c>
      <c r="C4" s="71" t="s">
        <v>0</v>
      </c>
      <c r="D4" s="71" t="s">
        <v>20</v>
      </c>
      <c r="E4" s="296" t="s">
        <v>21</v>
      </c>
      <c r="F4" s="296"/>
      <c r="G4" s="296"/>
      <c r="H4" s="296"/>
      <c r="I4" s="297"/>
      <c r="L4" s="75"/>
      <c r="M4" s="75"/>
      <c r="N4" s="75"/>
      <c r="O4" s="75"/>
      <c r="P4" s="75"/>
      <c r="Q4" s="75"/>
    </row>
    <row r="5" spans="2:19" ht="29.5" thickBot="1" x14ac:dyDescent="0.4">
      <c r="B5" s="74">
        <f>'3 PREUS 2028'!$B$19</f>
        <v>80.89</v>
      </c>
      <c r="C5" s="115"/>
      <c r="D5" s="92" t="s">
        <v>12</v>
      </c>
      <c r="E5" s="59"/>
      <c r="F5" s="60"/>
      <c r="G5" s="60"/>
      <c r="H5" s="60"/>
      <c r="I5" s="61"/>
      <c r="L5" s="75"/>
      <c r="M5" s="79" t="s">
        <v>24</v>
      </c>
      <c r="N5" s="81" t="s">
        <v>27</v>
      </c>
      <c r="O5" s="299">
        <f>(N7-N6)/N6</f>
        <v>0.26232833957553064</v>
      </c>
      <c r="P5" s="102" t="s">
        <v>78</v>
      </c>
      <c r="Q5" s="75"/>
    </row>
    <row r="6" spans="2:19" ht="15" thickBot="1" x14ac:dyDescent="0.4">
      <c r="B6" s="121"/>
      <c r="C6" s="113"/>
      <c r="D6" s="72" t="s">
        <v>53</v>
      </c>
      <c r="E6" s="62"/>
      <c r="I6" s="63"/>
      <c r="L6" s="75"/>
      <c r="M6" s="78" t="s">
        <v>25</v>
      </c>
      <c r="N6" s="81">
        <v>64.08</v>
      </c>
      <c r="O6" s="300"/>
      <c r="P6" s="103"/>
      <c r="Q6" s="77"/>
      <c r="S6" s="51"/>
    </row>
    <row r="7" spans="2:19" ht="15" thickBot="1" x14ac:dyDescent="0.4">
      <c r="B7" s="121"/>
      <c r="C7" s="114">
        <v>0.02</v>
      </c>
      <c r="D7" s="72" t="s">
        <v>70</v>
      </c>
      <c r="E7" s="62"/>
      <c r="I7" s="63"/>
      <c r="L7" s="75"/>
      <c r="M7" s="78" t="s">
        <v>26</v>
      </c>
      <c r="N7" s="80">
        <f>B19</f>
        <v>80.89</v>
      </c>
      <c r="O7" s="301"/>
      <c r="P7" s="104" t="e">
        <f>#REF!</f>
        <v>#REF!</v>
      </c>
      <c r="Q7" s="75"/>
    </row>
    <row r="8" spans="2:19" x14ac:dyDescent="0.35">
      <c r="B8" s="123"/>
      <c r="C8" s="124">
        <v>2.5000000000000001E-2</v>
      </c>
      <c r="D8" s="72" t="s">
        <v>16</v>
      </c>
      <c r="E8" s="62"/>
      <c r="I8" s="63"/>
      <c r="L8" s="75"/>
      <c r="M8" s="75"/>
      <c r="N8" s="75"/>
      <c r="O8" s="75"/>
      <c r="P8" s="75"/>
      <c r="Q8" s="75"/>
      <c r="R8" s="45"/>
    </row>
    <row r="9" spans="2:19" x14ac:dyDescent="0.35">
      <c r="B9" s="121"/>
      <c r="C9" s="91"/>
      <c r="D9" s="68"/>
      <c r="E9" s="62"/>
      <c r="I9" s="63"/>
      <c r="L9" s="75"/>
      <c r="M9" s="75"/>
      <c r="N9" s="75"/>
      <c r="O9" s="75"/>
      <c r="P9" s="75"/>
      <c r="Q9" s="75"/>
      <c r="R9" s="45"/>
    </row>
    <row r="10" spans="2:19" x14ac:dyDescent="0.35">
      <c r="B10" s="121"/>
      <c r="C10" s="91"/>
      <c r="D10" s="68"/>
      <c r="E10" s="62"/>
      <c r="I10" s="63"/>
      <c r="L10" s="75"/>
      <c r="M10" s="75"/>
      <c r="N10" s="75"/>
      <c r="O10" s="75"/>
      <c r="P10" s="75"/>
      <c r="Q10" s="75"/>
      <c r="R10" s="45"/>
    </row>
    <row r="11" spans="2:19" x14ac:dyDescent="0.35">
      <c r="B11" s="121"/>
      <c r="C11" s="91">
        <v>5.0000000000000001E-3</v>
      </c>
      <c r="D11" s="72" t="s">
        <v>71</v>
      </c>
      <c r="E11" s="72"/>
      <c r="I11" s="63"/>
      <c r="M11" s="54"/>
      <c r="Q11" s="55"/>
      <c r="R11" s="46"/>
    </row>
    <row r="12" spans="2:19" hidden="1" x14ac:dyDescent="0.35">
      <c r="B12" s="121"/>
      <c r="C12" s="91">
        <v>1E-4</v>
      </c>
      <c r="D12" s="62" t="s">
        <v>13</v>
      </c>
      <c r="E12" s="62"/>
      <c r="I12" s="63"/>
      <c r="R12" s="46"/>
    </row>
    <row r="13" spans="2:19" x14ac:dyDescent="0.35">
      <c r="B13" s="121"/>
      <c r="C13" s="114">
        <v>4.0000000000000001E-3</v>
      </c>
      <c r="D13" s="62" t="s">
        <v>54</v>
      </c>
      <c r="E13" s="62"/>
      <c r="I13" s="63"/>
    </row>
    <row r="14" spans="2:19" hidden="1" x14ac:dyDescent="0.35">
      <c r="B14" s="121"/>
      <c r="C14" s="114"/>
      <c r="D14" s="62" t="s">
        <v>55</v>
      </c>
      <c r="E14" s="62"/>
      <c r="I14" s="63"/>
      <c r="L14" s="108"/>
    </row>
    <row r="15" spans="2:19" hidden="1" x14ac:dyDescent="0.35">
      <c r="B15" s="121"/>
      <c r="C15" s="114"/>
      <c r="D15" s="62" t="s">
        <v>56</v>
      </c>
      <c r="E15" s="62"/>
      <c r="I15" s="63"/>
      <c r="J15" s="56"/>
      <c r="L15" s="109"/>
      <c r="M15" s="99"/>
      <c r="N15" s="24"/>
      <c r="O15" s="47"/>
    </row>
    <row r="16" spans="2:19" x14ac:dyDescent="0.35">
      <c r="B16" s="121"/>
      <c r="C16" s="120">
        <v>0.06</v>
      </c>
      <c r="D16" s="73" t="s">
        <v>17</v>
      </c>
      <c r="E16" s="62"/>
      <c r="I16" s="63"/>
      <c r="J16" s="56"/>
      <c r="L16" s="109"/>
      <c r="M16" s="99"/>
      <c r="N16" s="24"/>
      <c r="O16" s="47"/>
    </row>
    <row r="17" spans="2:17" x14ac:dyDescent="0.35">
      <c r="B17" s="121"/>
      <c r="C17" s="120">
        <v>0.06</v>
      </c>
      <c r="D17" s="68" t="s">
        <v>18</v>
      </c>
      <c r="E17" s="62" t="s">
        <v>14</v>
      </c>
      <c r="F17" s="56"/>
      <c r="G17" s="56"/>
      <c r="H17" s="56"/>
      <c r="I17" s="64"/>
      <c r="L17" s="110"/>
      <c r="M17" s="111"/>
      <c r="N17" s="110"/>
      <c r="O17" s="110"/>
      <c r="P17" s="45"/>
    </row>
    <row r="18" spans="2:17" ht="15" thickBot="1" x14ac:dyDescent="0.4">
      <c r="B18" s="121"/>
      <c r="C18" s="120">
        <v>0.06</v>
      </c>
      <c r="D18" s="62" t="s">
        <v>19</v>
      </c>
      <c r="E18" s="62" t="s">
        <v>15</v>
      </c>
      <c r="I18" s="63"/>
      <c r="L18" s="110"/>
      <c r="M18" s="111"/>
      <c r="N18" s="110"/>
      <c r="O18" s="110"/>
      <c r="P18" s="45"/>
    </row>
    <row r="19" spans="2:17" ht="15" thickBot="1" x14ac:dyDescent="0.4">
      <c r="B19" s="122">
        <f>B5+B7+B11+B13</f>
        <v>80.89</v>
      </c>
      <c r="C19" s="116"/>
      <c r="D19" s="117" t="s">
        <v>22</v>
      </c>
      <c r="E19" s="117"/>
      <c r="F19" s="118"/>
      <c r="G19" s="118"/>
      <c r="H19" s="118"/>
      <c r="I19" s="119"/>
      <c r="L19" s="112"/>
      <c r="M19" s="24"/>
      <c r="N19" s="24"/>
      <c r="O19" s="24"/>
    </row>
    <row r="20" spans="2:17" x14ac:dyDescent="0.35">
      <c r="L20" s="44"/>
      <c r="M20" s="44"/>
    </row>
    <row r="21" spans="2:17" x14ac:dyDescent="0.35">
      <c r="M21" s="44"/>
    </row>
    <row r="22" spans="2:17" x14ac:dyDescent="0.35">
      <c r="C22" s="44"/>
      <c r="D22" s="44"/>
    </row>
    <row r="23" spans="2:17" x14ac:dyDescent="0.35">
      <c r="D23" s="302"/>
      <c r="E23" s="302"/>
      <c r="F23" s="302"/>
      <c r="G23" s="302"/>
      <c r="H23" s="302"/>
    </row>
    <row r="24" spans="2:17" ht="15" thickBot="1" x14ac:dyDescent="0.4">
      <c r="K24" s="44"/>
    </row>
    <row r="25" spans="2:17" ht="15" thickBot="1" x14ac:dyDescent="0.4">
      <c r="B25" s="70" t="s">
        <v>23</v>
      </c>
      <c r="C25" s="71" t="s">
        <v>0</v>
      </c>
      <c r="D25" s="71" t="s">
        <v>20</v>
      </c>
      <c r="E25" s="296" t="s">
        <v>21</v>
      </c>
      <c r="F25" s="296"/>
      <c r="G25" s="296"/>
      <c r="H25" s="296"/>
      <c r="I25" s="297"/>
      <c r="L25" s="75"/>
      <c r="M25" s="75"/>
      <c r="N25" s="75"/>
      <c r="O25" s="75"/>
      <c r="P25" s="75"/>
      <c r="Q25" s="75"/>
    </row>
    <row r="26" spans="2:17" ht="15" thickBot="1" x14ac:dyDescent="0.4">
      <c r="B26" s="86">
        <v>123.97</v>
      </c>
      <c r="C26" s="83"/>
      <c r="D26" s="83" t="s">
        <v>30</v>
      </c>
      <c r="E26" s="59" t="s">
        <v>28</v>
      </c>
      <c r="F26" s="60">
        <v>2</v>
      </c>
      <c r="G26" s="82"/>
      <c r="H26" s="60"/>
      <c r="I26" s="61"/>
      <c r="L26" s="75"/>
      <c r="M26" s="79" t="s">
        <v>35</v>
      </c>
      <c r="N26" s="81" t="s">
        <v>27</v>
      </c>
      <c r="O26" s="293">
        <f>(N28-N27)/N27</f>
        <v>3.6460433975962006E-2</v>
      </c>
      <c r="P26" s="76" t="s">
        <v>36</v>
      </c>
      <c r="Q26" s="75"/>
    </row>
    <row r="27" spans="2:17" ht="15" thickBot="1" x14ac:dyDescent="0.4">
      <c r="B27" s="87">
        <v>101.51</v>
      </c>
      <c r="C27" s="88">
        <f>(B27-B26)/B26</f>
        <v>-0.18117286440267802</v>
      </c>
      <c r="D27" s="84"/>
      <c r="E27" s="62" t="s">
        <v>31</v>
      </c>
      <c r="F27">
        <v>1</v>
      </c>
      <c r="I27" s="63"/>
      <c r="L27" s="75"/>
      <c r="M27" s="78" t="s">
        <v>25</v>
      </c>
      <c r="N27" s="81">
        <v>123.97</v>
      </c>
      <c r="O27" s="294"/>
      <c r="P27" s="76">
        <v>56</v>
      </c>
      <c r="Q27" s="77"/>
    </row>
    <row r="28" spans="2:17" ht="15" thickBot="1" x14ac:dyDescent="0.4">
      <c r="B28" s="84"/>
      <c r="C28" s="84"/>
      <c r="D28" s="84"/>
      <c r="E28" s="62" t="s">
        <v>29</v>
      </c>
      <c r="F28">
        <v>1</v>
      </c>
      <c r="I28" s="63"/>
      <c r="L28" s="75"/>
      <c r="M28" s="78" t="s">
        <v>26</v>
      </c>
      <c r="N28" s="80">
        <v>128.49</v>
      </c>
      <c r="O28" s="295"/>
      <c r="P28" s="24">
        <v>60</v>
      </c>
      <c r="Q28" s="75"/>
    </row>
    <row r="29" spans="2:17" x14ac:dyDescent="0.35">
      <c r="B29" s="84"/>
      <c r="C29" s="84"/>
      <c r="D29" s="84"/>
      <c r="E29" s="62" t="s">
        <v>32</v>
      </c>
      <c r="F29">
        <v>1</v>
      </c>
      <c r="I29" s="63"/>
      <c r="L29" s="75"/>
      <c r="M29" s="75"/>
      <c r="N29" s="75"/>
      <c r="O29" s="75"/>
      <c r="P29" s="75"/>
      <c r="Q29" s="75"/>
    </row>
    <row r="30" spans="2:17" x14ac:dyDescent="0.35">
      <c r="B30" s="84"/>
      <c r="C30" s="84"/>
      <c r="D30" s="84"/>
      <c r="E30" s="62" t="s">
        <v>33</v>
      </c>
      <c r="F30">
        <v>1</v>
      </c>
      <c r="I30" s="63"/>
    </row>
    <row r="31" spans="2:17" ht="15" thickBot="1" x14ac:dyDescent="0.4">
      <c r="B31" s="85"/>
      <c r="C31" s="85"/>
      <c r="D31" s="85"/>
      <c r="E31" s="65" t="s">
        <v>34</v>
      </c>
      <c r="F31" s="66">
        <v>1</v>
      </c>
      <c r="G31" s="66"/>
      <c r="H31" s="66"/>
      <c r="I31" s="67"/>
    </row>
    <row r="33" spans="2:16" x14ac:dyDescent="0.35">
      <c r="B33" s="154"/>
      <c r="C33" s="154"/>
      <c r="D33" s="154"/>
      <c r="E33" s="154"/>
      <c r="F33" s="154"/>
      <c r="G33" s="154"/>
      <c r="H33" s="154"/>
      <c r="I33" s="154"/>
    </row>
    <row r="34" spans="2:16" ht="15" thickBot="1" x14ac:dyDescent="0.4">
      <c r="B34" s="154"/>
      <c r="C34" s="154"/>
      <c r="D34" s="154"/>
      <c r="E34" s="154"/>
      <c r="F34" s="154"/>
      <c r="G34" s="154"/>
      <c r="H34" s="154"/>
      <c r="I34" s="154"/>
    </row>
    <row r="35" spans="2:16" ht="29.5" thickBot="1" x14ac:dyDescent="0.4">
      <c r="B35" s="304"/>
      <c r="C35" s="304"/>
      <c r="D35" s="155"/>
      <c r="E35" s="305"/>
      <c r="F35" s="305"/>
      <c r="G35" s="305"/>
      <c r="H35" s="305"/>
      <c r="I35" s="305"/>
      <c r="L35" s="93" t="s">
        <v>50</v>
      </c>
      <c r="M35" s="94" t="s">
        <v>10</v>
      </c>
    </row>
    <row r="36" spans="2:16" x14ac:dyDescent="0.35">
      <c r="B36" s="156"/>
      <c r="C36" s="157"/>
      <c r="D36" s="158"/>
      <c r="E36" s="292"/>
      <c r="F36" s="292"/>
      <c r="G36" s="303"/>
      <c r="H36" s="303"/>
      <c r="I36" s="303"/>
      <c r="L36" s="83" t="s">
        <v>37</v>
      </c>
      <c r="M36" s="95">
        <v>5662</v>
      </c>
    </row>
    <row r="37" spans="2:16" x14ac:dyDescent="0.35">
      <c r="B37" s="160"/>
      <c r="C37" s="157"/>
      <c r="D37" s="158"/>
      <c r="E37" s="292"/>
      <c r="F37" s="292"/>
      <c r="G37" s="154"/>
      <c r="H37" s="154"/>
      <c r="I37" s="154"/>
      <c r="L37" s="84" t="s">
        <v>38</v>
      </c>
      <c r="M37" s="96">
        <v>5573</v>
      </c>
    </row>
    <row r="38" spans="2:16" x14ac:dyDescent="0.35">
      <c r="B38" s="46"/>
      <c r="C38" s="24"/>
      <c r="D38" s="101"/>
      <c r="E38" s="308"/>
      <c r="F38" s="308"/>
      <c r="L38" s="84" t="s">
        <v>39</v>
      </c>
      <c r="M38" s="96">
        <v>6310</v>
      </c>
    </row>
    <row r="39" spans="2:16" ht="14.5" customHeight="1" x14ac:dyDescent="0.35">
      <c r="B39" s="46"/>
      <c r="C39" s="24"/>
      <c r="D39" s="101"/>
      <c r="E39" s="308"/>
      <c r="F39" s="308"/>
      <c r="L39" s="84" t="s">
        <v>40</v>
      </c>
      <c r="M39" s="96">
        <v>6372</v>
      </c>
    </row>
    <row r="40" spans="2:16" ht="14.5" customHeight="1" x14ac:dyDescent="0.35">
      <c r="B40" s="46"/>
      <c r="C40" s="24"/>
      <c r="D40" s="101"/>
      <c r="E40" s="308"/>
      <c r="F40" s="308"/>
      <c r="L40" s="84" t="s">
        <v>41</v>
      </c>
      <c r="M40" s="96">
        <v>6744</v>
      </c>
      <c r="P40" s="89"/>
    </row>
    <row r="41" spans="2:16" ht="15" customHeight="1" x14ac:dyDescent="0.35">
      <c r="B41" s="151"/>
      <c r="C41" s="24"/>
      <c r="D41" s="101"/>
      <c r="E41" s="308"/>
      <c r="F41" s="308"/>
      <c r="L41" s="84" t="s">
        <v>42</v>
      </c>
      <c r="M41" s="96">
        <v>6712</v>
      </c>
    </row>
    <row r="42" spans="2:16" x14ac:dyDescent="0.35">
      <c r="B42" s="151"/>
      <c r="C42" s="24"/>
      <c r="D42" s="101"/>
      <c r="E42" s="138"/>
      <c r="F42" s="138"/>
      <c r="L42" s="84" t="s">
        <v>43</v>
      </c>
      <c r="M42" s="96">
        <v>6898</v>
      </c>
    </row>
    <row r="43" spans="2:16" x14ac:dyDescent="0.35">
      <c r="B43" s="309"/>
      <c r="C43" s="309"/>
      <c r="D43" s="309"/>
      <c r="E43" s="309"/>
      <c r="F43" s="309"/>
      <c r="G43" s="309"/>
      <c r="H43" s="309"/>
      <c r="I43" s="309"/>
      <c r="L43" s="84" t="s">
        <v>44</v>
      </c>
      <c r="M43" s="96">
        <v>6833</v>
      </c>
    </row>
    <row r="44" spans="2:16" x14ac:dyDescent="0.35">
      <c r="B44" s="46"/>
      <c r="D44" s="99"/>
      <c r="F44" s="46"/>
      <c r="G44" s="152"/>
      <c r="L44" s="84" t="s">
        <v>45</v>
      </c>
      <c r="M44" s="96">
        <v>6541</v>
      </c>
    </row>
    <row r="45" spans="2:16" x14ac:dyDescent="0.35">
      <c r="B45" s="46"/>
      <c r="D45" s="153"/>
      <c r="F45" s="46"/>
      <c r="G45" s="152"/>
      <c r="L45" s="84" t="s">
        <v>46</v>
      </c>
      <c r="M45" s="96">
        <v>6450</v>
      </c>
    </row>
    <row r="46" spans="2:16" x14ac:dyDescent="0.35">
      <c r="L46" s="84" t="s">
        <v>47</v>
      </c>
      <c r="M46" s="96">
        <v>5875</v>
      </c>
    </row>
    <row r="47" spans="2:16" ht="15" thickBot="1" x14ac:dyDescent="0.4">
      <c r="L47" s="85" t="s">
        <v>48</v>
      </c>
      <c r="M47" s="97">
        <v>5953</v>
      </c>
    </row>
    <row r="48" spans="2:16" x14ac:dyDescent="0.35">
      <c r="L48" s="43" t="s">
        <v>49</v>
      </c>
      <c r="M48" s="90">
        <v>75923</v>
      </c>
    </row>
    <row r="49" spans="2:9" x14ac:dyDescent="0.35">
      <c r="B49" s="302"/>
      <c r="C49" s="302"/>
      <c r="D49" s="302"/>
      <c r="E49" s="302"/>
      <c r="F49" s="302"/>
      <c r="G49" s="302"/>
      <c r="H49" s="302"/>
      <c r="I49" s="302"/>
    </row>
  </sheetData>
  <mergeCells count="18">
    <mergeCell ref="O26:O28"/>
    <mergeCell ref="B2:I2"/>
    <mergeCell ref="E4:I4"/>
    <mergeCell ref="O5:O7"/>
    <mergeCell ref="D23:H23"/>
    <mergeCell ref="E25:I25"/>
    <mergeCell ref="B49:I49"/>
    <mergeCell ref="B35:C35"/>
    <mergeCell ref="E35:F35"/>
    <mergeCell ref="G35:I35"/>
    <mergeCell ref="E36:F36"/>
    <mergeCell ref="G36:I36"/>
    <mergeCell ref="E37:F37"/>
    <mergeCell ref="E38:F38"/>
    <mergeCell ref="E39:F39"/>
    <mergeCell ref="E40:F40"/>
    <mergeCell ref="E41:F41"/>
    <mergeCell ref="B43:I4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7AAA5-F533-4800-B835-D082650AECA2}">
  <dimension ref="B1:S49"/>
  <sheetViews>
    <sheetView showGridLines="0" workbookViewId="0">
      <selection activeCell="B27" sqref="B27"/>
    </sheetView>
  </sheetViews>
  <sheetFormatPr defaultRowHeight="14.5" x14ac:dyDescent="0.35"/>
  <cols>
    <col min="2" max="2" width="11.81640625" bestFit="1" customWidth="1"/>
    <col min="4" max="4" width="29.453125" customWidth="1"/>
    <col min="5" max="6" width="11.7265625" bestFit="1" customWidth="1"/>
    <col min="12" max="12" width="11.54296875" customWidth="1"/>
    <col min="13" max="13" width="21" customWidth="1"/>
    <col min="14" max="14" width="13.26953125" bestFit="1" customWidth="1"/>
    <col min="15" max="15" width="19.81640625" customWidth="1"/>
    <col min="16" max="16" width="14" customWidth="1"/>
  </cols>
  <sheetData>
    <row r="1" spans="2:19" x14ac:dyDescent="0.35">
      <c r="K1">
        <v>64.08</v>
      </c>
    </row>
    <row r="2" spans="2:19" x14ac:dyDescent="0.35">
      <c r="B2" s="298" t="s">
        <v>11</v>
      </c>
      <c r="C2" s="298"/>
      <c r="D2" s="298"/>
      <c r="E2" s="298"/>
      <c r="F2" s="298"/>
      <c r="G2" s="298"/>
      <c r="H2" s="298"/>
      <c r="I2" s="298"/>
      <c r="J2" s="69"/>
      <c r="M2" s="57"/>
      <c r="O2" s="52"/>
      <c r="P2" s="52"/>
      <c r="Q2" s="46"/>
      <c r="S2" s="53"/>
    </row>
    <row r="3" spans="2:19" ht="15" thickBot="1" x14ac:dyDescent="0.4">
      <c r="B3" s="58">
        <v>2030</v>
      </c>
      <c r="C3" s="58"/>
      <c r="D3" s="58"/>
      <c r="E3" s="58"/>
      <c r="F3" s="58"/>
      <c r="G3" s="58"/>
      <c r="H3" s="58"/>
      <c r="I3" s="58"/>
      <c r="J3" s="58"/>
      <c r="M3" s="57"/>
      <c r="O3" s="52"/>
      <c r="P3" s="52"/>
      <c r="Q3" s="46"/>
      <c r="S3" s="53"/>
    </row>
    <row r="4" spans="2:19" ht="15" thickBot="1" x14ac:dyDescent="0.4">
      <c r="B4" s="70" t="s">
        <v>23</v>
      </c>
      <c r="C4" s="71" t="s">
        <v>0</v>
      </c>
      <c r="D4" s="71" t="s">
        <v>20</v>
      </c>
      <c r="E4" s="296" t="s">
        <v>21</v>
      </c>
      <c r="F4" s="296"/>
      <c r="G4" s="296"/>
      <c r="H4" s="296"/>
      <c r="I4" s="297"/>
      <c r="L4" s="75"/>
      <c r="M4" s="75"/>
      <c r="N4" s="75"/>
      <c r="O4" s="75"/>
      <c r="P4" s="75"/>
      <c r="Q4" s="75"/>
    </row>
    <row r="5" spans="2:19" ht="29.5" thickBot="1" x14ac:dyDescent="0.4">
      <c r="B5" s="74">
        <f>'3 PREUS 2029'!$B$19</f>
        <v>80.89</v>
      </c>
      <c r="C5" s="115"/>
      <c r="D5" s="92" t="s">
        <v>12</v>
      </c>
      <c r="E5" s="59"/>
      <c r="F5" s="60"/>
      <c r="G5" s="60"/>
      <c r="H5" s="60"/>
      <c r="I5" s="61"/>
      <c r="L5" s="75"/>
      <c r="M5" s="79" t="s">
        <v>24</v>
      </c>
      <c r="N5" s="81" t="s">
        <v>27</v>
      </c>
      <c r="O5" s="299">
        <f>(N7-N6)/N6</f>
        <v>0.26232833957553064</v>
      </c>
      <c r="P5" s="102" t="s">
        <v>78</v>
      </c>
      <c r="Q5" s="75"/>
    </row>
    <row r="6" spans="2:19" ht="15" thickBot="1" x14ac:dyDescent="0.4">
      <c r="B6" s="121"/>
      <c r="C6" s="113"/>
      <c r="D6" s="72" t="s">
        <v>53</v>
      </c>
      <c r="E6" s="62"/>
      <c r="I6" s="63"/>
      <c r="L6" s="75"/>
      <c r="M6" s="78" t="s">
        <v>25</v>
      </c>
      <c r="N6" s="81">
        <v>64.08</v>
      </c>
      <c r="O6" s="300"/>
      <c r="P6" s="103"/>
      <c r="Q6" s="77"/>
      <c r="S6" s="51"/>
    </row>
    <row r="7" spans="2:19" ht="15" thickBot="1" x14ac:dyDescent="0.4">
      <c r="B7" s="121"/>
      <c r="C7" s="114">
        <v>0.02</v>
      </c>
      <c r="D7" s="72" t="s">
        <v>70</v>
      </c>
      <c r="E7" s="62"/>
      <c r="I7" s="63"/>
      <c r="L7" s="75"/>
      <c r="M7" s="78" t="s">
        <v>26</v>
      </c>
      <c r="N7" s="80">
        <f>B19</f>
        <v>80.89</v>
      </c>
      <c r="O7" s="301"/>
      <c r="P7" s="104" t="e">
        <f>#REF!</f>
        <v>#REF!</v>
      </c>
      <c r="Q7" s="75"/>
    </row>
    <row r="8" spans="2:19" x14ac:dyDescent="0.35">
      <c r="B8" s="123"/>
      <c r="C8" s="124">
        <v>2.5000000000000001E-2</v>
      </c>
      <c r="D8" s="72" t="s">
        <v>16</v>
      </c>
      <c r="E8" s="62"/>
      <c r="I8" s="63"/>
      <c r="L8" s="75"/>
      <c r="M8" s="75"/>
      <c r="N8" s="75"/>
      <c r="O8" s="75"/>
      <c r="P8" s="75"/>
      <c r="Q8" s="75"/>
      <c r="R8" s="45"/>
    </row>
    <row r="9" spans="2:19" x14ac:dyDescent="0.35">
      <c r="B9" s="121"/>
      <c r="C9" s="91"/>
      <c r="D9" s="68"/>
      <c r="E9" s="62"/>
      <c r="I9" s="63"/>
      <c r="L9" s="75"/>
      <c r="M9" s="75"/>
      <c r="N9" s="75"/>
      <c r="O9" s="75"/>
      <c r="P9" s="75"/>
      <c r="Q9" s="75"/>
      <c r="R9" s="45"/>
    </row>
    <row r="10" spans="2:19" x14ac:dyDescent="0.35">
      <c r="B10" s="121"/>
      <c r="C10" s="91"/>
      <c r="D10" s="68"/>
      <c r="E10" s="62"/>
      <c r="I10" s="63"/>
      <c r="L10" s="75"/>
      <c r="M10" s="75"/>
      <c r="N10" s="75"/>
      <c r="O10" s="75"/>
      <c r="P10" s="75"/>
      <c r="Q10" s="75"/>
      <c r="R10" s="45"/>
    </row>
    <row r="11" spans="2:19" x14ac:dyDescent="0.35">
      <c r="B11" s="121"/>
      <c r="C11" s="91">
        <v>5.0000000000000001E-3</v>
      </c>
      <c r="D11" s="72" t="s">
        <v>71</v>
      </c>
      <c r="E11" s="72"/>
      <c r="I11" s="63"/>
      <c r="M11" s="54"/>
      <c r="Q11" s="55"/>
      <c r="R11" s="46"/>
    </row>
    <row r="12" spans="2:19" hidden="1" x14ac:dyDescent="0.35">
      <c r="B12" s="121"/>
      <c r="C12" s="91">
        <v>1E-4</v>
      </c>
      <c r="D12" s="62" t="s">
        <v>13</v>
      </c>
      <c r="E12" s="62"/>
      <c r="I12" s="63"/>
      <c r="R12" s="46"/>
    </row>
    <row r="13" spans="2:19" x14ac:dyDescent="0.35">
      <c r="B13" s="121"/>
      <c r="C13" s="114">
        <v>4.0000000000000001E-3</v>
      </c>
      <c r="D13" s="62" t="s">
        <v>54</v>
      </c>
      <c r="E13" s="62"/>
      <c r="I13" s="63"/>
    </row>
    <row r="14" spans="2:19" hidden="1" x14ac:dyDescent="0.35">
      <c r="B14" s="121"/>
      <c r="C14" s="114"/>
      <c r="D14" s="62" t="s">
        <v>55</v>
      </c>
      <c r="E14" s="62"/>
      <c r="I14" s="63"/>
      <c r="L14" s="108"/>
    </row>
    <row r="15" spans="2:19" hidden="1" x14ac:dyDescent="0.35">
      <c r="B15" s="121"/>
      <c r="C15" s="114"/>
      <c r="D15" s="62" t="s">
        <v>56</v>
      </c>
      <c r="E15" s="62"/>
      <c r="I15" s="63"/>
      <c r="J15" s="56"/>
      <c r="L15" s="109"/>
      <c r="M15" s="99"/>
      <c r="N15" s="24"/>
      <c r="O15" s="47"/>
    </row>
    <row r="16" spans="2:19" x14ac:dyDescent="0.35">
      <c r="B16" s="121"/>
      <c r="C16" s="120">
        <v>0.06</v>
      </c>
      <c r="D16" s="73" t="s">
        <v>17</v>
      </c>
      <c r="E16" s="62"/>
      <c r="I16" s="63"/>
      <c r="J16" s="56"/>
      <c r="L16" s="109"/>
      <c r="M16" s="99"/>
      <c r="N16" s="24"/>
      <c r="O16" s="47"/>
    </row>
    <row r="17" spans="2:17" x14ac:dyDescent="0.35">
      <c r="B17" s="121"/>
      <c r="C17" s="120">
        <v>0.06</v>
      </c>
      <c r="D17" s="68" t="s">
        <v>18</v>
      </c>
      <c r="E17" s="62" t="s">
        <v>14</v>
      </c>
      <c r="F17" s="56"/>
      <c r="G17" s="56"/>
      <c r="H17" s="56"/>
      <c r="I17" s="64"/>
      <c r="L17" s="110"/>
      <c r="M17" s="111"/>
      <c r="N17" s="110"/>
      <c r="O17" s="110"/>
      <c r="P17" s="45"/>
    </row>
    <row r="18" spans="2:17" ht="15" thickBot="1" x14ac:dyDescent="0.4">
      <c r="B18" s="121"/>
      <c r="C18" s="120">
        <v>0.06</v>
      </c>
      <c r="D18" s="62" t="s">
        <v>19</v>
      </c>
      <c r="E18" s="62" t="s">
        <v>15</v>
      </c>
      <c r="I18" s="63"/>
      <c r="L18" s="110"/>
      <c r="M18" s="111"/>
      <c r="N18" s="110"/>
      <c r="O18" s="110"/>
      <c r="P18" s="45"/>
    </row>
    <row r="19" spans="2:17" ht="15" thickBot="1" x14ac:dyDescent="0.4">
      <c r="B19" s="122">
        <f>B5+B7+B11+B13</f>
        <v>80.89</v>
      </c>
      <c r="C19" s="116"/>
      <c r="D19" s="117" t="s">
        <v>22</v>
      </c>
      <c r="E19" s="117"/>
      <c r="F19" s="118"/>
      <c r="G19" s="118"/>
      <c r="H19" s="118"/>
      <c r="I19" s="119"/>
      <c r="L19" s="112"/>
      <c r="M19" s="24"/>
      <c r="N19" s="24"/>
      <c r="O19" s="24"/>
    </row>
    <row r="20" spans="2:17" x14ac:dyDescent="0.35">
      <c r="L20" s="44"/>
      <c r="M20" s="44"/>
    </row>
    <row r="21" spans="2:17" x14ac:dyDescent="0.35">
      <c r="M21" s="44"/>
    </row>
    <row r="22" spans="2:17" x14ac:dyDescent="0.35">
      <c r="C22" s="44"/>
      <c r="D22" s="44"/>
    </row>
    <row r="23" spans="2:17" x14ac:dyDescent="0.35">
      <c r="D23" s="302"/>
      <c r="E23" s="302"/>
      <c r="F23" s="302"/>
      <c r="G23" s="302"/>
      <c r="H23" s="302"/>
    </row>
    <row r="24" spans="2:17" ht="15" thickBot="1" x14ac:dyDescent="0.4">
      <c r="K24" s="44"/>
    </row>
    <row r="25" spans="2:17" ht="15" thickBot="1" x14ac:dyDescent="0.4">
      <c r="B25" s="70" t="s">
        <v>23</v>
      </c>
      <c r="C25" s="71" t="s">
        <v>0</v>
      </c>
      <c r="D25" s="71" t="s">
        <v>20</v>
      </c>
      <c r="E25" s="296" t="s">
        <v>21</v>
      </c>
      <c r="F25" s="296"/>
      <c r="G25" s="296"/>
      <c r="H25" s="296"/>
      <c r="I25" s="297"/>
      <c r="L25" s="75"/>
      <c r="M25" s="75"/>
      <c r="N25" s="75"/>
      <c r="O25" s="75"/>
      <c r="P25" s="75"/>
      <c r="Q25" s="75"/>
    </row>
    <row r="26" spans="2:17" ht="15" thickBot="1" x14ac:dyDescent="0.4">
      <c r="B26" s="86"/>
      <c r="C26" s="83"/>
      <c r="D26" s="83" t="s">
        <v>30</v>
      </c>
      <c r="E26" s="59" t="s">
        <v>28</v>
      </c>
      <c r="F26" s="60">
        <v>2</v>
      </c>
      <c r="G26" s="82"/>
      <c r="H26" s="60"/>
      <c r="I26" s="61"/>
      <c r="L26" s="75"/>
      <c r="M26" s="79" t="s">
        <v>35</v>
      </c>
      <c r="N26" s="81" t="s">
        <v>27</v>
      </c>
      <c r="O26" s="293">
        <f>(N28-N27)/N27</f>
        <v>3.6460433975962006E-2</v>
      </c>
      <c r="P26" s="76" t="s">
        <v>36</v>
      </c>
      <c r="Q26" s="75"/>
    </row>
    <row r="27" spans="2:17" ht="15" thickBot="1" x14ac:dyDescent="0.4">
      <c r="B27" s="87">
        <v>101.51</v>
      </c>
      <c r="C27" s="88" t="e">
        <f>(B27-B26)/B26</f>
        <v>#DIV/0!</v>
      </c>
      <c r="D27" s="84"/>
      <c r="E27" s="62" t="s">
        <v>31</v>
      </c>
      <c r="F27">
        <v>1</v>
      </c>
      <c r="I27" s="63"/>
      <c r="L27" s="75"/>
      <c r="M27" s="78" t="s">
        <v>25</v>
      </c>
      <c r="N27" s="81">
        <v>123.97</v>
      </c>
      <c r="O27" s="294"/>
      <c r="P27" s="76">
        <v>56</v>
      </c>
      <c r="Q27" s="77"/>
    </row>
    <row r="28" spans="2:17" ht="15" thickBot="1" x14ac:dyDescent="0.4">
      <c r="B28" s="84"/>
      <c r="C28" s="84"/>
      <c r="D28" s="84"/>
      <c r="E28" s="62" t="s">
        <v>29</v>
      </c>
      <c r="F28">
        <v>1</v>
      </c>
      <c r="I28" s="63"/>
      <c r="L28" s="75"/>
      <c r="M28" s="78" t="s">
        <v>26</v>
      </c>
      <c r="N28" s="80">
        <v>128.49</v>
      </c>
      <c r="O28" s="295"/>
      <c r="P28" s="24">
        <v>60</v>
      </c>
      <c r="Q28" s="75"/>
    </row>
    <row r="29" spans="2:17" x14ac:dyDescent="0.35">
      <c r="B29" s="84"/>
      <c r="C29" s="84"/>
      <c r="D29" s="84"/>
      <c r="E29" s="62" t="s">
        <v>32</v>
      </c>
      <c r="F29">
        <v>1</v>
      </c>
      <c r="I29" s="63"/>
      <c r="L29" s="75"/>
      <c r="M29" s="75"/>
      <c r="N29" s="75"/>
      <c r="O29" s="75"/>
      <c r="P29" s="75"/>
      <c r="Q29" s="75"/>
    </row>
    <row r="30" spans="2:17" x14ac:dyDescent="0.35">
      <c r="B30" s="84"/>
      <c r="C30" s="84"/>
      <c r="D30" s="84"/>
      <c r="E30" s="62" t="s">
        <v>33</v>
      </c>
      <c r="F30">
        <v>1</v>
      </c>
      <c r="I30" s="63"/>
    </row>
    <row r="31" spans="2:17" ht="15" thickBot="1" x14ac:dyDescent="0.4">
      <c r="B31" s="85"/>
      <c r="C31" s="85"/>
      <c r="D31" s="85"/>
      <c r="E31" s="65" t="s">
        <v>34</v>
      </c>
      <c r="F31" s="66">
        <v>1</v>
      </c>
      <c r="G31" s="66"/>
      <c r="H31" s="66"/>
      <c r="I31" s="67"/>
    </row>
    <row r="33" spans="2:16" x14ac:dyDescent="0.35">
      <c r="B33" s="154"/>
      <c r="C33" s="154"/>
      <c r="D33" s="154"/>
      <c r="E33" s="154"/>
      <c r="F33" s="154"/>
      <c r="G33" s="154"/>
      <c r="H33" s="154"/>
      <c r="I33" s="154"/>
    </row>
    <row r="34" spans="2:16" ht="15" thickBot="1" x14ac:dyDescent="0.4">
      <c r="B34" s="154"/>
      <c r="C34" s="154"/>
      <c r="D34" s="154"/>
      <c r="E34" s="154"/>
      <c r="F34" s="154"/>
      <c r="G34" s="154"/>
      <c r="H34" s="154"/>
      <c r="I34" s="154"/>
    </row>
    <row r="35" spans="2:16" ht="29.5" thickBot="1" x14ac:dyDescent="0.4">
      <c r="B35" s="304"/>
      <c r="C35" s="304"/>
      <c r="D35" s="155"/>
      <c r="E35" s="305"/>
      <c r="F35" s="305"/>
      <c r="G35" s="305"/>
      <c r="H35" s="305"/>
      <c r="I35" s="305"/>
      <c r="L35" s="93" t="s">
        <v>50</v>
      </c>
      <c r="M35" s="94" t="s">
        <v>10</v>
      </c>
    </row>
    <row r="36" spans="2:16" x14ac:dyDescent="0.35">
      <c r="B36" s="156"/>
      <c r="C36" s="157"/>
      <c r="D36" s="158"/>
      <c r="E36" s="292"/>
      <c r="F36" s="292"/>
      <c r="G36" s="303"/>
      <c r="H36" s="303"/>
      <c r="I36" s="303"/>
      <c r="L36" s="83" t="s">
        <v>37</v>
      </c>
      <c r="M36" s="95">
        <v>5662</v>
      </c>
    </row>
    <row r="37" spans="2:16" x14ac:dyDescent="0.35">
      <c r="B37" s="160"/>
      <c r="C37" s="157"/>
      <c r="D37" s="158"/>
      <c r="E37" s="292"/>
      <c r="F37" s="292"/>
      <c r="G37" s="154"/>
      <c r="H37" s="154"/>
      <c r="I37" s="154"/>
      <c r="L37" s="84" t="s">
        <v>38</v>
      </c>
      <c r="M37" s="96">
        <v>5573</v>
      </c>
    </row>
    <row r="38" spans="2:16" x14ac:dyDescent="0.35">
      <c r="B38" s="46"/>
      <c r="C38" s="24"/>
      <c r="D38" s="101"/>
      <c r="E38" s="308"/>
      <c r="F38" s="308"/>
      <c r="L38" s="84" t="s">
        <v>39</v>
      </c>
      <c r="M38" s="96">
        <v>6310</v>
      </c>
    </row>
    <row r="39" spans="2:16" ht="14.5" customHeight="1" x14ac:dyDescent="0.35">
      <c r="B39" s="46"/>
      <c r="C39" s="24"/>
      <c r="D39" s="101"/>
      <c r="E39" s="308"/>
      <c r="F39" s="308"/>
      <c r="L39" s="84" t="s">
        <v>40</v>
      </c>
      <c r="M39" s="96">
        <v>6372</v>
      </c>
    </row>
    <row r="40" spans="2:16" ht="14.5" customHeight="1" x14ac:dyDescent="0.35">
      <c r="B40" s="46"/>
      <c r="C40" s="24"/>
      <c r="D40" s="101"/>
      <c r="E40" s="308"/>
      <c r="F40" s="308"/>
      <c r="L40" s="84" t="s">
        <v>41</v>
      </c>
      <c r="M40" s="96">
        <v>6744</v>
      </c>
      <c r="P40" s="89"/>
    </row>
    <row r="41" spans="2:16" ht="15" customHeight="1" x14ac:dyDescent="0.35">
      <c r="B41" s="151"/>
      <c r="C41" s="24"/>
      <c r="D41" s="101"/>
      <c r="E41" s="308"/>
      <c r="F41" s="308"/>
      <c r="L41" s="84" t="s">
        <v>42</v>
      </c>
      <c r="M41" s="96">
        <v>6712</v>
      </c>
    </row>
    <row r="42" spans="2:16" x14ac:dyDescent="0.35">
      <c r="B42" s="151"/>
      <c r="C42" s="24"/>
      <c r="D42" s="101"/>
      <c r="E42" s="138"/>
      <c r="F42" s="138"/>
      <c r="L42" s="84" t="s">
        <v>43</v>
      </c>
      <c r="M42" s="96">
        <v>6898</v>
      </c>
    </row>
    <row r="43" spans="2:16" x14ac:dyDescent="0.35">
      <c r="B43" s="309"/>
      <c r="C43" s="309"/>
      <c r="D43" s="309"/>
      <c r="E43" s="309"/>
      <c r="F43" s="309"/>
      <c r="G43" s="309"/>
      <c r="H43" s="309"/>
      <c r="I43" s="309"/>
      <c r="L43" s="84" t="s">
        <v>44</v>
      </c>
      <c r="M43" s="96">
        <v>6833</v>
      </c>
    </row>
    <row r="44" spans="2:16" x14ac:dyDescent="0.35">
      <c r="B44" s="46"/>
      <c r="D44" s="99"/>
      <c r="F44" s="46"/>
      <c r="G44" s="152"/>
      <c r="L44" s="84" t="s">
        <v>45</v>
      </c>
      <c r="M44" s="96">
        <v>6541</v>
      </c>
    </row>
    <row r="45" spans="2:16" x14ac:dyDescent="0.35">
      <c r="B45" s="46"/>
      <c r="D45" s="153"/>
      <c r="F45" s="46"/>
      <c r="G45" s="152"/>
      <c r="L45" s="84" t="s">
        <v>46</v>
      </c>
      <c r="M45" s="96">
        <v>6450</v>
      </c>
    </row>
    <row r="46" spans="2:16" x14ac:dyDescent="0.35">
      <c r="L46" s="84" t="s">
        <v>47</v>
      </c>
      <c r="M46" s="96">
        <v>5875</v>
      </c>
    </row>
    <row r="47" spans="2:16" ht="15" thickBot="1" x14ac:dyDescent="0.4">
      <c r="L47" s="85" t="s">
        <v>48</v>
      </c>
      <c r="M47" s="97">
        <v>5953</v>
      </c>
    </row>
    <row r="48" spans="2:16" x14ac:dyDescent="0.35">
      <c r="L48" s="43" t="s">
        <v>49</v>
      </c>
      <c r="M48" s="90">
        <v>75923</v>
      </c>
    </row>
    <row r="49" spans="2:9" x14ac:dyDescent="0.35">
      <c r="B49" s="302"/>
      <c r="C49" s="302"/>
      <c r="D49" s="302"/>
      <c r="E49" s="302"/>
      <c r="F49" s="302"/>
      <c r="G49" s="302"/>
      <c r="H49" s="302"/>
      <c r="I49" s="302"/>
    </row>
  </sheetData>
  <mergeCells count="18">
    <mergeCell ref="O26:O28"/>
    <mergeCell ref="B2:I2"/>
    <mergeCell ref="E4:I4"/>
    <mergeCell ref="O5:O7"/>
    <mergeCell ref="D23:H23"/>
    <mergeCell ref="E25:I25"/>
    <mergeCell ref="B49:I49"/>
    <mergeCell ref="B35:C35"/>
    <mergeCell ref="E35:F35"/>
    <mergeCell ref="G35:I35"/>
    <mergeCell ref="E36:F36"/>
    <mergeCell ref="G36:I36"/>
    <mergeCell ref="E37:F37"/>
    <mergeCell ref="E38:F38"/>
    <mergeCell ref="E39:F39"/>
    <mergeCell ref="E40:F40"/>
    <mergeCell ref="E41:F41"/>
    <mergeCell ref="B43:I4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3AECD-8467-4D42-A974-6F6DA8D8F694}">
  <sheetPr>
    <tabColor rgb="FF00B050"/>
    <pageSetUpPr fitToPage="1"/>
  </sheetPr>
  <dimension ref="A1:R39"/>
  <sheetViews>
    <sheetView showGridLines="0" tabSelected="1" topLeftCell="B7" zoomScale="90" zoomScaleNormal="90" workbookViewId="0">
      <selection activeCell="H16" sqref="H16"/>
    </sheetView>
  </sheetViews>
  <sheetFormatPr defaultColWidth="9.1796875" defaultRowHeight="14.5" x14ac:dyDescent="0.35"/>
  <cols>
    <col min="3" max="3" width="44.54296875" bestFit="1" customWidth="1"/>
    <col min="4" max="4" width="28.54296875" bestFit="1" customWidth="1"/>
    <col min="5" max="5" width="12.26953125" bestFit="1" customWidth="1"/>
    <col min="6" max="6" width="12.81640625" bestFit="1" customWidth="1"/>
    <col min="7" max="7" width="18.81640625" customWidth="1"/>
    <col min="8" max="8" width="30" customWidth="1"/>
    <col min="9" max="9" width="20.453125" customWidth="1"/>
    <col min="12" max="12" width="12.54296875" customWidth="1"/>
    <col min="13" max="13" width="9.1796875" hidden="1" customWidth="1"/>
    <col min="14" max="14" width="13.1796875" bestFit="1" customWidth="1"/>
    <col min="16" max="16" width="10.1796875" bestFit="1" customWidth="1"/>
    <col min="18" max="18" width="13.1796875" bestFit="1" customWidth="1"/>
  </cols>
  <sheetData>
    <row r="1" spans="1:16" x14ac:dyDescent="0.35">
      <c r="A1" s="223"/>
      <c r="B1" s="223"/>
      <c r="C1" s="223"/>
      <c r="D1" s="223"/>
      <c r="E1" s="223"/>
      <c r="F1" s="223"/>
      <c r="G1" s="223"/>
      <c r="H1" s="223"/>
      <c r="I1" s="223"/>
      <c r="J1" s="223"/>
      <c r="K1" s="223"/>
    </row>
    <row r="2" spans="1:16" ht="15" thickBot="1" x14ac:dyDescent="0.4">
      <c r="A2" s="223"/>
      <c r="B2" s="224"/>
      <c r="C2" s="224"/>
      <c r="D2" s="224"/>
      <c r="E2" s="224"/>
      <c r="F2" s="224"/>
      <c r="G2" s="224"/>
      <c r="H2" s="224"/>
      <c r="I2" s="224"/>
      <c r="J2" s="224"/>
      <c r="K2" s="223"/>
    </row>
    <row r="3" spans="1:16" ht="41.25" customHeight="1" thickBot="1" x14ac:dyDescent="0.4">
      <c r="A3" s="223"/>
      <c r="B3" s="224"/>
      <c r="C3" s="312" t="s">
        <v>98</v>
      </c>
      <c r="D3" s="313"/>
      <c r="E3" s="313"/>
      <c r="F3" s="313"/>
      <c r="G3" s="314"/>
      <c r="H3" s="225" t="s">
        <v>84</v>
      </c>
      <c r="I3" s="291" t="s">
        <v>110</v>
      </c>
      <c r="J3" s="224"/>
      <c r="K3" s="223"/>
    </row>
    <row r="4" spans="1:16" x14ac:dyDescent="0.35">
      <c r="A4" s="223"/>
      <c r="B4" s="224"/>
      <c r="C4" s="226"/>
      <c r="D4" s="226"/>
      <c r="E4" s="226"/>
      <c r="F4" s="226"/>
      <c r="G4" s="226"/>
      <c r="H4" s="226"/>
      <c r="I4" s="225" t="s">
        <v>85</v>
      </c>
      <c r="J4" s="224"/>
      <c r="K4" s="223"/>
      <c r="P4" s="125"/>
    </row>
    <row r="5" spans="1:16" x14ac:dyDescent="0.35">
      <c r="A5" s="223"/>
      <c r="B5" s="224"/>
      <c r="C5" s="227" t="s">
        <v>114</v>
      </c>
      <c r="D5" s="228"/>
      <c r="E5" s="228"/>
      <c r="F5" s="228"/>
      <c r="G5" s="229"/>
      <c r="H5" s="228"/>
      <c r="I5" s="228"/>
      <c r="J5" s="224"/>
      <c r="K5" s="223"/>
    </row>
    <row r="6" spans="1:16" ht="15" thickBot="1" x14ac:dyDescent="0.4">
      <c r="A6" s="223"/>
      <c r="B6" s="224"/>
      <c r="C6" s="228"/>
      <c r="D6" s="228"/>
      <c r="E6" s="228"/>
      <c r="F6" s="228"/>
      <c r="G6" s="229"/>
      <c r="H6" s="228"/>
      <c r="I6" s="228"/>
      <c r="J6" s="224"/>
      <c r="K6" s="223"/>
      <c r="P6" s="125"/>
    </row>
    <row r="7" spans="1:16" ht="23.5" thickBot="1" x14ac:dyDescent="0.4">
      <c r="A7" s="223"/>
      <c r="B7" s="224"/>
      <c r="C7" s="230" t="s">
        <v>86</v>
      </c>
      <c r="D7" s="231" t="s">
        <v>87</v>
      </c>
      <c r="E7" s="231" t="s">
        <v>100</v>
      </c>
      <c r="F7" s="231" t="s">
        <v>88</v>
      </c>
      <c r="G7" s="232" t="s">
        <v>89</v>
      </c>
      <c r="H7" s="231" t="s">
        <v>90</v>
      </c>
      <c r="I7" s="233" t="s">
        <v>91</v>
      </c>
      <c r="J7" s="224"/>
      <c r="K7" s="223"/>
    </row>
    <row r="8" spans="1:16" ht="20.149999999999999" customHeight="1" thickBot="1" x14ac:dyDescent="0.4">
      <c r="A8" s="223"/>
      <c r="B8" s="224"/>
      <c r="C8" s="234" t="s">
        <v>92</v>
      </c>
      <c r="D8" s="235"/>
      <c r="E8" s="239"/>
      <c r="F8" s="239"/>
      <c r="G8" s="239"/>
      <c r="H8" s="237"/>
      <c r="I8" s="240"/>
      <c r="J8" s="224"/>
      <c r="K8" s="223"/>
      <c r="N8" s="241"/>
    </row>
    <row r="9" spans="1:16" ht="27" customHeight="1" thickBot="1" x14ac:dyDescent="0.4">
      <c r="A9" s="223"/>
      <c r="B9" s="224"/>
      <c r="C9" s="261" t="s">
        <v>99</v>
      </c>
      <c r="D9" s="262" t="s">
        <v>101</v>
      </c>
      <c r="E9" s="263">
        <v>35561</v>
      </c>
      <c r="F9" s="264">
        <v>83.2</v>
      </c>
      <c r="G9" s="265">
        <f>E9*F9</f>
        <v>2958675.2</v>
      </c>
      <c r="H9" s="281"/>
      <c r="I9" s="280">
        <f>E9*H9</f>
        <v>0</v>
      </c>
      <c r="J9" s="224"/>
      <c r="K9" s="223"/>
      <c r="M9" t="s">
        <v>113</v>
      </c>
      <c r="N9" s="125"/>
    </row>
    <row r="10" spans="1:16" ht="27" customHeight="1" thickBot="1" x14ac:dyDescent="0.4">
      <c r="A10" s="223"/>
      <c r="B10" s="224"/>
      <c r="C10" s="267" t="s">
        <v>99</v>
      </c>
      <c r="D10" s="268" t="s">
        <v>102</v>
      </c>
      <c r="E10" s="269">
        <v>88082</v>
      </c>
      <c r="F10" s="270">
        <v>83.2</v>
      </c>
      <c r="G10" s="271">
        <f>E10*F10</f>
        <v>7328422.4000000004</v>
      </c>
      <c r="H10" s="282"/>
      <c r="I10" s="280">
        <f>H10*E10</f>
        <v>0</v>
      </c>
      <c r="J10" s="224"/>
      <c r="K10" s="223"/>
      <c r="M10" s="286">
        <v>0</v>
      </c>
      <c r="N10" s="125"/>
    </row>
    <row r="11" spans="1:16" ht="27" customHeight="1" thickBot="1" x14ac:dyDescent="0.4">
      <c r="A11" s="223"/>
      <c r="B11" s="224"/>
      <c r="C11" s="267" t="s">
        <v>99</v>
      </c>
      <c r="D11" s="268" t="s">
        <v>103</v>
      </c>
      <c r="E11" s="269">
        <v>53654</v>
      </c>
      <c r="F11" s="270">
        <v>83.2</v>
      </c>
      <c r="G11" s="271">
        <f>E11*F11</f>
        <v>4464012.8</v>
      </c>
      <c r="H11" s="288"/>
      <c r="I11" s="280">
        <f>H11*E11</f>
        <v>0</v>
      </c>
      <c r="J11" s="224"/>
      <c r="K11" s="223"/>
      <c r="M11" s="286">
        <v>0.04</v>
      </c>
      <c r="N11" s="125"/>
    </row>
    <row r="12" spans="1:16" ht="27" customHeight="1" thickBot="1" x14ac:dyDescent="0.4">
      <c r="A12" s="223"/>
      <c r="B12" s="224"/>
      <c r="C12" s="322" t="s">
        <v>106</v>
      </c>
      <c r="D12" s="322"/>
      <c r="E12" s="318" t="s">
        <v>93</v>
      </c>
      <c r="F12" s="319"/>
      <c r="G12" s="272">
        <f>SUM(G9:G11)</f>
        <v>14751110.400000002</v>
      </c>
      <c r="H12" s="290"/>
      <c r="I12" s="289">
        <f>SUM(I9:I11)</f>
        <v>0</v>
      </c>
      <c r="J12" s="224"/>
      <c r="K12" s="223"/>
      <c r="M12" s="286">
        <v>0.1</v>
      </c>
      <c r="N12" s="125"/>
    </row>
    <row r="13" spans="1:16" ht="27.75" customHeight="1" thickBot="1" x14ac:dyDescent="0.4">
      <c r="A13" s="223"/>
      <c r="B13" s="224"/>
      <c r="C13" s="274" t="s">
        <v>86</v>
      </c>
      <c r="D13" s="275" t="s">
        <v>87</v>
      </c>
      <c r="E13" s="231" t="s">
        <v>100</v>
      </c>
      <c r="F13" s="231" t="s">
        <v>88</v>
      </c>
      <c r="G13" s="232" t="s">
        <v>89</v>
      </c>
      <c r="H13" s="275" t="s">
        <v>90</v>
      </c>
      <c r="I13" s="233" t="s">
        <v>91</v>
      </c>
      <c r="J13" s="224"/>
      <c r="K13" s="223"/>
      <c r="M13" s="286">
        <v>0.21</v>
      </c>
      <c r="N13" s="125"/>
    </row>
    <row r="14" spans="1:16" ht="27" customHeight="1" thickBot="1" x14ac:dyDescent="0.4">
      <c r="A14" s="223"/>
      <c r="B14" s="224"/>
      <c r="C14" s="267" t="s">
        <v>104</v>
      </c>
      <c r="D14" s="268" t="s">
        <v>101</v>
      </c>
      <c r="E14" s="24">
        <v>29</v>
      </c>
      <c r="F14" s="270">
        <v>101.51</v>
      </c>
      <c r="G14" s="266">
        <f>E14*F14</f>
        <v>2943.79</v>
      </c>
      <c r="H14" s="282"/>
      <c r="I14" s="280">
        <f>H14*E14</f>
        <v>0</v>
      </c>
      <c r="J14" s="224"/>
      <c r="K14" s="223"/>
      <c r="N14" s="125"/>
    </row>
    <row r="15" spans="1:16" ht="27" customHeight="1" thickBot="1" x14ac:dyDescent="0.4">
      <c r="A15" s="223"/>
      <c r="B15" s="224"/>
      <c r="C15" s="267" t="s">
        <v>104</v>
      </c>
      <c r="D15" s="268" t="s">
        <v>102</v>
      </c>
      <c r="E15" s="269">
        <v>71</v>
      </c>
      <c r="F15" s="270">
        <v>101.51</v>
      </c>
      <c r="G15" s="266">
        <f t="shared" ref="G15:G16" si="0">E15*F15</f>
        <v>7207.21</v>
      </c>
      <c r="H15" s="282"/>
      <c r="I15" s="280">
        <f>H15*E15</f>
        <v>0</v>
      </c>
      <c r="J15" s="224"/>
      <c r="K15" s="223"/>
      <c r="N15" s="125"/>
    </row>
    <row r="16" spans="1:16" ht="27" customHeight="1" thickBot="1" x14ac:dyDescent="0.4">
      <c r="A16" s="223"/>
      <c r="B16" s="224"/>
      <c r="C16" s="267" t="s">
        <v>104</v>
      </c>
      <c r="D16" s="268" t="s">
        <v>103</v>
      </c>
      <c r="E16" s="269">
        <v>43</v>
      </c>
      <c r="F16" s="270">
        <v>101.51</v>
      </c>
      <c r="G16" s="266">
        <f t="shared" si="0"/>
        <v>4364.93</v>
      </c>
      <c r="H16" s="282"/>
      <c r="I16" s="283">
        <f>H16*E16</f>
        <v>0</v>
      </c>
      <c r="J16" s="224"/>
      <c r="K16" s="223"/>
      <c r="N16" s="125"/>
    </row>
    <row r="17" spans="1:18" ht="27" customHeight="1" thickBot="1" x14ac:dyDescent="0.4">
      <c r="A17" s="223"/>
      <c r="B17" s="224"/>
      <c r="C17" s="322" t="s">
        <v>7</v>
      </c>
      <c r="D17" s="322"/>
      <c r="E17" s="320" t="s">
        <v>93</v>
      </c>
      <c r="F17" s="321"/>
      <c r="G17" s="273">
        <f>SUM(G14:G16)</f>
        <v>14515.93</v>
      </c>
      <c r="H17" s="260"/>
      <c r="I17" s="285">
        <f>SUM(I14:I16)</f>
        <v>0</v>
      </c>
      <c r="J17" s="224"/>
      <c r="K17" s="223"/>
      <c r="N17" s="125"/>
    </row>
    <row r="18" spans="1:18" ht="27" customHeight="1" thickBot="1" x14ac:dyDescent="0.4">
      <c r="A18" s="223"/>
      <c r="B18" s="224"/>
      <c r="C18" s="276"/>
      <c r="D18" s="276"/>
      <c r="E18" s="277"/>
      <c r="F18" s="277"/>
      <c r="G18" s="273"/>
      <c r="H18" s="278"/>
      <c r="I18" s="240"/>
      <c r="J18" s="224"/>
      <c r="K18" s="223"/>
      <c r="N18" s="125"/>
    </row>
    <row r="19" spans="1:18" ht="20.149999999999999" customHeight="1" thickBot="1" x14ac:dyDescent="0.4">
      <c r="A19" s="223"/>
      <c r="B19" s="224"/>
      <c r="C19" s="242"/>
      <c r="D19" s="243"/>
      <c r="E19" s="315" t="s">
        <v>93</v>
      </c>
      <c r="F19" s="316"/>
      <c r="G19" s="238">
        <f>G12+G17</f>
        <v>14765626.330000002</v>
      </c>
      <c r="H19" s="279" t="s">
        <v>94</v>
      </c>
      <c r="I19" s="284">
        <f>I12+I17</f>
        <v>0</v>
      </c>
      <c r="J19" s="224"/>
      <c r="K19" s="223"/>
      <c r="R19" s="241"/>
    </row>
    <row r="20" spans="1:18" x14ac:dyDescent="0.35">
      <c r="A20" s="223"/>
      <c r="B20" s="224"/>
      <c r="C20" s="242"/>
      <c r="D20" s="243"/>
      <c r="E20" s="236"/>
      <c r="F20" s="236"/>
      <c r="G20" s="244"/>
      <c r="H20" s="243"/>
      <c r="I20" s="244"/>
      <c r="J20" s="224"/>
      <c r="K20" s="223"/>
    </row>
    <row r="21" spans="1:18" x14ac:dyDescent="0.35">
      <c r="A21" s="223"/>
      <c r="B21" s="224"/>
      <c r="C21" s="242"/>
      <c r="D21" s="243"/>
      <c r="E21" s="245" t="s">
        <v>105</v>
      </c>
      <c r="F21" s="246"/>
      <c r="G21" s="247">
        <f>G12</f>
        <v>14751110.400000002</v>
      </c>
      <c r="H21" s="248" t="s">
        <v>111</v>
      </c>
      <c r="I21" s="247">
        <f>I12</f>
        <v>0</v>
      </c>
      <c r="J21" s="224"/>
      <c r="K21" s="223"/>
    </row>
    <row r="22" spans="1:18" x14ac:dyDescent="0.35">
      <c r="A22" s="223"/>
      <c r="B22" s="224"/>
      <c r="C22" s="242"/>
      <c r="D22" s="243"/>
      <c r="E22" s="310" t="s">
        <v>107</v>
      </c>
      <c r="F22" s="311"/>
      <c r="G22" s="247">
        <f>G17</f>
        <v>14515.93</v>
      </c>
      <c r="H22" s="248" t="s">
        <v>112</v>
      </c>
      <c r="I22" s="247">
        <f>I17</f>
        <v>0</v>
      </c>
      <c r="J22" s="224"/>
      <c r="K22" s="223"/>
    </row>
    <row r="23" spans="1:18" x14ac:dyDescent="0.35">
      <c r="A23" s="223"/>
      <c r="B23" s="224"/>
      <c r="C23" s="242"/>
      <c r="D23" s="243"/>
      <c r="E23" s="310" t="s">
        <v>109</v>
      </c>
      <c r="F23" s="311"/>
      <c r="G23" s="249">
        <v>590044.42000000004</v>
      </c>
      <c r="H23" s="287" t="s">
        <v>113</v>
      </c>
      <c r="I23" s="249" t="e">
        <f>I21*H23</f>
        <v>#VALUE!</v>
      </c>
      <c r="J23" s="224"/>
      <c r="K23" s="223"/>
    </row>
    <row r="24" spans="1:18" x14ac:dyDescent="0.35">
      <c r="A24" s="223"/>
      <c r="B24" s="224"/>
      <c r="C24" s="242"/>
      <c r="D24" s="243"/>
      <c r="E24" s="310" t="s">
        <v>108</v>
      </c>
      <c r="F24" s="311"/>
      <c r="G24" s="249">
        <v>3048.35</v>
      </c>
      <c r="H24" s="287" t="s">
        <v>113</v>
      </c>
      <c r="I24" s="249" t="e">
        <f>I22*H24</f>
        <v>#VALUE!</v>
      </c>
      <c r="J24" s="224"/>
      <c r="K24" s="223"/>
    </row>
    <row r="25" spans="1:18" x14ac:dyDescent="0.35">
      <c r="A25" s="223"/>
      <c r="B25" s="224"/>
      <c r="C25" s="242"/>
      <c r="D25" s="243"/>
      <c r="E25" s="250" t="s">
        <v>95</v>
      </c>
      <c r="F25" s="251"/>
      <c r="G25" s="252">
        <f>SUM(G21:G24)</f>
        <v>15358719.100000001</v>
      </c>
      <c r="H25" s="253" t="s">
        <v>96</v>
      </c>
      <c r="I25" s="252" t="e">
        <f>I21+I22+I23+I24</f>
        <v>#VALUE!</v>
      </c>
      <c r="J25" s="224"/>
      <c r="K25" s="223"/>
    </row>
    <row r="26" spans="1:18" x14ac:dyDescent="0.35">
      <c r="A26" s="223"/>
      <c r="B26" s="224"/>
      <c r="C26" s="242"/>
      <c r="D26" s="228"/>
      <c r="E26" s="254"/>
      <c r="F26" s="255"/>
      <c r="G26" s="256"/>
      <c r="H26" s="257"/>
      <c r="I26" s="258"/>
      <c r="J26" s="224"/>
      <c r="K26" s="223"/>
    </row>
    <row r="27" spans="1:18" x14ac:dyDescent="0.35">
      <c r="A27" s="223"/>
      <c r="B27" s="224"/>
      <c r="C27" s="242"/>
      <c r="D27" s="226" t="s">
        <v>97</v>
      </c>
      <c r="E27" s="226"/>
      <c r="F27" s="226"/>
      <c r="G27" s="259"/>
      <c r="H27" s="226"/>
      <c r="J27" s="224"/>
      <c r="K27" s="223"/>
    </row>
    <row r="28" spans="1:18" x14ac:dyDescent="0.35">
      <c r="A28" s="223"/>
      <c r="B28" s="224"/>
      <c r="C28" s="242"/>
      <c r="D28" s="317" t="s">
        <v>115</v>
      </c>
      <c r="E28" s="317"/>
      <c r="F28" s="317"/>
      <c r="G28" s="317"/>
      <c r="H28" s="317"/>
      <c r="I28" s="317"/>
      <c r="J28" s="224"/>
      <c r="K28" s="223"/>
    </row>
    <row r="29" spans="1:18" x14ac:dyDescent="0.35">
      <c r="A29" s="223"/>
      <c r="B29" s="224"/>
      <c r="C29" s="242"/>
      <c r="D29" s="317"/>
      <c r="E29" s="317"/>
      <c r="F29" s="317"/>
      <c r="G29" s="317"/>
      <c r="H29" s="317"/>
      <c r="I29" s="317"/>
      <c r="J29" s="224"/>
      <c r="K29" s="223"/>
    </row>
    <row r="30" spans="1:18" x14ac:dyDescent="0.35">
      <c r="A30" s="223"/>
      <c r="B30" s="224"/>
      <c r="C30" s="242"/>
      <c r="D30" s="317"/>
      <c r="E30" s="317"/>
      <c r="F30" s="317"/>
      <c r="G30" s="317"/>
      <c r="H30" s="317"/>
      <c r="I30" s="317"/>
      <c r="J30" s="224"/>
      <c r="K30" s="223"/>
    </row>
    <row r="31" spans="1:18" x14ac:dyDescent="0.35">
      <c r="A31" s="223"/>
      <c r="B31" s="224"/>
      <c r="C31" s="242"/>
      <c r="D31" s="317"/>
      <c r="E31" s="317"/>
      <c r="F31" s="317"/>
      <c r="G31" s="317"/>
      <c r="H31" s="317"/>
      <c r="I31" s="317"/>
      <c r="J31" s="224"/>
      <c r="K31" s="223"/>
    </row>
    <row r="32" spans="1:18" x14ac:dyDescent="0.35">
      <c r="A32" s="223"/>
      <c r="B32" s="224"/>
      <c r="C32" s="242"/>
      <c r="D32" s="317"/>
      <c r="E32" s="317"/>
      <c r="F32" s="317"/>
      <c r="G32" s="317"/>
      <c r="H32" s="317"/>
      <c r="I32" s="317"/>
      <c r="J32" s="224"/>
      <c r="K32" s="223"/>
    </row>
    <row r="33" spans="1:11" x14ac:dyDescent="0.35">
      <c r="A33" s="223"/>
      <c r="B33" s="224"/>
      <c r="C33" s="242"/>
      <c r="D33" s="317"/>
      <c r="E33" s="317"/>
      <c r="F33" s="317"/>
      <c r="G33" s="317"/>
      <c r="H33" s="317"/>
      <c r="I33" s="317"/>
      <c r="J33" s="224"/>
      <c r="K33" s="223"/>
    </row>
    <row r="34" spans="1:11" x14ac:dyDescent="0.35">
      <c r="A34" s="223"/>
      <c r="B34" s="223"/>
      <c r="C34" s="223"/>
      <c r="D34" s="223"/>
      <c r="E34" s="223"/>
      <c r="F34" s="223"/>
      <c r="G34" s="223"/>
      <c r="H34" s="223"/>
      <c r="I34" s="223"/>
      <c r="J34" s="223"/>
      <c r="K34" s="223"/>
    </row>
    <row r="39" spans="1:11" x14ac:dyDescent="0.35">
      <c r="G39" s="241"/>
    </row>
  </sheetData>
  <sheetProtection algorithmName="SHA-512" hashValue="6YfLJewtpp50qPunzYz1vTu/AwHoTt3HLQlq8rjpB7/kTiJzCIKsfKOC1/PiVF/Sro7IFuGZ7uIKeKpBvC9c4g==" saltValue="1kdLX0+UR4MF19yrYeS73A==" spinCount="100000" sheet="1" objects="1" scenarios="1"/>
  <mergeCells count="10">
    <mergeCell ref="E24:F24"/>
    <mergeCell ref="C3:G3"/>
    <mergeCell ref="E19:F19"/>
    <mergeCell ref="D28:I33"/>
    <mergeCell ref="E12:F12"/>
    <mergeCell ref="E17:F17"/>
    <mergeCell ref="E22:F22"/>
    <mergeCell ref="C12:D12"/>
    <mergeCell ref="C17:D17"/>
    <mergeCell ref="E23:F23"/>
  </mergeCells>
  <dataValidations count="1">
    <dataValidation type="list" allowBlank="1" showInputMessage="1" showErrorMessage="1" sqref="H23:H24" xr:uid="{BECC649B-6D49-45C4-8261-9E48975CAA66}">
      <formula1>$M$9:$M$13</formula1>
    </dataValidation>
  </dataValidations>
  <pageMargins left="0.70866141732283472" right="0.70866141732283472" top="0.74803149606299213" bottom="0.74803149606299213" header="0.31496062992125984" footer="0.31496062992125984"/>
  <pageSetup paperSize="8"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73CF2-8D07-449E-8DFB-C4097E9DB26E}">
  <dimension ref="A1:S64"/>
  <sheetViews>
    <sheetView workbookViewId="0">
      <selection activeCell="F29" sqref="F29"/>
    </sheetView>
  </sheetViews>
  <sheetFormatPr defaultRowHeight="14.5" x14ac:dyDescent="0.35"/>
  <cols>
    <col min="1" max="1" width="12" bestFit="1" customWidth="1"/>
    <col min="2" max="2" width="12" customWidth="1"/>
    <col min="4" max="4" width="32.54296875" bestFit="1" customWidth="1"/>
    <col min="5" max="5" width="13.1796875" bestFit="1" customWidth="1"/>
    <col min="6" max="6" width="14.81640625" customWidth="1"/>
    <col min="7" max="7" width="14.54296875" customWidth="1"/>
    <col min="8" max="8" width="10.81640625" hidden="1" customWidth="1"/>
    <col min="9" max="9" width="13.81640625" hidden="1" customWidth="1"/>
    <col min="10" max="10" width="18.453125" customWidth="1"/>
    <col min="11" max="11" width="13.26953125" bestFit="1" customWidth="1"/>
    <col min="12" max="12" width="13.1796875" bestFit="1" customWidth="1"/>
    <col min="13" max="13" width="11.1796875" bestFit="1" customWidth="1"/>
    <col min="14" max="14" width="14.1796875" bestFit="1" customWidth="1"/>
    <col min="15" max="16" width="15.1796875" bestFit="1" customWidth="1"/>
    <col min="17" max="17" width="15.453125" bestFit="1" customWidth="1"/>
    <col min="18" max="18" width="11.1796875" bestFit="1" customWidth="1"/>
  </cols>
  <sheetData>
    <row r="1" spans="1:19" x14ac:dyDescent="0.35">
      <c r="B1" t="s">
        <v>66</v>
      </c>
    </row>
    <row r="3" spans="1:19" ht="15" thickBot="1" x14ac:dyDescent="0.4"/>
    <row r="4" spans="1:19" ht="15" thickBot="1" x14ac:dyDescent="0.4">
      <c r="D4" s="323" t="s">
        <v>74</v>
      </c>
      <c r="E4" s="324"/>
      <c r="F4" s="324"/>
      <c r="G4" s="324"/>
      <c r="H4" s="324"/>
      <c r="I4" s="324"/>
      <c r="J4" s="325"/>
      <c r="M4" s="43" t="s">
        <v>10</v>
      </c>
      <c r="N4" s="40">
        <v>2028</v>
      </c>
      <c r="O4" s="41">
        <v>2029</v>
      </c>
      <c r="P4" s="41">
        <v>2030</v>
      </c>
      <c r="Q4" s="42"/>
    </row>
    <row r="5" spans="1:19" ht="15" thickBot="1" x14ac:dyDescent="0.4">
      <c r="D5" s="1" t="s">
        <v>65</v>
      </c>
      <c r="E5" s="1">
        <v>156</v>
      </c>
      <c r="F5" s="1">
        <v>365</v>
      </c>
      <c r="G5" s="1">
        <v>209</v>
      </c>
      <c r="H5" s="1">
        <v>12</v>
      </c>
      <c r="I5" s="2">
        <f>E5+F5+G5+H5</f>
        <v>742</v>
      </c>
      <c r="J5" s="2" t="s">
        <v>67</v>
      </c>
      <c r="M5" s="43"/>
      <c r="N5" s="48">
        <f>$J$31</f>
        <v>93255.845009206736</v>
      </c>
      <c r="O5" s="49">
        <f>$J$32</f>
        <v>98738.766929548015</v>
      </c>
      <c r="P5" s="49">
        <f>$J$33</f>
        <v>104549.24756841292</v>
      </c>
      <c r="Q5" s="50"/>
    </row>
    <row r="6" spans="1:19" ht="15" thickBot="1" x14ac:dyDescent="0.4">
      <c r="D6" s="3"/>
      <c r="E6" s="4">
        <v>2028</v>
      </c>
      <c r="F6" s="4">
        <v>2029</v>
      </c>
      <c r="G6" s="23">
        <v>2030</v>
      </c>
      <c r="H6" s="23">
        <v>2029</v>
      </c>
      <c r="I6" s="5" t="s">
        <v>1</v>
      </c>
      <c r="J6" s="170"/>
      <c r="M6" s="43"/>
      <c r="N6" s="139">
        <f>N5/365</f>
        <v>255.49546577864859</v>
      </c>
      <c r="O6" s="139">
        <f>O5/365</f>
        <v>270.51716966999459</v>
      </c>
      <c r="P6" s="139">
        <f>P5/365</f>
        <v>286.43629470798061</v>
      </c>
      <c r="Q6" s="139"/>
    </row>
    <row r="7" spans="1:19" ht="15" thickBot="1" x14ac:dyDescent="0.4">
      <c r="D7" s="8"/>
      <c r="E7" s="9"/>
      <c r="F7" s="9"/>
      <c r="G7" s="9"/>
      <c r="H7" s="9"/>
      <c r="I7" s="10"/>
      <c r="J7" s="10"/>
      <c r="M7" s="43"/>
      <c r="N7" s="139">
        <f>N6*E5</f>
        <v>39857.292661469182</v>
      </c>
      <c r="O7" s="139">
        <f>O6*F5</f>
        <v>98738.76692954803</v>
      </c>
      <c r="P7" s="139">
        <f>P6*G5</f>
        <v>59865.185593967944</v>
      </c>
      <c r="Q7" s="139"/>
    </row>
    <row r="8" spans="1:19" ht="15" thickBot="1" x14ac:dyDescent="0.4">
      <c r="D8" s="6" t="s">
        <v>2</v>
      </c>
      <c r="E8" s="11"/>
      <c r="F8" s="11"/>
      <c r="G8" s="11"/>
      <c r="H8" s="11"/>
      <c r="I8" s="12"/>
      <c r="J8" s="12"/>
      <c r="M8" s="43"/>
    </row>
    <row r="9" spans="1:19" ht="15" thickBot="1" x14ac:dyDescent="0.4">
      <c r="A9" s="145">
        <f>'3 PREUS 2029'!$B$5</f>
        <v>80.89</v>
      </c>
      <c r="B9" s="144">
        <v>2028</v>
      </c>
      <c r="D9" s="39" t="s">
        <v>6</v>
      </c>
      <c r="E9" s="36">
        <f>N6*E5*A9</f>
        <v>3224056.4033862422</v>
      </c>
      <c r="F9" s="34">
        <f>O7*A10</f>
        <v>7986978.8569311406</v>
      </c>
      <c r="G9" s="34">
        <f>P6*G5*A11</f>
        <v>4842494.8626960674</v>
      </c>
      <c r="H9" s="34">
        <f>Q5*A9</f>
        <v>0</v>
      </c>
      <c r="I9" s="127">
        <f>SUM(E9:H9)</f>
        <v>16053530.123013452</v>
      </c>
      <c r="J9" s="166">
        <f>E9+F9+G9</f>
        <v>16053530.123013452</v>
      </c>
      <c r="M9" s="43" t="s">
        <v>7</v>
      </c>
      <c r="N9" s="197">
        <v>75</v>
      </c>
      <c r="O9" s="198">
        <v>79</v>
      </c>
      <c r="P9" s="198">
        <v>83</v>
      </c>
      <c r="Q9" s="76"/>
    </row>
    <row r="10" spans="1:19" ht="15" thickBot="1" x14ac:dyDescent="0.4">
      <c r="A10" s="145">
        <f>'3 PREUS 2029'!$B$5</f>
        <v>80.89</v>
      </c>
      <c r="B10" s="146">
        <v>2029</v>
      </c>
      <c r="D10" s="13" t="s">
        <v>3</v>
      </c>
      <c r="E10" s="37">
        <f>E9</f>
        <v>3224056.4033862422</v>
      </c>
      <c r="F10" s="37">
        <f>SUM(F9)</f>
        <v>7986978.8569311406</v>
      </c>
      <c r="G10" s="37">
        <f t="shared" ref="G10:H10" si="0">G9</f>
        <v>4842494.8626960674</v>
      </c>
      <c r="H10" s="37">
        <f t="shared" si="0"/>
        <v>0</v>
      </c>
      <c r="I10" s="128">
        <f>SUM(E10:H10)</f>
        <v>16053530.123013452</v>
      </c>
      <c r="J10" s="167">
        <f>E10+F10+G10</f>
        <v>16053530.123013452</v>
      </c>
    </row>
    <row r="11" spans="1:19" ht="15" thickBot="1" x14ac:dyDescent="0.4">
      <c r="A11" s="147">
        <f>'3 PREUS 2029'!$B$5</f>
        <v>80.89</v>
      </c>
      <c r="B11" s="148">
        <v>2030</v>
      </c>
      <c r="D11" s="14"/>
      <c r="E11" s="15"/>
      <c r="F11" s="15"/>
      <c r="G11" s="15"/>
      <c r="H11" s="15"/>
      <c r="I11" s="15"/>
      <c r="J11" s="15"/>
      <c r="R11" s="46"/>
    </row>
    <row r="12" spans="1:19" ht="15" thickBot="1" x14ac:dyDescent="0.4">
      <c r="D12" s="6" t="s">
        <v>2</v>
      </c>
      <c r="E12" s="11"/>
      <c r="F12" s="11"/>
      <c r="G12" s="11"/>
      <c r="H12" s="11"/>
      <c r="I12" s="12"/>
      <c r="J12" s="12"/>
    </row>
    <row r="13" spans="1:19" ht="15" thickBot="1" x14ac:dyDescent="0.4">
      <c r="D13" s="39" t="s">
        <v>7</v>
      </c>
      <c r="E13" s="35">
        <f>((N9/365)*E5)*A14</f>
        <v>3253.8821917808218</v>
      </c>
      <c r="F13" s="7">
        <f>O9*A14</f>
        <v>8019.29</v>
      </c>
      <c r="G13" s="7">
        <f>((P9/365)*G5)*A14</f>
        <v>4824.3670410958912</v>
      </c>
      <c r="H13" s="7">
        <f>A14*Q9</f>
        <v>0</v>
      </c>
      <c r="I13" s="129">
        <f>SUM(E13:H13)</f>
        <v>16097.539232876712</v>
      </c>
      <c r="J13" s="168">
        <f>E13+F13+G13</f>
        <v>16097.539232876712</v>
      </c>
      <c r="N13" t="s">
        <v>69</v>
      </c>
      <c r="O13" t="s">
        <v>73</v>
      </c>
      <c r="R13" s="135"/>
      <c r="S13" s="135"/>
    </row>
    <row r="14" spans="1:19" ht="15" thickBot="1" x14ac:dyDescent="0.4">
      <c r="A14" s="149">
        <v>101.51</v>
      </c>
      <c r="B14" s="150" t="s">
        <v>52</v>
      </c>
      <c r="D14" s="38" t="s">
        <v>3</v>
      </c>
      <c r="E14" s="100">
        <f>E13</f>
        <v>3253.8821917808218</v>
      </c>
      <c r="F14" s="100">
        <f t="shared" ref="F14:H14" si="1">F13</f>
        <v>8019.29</v>
      </c>
      <c r="G14" s="100">
        <f t="shared" si="1"/>
        <v>4824.3670410958912</v>
      </c>
      <c r="H14" s="100">
        <f t="shared" si="1"/>
        <v>0</v>
      </c>
      <c r="I14" s="130">
        <f>SUM(E14:H14)</f>
        <v>16097.539232876712</v>
      </c>
      <c r="J14" s="169">
        <f>E14+F14+G14</f>
        <v>16097.539232876712</v>
      </c>
      <c r="R14" s="135"/>
      <c r="S14" s="135"/>
    </row>
    <row r="15" spans="1:19" x14ac:dyDescent="0.35">
      <c r="D15" s="14"/>
      <c r="N15" s="135"/>
      <c r="O15" s="135"/>
      <c r="P15" s="135"/>
      <c r="Q15" s="135"/>
      <c r="R15" s="135"/>
      <c r="S15" s="135"/>
    </row>
    <row r="16" spans="1:19" ht="15" thickBot="1" x14ac:dyDescent="0.4">
      <c r="D16" s="22"/>
      <c r="E16" s="26"/>
      <c r="F16" s="27"/>
      <c r="G16" s="27"/>
      <c r="H16" s="27"/>
      <c r="I16" s="28"/>
      <c r="J16" s="126"/>
      <c r="N16" s="140">
        <v>75923</v>
      </c>
      <c r="O16" s="141">
        <v>2024</v>
      </c>
      <c r="P16" s="142"/>
      <c r="Q16" s="135"/>
      <c r="R16" s="136">
        <f>Q19-Q18</f>
        <v>91.164162635000139</v>
      </c>
      <c r="S16" s="137"/>
    </row>
    <row r="17" spans="4:19" ht="15" thickBot="1" x14ac:dyDescent="0.4">
      <c r="D17" s="16" t="s">
        <v>4</v>
      </c>
      <c r="E17" s="33">
        <f>E10+E14</f>
        <v>3227310.2855780232</v>
      </c>
      <c r="F17" s="33">
        <f>F10+F14</f>
        <v>7994998.1469311407</v>
      </c>
      <c r="G17" s="33">
        <f>G10+G14</f>
        <v>4847319.2297371635</v>
      </c>
      <c r="H17" s="33">
        <f>H10+H14</f>
        <v>0</v>
      </c>
      <c r="I17" s="131">
        <f>SUM(E17:H17)</f>
        <v>16069627.662246328</v>
      </c>
      <c r="J17" s="132">
        <f>E17+F17+G17</f>
        <v>16069627.662246328</v>
      </c>
      <c r="N17" s="135">
        <f>(N16*P17)+N16</f>
        <v>76985.922000000006</v>
      </c>
      <c r="O17" s="141">
        <v>2025</v>
      </c>
      <c r="P17" s="142">
        <v>1.4E-2</v>
      </c>
      <c r="Q17" s="135"/>
      <c r="R17" s="136">
        <f t="shared" ref="R17:R18" si="2">Q20-Q19</f>
        <v>92.440460911890113</v>
      </c>
      <c r="S17" s="137"/>
    </row>
    <row r="18" spans="4:19" x14ac:dyDescent="0.35">
      <c r="D18" s="17" t="s">
        <v>8</v>
      </c>
      <c r="E18" s="29">
        <f>E9*4%</f>
        <v>128962.25613544969</v>
      </c>
      <c r="F18" s="105">
        <f t="shared" ref="F18:H18" si="3">F9*4%</f>
        <v>319479.15427724563</v>
      </c>
      <c r="G18" s="105">
        <f t="shared" si="3"/>
        <v>193699.79450784271</v>
      </c>
      <c r="H18" s="105">
        <f t="shared" si="3"/>
        <v>0</v>
      </c>
      <c r="I18" s="30">
        <f>SUM(E18:H18)</f>
        <v>642141.204920538</v>
      </c>
      <c r="J18" s="133">
        <f>E18+F18+G18</f>
        <v>642141.204920538</v>
      </c>
      <c r="N18" s="136">
        <f>N17*P18+N17</f>
        <v>78140.710830000011</v>
      </c>
      <c r="O18" s="141">
        <v>2026</v>
      </c>
      <c r="P18" s="142">
        <v>1.4999999999999999E-2</v>
      </c>
      <c r="Q18" s="136">
        <f>N18/12</f>
        <v>6511.7259025000012</v>
      </c>
      <c r="R18" s="136">
        <f t="shared" si="2"/>
        <v>-6695.3305260468915</v>
      </c>
      <c r="S18" s="137"/>
    </row>
    <row r="19" spans="4:19" ht="15" thickBot="1" x14ac:dyDescent="0.4">
      <c r="D19" s="17" t="s">
        <v>9</v>
      </c>
      <c r="E19" s="31">
        <f>E13*21%</f>
        <v>683.31526027397251</v>
      </c>
      <c r="F19" s="106">
        <f>F13*21%</f>
        <v>1684.0509</v>
      </c>
      <c r="G19" s="106">
        <f>G13*21%</f>
        <v>1013.1170786301371</v>
      </c>
      <c r="H19" s="106">
        <f>H13*21%</f>
        <v>0</v>
      </c>
      <c r="I19" s="32">
        <f>SUM(E19:H19)</f>
        <v>3380.4832389041098</v>
      </c>
      <c r="J19" s="134">
        <f>E19+F19+G19</f>
        <v>3380.4832389041098</v>
      </c>
      <c r="N19" s="136">
        <f>N18*P19+N18</f>
        <v>79234.680781620016</v>
      </c>
      <c r="O19" s="141">
        <v>2027</v>
      </c>
      <c r="P19" s="142">
        <v>1.4E-2</v>
      </c>
      <c r="Q19" s="136">
        <f>N19/12</f>
        <v>6602.8900651350014</v>
      </c>
      <c r="R19" s="136">
        <f>Q21-Q20</f>
        <v>-6695.3305260468915</v>
      </c>
      <c r="S19" s="135"/>
    </row>
    <row r="20" spans="4:19" ht="15" thickBot="1" x14ac:dyDescent="0.4">
      <c r="D20" s="18" t="s">
        <v>5</v>
      </c>
      <c r="E20" s="19">
        <f>SUM(E17:E19)</f>
        <v>3356955.8569737468</v>
      </c>
      <c r="F20" s="107">
        <f t="shared" ref="F20:I20" si="4">SUM(F17:F19)</f>
        <v>8316161.3521083863</v>
      </c>
      <c r="G20" s="19">
        <f t="shared" si="4"/>
        <v>5042032.1413236363</v>
      </c>
      <c r="H20" s="19">
        <f t="shared" si="4"/>
        <v>0</v>
      </c>
      <c r="I20" s="25">
        <f t="shared" si="4"/>
        <v>16715149.350405769</v>
      </c>
      <c r="J20" s="107">
        <f>SUM(J17:J19)</f>
        <v>16715149.350405769</v>
      </c>
      <c r="N20" s="136">
        <f>N19*P20+N19</f>
        <v>80343.966312562698</v>
      </c>
      <c r="O20" s="141">
        <v>2028</v>
      </c>
      <c r="P20" s="142">
        <v>1.4E-2</v>
      </c>
      <c r="Q20" s="136">
        <f>N20/12</f>
        <v>6695.3305260468915</v>
      </c>
    </row>
    <row r="21" spans="4:19" x14ac:dyDescent="0.35">
      <c r="D21" s="20"/>
      <c r="E21" s="21"/>
      <c r="F21" s="21"/>
      <c r="G21" s="21"/>
      <c r="H21" s="21"/>
      <c r="I21" s="21"/>
      <c r="J21" s="21"/>
      <c r="N21" s="136">
        <f>(N20*P20)+N20</f>
        <v>81468.78184093858</v>
      </c>
      <c r="O21" s="141"/>
      <c r="P21" s="143"/>
      <c r="Q21" s="136"/>
    </row>
    <row r="22" spans="4:19" x14ac:dyDescent="0.35">
      <c r="D22" s="22"/>
      <c r="E22" s="22"/>
      <c r="F22" s="22"/>
      <c r="G22" s="22"/>
      <c r="H22" s="22"/>
      <c r="I22" s="22"/>
      <c r="J22" s="22"/>
      <c r="O22" s="171"/>
      <c r="P22" s="171"/>
      <c r="Q22" s="171"/>
    </row>
    <row r="23" spans="4:19" x14ac:dyDescent="0.35">
      <c r="N23" s="46"/>
      <c r="O23" s="172"/>
      <c r="P23" s="171"/>
      <c r="Q23" s="173"/>
    </row>
    <row r="24" spans="4:19" x14ac:dyDescent="0.35">
      <c r="N24" s="46"/>
      <c r="O24" s="172"/>
      <c r="P24" s="171"/>
      <c r="Q24" s="173"/>
    </row>
    <row r="25" spans="4:19" x14ac:dyDescent="0.35">
      <c r="J25" s="46"/>
      <c r="N25" s="154"/>
      <c r="O25" s="188"/>
      <c r="P25" s="189"/>
      <c r="Q25" s="175"/>
    </row>
    <row r="26" spans="4:19" x14ac:dyDescent="0.35">
      <c r="D26" s="98"/>
      <c r="E26" s="98"/>
      <c r="F26" s="98"/>
      <c r="J26" s="176" t="s">
        <v>68</v>
      </c>
      <c r="K26" s="177" t="s">
        <v>62</v>
      </c>
      <c r="L26" s="177" t="s">
        <v>0</v>
      </c>
      <c r="N26" s="180"/>
      <c r="O26" s="181"/>
      <c r="P26" s="181"/>
      <c r="Q26" s="175"/>
    </row>
    <row r="27" spans="4:19" x14ac:dyDescent="0.35">
      <c r="J27" s="176">
        <v>75923</v>
      </c>
      <c r="K27" s="177">
        <v>2024</v>
      </c>
      <c r="L27" s="215">
        <v>4.3299999999999998E-2</v>
      </c>
      <c r="M27" s="52"/>
      <c r="N27" s="182"/>
      <c r="O27" s="183"/>
      <c r="P27" s="190"/>
      <c r="Q27" s="175"/>
    </row>
    <row r="28" spans="4:19" x14ac:dyDescent="0.35">
      <c r="J28" s="216">
        <f>J27*L27+J27</f>
        <v>79210.465899999996</v>
      </c>
      <c r="K28" s="217">
        <v>2025</v>
      </c>
      <c r="L28" s="218">
        <v>5.0404985444555503E-2</v>
      </c>
      <c r="M28" s="52"/>
      <c r="N28" s="184"/>
      <c r="O28" s="185"/>
      <c r="P28" s="191"/>
      <c r="Q28" s="174"/>
    </row>
    <row r="29" spans="4:19" x14ac:dyDescent="0.35">
      <c r="J29" s="216">
        <f>J28*L28+J28</f>
        <v>83203.068280745953</v>
      </c>
      <c r="K29" s="219">
        <v>2026</v>
      </c>
      <c r="L29" s="218">
        <v>5.8637462413772781E-2</v>
      </c>
      <c r="M29" s="179"/>
      <c r="N29" s="184"/>
      <c r="O29" s="187"/>
      <c r="P29" s="191"/>
    </row>
    <row r="30" spans="4:19" x14ac:dyDescent="0.35">
      <c r="J30" s="216">
        <f>J29*L29+J29</f>
        <v>88081.885069768759</v>
      </c>
      <c r="K30" s="219">
        <v>2027</v>
      </c>
      <c r="L30" s="218">
        <v>5.8740340710689128E-2</v>
      </c>
      <c r="M30" s="179"/>
      <c r="N30" s="184"/>
      <c r="O30" s="187"/>
      <c r="P30" s="191"/>
    </row>
    <row r="31" spans="4:19" x14ac:dyDescent="0.35">
      <c r="G31" s="178" t="s">
        <v>75</v>
      </c>
      <c r="H31" s="178"/>
      <c r="I31" s="178"/>
      <c r="J31" s="216">
        <f>J30*L30+J30</f>
        <v>93255.845009206736</v>
      </c>
      <c r="K31" s="219">
        <v>2028</v>
      </c>
      <c r="L31" s="215">
        <v>5.8794405002710243E-2</v>
      </c>
      <c r="M31" s="179"/>
      <c r="N31" s="184"/>
      <c r="O31" s="187"/>
      <c r="P31" s="192"/>
    </row>
    <row r="32" spans="4:19" x14ac:dyDescent="0.35">
      <c r="J32" s="216">
        <f>J31*L31+J31</f>
        <v>98738.766929548015</v>
      </c>
      <c r="K32" s="220">
        <v>2029</v>
      </c>
      <c r="L32" s="221">
        <v>5.8847004267440245E-2</v>
      </c>
      <c r="M32" s="179"/>
      <c r="N32" s="180"/>
      <c r="O32" s="181"/>
      <c r="P32" s="154"/>
    </row>
    <row r="33" spans="8:19" x14ac:dyDescent="0.35">
      <c r="J33" s="216">
        <f t="shared" ref="J33" si="5">J32*L32+J32</f>
        <v>104549.24756841292</v>
      </c>
      <c r="K33" s="220">
        <v>2030</v>
      </c>
      <c r="L33" s="222">
        <v>5.8894631387749752E-2</v>
      </c>
      <c r="M33" s="179"/>
      <c r="N33" s="158"/>
      <c r="O33" s="193"/>
      <c r="P33" s="186"/>
    </row>
    <row r="34" spans="8:19" x14ac:dyDescent="0.35">
      <c r="H34" s="135"/>
      <c r="I34" s="135"/>
      <c r="J34" s="206"/>
      <c r="K34" s="196"/>
      <c r="L34" s="135"/>
      <c r="M34" s="206"/>
      <c r="N34" s="140"/>
      <c r="O34" s="135"/>
      <c r="P34" s="135"/>
      <c r="Q34" s="135"/>
      <c r="R34" s="135"/>
      <c r="S34" s="135"/>
    </row>
    <row r="35" spans="8:19" x14ac:dyDescent="0.35">
      <c r="H35" s="135"/>
      <c r="I35" s="135"/>
      <c r="J35" s="206"/>
      <c r="K35" s="135"/>
      <c r="L35" s="135"/>
      <c r="M35" s="135"/>
      <c r="N35" s="135"/>
      <c r="O35" s="135"/>
      <c r="P35" s="135"/>
      <c r="Q35" s="135"/>
      <c r="R35" s="135"/>
      <c r="S35" s="135"/>
    </row>
    <row r="36" spans="8:19" x14ac:dyDescent="0.35">
      <c r="H36" s="135"/>
      <c r="I36" s="135"/>
      <c r="J36" s="207" t="s">
        <v>68</v>
      </c>
      <c r="K36" s="208" t="s">
        <v>62</v>
      </c>
      <c r="L36" s="208" t="s">
        <v>0</v>
      </c>
      <c r="M36" s="206"/>
      <c r="N36" s="135"/>
      <c r="O36" s="135"/>
      <c r="P36" s="135"/>
      <c r="Q36" s="135"/>
      <c r="R36" s="135"/>
      <c r="S36" s="135"/>
    </row>
    <row r="37" spans="8:19" x14ac:dyDescent="0.35">
      <c r="H37" s="135"/>
      <c r="I37" s="135"/>
      <c r="J37" s="207">
        <v>75923</v>
      </c>
      <c r="K37" s="208">
        <v>2024</v>
      </c>
      <c r="L37" s="209">
        <v>4.3299999999999998E-2</v>
      </c>
      <c r="M37" s="196"/>
      <c r="N37" s="135"/>
      <c r="O37" s="135"/>
      <c r="P37" s="135"/>
      <c r="Q37" s="135"/>
      <c r="R37" s="135"/>
      <c r="S37" s="135"/>
    </row>
    <row r="38" spans="8:19" x14ac:dyDescent="0.35">
      <c r="H38" s="135"/>
      <c r="I38" s="135"/>
      <c r="J38" s="207">
        <f>J37*L37+J37</f>
        <v>79210.465899999996</v>
      </c>
      <c r="K38" s="208">
        <v>2025</v>
      </c>
      <c r="L38" s="209">
        <v>5.0404985444555503E-2</v>
      </c>
      <c r="M38" s="135"/>
      <c r="N38" s="135"/>
      <c r="O38" s="135"/>
      <c r="P38" s="135"/>
      <c r="Q38" s="135"/>
      <c r="R38" s="135"/>
      <c r="S38" s="135"/>
    </row>
    <row r="39" spans="8:19" x14ac:dyDescent="0.35">
      <c r="H39" s="135"/>
      <c r="I39" s="135"/>
      <c r="J39" s="207">
        <f>J38*L38+J38</f>
        <v>83203.068280745953</v>
      </c>
      <c r="K39" s="208">
        <v>2026</v>
      </c>
      <c r="L39" s="209">
        <v>5.8637462413772781E-2</v>
      </c>
      <c r="M39" s="140"/>
      <c r="N39" s="202"/>
      <c r="O39" s="135"/>
      <c r="P39" s="135"/>
      <c r="Q39" s="135"/>
      <c r="R39" s="135"/>
      <c r="S39" s="135"/>
    </row>
    <row r="40" spans="8:19" x14ac:dyDescent="0.35">
      <c r="H40" s="135"/>
      <c r="I40" s="135"/>
      <c r="J40" s="207">
        <f>J39*L39+J39</f>
        <v>88081.885069768759</v>
      </c>
      <c r="K40" s="208">
        <v>2027</v>
      </c>
      <c r="L40" s="209">
        <v>5.8740340710689128E-2</v>
      </c>
      <c r="M40" s="140"/>
      <c r="N40" s="203"/>
      <c r="O40" s="135"/>
      <c r="P40" s="135"/>
      <c r="Q40" s="135"/>
      <c r="R40" s="135"/>
      <c r="S40" s="135"/>
    </row>
    <row r="41" spans="8:19" x14ac:dyDescent="0.35">
      <c r="H41" s="135"/>
      <c r="I41" s="135"/>
      <c r="J41" s="207">
        <f>J40*L40+J40</f>
        <v>93255.845009206736</v>
      </c>
      <c r="K41" s="208">
        <v>2028</v>
      </c>
      <c r="L41" s="209">
        <v>5.8794405002710243E-2</v>
      </c>
      <c r="M41" s="140"/>
      <c r="N41" s="203"/>
      <c r="O41" s="135"/>
      <c r="P41" s="135"/>
      <c r="Q41" s="135"/>
      <c r="R41" s="135"/>
      <c r="S41" s="135"/>
    </row>
    <row r="42" spans="8:19" x14ac:dyDescent="0.35">
      <c r="H42" s="135"/>
      <c r="I42" s="135"/>
      <c r="J42" s="207">
        <f>J41*L41+J41</f>
        <v>98738.766929548015</v>
      </c>
      <c r="K42" s="210">
        <v>2029</v>
      </c>
      <c r="L42" s="204">
        <v>5.8847004267440245E-2</v>
      </c>
      <c r="M42" s="140"/>
      <c r="N42" s="203"/>
      <c r="O42" s="135"/>
      <c r="P42" s="135"/>
      <c r="Q42" s="135"/>
      <c r="R42" s="135"/>
      <c r="S42" s="135"/>
    </row>
    <row r="43" spans="8:19" x14ac:dyDescent="0.35">
      <c r="H43" s="135"/>
      <c r="I43" s="135"/>
      <c r="J43" s="207">
        <f t="shared" ref="J43" si="6">J42*L42+J42</f>
        <v>104549.24756841292</v>
      </c>
      <c r="K43" s="210">
        <v>2030</v>
      </c>
      <c r="L43" s="205">
        <v>5.8894631387749752E-2</v>
      </c>
      <c r="M43" s="140"/>
      <c r="N43" s="203"/>
      <c r="O43" s="135"/>
      <c r="P43" s="135"/>
      <c r="Q43" s="135"/>
      <c r="R43" s="135"/>
      <c r="S43" s="135"/>
    </row>
    <row r="44" spans="8:19" x14ac:dyDescent="0.35">
      <c r="H44" s="135"/>
      <c r="I44" s="135"/>
      <c r="J44" s="207"/>
      <c r="K44" s="210"/>
      <c r="L44" s="204"/>
      <c r="M44" s="140"/>
      <c r="N44" s="203"/>
      <c r="O44" s="135"/>
      <c r="P44" s="135"/>
      <c r="Q44" s="135"/>
      <c r="R44" s="135"/>
      <c r="S44" s="135"/>
    </row>
    <row r="45" spans="8:19" x14ac:dyDescent="0.35">
      <c r="H45" s="135"/>
      <c r="I45" s="135"/>
      <c r="J45" s="207"/>
      <c r="K45" s="210"/>
      <c r="L45" s="205"/>
      <c r="M45" s="140"/>
      <c r="N45" s="203"/>
      <c r="O45" s="211"/>
      <c r="P45" s="135"/>
      <c r="Q45" s="135"/>
      <c r="R45" s="135"/>
      <c r="S45" s="135"/>
    </row>
    <row r="46" spans="8:19" x14ac:dyDescent="0.35">
      <c r="H46" s="135"/>
      <c r="I46" s="135"/>
      <c r="J46" s="135"/>
      <c r="K46" s="135"/>
      <c r="L46" s="135"/>
      <c r="M46" s="135"/>
      <c r="N46" s="135"/>
      <c r="O46" s="135"/>
      <c r="P46" s="135"/>
      <c r="Q46" s="135"/>
      <c r="R46" s="135"/>
      <c r="S46" s="135"/>
    </row>
    <row r="47" spans="8:19" x14ac:dyDescent="0.35">
      <c r="H47" s="135"/>
      <c r="I47" s="135"/>
      <c r="J47" s="135"/>
      <c r="K47" s="135"/>
      <c r="L47" s="135"/>
      <c r="M47" s="135"/>
      <c r="N47" s="135"/>
      <c r="O47" s="135"/>
      <c r="P47" s="135"/>
      <c r="Q47" s="135"/>
      <c r="R47" s="135"/>
      <c r="S47" s="135"/>
    </row>
    <row r="48" spans="8:19" x14ac:dyDescent="0.35">
      <c r="H48" s="135"/>
      <c r="I48" s="135">
        <v>2024</v>
      </c>
      <c r="J48" s="194">
        <v>366186</v>
      </c>
      <c r="K48" s="194" t="s">
        <v>77</v>
      </c>
      <c r="L48" s="194" t="s">
        <v>0</v>
      </c>
      <c r="M48" s="194"/>
      <c r="N48" s="135"/>
      <c r="O48" s="136"/>
      <c r="P48" s="140"/>
      <c r="Q48" s="211"/>
      <c r="R48" s="135"/>
      <c r="S48" s="135"/>
    </row>
    <row r="49" spans="6:19" x14ac:dyDescent="0.35">
      <c r="H49" s="135"/>
      <c r="I49" s="135">
        <v>2025</v>
      </c>
      <c r="J49" s="195">
        <v>369152</v>
      </c>
      <c r="K49" s="195">
        <f>J49*5%</f>
        <v>18457.600000000002</v>
      </c>
      <c r="L49" s="196">
        <f>K49/J48</f>
        <v>5.0404985444555503E-2</v>
      </c>
      <c r="M49" s="196"/>
      <c r="N49" s="140"/>
      <c r="O49" s="196"/>
      <c r="P49" s="135"/>
      <c r="Q49" s="135"/>
      <c r="R49" s="135"/>
      <c r="S49" s="135"/>
    </row>
    <row r="50" spans="6:19" x14ac:dyDescent="0.35">
      <c r="H50" s="135"/>
      <c r="I50" s="135">
        <v>2026</v>
      </c>
      <c r="J50" s="195">
        <v>373142</v>
      </c>
      <c r="K50" s="195">
        <f t="shared" ref="K50:K54" si="7">J50*5%</f>
        <v>18657.100000000002</v>
      </c>
      <c r="L50" s="196">
        <f t="shared" ref="L50:L54" si="8">K50/J49</f>
        <v>5.0540427791262145E-2</v>
      </c>
      <c r="M50" s="196"/>
      <c r="N50" s="140" t="s">
        <v>83</v>
      </c>
      <c r="O50" s="212"/>
      <c r="P50" s="136"/>
      <c r="Q50" s="135"/>
      <c r="R50" s="135"/>
      <c r="S50" s="135"/>
    </row>
    <row r="51" spans="6:19" ht="15.5" x14ac:dyDescent="0.35">
      <c r="H51" s="135"/>
      <c r="I51" s="135">
        <v>2027</v>
      </c>
      <c r="J51" s="195">
        <v>375157</v>
      </c>
      <c r="K51" s="195">
        <f t="shared" si="7"/>
        <v>18757.850000000002</v>
      </c>
      <c r="L51" s="196">
        <f t="shared" si="8"/>
        <v>5.0270004448708543E-2</v>
      </c>
      <c r="M51" s="196"/>
      <c r="N51" s="213">
        <v>3223</v>
      </c>
      <c r="O51" s="140"/>
      <c r="P51" s="136">
        <f>N51+K50</f>
        <v>21880.100000000002</v>
      </c>
      <c r="Q51" s="196">
        <f>P51/J50</f>
        <v>5.8637462413772781E-2</v>
      </c>
      <c r="R51" s="135"/>
      <c r="S51" s="135"/>
    </row>
    <row r="52" spans="6:19" ht="15.5" x14ac:dyDescent="0.35">
      <c r="H52" s="135"/>
      <c r="I52" s="135">
        <v>2028</v>
      </c>
      <c r="J52" s="195">
        <v>378195</v>
      </c>
      <c r="K52" s="195">
        <f t="shared" si="7"/>
        <v>18909.75</v>
      </c>
      <c r="L52" s="196">
        <f t="shared" si="8"/>
        <v>5.0404897149726645E-2</v>
      </c>
      <c r="M52" s="196"/>
      <c r="N52" s="213">
        <v>3279</v>
      </c>
      <c r="O52" s="140"/>
      <c r="P52" s="136">
        <f t="shared" ref="P52:P55" si="9">N52+K51</f>
        <v>22036.850000000002</v>
      </c>
      <c r="Q52" s="196">
        <f t="shared" ref="Q52:Q55" si="10">P52/J51</f>
        <v>5.8740340710689128E-2</v>
      </c>
      <c r="R52" s="135"/>
      <c r="S52" s="135"/>
    </row>
    <row r="53" spans="6:19" ht="15.5" x14ac:dyDescent="0.35">
      <c r="H53" s="135"/>
      <c r="I53" s="135">
        <v>2029</v>
      </c>
      <c r="J53" s="195">
        <v>381259</v>
      </c>
      <c r="K53" s="195">
        <f t="shared" si="7"/>
        <v>19062.95</v>
      </c>
      <c r="L53" s="196">
        <f t="shared" si="8"/>
        <v>5.0405082034400243E-2</v>
      </c>
      <c r="M53" s="196"/>
      <c r="N53" s="213">
        <v>3326</v>
      </c>
      <c r="O53" s="140"/>
      <c r="P53" s="136">
        <f t="shared" si="9"/>
        <v>22235.75</v>
      </c>
      <c r="Q53" s="196">
        <f t="shared" si="10"/>
        <v>5.8794405002710243E-2</v>
      </c>
      <c r="R53" s="135"/>
      <c r="S53" s="135"/>
    </row>
    <row r="54" spans="6:19" ht="15.5" x14ac:dyDescent="0.35">
      <c r="H54" s="135"/>
      <c r="I54" s="135">
        <v>384347</v>
      </c>
      <c r="J54" s="140">
        <v>384501.6</v>
      </c>
      <c r="K54" s="195">
        <f t="shared" si="7"/>
        <v>19225.079999999998</v>
      </c>
      <c r="L54" s="196">
        <f t="shared" si="8"/>
        <v>5.0425248977729042E-2</v>
      </c>
      <c r="M54" s="135"/>
      <c r="N54" s="213">
        <v>3373</v>
      </c>
      <c r="O54" s="140"/>
      <c r="P54" s="136">
        <f t="shared" si="9"/>
        <v>22435.95</v>
      </c>
      <c r="Q54" s="196">
        <f t="shared" si="10"/>
        <v>5.8847004267440245E-2</v>
      </c>
      <c r="R54" s="135"/>
      <c r="S54" s="135"/>
    </row>
    <row r="55" spans="6:19" ht="15.5" x14ac:dyDescent="0.35">
      <c r="H55" s="135"/>
      <c r="I55" s="135"/>
      <c r="J55" s="135"/>
      <c r="K55" s="135"/>
      <c r="L55" s="135"/>
      <c r="M55" s="135"/>
      <c r="N55" s="213">
        <v>3420</v>
      </c>
      <c r="O55" s="140"/>
      <c r="P55" s="136">
        <f t="shared" si="9"/>
        <v>22645.079999999998</v>
      </c>
      <c r="Q55" s="196">
        <f t="shared" si="10"/>
        <v>5.8894631387749752E-2</v>
      </c>
      <c r="R55" s="135"/>
      <c r="S55" s="135"/>
    </row>
    <row r="56" spans="6:19" x14ac:dyDescent="0.35">
      <c r="H56" s="135"/>
      <c r="I56" s="135"/>
      <c r="J56" s="194">
        <v>366186</v>
      </c>
      <c r="K56" s="135" t="s">
        <v>76</v>
      </c>
      <c r="L56" s="135"/>
      <c r="M56" s="135"/>
      <c r="N56" s="135"/>
      <c r="O56" s="136"/>
      <c r="P56" s="135"/>
      <c r="Q56" s="135"/>
      <c r="R56" s="135"/>
      <c r="S56" s="135"/>
    </row>
    <row r="57" spans="6:19" x14ac:dyDescent="0.35">
      <c r="H57" s="135"/>
      <c r="I57" s="135"/>
      <c r="J57" s="194">
        <v>369152</v>
      </c>
      <c r="K57" s="195">
        <f>J57*5%</f>
        <v>18457.600000000002</v>
      </c>
      <c r="L57" s="136">
        <f>J57+K57</f>
        <v>387609.59999999998</v>
      </c>
      <c r="M57" s="196">
        <f>(L57-J56)/J56</f>
        <v>5.8504694335665415E-2</v>
      </c>
      <c r="N57" s="135"/>
      <c r="O57" s="136"/>
      <c r="P57" s="135"/>
      <c r="Q57" s="135"/>
      <c r="R57" s="135"/>
      <c r="S57" s="135"/>
    </row>
    <row r="58" spans="6:19" x14ac:dyDescent="0.35">
      <c r="F58" s="45"/>
      <c r="H58" s="135"/>
      <c r="I58" s="135"/>
      <c r="J58" s="194">
        <v>373142</v>
      </c>
      <c r="K58" s="195">
        <f t="shared" ref="K58:K61" si="11">J58*5%</f>
        <v>18657.100000000002</v>
      </c>
      <c r="L58" s="136">
        <f t="shared" ref="L58:L61" si="12">J58+K58</f>
        <v>391799.1</v>
      </c>
      <c r="M58" s="196">
        <f t="shared" ref="M58:M61" si="13">(L58-J57)/J57</f>
        <v>6.1348983616504794E-2</v>
      </c>
      <c r="N58" s="135"/>
      <c r="O58" s="136"/>
      <c r="P58" s="135"/>
      <c r="Q58" s="135"/>
      <c r="R58" s="135"/>
      <c r="S58" s="135"/>
    </row>
    <row r="59" spans="6:19" x14ac:dyDescent="0.35">
      <c r="F59" s="45"/>
      <c r="H59" s="135"/>
      <c r="I59" s="135"/>
      <c r="J59" s="194">
        <v>375157</v>
      </c>
      <c r="K59" s="195">
        <f t="shared" si="11"/>
        <v>18757.850000000002</v>
      </c>
      <c r="L59" s="136">
        <f t="shared" si="12"/>
        <v>393914.85</v>
      </c>
      <c r="M59" s="196">
        <f t="shared" si="13"/>
        <v>5.5670093422879166E-2</v>
      </c>
      <c r="N59" s="135"/>
      <c r="O59" s="136"/>
      <c r="P59" s="135"/>
      <c r="Q59" s="135"/>
      <c r="R59" s="135"/>
      <c r="S59" s="135"/>
    </row>
    <row r="60" spans="6:19" x14ac:dyDescent="0.35">
      <c r="F60" s="45"/>
      <c r="H60" s="135"/>
      <c r="I60" s="135"/>
      <c r="J60" s="194">
        <v>378195</v>
      </c>
      <c r="K60" s="195">
        <f t="shared" si="11"/>
        <v>18909.75</v>
      </c>
      <c r="L60" s="136">
        <f t="shared" si="12"/>
        <v>397104.75</v>
      </c>
      <c r="M60" s="196">
        <f t="shared" si="13"/>
        <v>5.8502840144259605E-2</v>
      </c>
      <c r="N60" s="214"/>
      <c r="O60" s="136"/>
      <c r="P60" s="135"/>
      <c r="Q60" s="135"/>
      <c r="R60" s="135"/>
      <c r="S60" s="135"/>
    </row>
    <row r="61" spans="6:19" x14ac:dyDescent="0.35">
      <c r="F61" s="45"/>
      <c r="J61" s="194">
        <v>381259</v>
      </c>
      <c r="K61" s="195">
        <f t="shared" si="11"/>
        <v>19062.95</v>
      </c>
      <c r="L61" s="136">
        <f t="shared" si="12"/>
        <v>400321.95</v>
      </c>
      <c r="M61" s="196">
        <f t="shared" si="13"/>
        <v>5.850672272240514E-2</v>
      </c>
      <c r="O61" s="46"/>
      <c r="P61" s="46"/>
    </row>
    <row r="62" spans="6:19" x14ac:dyDescent="0.35">
      <c r="F62" s="45"/>
    </row>
    <row r="63" spans="6:19" x14ac:dyDescent="0.35">
      <c r="F63" s="45"/>
    </row>
    <row r="64" spans="6:19" x14ac:dyDescent="0.35">
      <c r="F64" s="46"/>
    </row>
  </sheetData>
  <mergeCells count="1">
    <mergeCell ref="D4:J4"/>
  </mergeCells>
  <pageMargins left="0.7" right="0.7" top="0.75" bottom="0.75" header="0.3" footer="0.3"/>
  <pageSetup paperSize="9" orientation="portrait" verticalDpi="0" r:id="rId1"/>
  <ignoredErrors>
    <ignoredError sqref="F10"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4CA37-6399-4043-86EA-BD3B5EFEB008}">
  <dimension ref="C4:F11"/>
  <sheetViews>
    <sheetView workbookViewId="0">
      <selection activeCell="K26" sqref="K26"/>
    </sheetView>
  </sheetViews>
  <sheetFormatPr defaultRowHeight="14.5" x14ac:dyDescent="0.35"/>
  <cols>
    <col min="4" max="4" width="14.7265625" customWidth="1"/>
    <col min="5" max="5" width="15.453125" customWidth="1"/>
  </cols>
  <sheetData>
    <row r="4" spans="3:6" ht="45" x14ac:dyDescent="0.35">
      <c r="C4" s="199" t="s">
        <v>79</v>
      </c>
      <c r="D4" s="199" t="s">
        <v>80</v>
      </c>
      <c r="E4" s="199" t="s">
        <v>81</v>
      </c>
      <c r="F4" s="199" t="s">
        <v>82</v>
      </c>
    </row>
    <row r="5" spans="3:6" ht="15.5" x14ac:dyDescent="0.35">
      <c r="C5" s="200">
        <v>2024</v>
      </c>
      <c r="D5" s="201">
        <v>11540</v>
      </c>
      <c r="E5" s="201">
        <v>8400</v>
      </c>
      <c r="F5" s="201">
        <v>3140</v>
      </c>
    </row>
    <row r="6" spans="3:6" ht="15.5" x14ac:dyDescent="0.35">
      <c r="C6" s="200">
        <v>2025</v>
      </c>
      <c r="D6" s="201">
        <v>11587</v>
      </c>
      <c r="E6" s="201">
        <v>8400</v>
      </c>
      <c r="F6" s="201">
        <v>3187</v>
      </c>
    </row>
    <row r="7" spans="3:6" ht="15.5" x14ac:dyDescent="0.35">
      <c r="C7" s="200">
        <v>2026</v>
      </c>
      <c r="D7" s="201">
        <v>11633</v>
      </c>
      <c r="E7" s="201">
        <v>8400</v>
      </c>
      <c r="F7" s="201">
        <v>3233</v>
      </c>
    </row>
    <row r="8" spans="3:6" ht="15.5" x14ac:dyDescent="0.35">
      <c r="C8" s="200">
        <v>2027</v>
      </c>
      <c r="D8" s="201">
        <v>11679</v>
      </c>
      <c r="E8" s="201">
        <v>8400</v>
      </c>
      <c r="F8" s="201">
        <v>3279</v>
      </c>
    </row>
    <row r="9" spans="3:6" ht="15.5" x14ac:dyDescent="0.35">
      <c r="C9" s="200">
        <v>2028</v>
      </c>
      <c r="D9" s="201">
        <v>11726</v>
      </c>
      <c r="E9" s="201">
        <v>8400</v>
      </c>
      <c r="F9" s="201">
        <v>3326</v>
      </c>
    </row>
    <row r="10" spans="3:6" ht="15.5" x14ac:dyDescent="0.35">
      <c r="C10" s="200">
        <v>2029</v>
      </c>
      <c r="D10" s="201">
        <v>11773</v>
      </c>
      <c r="E10" s="201">
        <v>8400</v>
      </c>
      <c r="F10" s="201">
        <v>3373</v>
      </c>
    </row>
    <row r="11" spans="3:6" ht="15.5" x14ac:dyDescent="0.35">
      <c r="C11" s="200">
        <v>2030</v>
      </c>
      <c r="D11" s="201">
        <v>11820</v>
      </c>
      <c r="E11" s="201">
        <v>8400</v>
      </c>
      <c r="F11" s="201">
        <v>3420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4C40D-8C25-43C0-9609-39EA0CEA7492}">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9</vt:i4>
      </vt:variant>
      <vt:variant>
        <vt:lpstr>Intervals amb nom</vt:lpstr>
      </vt:variant>
      <vt:variant>
        <vt:i4>1</vt:i4>
      </vt:variant>
    </vt:vector>
  </HeadingPairs>
  <TitlesOfParts>
    <vt:vector size="10" baseType="lpstr">
      <vt:lpstr>1  PREUS 2026</vt:lpstr>
      <vt:lpstr>2 PREUS 2027</vt:lpstr>
      <vt:lpstr>3 PREUS 2028</vt:lpstr>
      <vt:lpstr>3 PREUS 2029</vt:lpstr>
      <vt:lpstr>3 PREUS 2030</vt:lpstr>
      <vt:lpstr>Annex3bis</vt:lpstr>
      <vt:lpstr>EXECUCIÓ  PRÒRROGA</vt:lpstr>
      <vt:lpstr>Full2</vt:lpstr>
      <vt:lpstr>Full1</vt:lpstr>
      <vt:lpstr>Annex3bis!Àrea_d'impressió</vt:lpstr>
    </vt:vector>
  </TitlesOfParts>
  <Company>IMI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Barcelona</dc:creator>
  <cp:lastModifiedBy>VEAS CASTRO, ISMAEL</cp:lastModifiedBy>
  <cp:lastPrinted>2025-08-29T07:17:56Z</cp:lastPrinted>
  <dcterms:created xsi:type="dcterms:W3CDTF">2025-08-28T08:19:43Z</dcterms:created>
  <dcterms:modified xsi:type="dcterms:W3CDTF">2026-04-23T09:49:19Z</dcterms:modified>
</cp:coreProperties>
</file>