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470" windowWidth="14810" windowHeight="7650" tabRatio="636"/>
  </bookViews>
  <sheets>
    <sheet name="Càlcul estimat " sheetId="27" r:id="rId1"/>
    <sheet name="Informació conveni" sheetId="28" r:id="rId2"/>
    <sheet name="Càlcul sou auditor" sheetId="29" r:id="rId3"/>
  </sheets>
  <calcPr calcId="162913"/>
</workbook>
</file>

<file path=xl/calcChain.xml><?xml version="1.0" encoding="utf-8"?>
<calcChain xmlns="http://schemas.openxmlformats.org/spreadsheetml/2006/main">
  <c r="I49" i="27" l="1"/>
  <c r="J49" i="27"/>
  <c r="J50" i="27" s="1"/>
  <c r="K49" i="27"/>
  <c r="L49" i="27"/>
  <c r="I50" i="27"/>
  <c r="K50" i="27"/>
  <c r="L50" i="27"/>
  <c r="H50" i="27"/>
  <c r="H49" i="27"/>
  <c r="D50" i="27"/>
  <c r="E50" i="27"/>
  <c r="C50" i="27"/>
  <c r="D49" i="27"/>
  <c r="E49" i="27"/>
  <c r="C49" i="27"/>
  <c r="D35" i="27"/>
  <c r="D36" i="27"/>
  <c r="D37" i="27"/>
  <c r="D38" i="27"/>
  <c r="D34" i="27"/>
  <c r="E35" i="27"/>
  <c r="E36" i="27"/>
  <c r="E37" i="27"/>
  <c r="E38" i="27"/>
  <c r="E34" i="27"/>
  <c r="D29" i="27"/>
  <c r="D30" i="27"/>
  <c r="E29" i="27"/>
  <c r="E30" i="27"/>
  <c r="D28" i="27"/>
  <c r="E28" i="27"/>
  <c r="C12" i="29"/>
  <c r="C4" i="29"/>
  <c r="C5" i="29" s="1"/>
  <c r="C6" i="29" s="1"/>
  <c r="C3" i="29"/>
  <c r="C13" i="29" l="1"/>
  <c r="C14" i="29" s="1"/>
  <c r="C15" i="29" s="1"/>
  <c r="H48" i="27" l="1"/>
  <c r="K21" i="27" l="1"/>
  <c r="J21" i="27"/>
  <c r="I21" i="27"/>
  <c r="H21" i="27"/>
  <c r="G21" i="27"/>
  <c r="E21" i="27"/>
  <c r="D21" i="27"/>
  <c r="C21" i="27"/>
  <c r="K20" i="27"/>
  <c r="J20" i="27"/>
  <c r="I20" i="27"/>
  <c r="H20" i="27"/>
  <c r="E20" i="27"/>
  <c r="D20" i="27"/>
  <c r="C20" i="27"/>
  <c r="K19" i="27"/>
  <c r="J19" i="27"/>
  <c r="I19" i="27"/>
  <c r="H19" i="27"/>
  <c r="G19" i="27"/>
  <c r="E19" i="27"/>
  <c r="D19" i="27"/>
  <c r="C19" i="27"/>
  <c r="K18" i="27"/>
  <c r="J18" i="27"/>
  <c r="I18" i="27"/>
  <c r="H18" i="27"/>
  <c r="G18" i="27"/>
  <c r="E18" i="27"/>
  <c r="D18" i="27"/>
  <c r="C18" i="27"/>
  <c r="E22" i="27" l="1"/>
  <c r="G22" i="27"/>
  <c r="C34" i="27" s="1"/>
  <c r="D22" i="27"/>
  <c r="I22" i="27"/>
  <c r="C36" i="27" s="1"/>
  <c r="J48" i="27" s="1"/>
  <c r="K22" i="27"/>
  <c r="C38" i="27" s="1"/>
  <c r="L48" i="27" s="1"/>
  <c r="H22" i="27"/>
  <c r="C35" i="27" s="1"/>
  <c r="I48" i="27" s="1"/>
  <c r="J22" i="27"/>
  <c r="C37" i="27" s="1"/>
  <c r="K48" i="27" s="1"/>
  <c r="C22" i="27"/>
  <c r="C28" i="27" s="1"/>
  <c r="C48" i="27" s="1"/>
  <c r="C29" i="27" l="1"/>
  <c r="C30" i="27"/>
  <c r="E48" i="27" s="1"/>
  <c r="D48" i="27" l="1"/>
  <c r="M48" i="27"/>
  <c r="F49" i="27" l="1"/>
  <c r="F50" i="27"/>
  <c r="F48" i="27"/>
  <c r="M50" i="27"/>
  <c r="M49" i="27"/>
</calcChain>
</file>

<file path=xl/sharedStrings.xml><?xml version="1.0" encoding="utf-8"?>
<sst xmlns="http://schemas.openxmlformats.org/spreadsheetml/2006/main" count="90" uniqueCount="71">
  <si>
    <t>Subtotals</t>
  </si>
  <si>
    <t>Desplaçament mitjà (km)</t>
  </si>
  <si>
    <t>Cost del desplaçament (euros/km)</t>
  </si>
  <si>
    <t>a</t>
  </si>
  <si>
    <t>b</t>
  </si>
  <si>
    <t>c</t>
  </si>
  <si>
    <t>CT OPFH</t>
  </si>
  <si>
    <t>Preu de l'hora de controlador (€)</t>
  </si>
  <si>
    <t>Preu de l'hora de supervisor (€)</t>
  </si>
  <si>
    <t>Import de la dieta de manutenció  (€)</t>
  </si>
  <si>
    <t>Cost dels controladors (€)</t>
  </si>
  <si>
    <t>Cost del supervisor (€)</t>
  </si>
  <si>
    <t>Cost de les dietes (€)</t>
  </si>
  <si>
    <t>Cost dels desplaçaments (€)</t>
  </si>
  <si>
    <t>Controls: a,  criteris de reconeixement; b,  ús del fons operatiu; c,  segon nivell de retirades i mesures excepcionals de crisi</t>
  </si>
  <si>
    <t>COST UNITARI DE LA JORNADA DE CT (EUROS/DIA I  EQUIP DE CONTROL)</t>
  </si>
  <si>
    <t>Hores de supervisor/jornada</t>
  </si>
  <si>
    <t>Control reconeixement</t>
  </si>
  <si>
    <t>Control Gestió Crisi</t>
  </si>
  <si>
    <t>Control Programa Operatiu</t>
  </si>
  <si>
    <t>CT TIPUS OPFH.a=</t>
  </si>
  <si>
    <t>CT TIPUS OPFH.a+b=</t>
  </si>
  <si>
    <t>CT TIPUS OPFH.a+b+c=</t>
  </si>
  <si>
    <t>CT TIPUS PV3P.a=</t>
  </si>
  <si>
    <t>CT TIPUS PV3P.b=</t>
  </si>
  <si>
    <t>Llegenda:</t>
  </si>
  <si>
    <t>1. CÀLCUL PREU UNITARI CT PER EQUIP D'AUDITORS I 1 SUPERVISOR PER DIA</t>
  </si>
  <si>
    <t>de les mesures d’ajuts R(UE) 1308/2013</t>
  </si>
  <si>
    <t>CT TIPUS PV3P.c=</t>
  </si>
  <si>
    <t>Núm.  Controls Terreny</t>
  </si>
  <si>
    <t xml:space="preserve">CT OPFH </t>
  </si>
  <si>
    <t>a+b</t>
  </si>
  <si>
    <r>
      <t>c</t>
    </r>
    <r>
      <rPr>
        <vertAlign val="superscript"/>
        <sz val="10"/>
        <color theme="1"/>
        <rFont val="Arial"/>
        <family val="2"/>
      </rPr>
      <t xml:space="preserve"> (1)</t>
    </r>
  </si>
  <si>
    <t>a+b+c</t>
  </si>
  <si>
    <t>Hores de control in situ</t>
  </si>
  <si>
    <t>Hores control en despatx</t>
  </si>
  <si>
    <t>IVA (21 %)</t>
  </si>
  <si>
    <t>2.- Despesa màxima prevista en funció del nombre màxim de controls terreny previstos segons historial</t>
  </si>
  <si>
    <t>LOT 1</t>
  </si>
  <si>
    <t>CT OPFH - Controls de reconeixement d’OPFH I CT BENEFICIARIS AJUST FONS OPERATIUS</t>
  </si>
  <si>
    <t xml:space="preserve">Controls tipus: a, Reconeixement d’OP; b, Beneficiaris de l’ajut de fons operatius; c, segon nivell de retirades </t>
  </si>
  <si>
    <t>CT PROMOCIÓ VINS TERCERS PAÏSOS</t>
  </si>
  <si>
    <t>CT PROM VINS TERCERS PAÏSOS</t>
  </si>
  <si>
    <r>
      <rPr>
        <u/>
        <sz val="9"/>
        <color indexed="8"/>
        <rFont val="Calibri"/>
        <family val="2"/>
      </rPr>
      <t>CT POMOCIÓ VINS A TERCERS PAÏSOS</t>
    </r>
    <r>
      <rPr>
        <sz val="9"/>
        <color indexed="8"/>
        <rFont val="Calibri"/>
        <family val="1"/>
        <charset val="204"/>
      </rPr>
      <t xml:space="preserve">: </t>
    </r>
  </si>
  <si>
    <t>d</t>
  </si>
  <si>
    <t>Beneficiaris - Verificacions declaracions</t>
  </si>
  <si>
    <t>e</t>
  </si>
  <si>
    <t>CT TIPUS PV3P.d=</t>
  </si>
  <si>
    <t>CT TIPUS PV3P.e=</t>
  </si>
  <si>
    <r>
      <t xml:space="preserve">Controls tipus: </t>
    </r>
    <r>
      <rPr>
        <b/>
        <sz val="9"/>
        <color indexed="8"/>
        <rFont val="Calibri"/>
        <family val="2"/>
      </rPr>
      <t>a)</t>
    </r>
    <r>
      <rPr>
        <sz val="9"/>
        <color indexed="8"/>
        <rFont val="Calibri"/>
        <family val="1"/>
        <charset val="204"/>
      </rPr>
      <t xml:space="preserve"> Control de les declaracions responsables del Beneficiaris apartat 1.2.1 del Plec de Prescripcions Tècniques (PPT).  </t>
    </r>
    <r>
      <rPr>
        <b/>
        <sz val="9"/>
        <color indexed="8"/>
        <rFont val="Calibri"/>
        <family val="2"/>
      </rPr>
      <t>b)</t>
    </r>
    <r>
      <rPr>
        <sz val="9"/>
        <color indexed="8"/>
        <rFont val="Calibri"/>
        <family val="1"/>
        <charset val="204"/>
      </rPr>
      <t xml:space="preserve"> Controls descrits a l'apartat 1.2.2 del PPT  per a Programes d'import </t>
    </r>
    <r>
      <rPr>
        <u/>
        <sz val="9"/>
        <color indexed="8"/>
        <rFont val="Calibri"/>
        <family val="2"/>
      </rPr>
      <t xml:space="preserve">&lt; </t>
    </r>
    <r>
      <rPr>
        <sz val="9"/>
        <color indexed="8"/>
        <rFont val="Calibri"/>
        <family val="2"/>
      </rPr>
      <t xml:space="preserve">a 10.000,00 €; </t>
    </r>
    <r>
      <rPr>
        <u/>
        <sz val="9"/>
        <color indexed="8"/>
        <rFont val="Calibri"/>
        <family val="2"/>
      </rPr>
      <t xml:space="preserve"> </t>
    </r>
    <r>
      <rPr>
        <b/>
        <sz val="9"/>
        <color indexed="8"/>
        <rFont val="Calibri"/>
        <family val="2"/>
      </rPr>
      <t>c)</t>
    </r>
    <r>
      <rPr>
        <sz val="9"/>
        <color indexed="8"/>
        <rFont val="Calibri"/>
        <family val="2"/>
      </rPr>
      <t xml:space="preserve"> Controls descrits a l'apartat 1.2.2 del PPT  per a Programes d'import entre 10.001,00 € i 100.000,00 €;  </t>
    </r>
    <r>
      <rPr>
        <b/>
        <sz val="9"/>
        <color indexed="8"/>
        <rFont val="Calibri"/>
        <family val="2"/>
      </rPr>
      <t>d)</t>
    </r>
    <r>
      <rPr>
        <sz val="9"/>
        <color indexed="8"/>
        <rFont val="Calibri"/>
        <family val="2"/>
      </rPr>
      <t xml:space="preserve"> Controls descrits a l'apartat 1.2.2 del PPT  per a Programes d'import entre 100.001,00 € i 1.o00.000,00 €; e) Controls descrits a l'apartat 1.2.2 del PPT  per a Programes d'import  &gt;1.000.000,00 € </t>
    </r>
  </si>
  <si>
    <t>Programes amb un import entre 10.001,00 € i 100.000,00 €</t>
  </si>
  <si>
    <t>Programes amb un import fins a 10.000,00 €</t>
  </si>
  <si>
    <t>Programes amb un import entre 100.001 ,00 euros i  1.000.000,00 €</t>
  </si>
  <si>
    <t xml:space="preserve">Programes amb un import &gt; 1.000.000,00 € </t>
  </si>
  <si>
    <t>Decret 138/2008: Manutenció 38 euros /dia ; allotjament 120 euros /dia; desplaçaments 0,30 euros /km</t>
  </si>
  <si>
    <t xml:space="preserve">Annex . Càlcul del pressupost del contracte de servei d’auditoria externa per a realitzar durant l’any 2026 el control sobre el terreny </t>
  </si>
  <si>
    <t>La cap de servei</t>
  </si>
  <si>
    <t>Resolución de 4 de abril de 2025, de la Dirección General de Trabajo, por la que se registra y publica el XIX Convenio colectivo estatal de empresas de consultoría, tecnologías de la información y estudios de mercado y de la opinión pública.</t>
  </si>
  <si>
    <t>Àrea 4. Consultoria</t>
  </si>
  <si>
    <r>
      <rPr>
        <b/>
        <sz val="11"/>
        <color theme="1"/>
        <rFont val="Calibri"/>
        <scheme val="minor"/>
      </rPr>
      <t>Grup B</t>
    </r>
    <r>
      <rPr>
        <sz val="11"/>
        <color theme="1"/>
        <rFont val="Calibri"/>
        <family val="2"/>
        <scheme val="minor"/>
      </rPr>
      <t xml:space="preserve">. Pertenecen a este grupo profesional las personas que, tienen atribuidas funciones relacionadas con el análisis, definición, coordinación y supervisión de proyectos, tareas, actividades propias del sector, línea, área a las que pertenece, velando por la consecución de los objetivos perseguidos, y que dispongan de la necesaria formación, conocimiento y experiencia profesional. Planifican y gestionan, por proyecto, los recursos humanos y técnicos disponibles.
Desarrollan sus funciones con autonomía y capacidad de supervisión media-alta.
</t>
    </r>
    <r>
      <rPr>
        <b/>
        <sz val="11"/>
        <color theme="1"/>
        <rFont val="Calibri"/>
        <scheme val="minor"/>
      </rPr>
      <t>Nivel 1:</t>
    </r>
    <r>
      <rPr>
        <sz val="11"/>
        <color theme="1"/>
        <rFont val="Calibri"/>
        <family val="2"/>
        <scheme val="minor"/>
      </rPr>
      <t xml:space="preserve">
Personas con el perfil profesional adecuado, con experiencia profesional en las tareas del grupo y que poseen los conocimientos necesarios. Amplia autonomía en la ejecución de sus tareas. Demuestra iniciativa en las tareas asignadas. Supervisa y asigna tareas a personas a su cargo.</t>
    </r>
  </si>
  <si>
    <r>
      <rPr>
        <b/>
        <sz val="11"/>
        <color theme="1"/>
        <rFont val="Calibri"/>
        <scheme val="minor"/>
      </rPr>
      <t>Grup C</t>
    </r>
    <r>
      <rPr>
        <sz val="11"/>
        <color theme="1"/>
        <rFont val="Calibri"/>
        <family val="2"/>
        <scheme val="minor"/>
      </rPr>
      <t xml:space="preserve">. Pertenecen a este grupo profesional las personas que, realizan actividades de tipo técnico dentro de un área determinada de conocimiento, y se responsabilizan de la programación y supervisión de actividades realizadas por colaboradores internos o externos, y que dispongan de la necesaria formación, conocimiento y experiencia profesional. Organizan y programan las actividades bajo su responsabilidad, pudiendo llegar a supervisar de forma cercana la actividad desarrollada por las personas que componen sus equipos.
Desarrollan sus funciones con autonomía y capacidad de supervisión media.
</t>
    </r>
    <r>
      <rPr>
        <b/>
        <sz val="11"/>
        <color theme="1"/>
        <rFont val="Calibri"/>
        <scheme val="minor"/>
      </rPr>
      <t xml:space="preserve">Nivel 2:
</t>
    </r>
    <r>
      <rPr>
        <sz val="11"/>
        <color theme="1"/>
        <rFont val="Calibri"/>
        <scheme val="minor"/>
      </rPr>
      <t>Poseen los conocimientos necesarios y experiencia profesional en las tareas del grupo. Tiene conocimientos de las tareas administrativas o técnicas que realiza con iniciativa, pero bajo cierta supervisión. Puede impartir formación técnica. Es autónomo en la ejecución técnica de sus labores. Y requiere poca supervisión en los procesos.cargo.</t>
    </r>
  </si>
  <si>
    <t>Plus conveni</t>
  </si>
  <si>
    <t>Cost Seguretat Social empresa</t>
  </si>
  <si>
    <t>Hores 1600</t>
  </si>
  <si>
    <t>Grup B1(supervisor)</t>
  </si>
  <si>
    <t>Grup C2 (controlador)</t>
  </si>
  <si>
    <t>LOT 2</t>
  </si>
  <si>
    <t>CT PROM VINS TERCERS PAÏSOS (PV3P)</t>
  </si>
  <si>
    <t>Import base</t>
  </si>
  <si>
    <t>Import amb IVA</t>
  </si>
  <si>
    <t>IVA(21%)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</si>
</sst>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indexed="8"/>
      <name val="Arial"/>
      <family val="1"/>
      <charset val="204"/>
    </font>
    <font>
      <sz val="11"/>
      <color indexed="8"/>
      <name val="Calibri"/>
      <family val="1"/>
      <charset val="204"/>
    </font>
    <font>
      <sz val="9"/>
      <color indexed="8"/>
      <name val="Calibri"/>
      <family val="1"/>
      <charset val="204"/>
    </font>
    <font>
      <vertAlign val="superscript"/>
      <sz val="10"/>
      <color theme="1"/>
      <name val="Arial"/>
      <family val="2"/>
    </font>
    <font>
      <u/>
      <sz val="9"/>
      <color indexed="8"/>
      <name val="Calibri"/>
      <family val="1"/>
      <charset val="204"/>
    </font>
    <font>
      <sz val="10"/>
      <color rgb="FFFF0000"/>
      <name val="Arial"/>
      <family val="2"/>
    </font>
    <font>
      <u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1" fillId="0" borderId="1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33" xfId="0" applyNumberFormat="1" applyFont="1" applyFill="1" applyBorder="1" applyAlignment="1">
      <alignment vertical="center"/>
    </xf>
    <xf numFmtId="4" fontId="1" fillId="0" borderId="20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30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 vertical="center"/>
    </xf>
    <xf numFmtId="164" fontId="1" fillId="2" borderId="21" xfId="0" applyNumberFormat="1" applyFont="1" applyFill="1" applyBorder="1" applyAlignment="1">
      <alignment vertical="center"/>
    </xf>
    <xf numFmtId="164" fontId="1" fillId="2" borderId="33" xfId="0" applyNumberFormat="1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0" fontId="3" fillId="2" borderId="0" xfId="0" applyFont="1" applyFill="1"/>
    <xf numFmtId="4" fontId="0" fillId="3" borderId="3" xfId="0" applyNumberFormat="1" applyFill="1" applyBorder="1"/>
    <xf numFmtId="0" fontId="0" fillId="3" borderId="14" xfId="0" applyFill="1" applyBorder="1"/>
    <xf numFmtId="4" fontId="0" fillId="3" borderId="5" xfId="0" applyNumberFormat="1" applyFill="1" applyBorder="1"/>
    <xf numFmtId="4" fontId="0" fillId="4" borderId="23" xfId="0" applyNumberFormat="1" applyFill="1" applyBorder="1"/>
    <xf numFmtId="0" fontId="1" fillId="2" borderId="9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vertical="center"/>
    </xf>
    <xf numFmtId="0" fontId="1" fillId="2" borderId="4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/>
    </xf>
    <xf numFmtId="0" fontId="0" fillId="3" borderId="9" xfId="0" applyFill="1" applyBorder="1"/>
    <xf numFmtId="4" fontId="0" fillId="3" borderId="12" xfId="0" applyNumberFormat="1" applyFill="1" applyBorder="1"/>
    <xf numFmtId="4" fontId="0" fillId="3" borderId="15" xfId="0" applyNumberFormat="1" applyFill="1" applyBorder="1"/>
    <xf numFmtId="4" fontId="0" fillId="3" borderId="13" xfId="0" applyNumberFormat="1" applyFill="1" applyBorder="1"/>
    <xf numFmtId="4" fontId="0" fillId="4" borderId="10" xfId="0" applyNumberFormat="1" applyFill="1" applyBorder="1"/>
    <xf numFmtId="0" fontId="1" fillId="2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5" borderId="2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vertical="center"/>
    </xf>
    <xf numFmtId="3" fontId="12" fillId="0" borderId="8" xfId="0" applyNumberFormat="1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3" fontId="12" fillId="0" borderId="46" xfId="0" applyNumberFormat="1" applyFont="1" applyFill="1" applyBorder="1" applyAlignment="1">
      <alignment vertical="center"/>
    </xf>
    <xf numFmtId="3" fontId="12" fillId="0" borderId="45" xfId="0" applyNumberFormat="1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/>
    </xf>
    <xf numFmtId="0" fontId="1" fillId="2" borderId="5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0" fillId="0" borderId="52" xfId="0" applyBorder="1" applyAlignment="1"/>
    <xf numFmtId="0" fontId="0" fillId="0" borderId="53" xfId="0" applyBorder="1" applyAlignment="1"/>
    <xf numFmtId="0" fontId="1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4" fontId="1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2" fontId="9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top"/>
    </xf>
    <xf numFmtId="4" fontId="0" fillId="4" borderId="11" xfId="0" applyNumberFormat="1" applyFill="1" applyBorder="1"/>
    <xf numFmtId="0" fontId="0" fillId="6" borderId="0" xfId="0" applyFill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0" fillId="0" borderId="0" xfId="1" applyFont="1"/>
    <xf numFmtId="4" fontId="0" fillId="0" borderId="0" xfId="0" applyNumberFormat="1" applyAlignment="1">
      <alignment vertical="top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H62"/>
  <sheetViews>
    <sheetView tabSelected="1" topLeftCell="A17" zoomScale="85" zoomScaleNormal="85" workbookViewId="0">
      <selection activeCell="C38" sqref="C38"/>
    </sheetView>
  </sheetViews>
  <sheetFormatPr defaultColWidth="9.1796875" defaultRowHeight="14.5" x14ac:dyDescent="0.35"/>
  <cols>
    <col min="1" max="1" width="5.7265625" style="1" customWidth="1"/>
    <col min="2" max="2" width="33.453125" customWidth="1"/>
    <col min="3" max="3" width="12.81640625" customWidth="1"/>
    <col min="4" max="4" width="15" customWidth="1"/>
    <col min="5" max="5" width="15.1796875" customWidth="1"/>
    <col min="6" max="6" width="10.7265625" customWidth="1"/>
    <col min="7" max="7" width="14.7265625" customWidth="1"/>
    <col min="8" max="8" width="17.81640625" customWidth="1"/>
    <col min="9" max="9" width="17.7265625" customWidth="1"/>
    <col min="10" max="10" width="18.81640625" customWidth="1"/>
    <col min="11" max="11" width="15.26953125" customWidth="1"/>
    <col min="12" max="12" width="11.1796875" customWidth="1"/>
    <col min="13" max="13" width="9.7265625" customWidth="1"/>
    <col min="14" max="14" width="11.81640625" customWidth="1"/>
    <col min="16" max="16" width="11" bestFit="1" customWidth="1"/>
  </cols>
  <sheetData>
    <row r="1" spans="1:138" x14ac:dyDescent="0.35">
      <c r="A1" s="99" t="s">
        <v>55</v>
      </c>
      <c r="B1" s="99"/>
      <c r="C1" s="99"/>
      <c r="D1" s="99"/>
      <c r="E1" s="99"/>
      <c r="F1" s="99"/>
      <c r="G1" s="99"/>
      <c r="H1" s="99"/>
      <c r="I1" s="99"/>
      <c r="J1" s="99"/>
    </row>
    <row r="2" spans="1:138" s="1" customFormat="1" x14ac:dyDescent="0.35">
      <c r="A2" s="99" t="s">
        <v>27</v>
      </c>
      <c r="B2" s="99"/>
      <c r="C2" s="95"/>
      <c r="D2" s="95"/>
      <c r="E2" s="95"/>
      <c r="F2" s="95"/>
      <c r="G2" s="95"/>
      <c r="H2" s="95"/>
      <c r="I2" s="95"/>
      <c r="J2" s="95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</row>
    <row r="3" spans="1:138" s="1" customFormat="1" x14ac:dyDescent="0.35">
      <c r="A3" s="66"/>
      <c r="B3" s="66"/>
      <c r="C3" s="66"/>
      <c r="D3" s="66"/>
      <c r="E3" s="66"/>
      <c r="F3" s="66"/>
      <c r="G3" s="66"/>
      <c r="H3" s="66"/>
      <c r="I3" s="66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</row>
    <row r="4" spans="1:138" s="1" customFormat="1" ht="15" customHeight="1" x14ac:dyDescent="0.35">
      <c r="A4" s="34" t="s">
        <v>26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</row>
    <row r="5" spans="1:138" s="1" customFormat="1" x14ac:dyDescent="0.35">
      <c r="A5" s="100" t="s">
        <v>15</v>
      </c>
      <c r="B5" s="100"/>
      <c r="C5" s="100"/>
      <c r="D5" s="100"/>
      <c r="E5" s="100"/>
      <c r="F5" s="100"/>
      <c r="G5" s="100"/>
      <c r="H5" s="100"/>
      <c r="I5" s="99"/>
      <c r="J5" s="9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</row>
    <row r="6" spans="1:138" s="1" customFormat="1" ht="12.75" customHeight="1" thickBot="1" x14ac:dyDescent="0.4">
      <c r="A6"/>
      <c r="B6"/>
      <c r="C6" s="99"/>
      <c r="D6" s="99"/>
      <c r="E6" s="99"/>
      <c r="F6" s="99"/>
      <c r="G6" s="99"/>
      <c r="H6" s="99"/>
      <c r="I6" s="99"/>
      <c r="J6" s="99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</row>
    <row r="7" spans="1:138" s="1" customFormat="1" ht="15" thickBot="1" x14ac:dyDescent="0.4">
      <c r="A7"/>
      <c r="B7"/>
      <c r="C7" s="94" t="s">
        <v>30</v>
      </c>
      <c r="D7" s="74"/>
      <c r="E7" s="75"/>
      <c r="F7" s="7"/>
      <c r="G7" s="93" t="s">
        <v>42</v>
      </c>
      <c r="H7" s="89"/>
      <c r="I7" s="90"/>
      <c r="J7" s="90"/>
      <c r="K7" s="9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</row>
    <row r="8" spans="1:138" s="1" customFormat="1" ht="16" thickBot="1" x14ac:dyDescent="0.4">
      <c r="A8"/>
      <c r="B8"/>
      <c r="C8" s="49" t="s">
        <v>3</v>
      </c>
      <c r="D8" s="50" t="s">
        <v>4</v>
      </c>
      <c r="E8" s="51" t="s">
        <v>32</v>
      </c>
      <c r="F8" s="7"/>
      <c r="G8" s="48" t="s">
        <v>3</v>
      </c>
      <c r="H8" s="48" t="s">
        <v>4</v>
      </c>
      <c r="I8" s="48" t="s">
        <v>5</v>
      </c>
      <c r="J8" s="48" t="s">
        <v>44</v>
      </c>
      <c r="K8" s="73" t="s">
        <v>46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</row>
    <row r="9" spans="1:138" s="1" customFormat="1" ht="28.5" customHeight="1" thickBot="1" x14ac:dyDescent="0.4">
      <c r="A9"/>
      <c r="B9" s="52"/>
      <c r="C9" s="53" t="s">
        <v>17</v>
      </c>
      <c r="D9" s="53" t="s">
        <v>19</v>
      </c>
      <c r="E9" s="54" t="s">
        <v>18</v>
      </c>
      <c r="F9" s="7"/>
      <c r="G9" s="53" t="s">
        <v>45</v>
      </c>
      <c r="H9" s="53" t="s">
        <v>51</v>
      </c>
      <c r="I9" s="53" t="s">
        <v>50</v>
      </c>
      <c r="J9" s="53" t="s">
        <v>52</v>
      </c>
      <c r="K9" s="54" t="s">
        <v>53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</row>
    <row r="10" spans="1:138" s="1" customFormat="1" x14ac:dyDescent="0.35">
      <c r="A10"/>
      <c r="B10" s="15" t="s">
        <v>34</v>
      </c>
      <c r="C10" s="39">
        <v>10</v>
      </c>
      <c r="D10" s="47">
        <v>20</v>
      </c>
      <c r="E10" s="43">
        <v>10</v>
      </c>
      <c r="F10" s="7"/>
      <c r="G10" s="39">
        <v>5</v>
      </c>
      <c r="H10" s="47">
        <v>4</v>
      </c>
      <c r="I10" s="47">
        <v>10</v>
      </c>
      <c r="J10" s="47">
        <v>14</v>
      </c>
      <c r="K10" s="43">
        <v>18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</row>
    <row r="11" spans="1:138" s="1" customFormat="1" x14ac:dyDescent="0.35">
      <c r="A11"/>
      <c r="B11" s="12" t="s">
        <v>35</v>
      </c>
      <c r="C11" s="40">
        <v>16</v>
      </c>
      <c r="D11" s="85">
        <v>36</v>
      </c>
      <c r="E11" s="84">
        <v>18</v>
      </c>
      <c r="F11" s="7"/>
      <c r="G11" s="40">
        <v>10</v>
      </c>
      <c r="H11" s="85">
        <v>4</v>
      </c>
      <c r="I11" s="85">
        <v>12</v>
      </c>
      <c r="J11" s="85">
        <v>16</v>
      </c>
      <c r="K11" s="92">
        <v>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</row>
    <row r="12" spans="1:138" s="1" customFormat="1" ht="15" thickBot="1" x14ac:dyDescent="0.4">
      <c r="A12"/>
      <c r="B12" s="13" t="s">
        <v>16</v>
      </c>
      <c r="C12" s="44">
        <v>2</v>
      </c>
      <c r="D12" s="45">
        <v>8</v>
      </c>
      <c r="E12" s="46">
        <v>2</v>
      </c>
      <c r="F12" s="7"/>
      <c r="G12" s="44">
        <v>2</v>
      </c>
      <c r="H12" s="45">
        <v>2</v>
      </c>
      <c r="I12" s="45">
        <v>3</v>
      </c>
      <c r="J12" s="45">
        <v>4</v>
      </c>
      <c r="K12" s="46">
        <v>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</row>
    <row r="13" spans="1:138" s="1" customFormat="1" ht="15" thickTop="1" x14ac:dyDescent="0.35">
      <c r="A13"/>
      <c r="B13" s="15" t="s">
        <v>7</v>
      </c>
      <c r="C13" s="86">
        <v>23</v>
      </c>
      <c r="D13" s="87">
        <v>23</v>
      </c>
      <c r="E13" s="88">
        <v>23</v>
      </c>
      <c r="F13" s="7"/>
      <c r="G13" s="86">
        <v>23</v>
      </c>
      <c r="H13" s="87">
        <v>23</v>
      </c>
      <c r="I13" s="87">
        <v>23</v>
      </c>
      <c r="J13" s="87">
        <v>23</v>
      </c>
      <c r="K13" s="88">
        <v>23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</row>
    <row r="14" spans="1:138" s="1" customFormat="1" ht="15" thickBot="1" x14ac:dyDescent="0.4">
      <c r="A14"/>
      <c r="B14" s="13" t="s">
        <v>8</v>
      </c>
      <c r="C14" s="13">
        <v>26</v>
      </c>
      <c r="D14" s="41">
        <v>26</v>
      </c>
      <c r="E14" s="14">
        <v>26</v>
      </c>
      <c r="F14" s="7"/>
      <c r="G14" s="13">
        <v>26</v>
      </c>
      <c r="H14" s="41">
        <v>26</v>
      </c>
      <c r="I14" s="41">
        <v>26</v>
      </c>
      <c r="J14" s="41">
        <v>26</v>
      </c>
      <c r="K14" s="14">
        <v>26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</row>
    <row r="15" spans="1:138" s="1" customFormat="1" ht="15.5" thickTop="1" thickBot="1" x14ac:dyDescent="0.4">
      <c r="A15"/>
      <c r="B15" s="16" t="s">
        <v>9</v>
      </c>
      <c r="C15" s="16">
        <v>38</v>
      </c>
      <c r="D15" s="42">
        <v>38</v>
      </c>
      <c r="E15" s="17">
        <v>38</v>
      </c>
      <c r="F15" s="7"/>
      <c r="G15" s="16">
        <v>38</v>
      </c>
      <c r="H15" s="42">
        <v>38</v>
      </c>
      <c r="I15" s="42">
        <v>38</v>
      </c>
      <c r="J15" s="42">
        <v>38</v>
      </c>
      <c r="K15" s="17">
        <v>38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</row>
    <row r="16" spans="1:138" ht="15" thickTop="1" x14ac:dyDescent="0.35">
      <c r="A16"/>
      <c r="B16" s="18" t="s">
        <v>1</v>
      </c>
      <c r="C16" s="31">
        <v>325</v>
      </c>
      <c r="D16" s="32">
        <v>325</v>
      </c>
      <c r="E16" s="33">
        <v>325</v>
      </c>
      <c r="F16" s="7"/>
      <c r="G16" s="31">
        <v>115</v>
      </c>
      <c r="H16" s="32">
        <v>115</v>
      </c>
      <c r="I16" s="32">
        <v>115</v>
      </c>
      <c r="J16" s="32">
        <v>115</v>
      </c>
      <c r="K16" s="33">
        <v>115</v>
      </c>
    </row>
    <row r="17" spans="1:11" ht="15" thickBot="1" x14ac:dyDescent="0.4">
      <c r="A17"/>
      <c r="B17" s="5" t="s">
        <v>2</v>
      </c>
      <c r="C17" s="5">
        <v>0.3</v>
      </c>
      <c r="D17" s="11">
        <v>0.3</v>
      </c>
      <c r="E17" s="10">
        <v>0.3</v>
      </c>
      <c r="F17" s="7"/>
      <c r="G17" s="5">
        <v>0.3</v>
      </c>
      <c r="H17" s="11">
        <v>0.3</v>
      </c>
      <c r="I17" s="11">
        <v>0.3</v>
      </c>
      <c r="J17" s="11">
        <v>0.3</v>
      </c>
      <c r="K17" s="10">
        <v>0.3</v>
      </c>
    </row>
    <row r="18" spans="1:11" ht="15" thickTop="1" x14ac:dyDescent="0.35">
      <c r="A18"/>
      <c r="B18" s="3" t="s">
        <v>10</v>
      </c>
      <c r="C18" s="19">
        <f>(C10+C11)*C13</f>
        <v>598</v>
      </c>
      <c r="D18" s="20">
        <f>(D10+D11)*D13</f>
        <v>1288</v>
      </c>
      <c r="E18" s="21">
        <f t="shared" ref="E18" si="0">+(E10+E11)*E13</f>
        <v>644</v>
      </c>
      <c r="F18" s="7"/>
      <c r="G18" s="19">
        <f>+(G10+G11)*G13</f>
        <v>345</v>
      </c>
      <c r="H18" s="20">
        <f t="shared" ref="H18:K18" si="1">+(H10+H11)*H13</f>
        <v>184</v>
      </c>
      <c r="I18" s="20">
        <f t="shared" si="1"/>
        <v>506</v>
      </c>
      <c r="J18" s="20">
        <f t="shared" si="1"/>
        <v>690</v>
      </c>
      <c r="K18" s="21">
        <f t="shared" si="1"/>
        <v>966</v>
      </c>
    </row>
    <row r="19" spans="1:11" x14ac:dyDescent="0.35">
      <c r="A19"/>
      <c r="B19" s="4" t="s">
        <v>11</v>
      </c>
      <c r="C19" s="22">
        <f>C12*C14</f>
        <v>52</v>
      </c>
      <c r="D19" s="23">
        <f t="shared" ref="D19:E19" si="2">+D12*D14</f>
        <v>208</v>
      </c>
      <c r="E19" s="24">
        <f t="shared" si="2"/>
        <v>52</v>
      </c>
      <c r="F19" s="7"/>
      <c r="G19" s="22">
        <f>+G12*G14</f>
        <v>52</v>
      </c>
      <c r="H19" s="23">
        <f t="shared" ref="H19:K19" si="3">+H12*H14</f>
        <v>52</v>
      </c>
      <c r="I19" s="23">
        <f t="shared" si="3"/>
        <v>78</v>
      </c>
      <c r="J19" s="23">
        <f t="shared" si="3"/>
        <v>104</v>
      </c>
      <c r="K19" s="24">
        <f t="shared" si="3"/>
        <v>130</v>
      </c>
    </row>
    <row r="20" spans="1:11" x14ac:dyDescent="0.35">
      <c r="A20"/>
      <c r="B20" s="2" t="s">
        <v>12</v>
      </c>
      <c r="C20" s="24">
        <f>C15*2</f>
        <v>76</v>
      </c>
      <c r="D20" s="24">
        <f>D15*3</f>
        <v>114</v>
      </c>
      <c r="E20" s="24">
        <f>E15*2</f>
        <v>76</v>
      </c>
      <c r="F20" s="7"/>
      <c r="G20" s="22">
        <v>19</v>
      </c>
      <c r="H20" s="23">
        <f>H15*1</f>
        <v>38</v>
      </c>
      <c r="I20" s="23">
        <f>I15*1</f>
        <v>38</v>
      </c>
      <c r="J20" s="23">
        <f>J15*2</f>
        <v>76</v>
      </c>
      <c r="K20" s="24">
        <f>K15*2</f>
        <v>76</v>
      </c>
    </row>
    <row r="21" spans="1:11" s="6" customFormat="1" ht="15" thickBot="1" x14ac:dyDescent="0.4">
      <c r="A21"/>
      <c r="B21" s="8" t="s">
        <v>13</v>
      </c>
      <c r="C21" s="25">
        <f>C16*C17</f>
        <v>97.5</v>
      </c>
      <c r="D21" s="26">
        <f>D16*D17</f>
        <v>97.5</v>
      </c>
      <c r="E21" s="27">
        <f>E16*E17</f>
        <v>97.5</v>
      </c>
      <c r="F21" s="7"/>
      <c r="G21" s="25">
        <f>G16*G17</f>
        <v>34.5</v>
      </c>
      <c r="H21" s="26">
        <f>H16*H17</f>
        <v>34.5</v>
      </c>
      <c r="I21" s="26">
        <f>I16*I17</f>
        <v>34.5</v>
      </c>
      <c r="J21" s="26">
        <f>J16*J17</f>
        <v>34.5</v>
      </c>
      <c r="K21" s="27">
        <f>K16*K17</f>
        <v>34.5</v>
      </c>
    </row>
    <row r="22" spans="1:11" s="7" customFormat="1" ht="15" thickBot="1" x14ac:dyDescent="0.4">
      <c r="A22"/>
      <c r="B22" s="9" t="s">
        <v>0</v>
      </c>
      <c r="C22" s="28">
        <f>SUM(C18:C21)</f>
        <v>823.5</v>
      </c>
      <c r="D22" s="29">
        <f t="shared" ref="D22" si="4">SUM(D18:D21)</f>
        <v>1707.5</v>
      </c>
      <c r="E22" s="30">
        <f>SUM(E18:E21)</f>
        <v>869.5</v>
      </c>
      <c r="G22" s="28">
        <f>SUM(G18:G21)</f>
        <v>450.5</v>
      </c>
      <c r="H22" s="29">
        <f t="shared" ref="H22:K22" si="5">SUM(H18:H21)</f>
        <v>308.5</v>
      </c>
      <c r="I22" s="29">
        <f t="shared" si="5"/>
        <v>656.5</v>
      </c>
      <c r="J22" s="29">
        <f t="shared" si="5"/>
        <v>904.5</v>
      </c>
      <c r="K22" s="30">
        <f t="shared" si="5"/>
        <v>1206.5</v>
      </c>
    </row>
    <row r="23" spans="1:11" s="7" customFormat="1" x14ac:dyDescent="0.35">
      <c r="A23"/>
      <c r="B23" t="s">
        <v>14</v>
      </c>
      <c r="C23"/>
      <c r="D23"/>
      <c r="E23"/>
      <c r="F23"/>
      <c r="G23" s="98"/>
      <c r="H23" s="98"/>
      <c r="I23" s="98"/>
      <c r="J23" s="98"/>
      <c r="K23" s="98"/>
    </row>
    <row r="24" spans="1:11" x14ac:dyDescent="0.35">
      <c r="A24"/>
      <c r="B24" t="s">
        <v>54</v>
      </c>
    </row>
    <row r="25" spans="1:11" x14ac:dyDescent="0.35">
      <c r="A25"/>
    </row>
    <row r="26" spans="1:11" x14ac:dyDescent="0.35">
      <c r="A26"/>
    </row>
    <row r="27" spans="1:11" x14ac:dyDescent="0.35">
      <c r="B27" s="68" t="s">
        <v>30</v>
      </c>
      <c r="C27" s="76" t="s">
        <v>68</v>
      </c>
      <c r="D27" s="76" t="s">
        <v>69</v>
      </c>
      <c r="E27" s="76" t="s">
        <v>36</v>
      </c>
    </row>
    <row r="28" spans="1:11" x14ac:dyDescent="0.35">
      <c r="B28" s="68" t="s">
        <v>20</v>
      </c>
      <c r="C28" s="69">
        <f>C22</f>
        <v>823.5</v>
      </c>
      <c r="D28" s="69">
        <f>C28+E28</f>
        <v>996.43499999999995</v>
      </c>
      <c r="E28" s="69">
        <f>C28*0.21</f>
        <v>172.935</v>
      </c>
    </row>
    <row r="29" spans="1:11" x14ac:dyDescent="0.35">
      <c r="B29" s="68" t="s">
        <v>21</v>
      </c>
      <c r="C29" s="69">
        <f>C22+D22</f>
        <v>2531</v>
      </c>
      <c r="D29" s="69">
        <f t="shared" ref="D29:D30" si="6">C29+E29</f>
        <v>3062.51</v>
      </c>
      <c r="E29" s="69">
        <f t="shared" ref="E29:E30" si="7">C29*0.21</f>
        <v>531.51</v>
      </c>
    </row>
    <row r="30" spans="1:11" x14ac:dyDescent="0.35">
      <c r="B30" s="68" t="s">
        <v>22</v>
      </c>
      <c r="C30" s="69">
        <f>C22+D22+E22</f>
        <v>3400.5</v>
      </c>
      <c r="D30" s="69">
        <f t="shared" si="6"/>
        <v>4114.6049999999996</v>
      </c>
      <c r="E30" s="69">
        <f t="shared" si="7"/>
        <v>714.10500000000002</v>
      </c>
    </row>
    <row r="31" spans="1:11" x14ac:dyDescent="0.35">
      <c r="B31" s="69"/>
      <c r="C31" s="69"/>
      <c r="D31" s="69"/>
      <c r="E31" s="69"/>
    </row>
    <row r="32" spans="1:11" x14ac:dyDescent="0.35">
      <c r="B32" s="69"/>
      <c r="C32" s="69"/>
      <c r="D32" s="69"/>
      <c r="E32" s="69"/>
    </row>
    <row r="33" spans="2:13" x14ac:dyDescent="0.35">
      <c r="B33" s="68" t="s">
        <v>67</v>
      </c>
      <c r="C33" s="76" t="s">
        <v>68</v>
      </c>
      <c r="D33" s="76" t="s">
        <v>69</v>
      </c>
      <c r="E33" s="76" t="s">
        <v>36</v>
      </c>
    </row>
    <row r="34" spans="2:13" x14ac:dyDescent="0.35">
      <c r="B34" s="68" t="s">
        <v>23</v>
      </c>
      <c r="C34" s="69">
        <f>G22</f>
        <v>450.5</v>
      </c>
      <c r="D34" s="69">
        <f>C34+E34</f>
        <v>545.10500000000002</v>
      </c>
      <c r="E34" s="69">
        <f>C34*0.21</f>
        <v>94.60499999999999</v>
      </c>
    </row>
    <row r="35" spans="2:13" x14ac:dyDescent="0.35">
      <c r="B35" s="68" t="s">
        <v>24</v>
      </c>
      <c r="C35" s="69">
        <f>H22</f>
        <v>308.5</v>
      </c>
      <c r="D35" s="69">
        <f t="shared" ref="D35:D38" si="8">C35+E35</f>
        <v>373.28499999999997</v>
      </c>
      <c r="E35" s="69">
        <f t="shared" ref="E35:E38" si="9">C35*0.21</f>
        <v>64.784999999999997</v>
      </c>
    </row>
    <row r="36" spans="2:13" x14ac:dyDescent="0.35">
      <c r="B36" s="68" t="s">
        <v>28</v>
      </c>
      <c r="C36" s="69">
        <f>I22</f>
        <v>656.5</v>
      </c>
      <c r="D36" s="69">
        <f t="shared" si="8"/>
        <v>794.36500000000001</v>
      </c>
      <c r="E36" s="69">
        <f t="shared" si="9"/>
        <v>137.86500000000001</v>
      </c>
    </row>
    <row r="37" spans="2:13" x14ac:dyDescent="0.35">
      <c r="B37" s="68" t="s">
        <v>47</v>
      </c>
      <c r="C37" s="69">
        <f>J22</f>
        <v>904.5</v>
      </c>
      <c r="D37" s="69">
        <f t="shared" si="8"/>
        <v>1094.4449999999999</v>
      </c>
      <c r="E37" s="69">
        <f t="shared" si="9"/>
        <v>189.94499999999999</v>
      </c>
    </row>
    <row r="38" spans="2:13" x14ac:dyDescent="0.35">
      <c r="B38" s="68" t="s">
        <v>48</v>
      </c>
      <c r="C38" s="69">
        <f>K22</f>
        <v>1206.5</v>
      </c>
      <c r="D38" s="69">
        <f t="shared" si="8"/>
        <v>1459.865</v>
      </c>
      <c r="E38" s="69">
        <f t="shared" si="9"/>
        <v>253.36499999999998</v>
      </c>
    </row>
    <row r="41" spans="2:13" x14ac:dyDescent="0.35">
      <c r="B41" s="65" t="s">
        <v>37</v>
      </c>
      <c r="C41" s="66"/>
      <c r="D41" s="66"/>
      <c r="E41" s="66"/>
      <c r="F41" s="66"/>
      <c r="G41" s="66"/>
      <c r="H41" s="66"/>
      <c r="I41" s="66"/>
      <c r="J41" s="66"/>
    </row>
    <row r="42" spans="2:13" ht="15" thickBot="1" x14ac:dyDescent="0.4">
      <c r="B42" s="65"/>
      <c r="C42" s="66"/>
      <c r="D42" s="66"/>
      <c r="E42" s="66"/>
      <c r="F42" s="66"/>
      <c r="G42" s="66"/>
      <c r="H42" s="66"/>
      <c r="I42" s="66"/>
      <c r="J42" s="66"/>
    </row>
    <row r="43" spans="2:13" ht="15" thickBot="1" x14ac:dyDescent="0.4">
      <c r="B43" s="65"/>
      <c r="C43" s="103" t="s">
        <v>38</v>
      </c>
      <c r="D43" s="104"/>
      <c r="E43" s="104"/>
      <c r="F43" s="105"/>
      <c r="G43" s="66"/>
      <c r="H43" s="103" t="s">
        <v>66</v>
      </c>
      <c r="I43" s="104"/>
      <c r="J43" s="104"/>
      <c r="K43" s="105"/>
    </row>
    <row r="44" spans="2:13" ht="15" thickBot="1" x14ac:dyDescent="0.4">
      <c r="B44" s="65"/>
      <c r="C44" s="66"/>
      <c r="D44" s="66"/>
      <c r="E44" s="66"/>
      <c r="F44" s="66"/>
      <c r="G44" s="66"/>
    </row>
    <row r="45" spans="2:13" ht="15" thickBot="1" x14ac:dyDescent="0.4">
      <c r="C45" s="106" t="s">
        <v>6</v>
      </c>
      <c r="D45" s="107"/>
      <c r="E45" s="107"/>
      <c r="F45" s="108"/>
      <c r="H45" s="103" t="s">
        <v>41</v>
      </c>
      <c r="I45" s="104"/>
      <c r="J45" s="104"/>
      <c r="K45" s="105"/>
    </row>
    <row r="46" spans="2:13" ht="15" thickBot="1" x14ac:dyDescent="0.4">
      <c r="C46" s="55" t="s">
        <v>3</v>
      </c>
      <c r="D46" s="56" t="s">
        <v>31</v>
      </c>
      <c r="E46" s="56" t="s">
        <v>33</v>
      </c>
      <c r="F46" s="57" t="s">
        <v>0</v>
      </c>
      <c r="H46" s="70" t="s">
        <v>3</v>
      </c>
      <c r="I46" s="71" t="s">
        <v>4</v>
      </c>
      <c r="J46" s="72" t="s">
        <v>5</v>
      </c>
      <c r="K46" s="72" t="s">
        <v>44</v>
      </c>
      <c r="L46" s="72" t="s">
        <v>46</v>
      </c>
      <c r="M46" s="57" t="s">
        <v>0</v>
      </c>
    </row>
    <row r="47" spans="2:13" ht="15" thickBot="1" x14ac:dyDescent="0.4">
      <c r="B47" s="63" t="s">
        <v>29</v>
      </c>
      <c r="C47" s="77">
        <v>3</v>
      </c>
      <c r="D47" s="78">
        <v>23</v>
      </c>
      <c r="E47" s="79">
        <v>11</v>
      </c>
      <c r="F47" s="64"/>
      <c r="H47" s="80">
        <v>19</v>
      </c>
      <c r="I47" s="81">
        <v>9</v>
      </c>
      <c r="J47" s="82">
        <v>11</v>
      </c>
      <c r="K47" s="82">
        <v>9</v>
      </c>
      <c r="L47" s="82">
        <v>3</v>
      </c>
      <c r="M47" s="64"/>
    </row>
    <row r="48" spans="2:13" x14ac:dyDescent="0.35">
      <c r="B48" s="58" t="s">
        <v>68</v>
      </c>
      <c r="C48" s="59">
        <f>C28*C47</f>
        <v>2470.5</v>
      </c>
      <c r="D48" s="60">
        <f>C29*D47</f>
        <v>58213</v>
      </c>
      <c r="E48" s="61">
        <f>C30*E47</f>
        <v>37405.5</v>
      </c>
      <c r="F48" s="62">
        <f>+SUM(C48:E48)</f>
        <v>98089</v>
      </c>
      <c r="H48" s="59">
        <f>C34*H47</f>
        <v>8559.5</v>
      </c>
      <c r="I48" s="60">
        <f>C35*I47</f>
        <v>2776.5</v>
      </c>
      <c r="J48" s="60">
        <f>C36*J47</f>
        <v>7221.5</v>
      </c>
      <c r="K48" s="60">
        <f>C37*K47</f>
        <v>8140.5</v>
      </c>
      <c r="L48" s="60">
        <f>C38*L47</f>
        <v>3619.5</v>
      </c>
      <c r="M48" s="62">
        <f>H48+I48+J48+K48+L48</f>
        <v>30317.5</v>
      </c>
    </row>
    <row r="49" spans="2:13" x14ac:dyDescent="0.35">
      <c r="B49" s="36" t="s">
        <v>70</v>
      </c>
      <c r="C49" s="35">
        <f>C48*0.21</f>
        <v>518.80499999999995</v>
      </c>
      <c r="D49" s="35">
        <f t="shared" ref="D49:E49" si="10">D48*0.21</f>
        <v>12224.73</v>
      </c>
      <c r="E49" s="35">
        <f t="shared" si="10"/>
        <v>7855.1549999999997</v>
      </c>
      <c r="F49" s="111">
        <f>+SUM(C49:E49)</f>
        <v>20598.689999999999</v>
      </c>
      <c r="H49" s="35">
        <f>H48*0.21</f>
        <v>1797.4949999999999</v>
      </c>
      <c r="I49" s="35">
        <f t="shared" ref="I49:L49" si="11">I48*0.21</f>
        <v>583.06499999999994</v>
      </c>
      <c r="J49" s="35">
        <f t="shared" si="11"/>
        <v>1516.5149999999999</v>
      </c>
      <c r="K49" s="35">
        <f t="shared" si="11"/>
        <v>1709.5049999999999</v>
      </c>
      <c r="L49" s="35">
        <f t="shared" si="11"/>
        <v>760.09500000000003</v>
      </c>
      <c r="M49" s="62">
        <f>H49+I49+J49+K49+L49</f>
        <v>6366.6750000000002</v>
      </c>
    </row>
    <row r="50" spans="2:13" ht="15" thickBot="1" x14ac:dyDescent="0.4">
      <c r="B50" s="37" t="s">
        <v>69</v>
      </c>
      <c r="C50" s="37">
        <f>C48+C49</f>
        <v>2989.3049999999998</v>
      </c>
      <c r="D50" s="37">
        <f t="shared" ref="D50:E50" si="12">D48+D49</f>
        <v>70437.73</v>
      </c>
      <c r="E50" s="37">
        <f t="shared" si="12"/>
        <v>45260.654999999999</v>
      </c>
      <c r="F50" s="38">
        <f>+SUM(C50:E50)</f>
        <v>118687.68999999999</v>
      </c>
      <c r="H50" s="37">
        <f>H48+H49</f>
        <v>10356.994999999999</v>
      </c>
      <c r="I50" s="37">
        <f t="shared" ref="I50:L50" si="13">I48+I49</f>
        <v>3359.5650000000001</v>
      </c>
      <c r="J50" s="37">
        <f t="shared" si="13"/>
        <v>8738.0149999999994</v>
      </c>
      <c r="K50" s="37">
        <f t="shared" si="13"/>
        <v>9850.0049999999992</v>
      </c>
      <c r="L50" s="37">
        <f t="shared" si="13"/>
        <v>4379.5950000000003</v>
      </c>
      <c r="M50" s="62">
        <f>H50+I50+J50+K50+L50</f>
        <v>36684.174999999996</v>
      </c>
    </row>
    <row r="51" spans="2:13" x14ac:dyDescent="0.35">
      <c r="B51" s="65"/>
      <c r="C51" s="66"/>
      <c r="D51" s="66"/>
      <c r="E51" s="66"/>
      <c r="F51" s="66"/>
      <c r="G51" s="66"/>
      <c r="J51" s="66"/>
    </row>
    <row r="52" spans="2:13" x14ac:dyDescent="0.35">
      <c r="B52" s="65"/>
      <c r="C52" s="66"/>
      <c r="D52" s="66"/>
      <c r="E52" s="66"/>
      <c r="F52" s="66"/>
      <c r="G52" s="66"/>
      <c r="H52" s="66"/>
      <c r="I52" s="66"/>
      <c r="J52" s="66"/>
    </row>
    <row r="53" spans="2:13" x14ac:dyDescent="0.35">
      <c r="B53" s="67" t="s">
        <v>25</v>
      </c>
      <c r="C53" s="66"/>
      <c r="D53" s="66"/>
      <c r="E53" s="66"/>
      <c r="F53" s="66"/>
      <c r="G53" s="66"/>
      <c r="H53" s="66"/>
      <c r="I53" s="66"/>
      <c r="J53" s="66"/>
    </row>
    <row r="54" spans="2:13" x14ac:dyDescent="0.35">
      <c r="B54" s="109" t="s">
        <v>39</v>
      </c>
      <c r="C54" s="110"/>
      <c r="D54" s="110"/>
      <c r="E54" s="110"/>
      <c r="F54" s="66"/>
      <c r="G54" s="66"/>
      <c r="H54" s="116"/>
      <c r="I54" s="66"/>
      <c r="J54" s="66"/>
    </row>
    <row r="55" spans="2:13" x14ac:dyDescent="0.35">
      <c r="B55" s="67" t="s">
        <v>40</v>
      </c>
      <c r="C55" s="66"/>
      <c r="D55" s="66"/>
      <c r="E55" s="66"/>
      <c r="F55" s="66"/>
      <c r="G55" s="66"/>
      <c r="H55" s="66"/>
      <c r="I55" s="116"/>
      <c r="J55" s="66"/>
    </row>
    <row r="56" spans="2:13" x14ac:dyDescent="0.35">
      <c r="B56" s="96"/>
      <c r="H56" s="66"/>
      <c r="I56" s="66"/>
      <c r="J56" s="66"/>
    </row>
    <row r="57" spans="2:13" x14ac:dyDescent="0.35">
      <c r="B57" s="83" t="s">
        <v>43</v>
      </c>
      <c r="C57" s="66"/>
      <c r="D57" s="66"/>
      <c r="E57" s="66"/>
      <c r="F57" s="66"/>
      <c r="G57" s="66"/>
      <c r="H57" s="66"/>
      <c r="I57" s="66"/>
      <c r="J57" s="66"/>
    </row>
    <row r="58" spans="2:13" x14ac:dyDescent="0.35">
      <c r="B58" s="101" t="s">
        <v>49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</row>
    <row r="59" spans="2:13" x14ac:dyDescent="0.35">
      <c r="B59" s="67"/>
      <c r="C59" s="66"/>
      <c r="D59" s="66"/>
      <c r="E59" s="66"/>
      <c r="F59" s="66"/>
      <c r="G59" s="66"/>
      <c r="H59" s="66"/>
      <c r="I59" s="66"/>
      <c r="J59" s="66"/>
    </row>
    <row r="60" spans="2:13" x14ac:dyDescent="0.35">
      <c r="B60" s="97" t="s">
        <v>56</v>
      </c>
      <c r="C60" s="66"/>
      <c r="D60" s="66"/>
      <c r="E60" s="66"/>
      <c r="F60" s="66"/>
      <c r="G60" s="66"/>
      <c r="H60" s="66"/>
      <c r="I60" s="66"/>
      <c r="J60" s="66"/>
    </row>
    <row r="61" spans="2:13" x14ac:dyDescent="0.35">
      <c r="B61" s="97"/>
      <c r="C61" s="66"/>
      <c r="D61" s="66"/>
      <c r="E61" s="66"/>
      <c r="F61" s="66"/>
      <c r="G61" s="66"/>
      <c r="H61" s="66"/>
      <c r="I61" s="66"/>
      <c r="J61" s="66"/>
    </row>
    <row r="62" spans="2:13" x14ac:dyDescent="0.35">
      <c r="B62" s="97"/>
      <c r="C62" s="66"/>
      <c r="D62" s="66"/>
      <c r="E62" s="66"/>
    </row>
  </sheetData>
  <mergeCells count="14">
    <mergeCell ref="B58:M58"/>
    <mergeCell ref="C43:F43"/>
    <mergeCell ref="H43:K43"/>
    <mergeCell ref="C45:F45"/>
    <mergeCell ref="H45:K45"/>
    <mergeCell ref="B54:E54"/>
    <mergeCell ref="A1:J1"/>
    <mergeCell ref="A2:B2"/>
    <mergeCell ref="A5:H5"/>
    <mergeCell ref="I5:J5"/>
    <mergeCell ref="C6:D6"/>
    <mergeCell ref="E6:F6"/>
    <mergeCell ref="G6:H6"/>
    <mergeCell ref="I6:J6"/>
  </mergeCell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4" workbookViewId="0">
      <selection activeCell="C4" sqref="C4"/>
    </sheetView>
  </sheetViews>
  <sheetFormatPr defaultRowHeight="20" customHeight="1" x14ac:dyDescent="0.35"/>
  <cols>
    <col min="1" max="1" width="114.26953125" style="66" customWidth="1"/>
    <col min="2" max="16384" width="8.7265625" style="66"/>
  </cols>
  <sheetData>
    <row r="1" spans="1:1" ht="50" customHeight="1" x14ac:dyDescent="0.35">
      <c r="A1" s="112" t="s">
        <v>57</v>
      </c>
    </row>
    <row r="2" spans="1:1" ht="26" customHeight="1" x14ac:dyDescent="0.35">
      <c r="A2" s="113" t="s">
        <v>58</v>
      </c>
    </row>
    <row r="3" spans="1:1" ht="146" customHeight="1" x14ac:dyDescent="0.35">
      <c r="A3" s="114" t="s">
        <v>59</v>
      </c>
    </row>
    <row r="4" spans="1:1" ht="151" customHeight="1" x14ac:dyDescent="0.35">
      <c r="A4" s="114" t="s">
        <v>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H10" sqref="H10"/>
    </sheetView>
  </sheetViews>
  <sheetFormatPr defaultRowHeight="14.5" x14ac:dyDescent="0.35"/>
  <cols>
    <col min="1" max="1" width="26.08984375" bestFit="1" customWidth="1"/>
    <col min="3" max="3" width="10.08984375" bestFit="1" customWidth="1"/>
  </cols>
  <sheetData>
    <row r="1" spans="1:3" x14ac:dyDescent="0.35">
      <c r="A1" t="s">
        <v>64</v>
      </c>
      <c r="B1" s="115"/>
      <c r="C1" s="115">
        <v>27767.72</v>
      </c>
    </row>
    <row r="2" spans="1:3" x14ac:dyDescent="0.35">
      <c r="A2" t="s">
        <v>61</v>
      </c>
      <c r="C2" s="115">
        <v>3085.3</v>
      </c>
    </row>
    <row r="3" spans="1:3" x14ac:dyDescent="0.35">
      <c r="C3" s="115">
        <f>SUM(C1:C2)</f>
        <v>30853.02</v>
      </c>
    </row>
    <row r="4" spans="1:3" x14ac:dyDescent="0.35">
      <c r="A4" t="s">
        <v>62</v>
      </c>
      <c r="C4" s="115">
        <f>C3*0.3198</f>
        <v>9866.7957959999985</v>
      </c>
    </row>
    <row r="5" spans="1:3" x14ac:dyDescent="0.35">
      <c r="C5" s="115">
        <f>SUM(C3:C4)</f>
        <v>40719.815795999995</v>
      </c>
    </row>
    <row r="6" spans="1:3" x14ac:dyDescent="0.35">
      <c r="A6" t="s">
        <v>63</v>
      </c>
      <c r="C6" s="115">
        <f>C5/1600</f>
        <v>25.449884872499997</v>
      </c>
    </row>
    <row r="7" spans="1:3" x14ac:dyDescent="0.35">
      <c r="C7" s="115"/>
    </row>
    <row r="8" spans="1:3" x14ac:dyDescent="0.35">
      <c r="C8" s="115"/>
    </row>
    <row r="9" spans="1:3" x14ac:dyDescent="0.35">
      <c r="C9" s="115"/>
    </row>
    <row r="10" spans="1:3" x14ac:dyDescent="0.35">
      <c r="A10" t="s">
        <v>65</v>
      </c>
      <c r="B10" s="115"/>
      <c r="C10" s="115">
        <v>24369.25</v>
      </c>
    </row>
    <row r="11" spans="1:3" x14ac:dyDescent="0.35">
      <c r="A11" t="s">
        <v>61</v>
      </c>
      <c r="C11" s="115">
        <v>2707.68</v>
      </c>
    </row>
    <row r="12" spans="1:3" x14ac:dyDescent="0.35">
      <c r="C12" s="115">
        <f>SUM(C10:C11)</f>
        <v>27076.93</v>
      </c>
    </row>
    <row r="13" spans="1:3" x14ac:dyDescent="0.35">
      <c r="A13" t="s">
        <v>62</v>
      </c>
      <c r="C13" s="115">
        <f>C12*0.3198</f>
        <v>8659.202213999999</v>
      </c>
    </row>
    <row r="14" spans="1:3" x14ac:dyDescent="0.35">
      <c r="C14" s="115">
        <f>SUM(C12:C13)</f>
        <v>35736.132213999997</v>
      </c>
    </row>
    <row r="15" spans="1:3" x14ac:dyDescent="0.35">
      <c r="A15" t="s">
        <v>63</v>
      </c>
      <c r="C15" s="115">
        <f>C14/1600</f>
        <v>22.335082633749998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Càlcul estimat </vt:lpstr>
      <vt:lpstr>Informació conveni</vt:lpstr>
      <vt:lpstr>Càlcul sou auditor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2026-02-27T10:23:14Z</dcterms:modified>
</cp:coreProperties>
</file>