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CRETARIA\Comun Secretaria\CONTRACTACIO\EXPEDIENTS\2025\X2025006718_SERVEI JARDINERIA\ANNEXES PCAP\"/>
    </mc:Choice>
  </mc:AlternateContent>
  <xr:revisionPtr revIDLastSave="0" documentId="8_{DAD268D3-6D8A-4E8C-9F07-B64DDC978F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candall del Servei" sheetId="27" r:id="rId1"/>
    <sheet name="Desglos Costos Varis" sheetId="28" r:id="rId2"/>
    <sheet name="Inici" sheetId="26" r:id="rId3"/>
    <sheet name="reg" sheetId="2" r:id="rId4"/>
    <sheet name="Gespa - Prats" sheetId="20" r:id="rId5"/>
    <sheet name="Caves-Escardes" sheetId="5" r:id="rId6"/>
    <sheet name="Sega - Desbrossament " sheetId="3" r:id="rId7"/>
    <sheet name="Poda" sheetId="9" r:id="rId8"/>
    <sheet name="Reposicions" sheetId="11" r:id="rId9"/>
    <sheet name="Sorrals" sheetId="15" r:id="rId10"/>
    <sheet name="Fitosanitaris" sheetId="10" r:id="rId11"/>
    <sheet name="Abonats" sheetId="4" r:id="rId12"/>
    <sheet name="Neteja" sheetId="19" r:id="rId13"/>
    <sheet name="TOTAL " sheetId="17" r:id="rId14"/>
    <sheet name="Tablas" sheetId="23" state="hidden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5" hidden="1">'Caves-Escardes'!$A$3:$G$138</definedName>
    <definedName name="_xlnm._FilterDatabase" localSheetId="10" hidden="1">Fitosanitaris!$A$3:$H$59</definedName>
    <definedName name="_xlnm._FilterDatabase" localSheetId="4" hidden="1">'Gespa - Prats'!$A$3:$G$111</definedName>
    <definedName name="_xlnm._FilterDatabase" localSheetId="12" hidden="1">Neteja!$A$3:$H$133</definedName>
    <definedName name="_xlnm._FilterDatabase" localSheetId="7" hidden="1">Poda!$A$3:$G$108</definedName>
    <definedName name="_xlnm._FilterDatabase" localSheetId="8" hidden="1">Reposicions!$A$4:$G$69</definedName>
    <definedName name="_xlnm._FilterDatabase" localSheetId="9" hidden="1">Sorrals!$C$3:$G$79</definedName>
    <definedName name="_Hlk51059653" localSheetId="0">'Escandall del Servei'!#REF!</definedName>
    <definedName name="ADRESSE">'[1]Raison Sociale'!$C$7</definedName>
    <definedName name="Agence">'[1]Raison Sociale'!$C$23</definedName>
    <definedName name="CA_fournitures_sanitaires">#REF!</definedName>
    <definedName name="CA_nettoyage_des_locaux">#REF!</definedName>
    <definedName name="CA_permanence">#REF!</definedName>
    <definedName name="CA_vitrerie">#REF!</definedName>
    <definedName name="Categoria">[2]TABLAS!$E$6:$N$7</definedName>
    <definedName name="CATEGORIAS">[3]TABLAS!$D$7:$D$16</definedName>
    <definedName name="Catlaboral">[2]TABLAS!$E$7:$N$7</definedName>
    <definedName name="Celia">[4]Hoja1!$A$2:$G$25</definedName>
    <definedName name="CentrosBilbao">#REF!</definedName>
    <definedName name="Code_NAF">'[1]Raison Sociale'!$C$15</definedName>
    <definedName name="CODE_POSTAL_ET_VILLE">'[1]Raison Sociale'!$C$9</definedName>
    <definedName name="Duracio_de_l_amortització">[3]AMORTIZACIÓNES!$J$1:$J$65536</definedName>
    <definedName name="Durée_de_l_amortissement">[5]amortizaciones!$G$1:$G$65536</definedName>
    <definedName name="E_mail">'[1]Raison Sociale'!$C$21</definedName>
    <definedName name="Fax">'[1]Raison Sociale'!$C$19</definedName>
    <definedName name="Frecuencia">[6]TABLAS!$D$22:$D$57</definedName>
    <definedName name="Frecuencias">[7]TABLAS!$D$6:$D$41</definedName>
    <definedName name="Initiateur">'[1]Raison Sociale'!$C$25</definedName>
    <definedName name="Interlocuteur_client">'[1]Raison Sociale'!$C$11</definedName>
    <definedName name="Investissement_annuel">[1]Investissements!$H$36</definedName>
    <definedName name="Listado_Convenios">[8]Convenios!$A$3:$A$64</definedName>
    <definedName name="Marge_d_exploitation_hors_CS">#REF!</definedName>
    <definedName name="Marge_nettoyage_des_locaux">'[1]Compte d''exploitation'!$E$82</definedName>
    <definedName name="Marge_permanence">'[1]Compte d''exploitation'!$E$122</definedName>
    <definedName name="Marge_vitrerie">'[1]Compte d''exploitation'!$E$110</definedName>
    <definedName name="Masse_salariale_sur_site">'[1]Compte d''exploitation'!$E$64</definedName>
    <definedName name="Masse_salariale_vitrerie">'[1]Compte d''exploitation'!$E$101</definedName>
    <definedName name="Masse_salarialre_permanence">'[1]Compte d''exploitation'!$E$121</definedName>
    <definedName name="N__SIRET">'[1]Raison Sociale'!$C$13</definedName>
    <definedName name="Prestacion">[3]TABLAS!$D$61:$D$74</definedName>
    <definedName name="Preu_unitari">[3]AMORTIZACIÓNES!$F$1:$F$65536</definedName>
    <definedName name="Prix_unitaire">[5]amortizaciones!$C$1:$C$65536</definedName>
    <definedName name="RAISON_SOCIALE">'[1]Raison Sociale'!$C$5</definedName>
    <definedName name="Rendimiento">[3]TABLAS!$D$94:$D$400</definedName>
    <definedName name="Seleccionar_Categoria">[9]Tabla_Salarial!$N$4:$N$7</definedName>
    <definedName name="Seleccionar_Convenio">[9]Tabla_Salarial!$M$4:$M$10</definedName>
    <definedName name="Surface_totale">#REF!</definedName>
    <definedName name="Téléphone">'[1]Raison Sociale'!$C$17</definedName>
    <definedName name="TOTAL">'[3]ESTUDIO TECNICO'!$BR$7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27" l="1"/>
  <c r="E20" i="27"/>
  <c r="E39" i="20"/>
  <c r="L45" i="28"/>
  <c r="L46" i="28"/>
  <c r="L47" i="28"/>
  <c r="L48" i="28"/>
  <c r="L49" i="28"/>
  <c r="L50" i="28"/>
  <c r="L51" i="28"/>
  <c r="L52" i="28"/>
  <c r="L53" i="28"/>
  <c r="L54" i="28"/>
  <c r="L55" i="28"/>
  <c r="L56" i="28"/>
  <c r="L57" i="28"/>
  <c r="L58" i="28"/>
  <c r="L59" i="28"/>
  <c r="L60" i="28"/>
  <c r="L61" i="28"/>
  <c r="L62" i="28"/>
  <c r="L63" i="28"/>
  <c r="L44" i="28"/>
  <c r="F3" i="28"/>
  <c r="D116" i="5"/>
  <c r="D123" i="5"/>
  <c r="D118" i="5"/>
  <c r="D119" i="5"/>
  <c r="D129" i="5"/>
  <c r="D130" i="5"/>
  <c r="D131" i="5"/>
  <c r="D132" i="5"/>
  <c r="D133" i="5"/>
  <c r="D134" i="5"/>
  <c r="D135" i="5"/>
  <c r="D136" i="5"/>
  <c r="D128" i="5"/>
  <c r="E18" i="5"/>
  <c r="E17" i="5"/>
  <c r="F119" i="19" l="1"/>
  <c r="F109" i="19"/>
  <c r="F121" i="19"/>
  <c r="F111" i="19"/>
  <c r="F120" i="19"/>
  <c r="F110" i="19"/>
  <c r="F122" i="19"/>
  <c r="F112" i="19"/>
  <c r="F113" i="19"/>
  <c r="F123" i="19"/>
  <c r="F118" i="19"/>
  <c r="F108" i="19"/>
  <c r="F117" i="19"/>
  <c r="F107" i="19"/>
  <c r="F126" i="19"/>
  <c r="F116" i="19"/>
  <c r="F106" i="19"/>
  <c r="F125" i="19"/>
  <c r="F115" i="19"/>
  <c r="F105" i="19"/>
  <c r="F124" i="19"/>
  <c r="F114" i="19"/>
  <c r="E21" i="27"/>
  <c r="H4" i="27"/>
  <c r="H5" i="27"/>
  <c r="H6" i="27"/>
  <c r="H7" i="27"/>
  <c r="H8" i="27"/>
  <c r="G8" i="27" s="1"/>
  <c r="H9" i="27"/>
  <c r="G9" i="27" s="1"/>
  <c r="D4" i="27"/>
  <c r="E4" i="27" s="1"/>
  <c r="D5" i="27"/>
  <c r="E5" i="27" s="1"/>
  <c r="D6" i="27"/>
  <c r="E6" i="27" s="1"/>
  <c r="D7" i="27"/>
  <c r="E7" i="27" s="1"/>
  <c r="D8" i="27"/>
  <c r="E8" i="27" s="1"/>
  <c r="D9" i="27"/>
  <c r="E9" i="27" s="1"/>
  <c r="H3" i="27"/>
  <c r="D40" i="2"/>
  <c r="D41" i="2"/>
  <c r="D42" i="2"/>
  <c r="D43" i="2"/>
  <c r="D44" i="2"/>
  <c r="D45" i="2"/>
  <c r="D46" i="2"/>
  <c r="D47" i="2"/>
  <c r="D48" i="2"/>
  <c r="G6" i="27" l="1"/>
  <c r="E49" i="2"/>
  <c r="G5" i="27"/>
  <c r="G4" i="27"/>
  <c r="G7" i="27"/>
  <c r="D67" i="11" l="1"/>
  <c r="D66" i="11"/>
  <c r="D65" i="11"/>
  <c r="D64" i="11"/>
  <c r="D63" i="11"/>
  <c r="D62" i="11"/>
  <c r="D61" i="11"/>
  <c r="D60" i="11"/>
  <c r="D59" i="11"/>
  <c r="D58" i="11"/>
  <c r="D57" i="11"/>
  <c r="D106" i="9"/>
  <c r="D105" i="9"/>
  <c r="D104" i="9"/>
  <c r="D103" i="9"/>
  <c r="D102" i="9"/>
  <c r="D101" i="9"/>
  <c r="D99" i="9"/>
  <c r="D98" i="9"/>
  <c r="D97" i="9"/>
  <c r="D95" i="9"/>
  <c r="D94" i="9"/>
  <c r="D93" i="9"/>
  <c r="D91" i="9"/>
  <c r="D89" i="9"/>
  <c r="D88" i="9"/>
  <c r="D35" i="3"/>
  <c r="D34" i="3"/>
  <c r="D33" i="3"/>
  <c r="D32" i="3"/>
  <c r="D31" i="3"/>
  <c r="D122" i="5"/>
  <c r="D121" i="5"/>
  <c r="D120" i="5"/>
  <c r="D115" i="5"/>
  <c r="D114" i="5"/>
  <c r="D113" i="5"/>
  <c r="D112" i="5"/>
  <c r="D104" i="20"/>
  <c r="D103" i="20"/>
  <c r="D102" i="20"/>
  <c r="D94" i="20"/>
  <c r="D93" i="20"/>
  <c r="D92" i="20"/>
  <c r="D89" i="20"/>
  <c r="D88" i="20"/>
  <c r="D69" i="20"/>
  <c r="D68" i="20"/>
  <c r="D47" i="20"/>
  <c r="D107" i="20" s="1"/>
  <c r="D46" i="20"/>
  <c r="D106" i="20" s="1"/>
  <c r="D21" i="20"/>
  <c r="D109" i="20" s="1"/>
  <c r="D20" i="20"/>
  <c r="D108" i="20" s="1"/>
  <c r="D39" i="2"/>
  <c r="D19" i="27" l="1"/>
  <c r="E19" i="27" s="1"/>
  <c r="K137" i="28"/>
  <c r="K138" i="28"/>
  <c r="K139" i="28"/>
  <c r="K143" i="28"/>
  <c r="K150" i="28"/>
  <c r="K151" i="28"/>
  <c r="K156" i="28"/>
  <c r="K121" i="28"/>
  <c r="K122" i="28"/>
  <c r="K129" i="28"/>
  <c r="J200" i="28"/>
  <c r="K199" i="28"/>
  <c r="K198" i="28"/>
  <c r="K200" i="28" s="1"/>
  <c r="K195" i="28"/>
  <c r="J194" i="28"/>
  <c r="K194" i="28" s="1"/>
  <c r="J193" i="28"/>
  <c r="K193" i="28" s="1"/>
  <c r="J192" i="28"/>
  <c r="K192" i="28" s="1"/>
  <c r="K196" i="28" s="1"/>
  <c r="K191" i="28"/>
  <c r="J191" i="28"/>
  <c r="J190" i="28"/>
  <c r="K190" i="28" s="1"/>
  <c r="J186" i="28"/>
  <c r="K186" i="28" s="1"/>
  <c r="J185" i="28"/>
  <c r="J188" i="28" s="1"/>
  <c r="J181" i="28"/>
  <c r="J182" i="28" s="1"/>
  <c r="K182" i="28" s="1"/>
  <c r="J180" i="28"/>
  <c r="K180" i="28" s="1"/>
  <c r="J177" i="28"/>
  <c r="K177" i="28" s="1"/>
  <c r="J176" i="28"/>
  <c r="K176" i="28" s="1"/>
  <c r="J175" i="28"/>
  <c r="K175" i="28" s="1"/>
  <c r="J174" i="28"/>
  <c r="K174" i="28" s="1"/>
  <c r="J171" i="28"/>
  <c r="J172" i="28" s="1"/>
  <c r="J170" i="28"/>
  <c r="K170" i="28" s="1"/>
  <c r="J167" i="28"/>
  <c r="K167" i="28" s="1"/>
  <c r="J166" i="28"/>
  <c r="K166" i="28" s="1"/>
  <c r="K165" i="28"/>
  <c r="J165" i="28"/>
  <c r="J164" i="28"/>
  <c r="K164" i="28" s="1"/>
  <c r="J162" i="28"/>
  <c r="J159" i="28"/>
  <c r="K159" i="28" s="1"/>
  <c r="J158" i="28"/>
  <c r="K158" i="28" s="1"/>
  <c r="J157" i="28"/>
  <c r="K157" i="28" s="1"/>
  <c r="J156" i="28"/>
  <c r="J155" i="28"/>
  <c r="K155" i="28" s="1"/>
  <c r="J154" i="28"/>
  <c r="K154" i="28" s="1"/>
  <c r="J153" i="28"/>
  <c r="K153" i="28" s="1"/>
  <c r="J152" i="28"/>
  <c r="K152" i="28" s="1"/>
  <c r="J151" i="28"/>
  <c r="J150" i="28"/>
  <c r="J149" i="28"/>
  <c r="K149" i="28" s="1"/>
  <c r="J148" i="28"/>
  <c r="K148" i="28" s="1"/>
  <c r="J147" i="28"/>
  <c r="K147" i="28" s="1"/>
  <c r="J146" i="28"/>
  <c r="K146" i="28" s="1"/>
  <c r="J145" i="28"/>
  <c r="K145" i="28" s="1"/>
  <c r="J144" i="28"/>
  <c r="K144" i="28" s="1"/>
  <c r="J143" i="28"/>
  <c r="J142" i="28"/>
  <c r="K142" i="28" s="1"/>
  <c r="J141" i="28"/>
  <c r="K141" i="28" s="1"/>
  <c r="J140" i="28"/>
  <c r="K140" i="28" s="1"/>
  <c r="J139" i="28"/>
  <c r="J138" i="28"/>
  <c r="J137" i="28"/>
  <c r="J136" i="28"/>
  <c r="K136" i="28" s="1"/>
  <c r="J135" i="28"/>
  <c r="K135" i="28" s="1"/>
  <c r="J134" i="28"/>
  <c r="K134" i="28" s="1"/>
  <c r="J133" i="28"/>
  <c r="K133" i="28" s="1"/>
  <c r="J132" i="28"/>
  <c r="K132" i="28" s="1"/>
  <c r="J129" i="28"/>
  <c r="J128" i="28"/>
  <c r="K128" i="28" s="1"/>
  <c r="J127" i="28"/>
  <c r="K127" i="28" s="1"/>
  <c r="J126" i="28"/>
  <c r="K126" i="28" s="1"/>
  <c r="J125" i="28"/>
  <c r="K125" i="28" s="1"/>
  <c r="J124" i="28"/>
  <c r="K124" i="28" s="1"/>
  <c r="J123" i="28"/>
  <c r="K123" i="28" s="1"/>
  <c r="J122" i="28"/>
  <c r="J120" i="28"/>
  <c r="K120" i="28" s="1"/>
  <c r="J119" i="28"/>
  <c r="K119" i="28" s="1"/>
  <c r="J118" i="28"/>
  <c r="K118" i="28" s="1"/>
  <c r="J117" i="28"/>
  <c r="J116" i="28"/>
  <c r="K116" i="28" s="1"/>
  <c r="E109" i="28"/>
  <c r="C16" i="27" s="1"/>
  <c r="B107" i="28"/>
  <c r="D106" i="28"/>
  <c r="F106" i="28" s="1"/>
  <c r="F105" i="28"/>
  <c r="D105" i="28"/>
  <c r="D104" i="28"/>
  <c r="F104" i="28" s="1"/>
  <c r="D103" i="28"/>
  <c r="F103" i="28" s="1"/>
  <c r="D102" i="28"/>
  <c r="F102" i="28" s="1"/>
  <c r="D101" i="28"/>
  <c r="F101" i="28" s="1"/>
  <c r="D100" i="28"/>
  <c r="F100" i="28" s="1"/>
  <c r="D99" i="28"/>
  <c r="F99" i="28" s="1"/>
  <c r="D98" i="28"/>
  <c r="F98" i="28" s="1"/>
  <c r="F97" i="28"/>
  <c r="D97" i="28"/>
  <c r="D96" i="28"/>
  <c r="F96" i="28" s="1"/>
  <c r="D95" i="28"/>
  <c r="F95" i="28" s="1"/>
  <c r="D94" i="28"/>
  <c r="F94" i="28" s="1"/>
  <c r="D93" i="28"/>
  <c r="F93" i="28" s="1"/>
  <c r="D92" i="28"/>
  <c r="F92" i="28" s="1"/>
  <c r="D91" i="28"/>
  <c r="F91" i="28" s="1"/>
  <c r="D90" i="28"/>
  <c r="F90" i="28" s="1"/>
  <c r="F89" i="28"/>
  <c r="D89" i="28"/>
  <c r="D88" i="28"/>
  <c r="F88" i="28" s="1"/>
  <c r="D87" i="28"/>
  <c r="F87" i="28" s="1"/>
  <c r="D86" i="28"/>
  <c r="F86" i="28" s="1"/>
  <c r="D85" i="28"/>
  <c r="F85" i="28" s="1"/>
  <c r="D84" i="28"/>
  <c r="F84" i="28" s="1"/>
  <c r="D83" i="28"/>
  <c r="D107" i="28" s="1"/>
  <c r="D80" i="28"/>
  <c r="F80" i="28" s="1"/>
  <c r="D79" i="28"/>
  <c r="F79" i="28" s="1"/>
  <c r="D78" i="28"/>
  <c r="F78" i="28" s="1"/>
  <c r="D77" i="28"/>
  <c r="F77" i="28" s="1"/>
  <c r="D76" i="28"/>
  <c r="F76" i="28" s="1"/>
  <c r="D75" i="28"/>
  <c r="F75" i="28" s="1"/>
  <c r="D74" i="28"/>
  <c r="F74" i="28" s="1"/>
  <c r="D73" i="28"/>
  <c r="F73" i="28" s="1"/>
  <c r="D72" i="28"/>
  <c r="F72" i="28" s="1"/>
  <c r="D71" i="28"/>
  <c r="F71" i="28" s="1"/>
  <c r="D70" i="28"/>
  <c r="F70" i="28" s="1"/>
  <c r="D69" i="28"/>
  <c r="F69" i="28" s="1"/>
  <c r="D68" i="28"/>
  <c r="F68" i="28" s="1"/>
  <c r="G45" i="28"/>
  <c r="G44" i="28"/>
  <c r="H64" i="28"/>
  <c r="I63" i="28"/>
  <c r="K63" i="28" s="1"/>
  <c r="G63" i="28"/>
  <c r="F63" i="28"/>
  <c r="I62" i="28"/>
  <c r="K62" i="28" s="1"/>
  <c r="G62" i="28"/>
  <c r="F62" i="28"/>
  <c r="I61" i="28"/>
  <c r="K61" i="28" s="1"/>
  <c r="G61" i="28"/>
  <c r="F61" i="28"/>
  <c r="I60" i="28"/>
  <c r="K60" i="28" s="1"/>
  <c r="G60" i="28"/>
  <c r="F60" i="28"/>
  <c r="I59" i="28"/>
  <c r="K59" i="28" s="1"/>
  <c r="G59" i="28"/>
  <c r="F59" i="28"/>
  <c r="I58" i="28"/>
  <c r="K58" i="28" s="1"/>
  <c r="G58" i="28"/>
  <c r="F58" i="28"/>
  <c r="I57" i="28"/>
  <c r="K57" i="28" s="1"/>
  <c r="G57" i="28"/>
  <c r="F57" i="28"/>
  <c r="I56" i="28"/>
  <c r="K56" i="28" s="1"/>
  <c r="F56" i="28"/>
  <c r="I55" i="28"/>
  <c r="K55" i="28" s="1"/>
  <c r="F55" i="28"/>
  <c r="G55" i="28" s="1"/>
  <c r="I54" i="28"/>
  <c r="K54" i="28" s="1"/>
  <c r="F54" i="28"/>
  <c r="G54" i="28" s="1"/>
  <c r="I53" i="28"/>
  <c r="K53" i="28" s="1"/>
  <c r="F53" i="28"/>
  <c r="I52" i="28"/>
  <c r="K52" i="28" s="1"/>
  <c r="F52" i="28"/>
  <c r="G52" i="28" s="1"/>
  <c r="I51" i="28"/>
  <c r="K51" i="28" s="1"/>
  <c r="F51" i="28"/>
  <c r="G51" i="28" s="1"/>
  <c r="I50" i="28"/>
  <c r="K50" i="28" s="1"/>
  <c r="F50" i="28"/>
  <c r="G50" i="28" s="1"/>
  <c r="I49" i="28"/>
  <c r="K49" i="28" s="1"/>
  <c r="F49" i="28"/>
  <c r="G49" i="28" s="1"/>
  <c r="I48" i="28"/>
  <c r="K48" i="28" s="1"/>
  <c r="F48" i="28"/>
  <c r="I47" i="28"/>
  <c r="K47" i="28" s="1"/>
  <c r="F47" i="28"/>
  <c r="G47" i="28" s="1"/>
  <c r="I46" i="28"/>
  <c r="K46" i="28" s="1"/>
  <c r="F46" i="28"/>
  <c r="G46" i="28" s="1"/>
  <c r="I45" i="28"/>
  <c r="K45" i="28" s="1"/>
  <c r="D29" i="27"/>
  <c r="I20" i="28"/>
  <c r="I21" i="28"/>
  <c r="K21" i="28" s="1"/>
  <c r="I22" i="28"/>
  <c r="K22" i="28" s="1"/>
  <c r="L22" i="28" s="1"/>
  <c r="I23" i="28"/>
  <c r="K23" i="28" s="1"/>
  <c r="I24" i="28"/>
  <c r="K24" i="28" s="1"/>
  <c r="L24" i="28" s="1"/>
  <c r="I25" i="28"/>
  <c r="K25" i="28" s="1"/>
  <c r="L25" i="28" s="1"/>
  <c r="I26" i="28"/>
  <c r="K26" i="28" s="1"/>
  <c r="I27" i="28"/>
  <c r="K27" i="28" s="1"/>
  <c r="I28" i="28"/>
  <c r="K28" i="28" s="1"/>
  <c r="I29" i="28"/>
  <c r="K29" i="28" s="1"/>
  <c r="I30" i="28"/>
  <c r="K30" i="28" s="1"/>
  <c r="I31" i="28"/>
  <c r="K31" i="28" s="1"/>
  <c r="I32" i="28"/>
  <c r="K32" i="28" s="1"/>
  <c r="L32" i="28" s="1"/>
  <c r="I33" i="28"/>
  <c r="I34" i="28"/>
  <c r="I35" i="28"/>
  <c r="K35" i="28" s="1"/>
  <c r="L35" i="28" s="1"/>
  <c r="I36" i="28"/>
  <c r="K36" i="28" s="1"/>
  <c r="I37" i="28"/>
  <c r="K37" i="28" s="1"/>
  <c r="I38" i="28"/>
  <c r="K38" i="28" s="1"/>
  <c r="L38" i="28" s="1"/>
  <c r="I19" i="28"/>
  <c r="K19" i="28" s="1"/>
  <c r="K20" i="28"/>
  <c r="F20" i="28"/>
  <c r="G20" i="28" s="1"/>
  <c r="F21" i="28"/>
  <c r="G21" i="28"/>
  <c r="F22" i="28"/>
  <c r="G22" i="28" s="1"/>
  <c r="F23" i="28"/>
  <c r="G23" i="28" s="1"/>
  <c r="F24" i="28"/>
  <c r="G24" i="28" s="1"/>
  <c r="F25" i="28"/>
  <c r="G25" i="28" s="1"/>
  <c r="F26" i="28"/>
  <c r="G26" i="28"/>
  <c r="F27" i="28"/>
  <c r="G27" i="28" s="1"/>
  <c r="F28" i="28"/>
  <c r="G28" i="28" s="1"/>
  <c r="F29" i="28"/>
  <c r="G29" i="28"/>
  <c r="F30" i="28"/>
  <c r="G30" i="28" s="1"/>
  <c r="F31" i="28"/>
  <c r="G31" i="28" s="1"/>
  <c r="F32" i="28"/>
  <c r="G32" i="28" s="1"/>
  <c r="F33" i="28"/>
  <c r="G33" i="28"/>
  <c r="K33" i="28"/>
  <c r="L33" i="28" s="1"/>
  <c r="F34" i="28"/>
  <c r="G34" i="28"/>
  <c r="K34" i="28"/>
  <c r="F35" i="28"/>
  <c r="G35" i="28" s="1"/>
  <c r="F36" i="28"/>
  <c r="G36" i="28" s="1"/>
  <c r="F37" i="28"/>
  <c r="G37" i="28"/>
  <c r="F38" i="28"/>
  <c r="G38" i="28" s="1"/>
  <c r="F19" i="28"/>
  <c r="L11" i="28"/>
  <c r="I11" i="28"/>
  <c r="K11" i="28" s="1"/>
  <c r="G11" i="28"/>
  <c r="F11" i="28"/>
  <c r="L10" i="28"/>
  <c r="I10" i="28"/>
  <c r="K10" i="28" s="1"/>
  <c r="F10" i="28"/>
  <c r="G10" i="28" s="1"/>
  <c r="L9" i="28"/>
  <c r="I9" i="28"/>
  <c r="K9" i="28" s="1"/>
  <c r="F9" i="28"/>
  <c r="G9" i="28" s="1"/>
  <c r="L8" i="28"/>
  <c r="I8" i="28"/>
  <c r="K8" i="28" s="1"/>
  <c r="F8" i="28"/>
  <c r="G8" i="28" s="1"/>
  <c r="L7" i="28"/>
  <c r="I7" i="28"/>
  <c r="K7" i="28" s="1"/>
  <c r="F7" i="28"/>
  <c r="G7" i="28" s="1"/>
  <c r="L6" i="28"/>
  <c r="I6" i="28"/>
  <c r="K6" i="28" s="1"/>
  <c r="G6" i="28"/>
  <c r="F6" i="28"/>
  <c r="L5" i="28"/>
  <c r="I5" i="28"/>
  <c r="K5" i="28" s="1"/>
  <c r="F5" i="28"/>
  <c r="G5" i="28" s="1"/>
  <c r="I4" i="28"/>
  <c r="K4" i="28" s="1"/>
  <c r="F4" i="28"/>
  <c r="G4" i="28" s="1"/>
  <c r="I3" i="28"/>
  <c r="K3" i="28" s="1"/>
  <c r="G3" i="28"/>
  <c r="H39" i="28"/>
  <c r="C14" i="27" s="1"/>
  <c r="C13" i="27"/>
  <c r="J196" i="28" l="1"/>
  <c r="K185" i="28"/>
  <c r="K188" i="28" s="1"/>
  <c r="K178" i="28"/>
  <c r="L4" i="28"/>
  <c r="L27" i="28"/>
  <c r="L30" i="28"/>
  <c r="J130" i="28"/>
  <c r="K117" i="28"/>
  <c r="K130" i="28" s="1"/>
  <c r="J168" i="28"/>
  <c r="K160" i="28"/>
  <c r="J160" i="28"/>
  <c r="K183" i="28"/>
  <c r="J183" i="28"/>
  <c r="K171" i="28"/>
  <c r="K172" i="28" s="1"/>
  <c r="K181" i="28"/>
  <c r="K162" i="28"/>
  <c r="K168" i="28" s="1"/>
  <c r="J178" i="28"/>
  <c r="F81" i="28"/>
  <c r="D81" i="28"/>
  <c r="D109" i="28" s="1"/>
  <c r="B16" i="27" s="1"/>
  <c r="F83" i="28"/>
  <c r="F107" i="28" s="1"/>
  <c r="I44" i="28"/>
  <c r="K44" i="28" s="1"/>
  <c r="F64" i="28"/>
  <c r="G48" i="28"/>
  <c r="G56" i="28"/>
  <c r="G53" i="28"/>
  <c r="L19" i="28"/>
  <c r="L26" i="28"/>
  <c r="L31" i="28"/>
  <c r="L29" i="28"/>
  <c r="L23" i="28"/>
  <c r="L21" i="28"/>
  <c r="L37" i="28"/>
  <c r="L34" i="28"/>
  <c r="L36" i="28"/>
  <c r="L28" i="28"/>
  <c r="L20" i="28"/>
  <c r="G19" i="28"/>
  <c r="G12" i="28"/>
  <c r="L3" i="28"/>
  <c r="L12" i="28" s="1"/>
  <c r="D13" i="27" s="1"/>
  <c r="I39" i="28"/>
  <c r="F39" i="28"/>
  <c r="B14" i="27" s="1"/>
  <c r="F12" i="28"/>
  <c r="B13" i="27" s="1"/>
  <c r="I12" i="28"/>
  <c r="J202" i="28" l="1"/>
  <c r="B17" i="27" s="1"/>
  <c r="K202" i="28"/>
  <c r="D17" i="27" s="1"/>
  <c r="E17" i="27" s="1"/>
  <c r="F109" i="28"/>
  <c r="D16" i="27" s="1"/>
  <c r="E16" i="27" s="1"/>
  <c r="I64" i="28"/>
  <c r="K64" i="28"/>
  <c r="G64" i="28"/>
  <c r="L64" i="28"/>
  <c r="D15" i="27" s="1"/>
  <c r="E15" i="27" s="1"/>
  <c r="K12" i="28"/>
  <c r="K39" i="28"/>
  <c r="G39" i="28"/>
  <c r="L39" i="28"/>
  <c r="D14" i="27" s="1"/>
  <c r="E14" i="27" s="1"/>
  <c r="F97" i="20" l="1"/>
  <c r="G97" i="20"/>
  <c r="B18" i="27"/>
  <c r="D18" i="27" s="1"/>
  <c r="E18" i="27" s="1"/>
  <c r="E13" i="27"/>
  <c r="B10" i="27"/>
  <c r="D3" i="27"/>
  <c r="E3" i="27" s="1"/>
  <c r="E10" i="27" l="1"/>
  <c r="G3" i="27"/>
  <c r="D22" i="27"/>
  <c r="H10" i="27"/>
  <c r="D10" i="27"/>
  <c r="G21" i="27" l="1"/>
  <c r="G16" i="27"/>
  <c r="G14" i="27"/>
  <c r="G17" i="27"/>
  <c r="G15" i="27"/>
  <c r="G19" i="27"/>
  <c r="G18" i="27"/>
  <c r="E22" i="27"/>
  <c r="G22" i="27" s="1"/>
  <c r="D24" i="27"/>
  <c r="G13" i="27"/>
  <c r="G23" i="27"/>
  <c r="G10" i="27"/>
  <c r="E24" i="27" l="1"/>
  <c r="G24" i="27" l="1"/>
  <c r="E27" i="27"/>
  <c r="G27" i="27" s="1"/>
  <c r="E28" i="27"/>
  <c r="G28" i="27" s="1"/>
  <c r="E26" i="27"/>
  <c r="G26" i="27" l="1"/>
  <c r="E29" i="27"/>
  <c r="F20" i="27" s="1"/>
  <c r="E30" i="27" l="1"/>
  <c r="E31" i="27" s="1"/>
  <c r="G29" i="27"/>
  <c r="F18" i="27"/>
  <c r="F3" i="27"/>
  <c r="F26" i="27"/>
  <c r="F17" i="27"/>
  <c r="F29" i="27"/>
  <c r="F16" i="27"/>
  <c r="F9" i="27"/>
  <c r="F22" i="27"/>
  <c r="F14" i="27"/>
  <c r="F7" i="27"/>
  <c r="F24" i="27"/>
  <c r="F15" i="27"/>
  <c r="F6" i="27"/>
  <c r="F13" i="27"/>
  <c r="F21" i="27"/>
  <c r="F28" i="27"/>
  <c r="F8" i="27"/>
  <c r="F5" i="27"/>
  <c r="F27" i="27"/>
  <c r="F4" i="27"/>
  <c r="F19" i="27"/>
  <c r="C34" i="27"/>
  <c r="G12" i="19" s="1"/>
  <c r="H12" i="19" s="1"/>
  <c r="F31" i="27"/>
  <c r="F30" i="27"/>
  <c r="G31" i="27"/>
  <c r="G30" i="27"/>
  <c r="E37" i="2"/>
  <c r="G20" i="19" l="1"/>
  <c r="H20" i="19" s="1"/>
  <c r="G54" i="19"/>
  <c r="H54" i="19" s="1"/>
  <c r="G88" i="19"/>
  <c r="H88" i="19" s="1"/>
  <c r="F10" i="27"/>
  <c r="G74" i="19"/>
  <c r="H74" i="19" s="1"/>
  <c r="F18" i="4"/>
  <c r="F5" i="4"/>
  <c r="F19" i="4"/>
  <c r="F6" i="4"/>
  <c r="F20" i="4"/>
  <c r="F7" i="4"/>
  <c r="F21" i="4"/>
  <c r="F8" i="4"/>
  <c r="F11" i="4"/>
  <c r="F12" i="4"/>
  <c r="F14" i="4"/>
  <c r="F13" i="4"/>
  <c r="F8" i="20"/>
  <c r="F9" i="20" s="1"/>
  <c r="F43" i="4"/>
  <c r="G43" i="4" s="1"/>
  <c r="F29" i="2"/>
  <c r="G29" i="2" s="1"/>
  <c r="F8" i="3"/>
  <c r="G8" i="3" s="1"/>
  <c r="G38" i="19"/>
  <c r="H38" i="19" s="1"/>
  <c r="G37" i="19"/>
  <c r="H37" i="19" s="1"/>
  <c r="G83" i="19"/>
  <c r="H83" i="19" s="1"/>
  <c r="G68" i="19"/>
  <c r="H68" i="19" s="1"/>
  <c r="G69" i="19"/>
  <c r="H69" i="19" s="1"/>
  <c r="G94" i="19"/>
  <c r="H94" i="19" s="1"/>
  <c r="G13" i="19"/>
  <c r="H13" i="19" s="1"/>
  <c r="G59" i="19"/>
  <c r="H59" i="19" s="1"/>
  <c r="G86" i="19"/>
  <c r="H86" i="19" s="1"/>
  <c r="G58" i="19"/>
  <c r="H58" i="19" s="1"/>
  <c r="G48" i="19"/>
  <c r="H48" i="19" s="1"/>
  <c r="F52" i="11"/>
  <c r="G52" i="11" s="1"/>
  <c r="G101" i="19"/>
  <c r="H101" i="19" s="1"/>
  <c r="F11" i="2"/>
  <c r="G11" i="2" s="1"/>
  <c r="F20" i="2"/>
  <c r="G20" i="2" s="1"/>
  <c r="F6" i="2"/>
  <c r="G6" i="2" s="1"/>
  <c r="F14" i="2"/>
  <c r="G14" i="2" s="1"/>
  <c r="F21" i="2"/>
  <c r="G21" i="2" s="1"/>
  <c r="F7" i="2"/>
  <c r="G7" i="2" s="1"/>
  <c r="F30" i="2"/>
  <c r="G30" i="2" s="1"/>
  <c r="F22" i="2"/>
  <c r="G22" i="2" s="1"/>
  <c r="F8" i="2"/>
  <c r="G8" i="2" s="1"/>
  <c r="F32" i="2"/>
  <c r="G32" i="2" s="1"/>
  <c r="F24" i="2"/>
  <c r="G24" i="2" s="1"/>
  <c r="F10" i="2"/>
  <c r="G10" i="2" s="1"/>
  <c r="F25" i="2"/>
  <c r="G25" i="2" s="1"/>
  <c r="F18" i="2"/>
  <c r="G18" i="2" s="1"/>
  <c r="F12" i="2"/>
  <c r="G12" i="2" s="1"/>
  <c r="F31" i="2"/>
  <c r="G31" i="2" s="1"/>
  <c r="F23" i="2"/>
  <c r="G23" i="2" s="1"/>
  <c r="F9" i="2"/>
  <c r="G9" i="2" s="1"/>
  <c r="F26" i="2"/>
  <c r="G26" i="2" s="1"/>
  <c r="F19" i="2"/>
  <c r="G19" i="2" s="1"/>
  <c r="F13" i="2"/>
  <c r="G13" i="2" s="1"/>
  <c r="G84" i="19"/>
  <c r="H84" i="19" s="1"/>
  <c r="G73" i="19"/>
  <c r="H73" i="19" s="1"/>
  <c r="G32" i="19"/>
  <c r="H32" i="19" s="1"/>
  <c r="G11" i="19"/>
  <c r="H11" i="19" s="1"/>
  <c r="G92" i="19"/>
  <c r="H92" i="19" s="1"/>
  <c r="G63" i="19"/>
  <c r="H63" i="19" s="1"/>
  <c r="G67" i="19"/>
  <c r="H67" i="19" s="1"/>
  <c r="G66" i="19"/>
  <c r="H66" i="19" s="1"/>
  <c r="G49" i="19"/>
  <c r="H49" i="19" s="1"/>
  <c r="G42" i="19"/>
  <c r="H42" i="19" s="1"/>
  <c r="G36" i="19"/>
  <c r="H36" i="19" s="1"/>
  <c r="G56" i="19"/>
  <c r="H56" i="19" s="1"/>
  <c r="G82" i="19"/>
  <c r="H82" i="19" s="1"/>
  <c r="G60" i="19"/>
  <c r="H60" i="19" s="1"/>
  <c r="F14" i="9"/>
  <c r="G14" i="9" s="1"/>
  <c r="G46" i="19"/>
  <c r="H46" i="19" s="1"/>
  <c r="G91" i="19"/>
  <c r="H91" i="19" s="1"/>
  <c r="G64" i="19"/>
  <c r="H64" i="19" s="1"/>
  <c r="G41" i="19"/>
  <c r="H41" i="19" s="1"/>
  <c r="G47" i="19"/>
  <c r="H47" i="19" s="1"/>
  <c r="G43" i="19"/>
  <c r="H43" i="19" s="1"/>
  <c r="G93" i="19"/>
  <c r="H93" i="19" s="1"/>
  <c r="G100" i="19"/>
  <c r="H100" i="19" s="1"/>
  <c r="F9" i="11"/>
  <c r="G9" i="11" s="1"/>
  <c r="F36" i="2"/>
  <c r="G36" i="2" s="1"/>
  <c r="G90" i="19"/>
  <c r="H90" i="19" s="1"/>
  <c r="G24" i="19"/>
  <c r="H24" i="19" s="1"/>
  <c r="G79" i="19"/>
  <c r="H79" i="19" s="1"/>
  <c r="F15" i="9"/>
  <c r="G15" i="9" s="1"/>
  <c r="F7" i="11"/>
  <c r="G7" i="11" s="1"/>
  <c r="G65" i="19"/>
  <c r="H65" i="19" s="1"/>
  <c r="G97" i="19"/>
  <c r="H97" i="19" s="1"/>
  <c r="F17" i="2"/>
  <c r="G17" i="2" s="1"/>
  <c r="F35" i="2"/>
  <c r="G62" i="19"/>
  <c r="H62" i="19" s="1"/>
  <c r="G21" i="19"/>
  <c r="H21" i="19" s="1"/>
  <c r="G99" i="19"/>
  <c r="H99" i="19" s="1"/>
  <c r="G70" i="19"/>
  <c r="H70" i="19" s="1"/>
  <c r="G85" i="19"/>
  <c r="H85" i="19" s="1"/>
  <c r="G51" i="19"/>
  <c r="H51" i="19" s="1"/>
  <c r="G96" i="19"/>
  <c r="H96" i="19" s="1"/>
  <c r="G95" i="19"/>
  <c r="H95" i="19" s="1"/>
  <c r="G81" i="19"/>
  <c r="H81" i="19" s="1"/>
  <c r="G75" i="19"/>
  <c r="H75" i="19" s="1"/>
  <c r="G98" i="19"/>
  <c r="H98" i="19" s="1"/>
  <c r="G55" i="19"/>
  <c r="H55" i="19" s="1"/>
  <c r="G50" i="19"/>
  <c r="H50" i="19" s="1"/>
  <c r="G89" i="19"/>
  <c r="H89" i="19" s="1"/>
  <c r="F13" i="9"/>
  <c r="G13" i="9" s="1"/>
  <c r="G76" i="19"/>
  <c r="H76" i="19" s="1"/>
  <c r="F8" i="11"/>
  <c r="G8" i="11" s="1"/>
  <c r="G87" i="19"/>
  <c r="H87" i="19" s="1"/>
  <c r="F10" i="11"/>
  <c r="G10" i="11" s="1"/>
  <c r="G57" i="19"/>
  <c r="H57" i="19" s="1"/>
  <c r="G72" i="19"/>
  <c r="H72" i="19" s="1"/>
  <c r="G61" i="19"/>
  <c r="H61" i="19" s="1"/>
  <c r="F42" i="2"/>
  <c r="G42" i="2" s="1"/>
  <c r="F41" i="2"/>
  <c r="G41" i="2" s="1"/>
  <c r="F47" i="2"/>
  <c r="G47" i="2" s="1"/>
  <c r="F39" i="2"/>
  <c r="F46" i="2"/>
  <c r="G46" i="2" s="1"/>
  <c r="F45" i="2"/>
  <c r="G45" i="2" s="1"/>
  <c r="F43" i="2"/>
  <c r="G43" i="2" s="1"/>
  <c r="F48" i="2"/>
  <c r="G48" i="2" s="1"/>
  <c r="F40" i="2"/>
  <c r="G40" i="2" s="1"/>
  <c r="F44" i="2"/>
  <c r="G44" i="2" s="1"/>
  <c r="D17" i="17"/>
  <c r="E114" i="19"/>
  <c r="E115" i="19"/>
  <c r="E116" i="19"/>
  <c r="E117" i="19"/>
  <c r="E118" i="19"/>
  <c r="E119" i="19"/>
  <c r="E106" i="19"/>
  <c r="E107" i="19"/>
  <c r="E108" i="19"/>
  <c r="E109" i="19"/>
  <c r="E110" i="19"/>
  <c r="G8" i="20" l="1"/>
  <c r="G9" i="20" s="1"/>
  <c r="F37" i="2"/>
  <c r="D18" i="17" s="1"/>
  <c r="H111" i="19"/>
  <c r="H112" i="19"/>
  <c r="H113" i="19"/>
  <c r="H124" i="19"/>
  <c r="G35" i="2"/>
  <c r="G37" i="2" s="1"/>
  <c r="D19" i="17" s="1"/>
  <c r="G124" i="19"/>
  <c r="G112" i="19"/>
  <c r="G113" i="19"/>
  <c r="G111" i="19"/>
  <c r="G39" i="2"/>
  <c r="G49" i="2" s="1"/>
  <c r="F49" i="2"/>
  <c r="G39" i="19"/>
  <c r="H39" i="19" s="1"/>
  <c r="G40" i="19"/>
  <c r="H40" i="19" s="1"/>
  <c r="G35" i="19"/>
  <c r="H35" i="19" s="1"/>
  <c r="G33" i="19"/>
  <c r="H33" i="19" s="1"/>
  <c r="G34" i="19"/>
  <c r="H34" i="19" s="1"/>
  <c r="G44" i="19"/>
  <c r="H44" i="19" s="1"/>
  <c r="G10" i="19" l="1"/>
  <c r="G8" i="19"/>
  <c r="G9" i="19"/>
  <c r="G7" i="19"/>
  <c r="G109" i="19" l="1"/>
  <c r="H9" i="19"/>
  <c r="H109" i="19" s="1"/>
  <c r="H7" i="19"/>
  <c r="H107" i="19" s="1"/>
  <c r="G107" i="19"/>
  <c r="H10" i="19"/>
  <c r="H110" i="19" s="1"/>
  <c r="G110" i="19"/>
  <c r="G19" i="19"/>
  <c r="G18" i="19"/>
  <c r="G17" i="19"/>
  <c r="G14" i="19"/>
  <c r="H8" i="19"/>
  <c r="H108" i="19" s="1"/>
  <c r="G108" i="19"/>
  <c r="G16" i="19"/>
  <c r="F59" i="15"/>
  <c r="G59" i="15" s="1"/>
  <c r="F44" i="15"/>
  <c r="G44" i="15" s="1"/>
  <c r="F29" i="15"/>
  <c r="G29" i="15" s="1"/>
  <c r="F14" i="15" l="1"/>
  <c r="H19" i="19"/>
  <c r="H119" i="19" s="1"/>
  <c r="G119" i="19"/>
  <c r="G114" i="19"/>
  <c r="H14" i="19"/>
  <c r="H114" i="19" s="1"/>
  <c r="H17" i="19"/>
  <c r="H117" i="19" s="1"/>
  <c r="G117" i="19"/>
  <c r="G118" i="19"/>
  <c r="H18" i="19"/>
  <c r="H118" i="19" s="1"/>
  <c r="H16" i="19"/>
  <c r="H116" i="19" s="1"/>
  <c r="G116" i="19"/>
  <c r="F40" i="4"/>
  <c r="G40" i="4" s="1"/>
  <c r="F39" i="4"/>
  <c r="G39" i="4" s="1"/>
  <c r="F38" i="4"/>
  <c r="G38" i="4" s="1"/>
  <c r="F37" i="4"/>
  <c r="G37" i="4" s="1"/>
  <c r="F36" i="4"/>
  <c r="G36" i="4" s="1"/>
  <c r="F34" i="4"/>
  <c r="G34" i="4" s="1"/>
  <c r="F33" i="4"/>
  <c r="G33" i="4" s="1"/>
  <c r="F32" i="4"/>
  <c r="G32" i="4" s="1"/>
  <c r="F31" i="4"/>
  <c r="G31" i="4" s="1"/>
  <c r="F30" i="4"/>
  <c r="G30" i="4" s="1"/>
  <c r="F44" i="4"/>
  <c r="G44" i="4" s="1"/>
  <c r="F45" i="4"/>
  <c r="G45" i="4" s="1"/>
  <c r="F46" i="4"/>
  <c r="G46" i="4" s="1"/>
  <c r="F47" i="4"/>
  <c r="G47" i="4" s="1"/>
  <c r="F49" i="4"/>
  <c r="G49" i="4" s="1"/>
  <c r="F50" i="4"/>
  <c r="G50" i="4" s="1"/>
  <c r="F51" i="4"/>
  <c r="G51" i="4" s="1"/>
  <c r="F52" i="4"/>
  <c r="G52" i="4" s="1"/>
  <c r="F53" i="4"/>
  <c r="G53" i="4" s="1"/>
  <c r="F17" i="4"/>
  <c r="G17" i="4" s="1"/>
  <c r="G14" i="15" l="1"/>
  <c r="G74" i="15" s="1"/>
  <c r="F74" i="15"/>
  <c r="D51" i="10" l="1"/>
  <c r="D52" i="10"/>
  <c r="D53" i="10"/>
  <c r="D54" i="10"/>
  <c r="G43" i="10"/>
  <c r="H43" i="10" s="1"/>
  <c r="G42" i="10"/>
  <c r="H42" i="10" s="1"/>
  <c r="G41" i="10"/>
  <c r="H41" i="10" s="1"/>
  <c r="G40" i="10"/>
  <c r="H40" i="10" s="1"/>
  <c r="G32" i="10"/>
  <c r="H32" i="10" s="1"/>
  <c r="G31" i="10"/>
  <c r="H31" i="10" s="1"/>
  <c r="G30" i="10"/>
  <c r="H30" i="10" s="1"/>
  <c r="G29" i="10"/>
  <c r="H29" i="10" s="1"/>
  <c r="G21" i="10"/>
  <c r="H21" i="10" s="1"/>
  <c r="G20" i="10"/>
  <c r="H20" i="10" s="1"/>
  <c r="G19" i="10"/>
  <c r="H19" i="10" s="1"/>
  <c r="G18" i="10"/>
  <c r="H18" i="10" s="1"/>
  <c r="G8" i="10" l="1"/>
  <c r="G9" i="10"/>
  <c r="G10" i="10"/>
  <c r="G7" i="10" l="1"/>
  <c r="H10" i="10"/>
  <c r="H54" i="10" s="1"/>
  <c r="G54" i="10"/>
  <c r="H9" i="10"/>
  <c r="H53" i="10" s="1"/>
  <c r="G53" i="10"/>
  <c r="G52" i="10"/>
  <c r="H8" i="10"/>
  <c r="H52" i="10" s="1"/>
  <c r="H7" i="10" l="1"/>
  <c r="H51" i="10" s="1"/>
  <c r="G51" i="10"/>
  <c r="G31" i="19"/>
  <c r="H31" i="19" s="1"/>
  <c r="G6" i="19" l="1"/>
  <c r="F59" i="5"/>
  <c r="F60" i="5"/>
  <c r="G60" i="5" s="1"/>
  <c r="F61" i="5"/>
  <c r="G61" i="5" s="1"/>
  <c r="F62" i="5"/>
  <c r="G62" i="5" s="1"/>
  <c r="F65" i="5"/>
  <c r="G65" i="5" s="1"/>
  <c r="F66" i="5"/>
  <c r="F67" i="5"/>
  <c r="G67" i="5" s="1"/>
  <c r="F68" i="5"/>
  <c r="G68" i="5" s="1"/>
  <c r="F69" i="5"/>
  <c r="G69" i="5" s="1"/>
  <c r="F72" i="5"/>
  <c r="G72" i="5" s="1"/>
  <c r="F76" i="5"/>
  <c r="G76" i="5" s="1"/>
  <c r="F78" i="5"/>
  <c r="G78" i="5" s="1"/>
  <c r="F79" i="5"/>
  <c r="G79" i="5" s="1"/>
  <c r="F81" i="5"/>
  <c r="G81" i="5" s="1"/>
  <c r="F82" i="5"/>
  <c r="G82" i="5" s="1"/>
  <c r="F74" i="5" l="1"/>
  <c r="F64" i="5"/>
  <c r="G64" i="5" s="1"/>
  <c r="E70" i="5"/>
  <c r="F101" i="5"/>
  <c r="F77" i="5"/>
  <c r="G77" i="5" s="1"/>
  <c r="F75" i="5"/>
  <c r="G75" i="5" s="1"/>
  <c r="F20" i="5"/>
  <c r="F71" i="5"/>
  <c r="E73" i="5"/>
  <c r="G59" i="5"/>
  <c r="F58" i="5"/>
  <c r="G58" i="5" s="1"/>
  <c r="E63" i="5"/>
  <c r="G66" i="5"/>
  <c r="F80" i="5"/>
  <c r="G80" i="5" s="1"/>
  <c r="F47" i="5"/>
  <c r="G47" i="5" s="1"/>
  <c r="F11" i="11"/>
  <c r="H6" i="19"/>
  <c r="H106" i="19" s="1"/>
  <c r="G106" i="19"/>
  <c r="G70" i="5" l="1"/>
  <c r="F70" i="5"/>
  <c r="G63" i="5"/>
  <c r="F63" i="5"/>
  <c r="G101" i="5"/>
  <c r="E83" i="5"/>
  <c r="G71" i="5"/>
  <c r="G73" i="5" s="1"/>
  <c r="F73" i="5"/>
  <c r="F128" i="5"/>
  <c r="G20" i="5"/>
  <c r="G74" i="5"/>
  <c r="G83" i="5" s="1"/>
  <c r="F83" i="5"/>
  <c r="G11" i="11"/>
  <c r="E84" i="5"/>
  <c r="F13" i="17" s="1"/>
  <c r="G84" i="5" l="1"/>
  <c r="F15" i="17" s="1"/>
  <c r="G128" i="5"/>
  <c r="F84" i="5"/>
  <c r="F14" i="17" s="1"/>
  <c r="F87" i="20" l="1"/>
  <c r="G87" i="20" s="1"/>
  <c r="F84" i="20"/>
  <c r="G84" i="20" s="1"/>
  <c r="F67" i="20"/>
  <c r="G67" i="20" s="1"/>
  <c r="F64" i="20"/>
  <c r="G64" i="20" s="1"/>
  <c r="F47" i="20"/>
  <c r="G47" i="20" s="1"/>
  <c r="F68" i="20" l="1"/>
  <c r="G68" i="20" s="1"/>
  <c r="F89" i="20"/>
  <c r="G89" i="20" s="1"/>
  <c r="F49" i="20"/>
  <c r="G49" i="20" s="1"/>
  <c r="F82" i="20"/>
  <c r="F20" i="20"/>
  <c r="F62" i="20"/>
  <c r="F83" i="20"/>
  <c r="G83" i="20" s="1"/>
  <c r="F43" i="20"/>
  <c r="G43" i="20" s="1"/>
  <c r="F86" i="20"/>
  <c r="F69" i="20"/>
  <c r="G69" i="20" s="1"/>
  <c r="F21" i="20"/>
  <c r="F42" i="20"/>
  <c r="F63" i="20"/>
  <c r="G63" i="20" s="1"/>
  <c r="F44" i="20"/>
  <c r="G44" i="20" s="1"/>
  <c r="F66" i="20"/>
  <c r="G66" i="20" s="1"/>
  <c r="F88" i="20"/>
  <c r="G88" i="20" s="1"/>
  <c r="F16" i="20"/>
  <c r="F15" i="20"/>
  <c r="F48" i="20"/>
  <c r="G48" i="20" s="1"/>
  <c r="F46" i="20"/>
  <c r="G20" i="20" l="1"/>
  <c r="G108" i="20" s="1"/>
  <c r="F108" i="20"/>
  <c r="G42" i="20"/>
  <c r="G45" i="20" s="1"/>
  <c r="F45" i="20"/>
  <c r="G82" i="20"/>
  <c r="G85" i="20" s="1"/>
  <c r="F85" i="20"/>
  <c r="G21" i="20"/>
  <c r="G109" i="20" s="1"/>
  <c r="F109" i="20"/>
  <c r="F103" i="20"/>
  <c r="G15" i="20"/>
  <c r="G103" i="20" s="1"/>
  <c r="G62" i="20"/>
  <c r="G65" i="20" s="1"/>
  <c r="F65" i="20"/>
  <c r="G46" i="20"/>
  <c r="G50" i="20" s="1"/>
  <c r="F50" i="20"/>
  <c r="G16" i="20"/>
  <c r="G104" i="20" s="1"/>
  <c r="F104" i="20"/>
  <c r="G86" i="20"/>
  <c r="G90" i="20" s="1"/>
  <c r="F90" i="20"/>
  <c r="E65" i="20"/>
  <c r="E45" i="20"/>
  <c r="E85" i="20"/>
  <c r="E90" i="20"/>
  <c r="E70" i="20"/>
  <c r="E50" i="20"/>
  <c r="F51" i="11" l="1"/>
  <c r="G51" i="11" s="1"/>
  <c r="F50" i="11"/>
  <c r="G50" i="11" s="1"/>
  <c r="F38" i="11"/>
  <c r="G38" i="11" s="1"/>
  <c r="F37" i="11"/>
  <c r="G37" i="11" s="1"/>
  <c r="F25" i="11"/>
  <c r="G25" i="11" s="1"/>
  <c r="F49" i="11"/>
  <c r="G49" i="11" s="1"/>
  <c r="F48" i="11"/>
  <c r="G48" i="11" s="1"/>
  <c r="F47" i="11"/>
  <c r="G47" i="11" s="1"/>
  <c r="F46" i="11"/>
  <c r="G46" i="11" s="1"/>
  <c r="F36" i="11"/>
  <c r="G36" i="11" s="1"/>
  <c r="F35" i="11"/>
  <c r="F34" i="11"/>
  <c r="G34" i="11" s="1"/>
  <c r="F33" i="11"/>
  <c r="G33" i="11" s="1"/>
  <c r="F12" i="11" l="1"/>
  <c r="F21" i="11"/>
  <c r="F24" i="11"/>
  <c r="F20" i="11"/>
  <c r="F22" i="11"/>
  <c r="G22" i="11" s="1"/>
  <c r="F23" i="11"/>
  <c r="G35" i="11"/>
  <c r="F53" i="11"/>
  <c r="G53" i="11" s="1"/>
  <c r="F40" i="11"/>
  <c r="G40" i="11" s="1"/>
  <c r="F27" i="11"/>
  <c r="G27" i="11" s="1"/>
  <c r="F81" i="9"/>
  <c r="G81" i="9" s="1"/>
  <c r="F83" i="9"/>
  <c r="G83" i="9" s="1"/>
  <c r="F85" i="9"/>
  <c r="G85" i="9" s="1"/>
  <c r="F64" i="9"/>
  <c r="G64" i="9" s="1"/>
  <c r="F62" i="9"/>
  <c r="G62" i="9" s="1"/>
  <c r="F60" i="9"/>
  <c r="G60" i="9" s="1"/>
  <c r="F43" i="9"/>
  <c r="G43" i="9" s="1"/>
  <c r="F41" i="9"/>
  <c r="G41" i="9" s="1"/>
  <c r="F39" i="9"/>
  <c r="G39" i="9" s="1"/>
  <c r="F75" i="9"/>
  <c r="G75" i="9" s="1"/>
  <c r="F78" i="9"/>
  <c r="G78" i="9" s="1"/>
  <c r="F77" i="9"/>
  <c r="G77" i="9" s="1"/>
  <c r="F71" i="9"/>
  <c r="G71" i="9" s="1"/>
  <c r="F73" i="9"/>
  <c r="G73" i="9" s="1"/>
  <c r="F69" i="9"/>
  <c r="G69" i="9" s="1"/>
  <c r="F50" i="9"/>
  <c r="G50" i="9" s="1"/>
  <c r="F52" i="9"/>
  <c r="G52" i="9" s="1"/>
  <c r="F54" i="9"/>
  <c r="G54" i="9" s="1"/>
  <c r="F57" i="9"/>
  <c r="G57" i="9" s="1"/>
  <c r="F56" i="9"/>
  <c r="G56" i="9" s="1"/>
  <c r="F33" i="9"/>
  <c r="G33" i="9" s="1"/>
  <c r="F31" i="9"/>
  <c r="G31" i="9" s="1"/>
  <c r="F29" i="9"/>
  <c r="G29" i="9" s="1"/>
  <c r="F27" i="9"/>
  <c r="G27" i="9" s="1"/>
  <c r="F48" i="9"/>
  <c r="G48" i="9" s="1"/>
  <c r="F61" i="11" l="1"/>
  <c r="F22" i="5"/>
  <c r="F20" i="9"/>
  <c r="F22" i="9"/>
  <c r="F10" i="9"/>
  <c r="F12" i="9"/>
  <c r="F18" i="9"/>
  <c r="F6" i="9"/>
  <c r="F35" i="9"/>
  <c r="F8" i="9"/>
  <c r="F36" i="9"/>
  <c r="G20" i="11"/>
  <c r="G59" i="11" s="1"/>
  <c r="F59" i="11"/>
  <c r="G24" i="11"/>
  <c r="G63" i="11" s="1"/>
  <c r="F63" i="11"/>
  <c r="F14" i="11"/>
  <c r="G23" i="11"/>
  <c r="G62" i="11" s="1"/>
  <c r="F62" i="11"/>
  <c r="G21" i="11"/>
  <c r="G60" i="11" s="1"/>
  <c r="F60" i="11"/>
  <c r="G61" i="11"/>
  <c r="G12" i="11"/>
  <c r="G64" i="11" s="1"/>
  <c r="F64" i="11"/>
  <c r="G22" i="5" l="1"/>
  <c r="F92" i="9"/>
  <c r="G8" i="9"/>
  <c r="G92" i="9" s="1"/>
  <c r="G12" i="9"/>
  <c r="G96" i="9" s="1"/>
  <c r="F96" i="9"/>
  <c r="G10" i="9"/>
  <c r="G94" i="9" s="1"/>
  <c r="F94" i="9"/>
  <c r="G35" i="9"/>
  <c r="G98" i="9" s="1"/>
  <c r="F98" i="9"/>
  <c r="G22" i="9"/>
  <c r="G106" i="9" s="1"/>
  <c r="F106" i="9"/>
  <c r="G6" i="9"/>
  <c r="G90" i="9" s="1"/>
  <c r="F90" i="9"/>
  <c r="G36" i="9"/>
  <c r="G99" i="9" s="1"/>
  <c r="F99" i="9"/>
  <c r="G18" i="9"/>
  <c r="G102" i="9" s="1"/>
  <c r="F102" i="9"/>
  <c r="G20" i="9"/>
  <c r="G104" i="9" s="1"/>
  <c r="F104" i="9"/>
  <c r="F66" i="11"/>
  <c r="G14" i="11"/>
  <c r="G66" i="11" s="1"/>
  <c r="E105" i="19"/>
  <c r="E111" i="19"/>
  <c r="E112" i="19"/>
  <c r="E113" i="19"/>
  <c r="E120" i="19"/>
  <c r="E121" i="19"/>
  <c r="E122" i="19"/>
  <c r="E123" i="19"/>
  <c r="E124" i="19"/>
  <c r="E125" i="19"/>
  <c r="E126" i="19"/>
  <c r="E104" i="19"/>
  <c r="G45" i="19" l="1"/>
  <c r="G15" i="19"/>
  <c r="G23" i="19"/>
  <c r="G71" i="19"/>
  <c r="G26" i="19"/>
  <c r="G25" i="19"/>
  <c r="G22" i="19"/>
  <c r="H71" i="19" l="1"/>
  <c r="G77" i="19"/>
  <c r="G78" i="19" s="1"/>
  <c r="M14" i="17" s="1"/>
  <c r="G121" i="19"/>
  <c r="H23" i="19"/>
  <c r="H123" i="19" s="1"/>
  <c r="G123" i="19"/>
  <c r="G125" i="19"/>
  <c r="H25" i="19"/>
  <c r="H125" i="19" s="1"/>
  <c r="H15" i="19"/>
  <c r="H115" i="19" s="1"/>
  <c r="G115" i="19"/>
  <c r="H26" i="19"/>
  <c r="H126" i="19" s="1"/>
  <c r="G126" i="19"/>
  <c r="H45" i="19"/>
  <c r="H120" i="19" s="1"/>
  <c r="G120" i="19"/>
  <c r="H22" i="19"/>
  <c r="G122" i="19"/>
  <c r="H77" i="19" l="1"/>
  <c r="H78" i="19" s="1"/>
  <c r="M15" i="17" s="1"/>
  <c r="H121" i="19"/>
  <c r="H122" i="19"/>
  <c r="F28" i="9" l="1"/>
  <c r="G28" i="9" s="1"/>
  <c r="F49" i="9"/>
  <c r="G49" i="9" s="1"/>
  <c r="F70" i="9"/>
  <c r="G70" i="9" s="1"/>
  <c r="F7" i="9" l="1"/>
  <c r="F40" i="9"/>
  <c r="G40" i="9" s="1"/>
  <c r="F61" i="9"/>
  <c r="F63" i="9"/>
  <c r="G63" i="9" s="1"/>
  <c r="F82" i="9"/>
  <c r="F76" i="9"/>
  <c r="G76" i="9" s="1"/>
  <c r="F74" i="9"/>
  <c r="G74" i="9" s="1"/>
  <c r="F72" i="9"/>
  <c r="G72" i="9" s="1"/>
  <c r="F68" i="9"/>
  <c r="G68" i="9" s="1"/>
  <c r="F67" i="9"/>
  <c r="F55" i="9"/>
  <c r="G55" i="9" s="1"/>
  <c r="F53" i="9"/>
  <c r="G53" i="9" s="1"/>
  <c r="F51" i="9"/>
  <c r="G51" i="9" s="1"/>
  <c r="F47" i="9"/>
  <c r="G47" i="9" s="1"/>
  <c r="F46" i="9"/>
  <c r="F84" i="9"/>
  <c r="G84" i="9" s="1"/>
  <c r="F42" i="9"/>
  <c r="G42" i="9" s="1"/>
  <c r="F19" i="9" l="1"/>
  <c r="G61" i="9"/>
  <c r="G82" i="9"/>
  <c r="F91" i="9"/>
  <c r="G7" i="9"/>
  <c r="G91" i="9" s="1"/>
  <c r="G46" i="9"/>
  <c r="G58" i="9" s="1"/>
  <c r="F58" i="9"/>
  <c r="F79" i="9"/>
  <c r="G67" i="9"/>
  <c r="G79" i="9" s="1"/>
  <c r="F32" i="9"/>
  <c r="G32" i="9" s="1"/>
  <c r="F30" i="9"/>
  <c r="G30" i="9" s="1"/>
  <c r="F26" i="9"/>
  <c r="G26" i="9" s="1"/>
  <c r="F25" i="9"/>
  <c r="D49" i="10"/>
  <c r="G38" i="10"/>
  <c r="H38" i="10" s="1"/>
  <c r="G27" i="10"/>
  <c r="H27" i="10" s="1"/>
  <c r="G16" i="10"/>
  <c r="F34" i="9" l="1"/>
  <c r="F37" i="9" s="1"/>
  <c r="G19" i="9"/>
  <c r="G103" i="9" s="1"/>
  <c r="F103" i="9"/>
  <c r="G25" i="9"/>
  <c r="G5" i="10"/>
  <c r="H16" i="10"/>
  <c r="G34" i="9" l="1"/>
  <c r="G97" i="9" s="1"/>
  <c r="F97" i="9"/>
  <c r="H5" i="10"/>
  <c r="H49" i="10" s="1"/>
  <c r="G49" i="10"/>
  <c r="G37" i="9" l="1"/>
  <c r="F11" i="9"/>
  <c r="F9" i="9"/>
  <c r="F5" i="9"/>
  <c r="G5" i="9" l="1"/>
  <c r="G89" i="9" s="1"/>
  <c r="F89" i="9"/>
  <c r="G9" i="9"/>
  <c r="G93" i="9" s="1"/>
  <c r="F93" i="9"/>
  <c r="F95" i="9"/>
  <c r="G11" i="9"/>
  <c r="G95" i="9" s="1"/>
  <c r="G21" i="4"/>
  <c r="G20" i="4"/>
  <c r="G19" i="4"/>
  <c r="G18" i="4"/>
  <c r="D63" i="4"/>
  <c r="D57" i="4"/>
  <c r="F24" i="4"/>
  <c r="G24" i="4" s="1"/>
  <c r="F26" i="4"/>
  <c r="G26" i="4" s="1"/>
  <c r="D66" i="4"/>
  <c r="D65" i="4"/>
  <c r="D64" i="4"/>
  <c r="D62" i="4"/>
  <c r="D58" i="4"/>
  <c r="D59" i="4"/>
  <c r="D60" i="4"/>
  <c r="D56" i="4"/>
  <c r="D48" i="10"/>
  <c r="G12" i="4" l="1"/>
  <c r="G13" i="4"/>
  <c r="G65" i="4" s="1"/>
  <c r="F65" i="4"/>
  <c r="G11" i="4"/>
  <c r="G63" i="4" s="1"/>
  <c r="F63" i="4"/>
  <c r="F4" i="4"/>
  <c r="G8" i="4" l="1"/>
  <c r="G60" i="4" s="1"/>
  <c r="F60" i="4"/>
  <c r="G6" i="4"/>
  <c r="G58" i="4" s="1"/>
  <c r="F58" i="4"/>
  <c r="G4" i="4"/>
  <c r="G56" i="4" s="1"/>
  <c r="F56" i="4"/>
  <c r="G5" i="4"/>
  <c r="G57" i="4" s="1"/>
  <c r="F57" i="4"/>
  <c r="G7" i="4"/>
  <c r="G59" i="4" s="1"/>
  <c r="F59" i="4"/>
  <c r="G9" i="4" l="1"/>
  <c r="D55" i="10"/>
  <c r="D56" i="10"/>
  <c r="D50" i="10"/>
  <c r="D75" i="15" l="1"/>
  <c r="F60" i="15"/>
  <c r="G60" i="15" s="1"/>
  <c r="F45" i="15"/>
  <c r="G45" i="15" s="1"/>
  <c r="F30" i="15"/>
  <c r="G30" i="15" s="1"/>
  <c r="D70" i="15"/>
  <c r="D71" i="15"/>
  <c r="D72" i="15"/>
  <c r="D74" i="15"/>
  <c r="D76" i="15"/>
  <c r="D69" i="15"/>
  <c r="D65" i="15"/>
  <c r="D66" i="15"/>
  <c r="D67" i="15"/>
  <c r="D64" i="15"/>
  <c r="F61" i="15"/>
  <c r="G61" i="15" s="1"/>
  <c r="F58" i="15"/>
  <c r="G58" i="15" s="1"/>
  <c r="F57" i="15"/>
  <c r="G57" i="15" s="1"/>
  <c r="F56" i="15"/>
  <c r="G56" i="15" s="1"/>
  <c r="F55" i="15"/>
  <c r="G55" i="15" s="1"/>
  <c r="F54" i="15"/>
  <c r="F31" i="15"/>
  <c r="G31" i="15" s="1"/>
  <c r="F28" i="15"/>
  <c r="G28" i="15" s="1"/>
  <c r="F27" i="15"/>
  <c r="G27" i="15" s="1"/>
  <c r="F26" i="15"/>
  <c r="G26" i="15" s="1"/>
  <c r="F25" i="15"/>
  <c r="G25" i="15" s="1"/>
  <c r="F43" i="15"/>
  <c r="G43" i="15" s="1"/>
  <c r="F46" i="15"/>
  <c r="G46" i="15" s="1"/>
  <c r="F62" i="15" l="1"/>
  <c r="G54" i="15"/>
  <c r="G62" i="15" s="1"/>
  <c r="F16" i="15"/>
  <c r="F15" i="15"/>
  <c r="F13" i="15"/>
  <c r="F24" i="15"/>
  <c r="E32" i="15"/>
  <c r="F42" i="15"/>
  <c r="G42" i="15" s="1"/>
  <c r="F41" i="15"/>
  <c r="G41" i="15" s="1"/>
  <c r="F40" i="15"/>
  <c r="G40" i="15" s="1"/>
  <c r="F39" i="15"/>
  <c r="F9" i="15"/>
  <c r="G9" i="15" l="1"/>
  <c r="F69" i="15"/>
  <c r="G16" i="15"/>
  <c r="G76" i="15" s="1"/>
  <c r="F76" i="15"/>
  <c r="F10" i="15"/>
  <c r="F11" i="15"/>
  <c r="F12" i="15"/>
  <c r="F73" i="15"/>
  <c r="G13" i="15"/>
  <c r="G73" i="15" s="1"/>
  <c r="G15" i="15"/>
  <c r="G75" i="15" s="1"/>
  <c r="F75" i="15"/>
  <c r="F47" i="15"/>
  <c r="G39" i="15"/>
  <c r="G47" i="15" s="1"/>
  <c r="F32" i="15"/>
  <c r="G24" i="15"/>
  <c r="G32" i="15" s="1"/>
  <c r="E47" i="15"/>
  <c r="G12" i="15" l="1"/>
  <c r="G72" i="15" s="1"/>
  <c r="F72" i="15"/>
  <c r="F70" i="15"/>
  <c r="G10" i="15"/>
  <c r="G70" i="15" s="1"/>
  <c r="F17" i="15"/>
  <c r="G11" i="15"/>
  <c r="G71" i="15" s="1"/>
  <c r="F71" i="15"/>
  <c r="G69" i="15"/>
  <c r="E17" i="15"/>
  <c r="E62" i="15"/>
  <c r="F77" i="15" l="1"/>
  <c r="G17" i="15"/>
  <c r="G77" i="15"/>
  <c r="E77" i="15"/>
  <c r="F4" i="15" l="1"/>
  <c r="F5" i="15"/>
  <c r="F6" i="15"/>
  <c r="G6" i="15" s="1"/>
  <c r="F7" i="15"/>
  <c r="F19" i="15"/>
  <c r="F20" i="15"/>
  <c r="G20" i="15" s="1"/>
  <c r="F21" i="15"/>
  <c r="G21" i="15" s="1"/>
  <c r="F22" i="15"/>
  <c r="G22" i="15" s="1"/>
  <c r="F34" i="15"/>
  <c r="F35" i="15"/>
  <c r="G35" i="15" s="1"/>
  <c r="F36" i="15"/>
  <c r="F37" i="15"/>
  <c r="G37" i="15" s="1"/>
  <c r="F49" i="15"/>
  <c r="F50" i="15"/>
  <c r="G50" i="15" s="1"/>
  <c r="F51" i="15"/>
  <c r="G51" i="15" s="1"/>
  <c r="F52" i="15"/>
  <c r="G52" i="15" s="1"/>
  <c r="F23" i="15" l="1"/>
  <c r="F33" i="15" s="1"/>
  <c r="J10" i="17" s="1"/>
  <c r="G19" i="15"/>
  <c r="G23" i="15" s="1"/>
  <c r="G33" i="15" s="1"/>
  <c r="J11" i="17" s="1"/>
  <c r="G7" i="15"/>
  <c r="G67" i="15" s="1"/>
  <c r="F67" i="15"/>
  <c r="G5" i="15"/>
  <c r="G65" i="15" s="1"/>
  <c r="F65" i="15"/>
  <c r="F53" i="15"/>
  <c r="F63" i="15" s="1"/>
  <c r="J18" i="17" s="1"/>
  <c r="G49" i="15"/>
  <c r="G53" i="15" s="1"/>
  <c r="G63" i="15" s="1"/>
  <c r="J19" i="17" s="1"/>
  <c r="F66" i="15"/>
  <c r="G36" i="15"/>
  <c r="G66" i="15" s="1"/>
  <c r="G4" i="15"/>
  <c r="F8" i="15"/>
  <c r="F18" i="15" s="1"/>
  <c r="J6" i="17" s="1"/>
  <c r="F64" i="15"/>
  <c r="G34" i="15"/>
  <c r="F38" i="15"/>
  <c r="F48" i="15" s="1"/>
  <c r="J14" i="17" s="1"/>
  <c r="E53" i="15"/>
  <c r="E23" i="15"/>
  <c r="E33" i="15" s="1"/>
  <c r="J9" i="17" s="1"/>
  <c r="J22" i="17" l="1"/>
  <c r="F68" i="15"/>
  <c r="F78" i="15" s="1"/>
  <c r="G8" i="15"/>
  <c r="G18" i="15" s="1"/>
  <c r="J7" i="17" s="1"/>
  <c r="G64" i="15"/>
  <c r="G68" i="15" s="1"/>
  <c r="G78" i="15" s="1"/>
  <c r="G38" i="15"/>
  <c r="G48" i="15" s="1"/>
  <c r="J15" i="17" s="1"/>
  <c r="E63" i="15"/>
  <c r="J17" i="17"/>
  <c r="E8" i="15"/>
  <c r="E18" i="15" s="1"/>
  <c r="J5" i="17" s="1"/>
  <c r="E38" i="15"/>
  <c r="E48" i="15" s="1"/>
  <c r="J13" i="17" s="1"/>
  <c r="J23" i="17" l="1"/>
  <c r="J21" i="17"/>
  <c r="E68" i="15"/>
  <c r="E78" i="15" s="1"/>
  <c r="F22" i="3" l="1"/>
  <c r="G22" i="3" s="1"/>
  <c r="F15" i="3" l="1"/>
  <c r="G15" i="3" l="1"/>
  <c r="F5" i="5" l="1"/>
  <c r="F7" i="5"/>
  <c r="F6" i="5"/>
  <c r="F4" i="5"/>
  <c r="F29" i="20"/>
  <c r="G29" i="20" s="1"/>
  <c r="F28" i="20"/>
  <c r="G28" i="20" l="1"/>
  <c r="G6" i="5"/>
  <c r="G7" i="5"/>
  <c r="G4" i="5"/>
  <c r="G5" i="5"/>
  <c r="F38" i="20"/>
  <c r="F30" i="20"/>
  <c r="G30" i="20" s="1"/>
  <c r="G38" i="20" l="1"/>
  <c r="G39" i="20" s="1"/>
  <c r="F39" i="20"/>
  <c r="E41" i="20"/>
  <c r="F40" i="20"/>
  <c r="G31" i="20"/>
  <c r="F31" i="20"/>
  <c r="E31" i="20"/>
  <c r="G40" i="20" l="1"/>
  <c r="G41" i="20" s="1"/>
  <c r="F41" i="20"/>
  <c r="F28" i="3" l="1"/>
  <c r="G28" i="3" s="1"/>
  <c r="F27" i="3"/>
  <c r="G27" i="3" s="1"/>
  <c r="F26" i="3"/>
  <c r="G26" i="3" s="1"/>
  <c r="F25" i="3"/>
  <c r="F21" i="3"/>
  <c r="G21" i="3" s="1"/>
  <c r="F20" i="3"/>
  <c r="G20" i="3" s="1"/>
  <c r="F19" i="3"/>
  <c r="G19" i="3" s="1"/>
  <c r="F18" i="3"/>
  <c r="F14" i="3"/>
  <c r="G14" i="3" s="1"/>
  <c r="F13" i="3"/>
  <c r="G13" i="3" s="1"/>
  <c r="F12" i="3"/>
  <c r="G12" i="3" s="1"/>
  <c r="F11" i="3"/>
  <c r="G45" i="10"/>
  <c r="H45" i="10" s="1"/>
  <c r="G44" i="10"/>
  <c r="H44" i="10" s="1"/>
  <c r="G39" i="10"/>
  <c r="H39" i="10" s="1"/>
  <c r="G37" i="10"/>
  <c r="G34" i="10"/>
  <c r="H34" i="10" s="1"/>
  <c r="G33" i="10"/>
  <c r="H33" i="10" s="1"/>
  <c r="G28" i="10"/>
  <c r="H28" i="10" s="1"/>
  <c r="G26" i="10"/>
  <c r="G23" i="10"/>
  <c r="H23" i="10" s="1"/>
  <c r="G22" i="10"/>
  <c r="H22" i="10" s="1"/>
  <c r="G17" i="10"/>
  <c r="H17" i="10" s="1"/>
  <c r="G15" i="10"/>
  <c r="G18" i="3" l="1"/>
  <c r="G23" i="3" s="1"/>
  <c r="F23" i="3"/>
  <c r="F5" i="3"/>
  <c r="F4" i="3"/>
  <c r="F6" i="3"/>
  <c r="F7" i="3"/>
  <c r="F16" i="3"/>
  <c r="F17" i="3" s="1"/>
  <c r="G10" i="17" s="1"/>
  <c r="G11" i="3"/>
  <c r="G16" i="3" s="1"/>
  <c r="G17" i="3" s="1"/>
  <c r="G11" i="17" s="1"/>
  <c r="G25" i="3"/>
  <c r="G29" i="3" s="1"/>
  <c r="F29" i="3"/>
  <c r="G12" i="10"/>
  <c r="G11" i="10"/>
  <c r="H37" i="10"/>
  <c r="H46" i="10" s="1"/>
  <c r="H47" i="10" s="1"/>
  <c r="K19" i="17" s="1"/>
  <c r="G46" i="10"/>
  <c r="G47" i="10" s="1"/>
  <c r="K18" i="17" s="1"/>
  <c r="H15" i="10"/>
  <c r="H24" i="10" s="1"/>
  <c r="H25" i="10" s="1"/>
  <c r="K11" i="17" s="1"/>
  <c r="G24" i="10"/>
  <c r="G25" i="10" s="1"/>
  <c r="K10" i="17" s="1"/>
  <c r="G4" i="10"/>
  <c r="H26" i="10"/>
  <c r="H35" i="10" s="1"/>
  <c r="H36" i="10" s="1"/>
  <c r="K15" i="17" s="1"/>
  <c r="G35" i="10"/>
  <c r="G36" i="10" s="1"/>
  <c r="K14" i="17" s="1"/>
  <c r="G6" i="10"/>
  <c r="E23" i="3"/>
  <c r="G13" i="17" s="1"/>
  <c r="E29" i="3"/>
  <c r="E16" i="3"/>
  <c r="E17" i="3" s="1"/>
  <c r="G9" i="17" s="1"/>
  <c r="E9" i="3"/>
  <c r="E10" i="3" s="1"/>
  <c r="G5" i="17" s="1"/>
  <c r="F35" i="10"/>
  <c r="F36" i="10" s="1"/>
  <c r="K13" i="17" s="1"/>
  <c r="F24" i="10"/>
  <c r="F25" i="10" s="1"/>
  <c r="K9" i="17" s="1"/>
  <c r="F46" i="10"/>
  <c r="F47" i="10" s="1"/>
  <c r="K17" i="17" s="1"/>
  <c r="F73" i="20"/>
  <c r="G73" i="20" s="1"/>
  <c r="F72" i="20"/>
  <c r="F60" i="20"/>
  <c r="F53" i="20"/>
  <c r="G53" i="20" s="1"/>
  <c r="F52" i="20"/>
  <c r="F25" i="20"/>
  <c r="G25" i="20" s="1"/>
  <c r="F24" i="20"/>
  <c r="F61" i="20" l="1"/>
  <c r="G60" i="20"/>
  <c r="G61" i="20" s="1"/>
  <c r="G52" i="20"/>
  <c r="G72" i="20"/>
  <c r="G24" i="20"/>
  <c r="F19" i="20"/>
  <c r="F5" i="20"/>
  <c r="F18" i="20"/>
  <c r="F9" i="3"/>
  <c r="F10" i="3" s="1"/>
  <c r="G6" i="17" s="1"/>
  <c r="F33" i="3"/>
  <c r="G6" i="3"/>
  <c r="G33" i="3" s="1"/>
  <c r="F30" i="3"/>
  <c r="G18" i="17" s="1"/>
  <c r="F35" i="3"/>
  <c r="E36" i="3"/>
  <c r="E37" i="3" s="1"/>
  <c r="G4" i="3"/>
  <c r="F31" i="3"/>
  <c r="E24" i="3"/>
  <c r="G30" i="3"/>
  <c r="G19" i="17" s="1"/>
  <c r="G35" i="3"/>
  <c r="G5" i="3"/>
  <c r="G32" i="3" s="1"/>
  <c r="F32" i="3"/>
  <c r="G7" i="3"/>
  <c r="G34" i="3" s="1"/>
  <c r="F34" i="3"/>
  <c r="H6" i="10"/>
  <c r="H50" i="10" s="1"/>
  <c r="G50" i="10"/>
  <c r="H11" i="10"/>
  <c r="H55" i="10" s="1"/>
  <c r="G55" i="10"/>
  <c r="H4" i="10"/>
  <c r="G13" i="10"/>
  <c r="G14" i="10" s="1"/>
  <c r="K6" i="17" s="1"/>
  <c r="K22" i="17" s="1"/>
  <c r="G48" i="10"/>
  <c r="H12" i="10"/>
  <c r="H56" i="10" s="1"/>
  <c r="G56" i="10"/>
  <c r="F74" i="20"/>
  <c r="G74" i="20" s="1"/>
  <c r="F78" i="20"/>
  <c r="F12" i="20"/>
  <c r="F34" i="20"/>
  <c r="F10" i="20"/>
  <c r="F26" i="20"/>
  <c r="G26" i="20" s="1"/>
  <c r="F6" i="20"/>
  <c r="F32" i="20"/>
  <c r="F36" i="20"/>
  <c r="F54" i="20"/>
  <c r="G54" i="20" s="1"/>
  <c r="F76" i="20"/>
  <c r="F80" i="20"/>
  <c r="E22" i="20"/>
  <c r="F57" i="10"/>
  <c r="F58" i="10" s="1"/>
  <c r="E61" i="20"/>
  <c r="E9" i="20"/>
  <c r="E17" i="20"/>
  <c r="F54" i="11"/>
  <c r="G54" i="11" s="1"/>
  <c r="F45" i="11"/>
  <c r="G45" i="11" s="1"/>
  <c r="F44" i="11"/>
  <c r="F41" i="11"/>
  <c r="G41" i="11" s="1"/>
  <c r="F39" i="11"/>
  <c r="F32" i="11"/>
  <c r="G32" i="11" s="1"/>
  <c r="F31" i="11"/>
  <c r="F28" i="11"/>
  <c r="G28" i="11" s="1"/>
  <c r="F26" i="11"/>
  <c r="G26" i="11" s="1"/>
  <c r="F19" i="11"/>
  <c r="G19" i="11" s="1"/>
  <c r="F18" i="11"/>
  <c r="F80" i="9"/>
  <c r="F59" i="9"/>
  <c r="F38" i="9"/>
  <c r="F27" i="4"/>
  <c r="G27" i="4" s="1"/>
  <c r="F25" i="4"/>
  <c r="F23" i="4"/>
  <c r="G23" i="4" s="1"/>
  <c r="F10" i="4"/>
  <c r="F24" i="3" l="1"/>
  <c r="G14" i="17" s="1"/>
  <c r="G22" i="17" s="1"/>
  <c r="F36" i="3"/>
  <c r="F37" i="3" s="1"/>
  <c r="G10" i="20"/>
  <c r="F11" i="20"/>
  <c r="G27" i="20"/>
  <c r="G18" i="20"/>
  <c r="G106" i="20" s="1"/>
  <c r="F106" i="20"/>
  <c r="E11" i="20"/>
  <c r="E59" i="20"/>
  <c r="F58" i="20"/>
  <c r="F98" i="20" s="1"/>
  <c r="F99" i="20" s="1"/>
  <c r="F4" i="20"/>
  <c r="F75" i="20"/>
  <c r="G75" i="20"/>
  <c r="G12" i="20"/>
  <c r="F13" i="20"/>
  <c r="F100" i="20"/>
  <c r="F101" i="20" s="1"/>
  <c r="G5" i="20"/>
  <c r="G93" i="20" s="1"/>
  <c r="F93" i="20"/>
  <c r="F55" i="20"/>
  <c r="G80" i="20"/>
  <c r="G81" i="20" s="1"/>
  <c r="F81" i="20"/>
  <c r="E81" i="20"/>
  <c r="G36" i="20"/>
  <c r="G37" i="20" s="1"/>
  <c r="F37" i="20"/>
  <c r="E105" i="20"/>
  <c r="F14" i="20"/>
  <c r="G55" i="20"/>
  <c r="F27" i="20"/>
  <c r="G76" i="20"/>
  <c r="G77" i="20" s="1"/>
  <c r="F77" i="20"/>
  <c r="G32" i="20"/>
  <c r="G33" i="20" s="1"/>
  <c r="F33" i="20"/>
  <c r="E57" i="20"/>
  <c r="F56" i="20"/>
  <c r="F107" i="20"/>
  <c r="G19" i="20"/>
  <c r="G107" i="20" s="1"/>
  <c r="G34" i="20"/>
  <c r="G35" i="20" s="1"/>
  <c r="F35" i="20"/>
  <c r="G6" i="20"/>
  <c r="G94" i="20" s="1"/>
  <c r="F94" i="20"/>
  <c r="G78" i="20"/>
  <c r="G79" i="20" s="1"/>
  <c r="F79" i="20"/>
  <c r="G31" i="3"/>
  <c r="G36" i="3" s="1"/>
  <c r="G37" i="3" s="1"/>
  <c r="G9" i="3"/>
  <c r="G10" i="3" s="1"/>
  <c r="G80" i="9"/>
  <c r="G86" i="9" s="1"/>
  <c r="G87" i="9" s="1"/>
  <c r="H19" i="17" s="1"/>
  <c r="F86" i="9"/>
  <c r="F87" i="9" s="1"/>
  <c r="H18" i="17" s="1"/>
  <c r="G59" i="9"/>
  <c r="G65" i="9" s="1"/>
  <c r="G66" i="9" s="1"/>
  <c r="H15" i="17" s="1"/>
  <c r="F65" i="9"/>
  <c r="F66" i="9" s="1"/>
  <c r="H14" i="17" s="1"/>
  <c r="G38" i="9"/>
  <c r="G44" i="9" s="1"/>
  <c r="G45" i="9" s="1"/>
  <c r="H11" i="17" s="1"/>
  <c r="F44" i="9"/>
  <c r="F45" i="9" s="1"/>
  <c r="H10" i="17" s="1"/>
  <c r="E100" i="9"/>
  <c r="F4" i="9"/>
  <c r="F17" i="9"/>
  <c r="E107" i="9"/>
  <c r="F21" i="9"/>
  <c r="G44" i="11"/>
  <c r="G55" i="11" s="1"/>
  <c r="G56" i="11" s="1"/>
  <c r="I19" i="17" s="1"/>
  <c r="F55" i="11"/>
  <c r="F56" i="11" s="1"/>
  <c r="I18" i="17" s="1"/>
  <c r="F42" i="11"/>
  <c r="F43" i="11" s="1"/>
  <c r="I14" i="17" s="1"/>
  <c r="G31" i="11"/>
  <c r="F29" i="11"/>
  <c r="F30" i="11" s="1"/>
  <c r="I10" i="17" s="1"/>
  <c r="G18" i="11"/>
  <c r="G29" i="11" s="1"/>
  <c r="G30" i="11" s="1"/>
  <c r="I11" i="17" s="1"/>
  <c r="F6" i="11"/>
  <c r="F5" i="11"/>
  <c r="E16" i="11"/>
  <c r="E17" i="11" s="1"/>
  <c r="I5" i="17" s="1"/>
  <c r="F13" i="11"/>
  <c r="G13" i="11" s="1"/>
  <c r="G39" i="11"/>
  <c r="F15" i="11"/>
  <c r="H13" i="10"/>
  <c r="H14" i="10" s="1"/>
  <c r="K7" i="17" s="1"/>
  <c r="K23" i="17" s="1"/>
  <c r="H48" i="10"/>
  <c r="H57" i="10" s="1"/>
  <c r="H58" i="10" s="1"/>
  <c r="G57" i="10"/>
  <c r="G58" i="10" s="1"/>
  <c r="G14" i="4"/>
  <c r="G66" i="4" s="1"/>
  <c r="F66" i="4"/>
  <c r="G25" i="4"/>
  <c r="G64" i="4" s="1"/>
  <c r="F64" i="4"/>
  <c r="G10" i="4"/>
  <c r="G62" i="4" s="1"/>
  <c r="F62" i="4"/>
  <c r="E101" i="20"/>
  <c r="E97" i="20"/>
  <c r="E13" i="20"/>
  <c r="E37" i="20"/>
  <c r="E79" i="20"/>
  <c r="E35" i="20"/>
  <c r="E77" i="20"/>
  <c r="E33" i="20"/>
  <c r="E110" i="20"/>
  <c r="E86" i="9"/>
  <c r="E65" i="9"/>
  <c r="E44" i="9"/>
  <c r="E23" i="9"/>
  <c r="E55" i="20"/>
  <c r="E27" i="20"/>
  <c r="E7" i="20"/>
  <c r="E75" i="20"/>
  <c r="E55" i="11"/>
  <c r="E56" i="11" s="1"/>
  <c r="I17" i="17" s="1"/>
  <c r="E42" i="11"/>
  <c r="E43" i="11" s="1"/>
  <c r="I13" i="17" s="1"/>
  <c r="E29" i="11"/>
  <c r="E30" i="11" s="1"/>
  <c r="I9" i="17" s="1"/>
  <c r="E79" i="9"/>
  <c r="E58" i="9"/>
  <c r="E37" i="9"/>
  <c r="E16" i="9"/>
  <c r="G48" i="4"/>
  <c r="E48" i="4"/>
  <c r="E54" i="4"/>
  <c r="E35" i="4"/>
  <c r="E41" i="4"/>
  <c r="G41" i="4"/>
  <c r="E22" i="4"/>
  <c r="G22" i="4"/>
  <c r="E28" i="4"/>
  <c r="E15" i="4"/>
  <c r="F18" i="5"/>
  <c r="F12" i="5"/>
  <c r="F109" i="5"/>
  <c r="G109" i="5" s="1"/>
  <c r="F106" i="5"/>
  <c r="G106" i="5" s="1"/>
  <c r="F105" i="5"/>
  <c r="G105" i="5" s="1"/>
  <c r="F103" i="5"/>
  <c r="G103" i="5" s="1"/>
  <c r="F99" i="5"/>
  <c r="G99" i="5" s="1"/>
  <c r="F96" i="5"/>
  <c r="G96" i="5" s="1"/>
  <c r="F95" i="5"/>
  <c r="G95" i="5" s="1"/>
  <c r="F94" i="5"/>
  <c r="G94" i="5" s="1"/>
  <c r="F92" i="5"/>
  <c r="G92" i="5" s="1"/>
  <c r="F89" i="5"/>
  <c r="G89" i="5" s="1"/>
  <c r="F88" i="5"/>
  <c r="G88" i="5" s="1"/>
  <c r="F87" i="5"/>
  <c r="G87" i="5" s="1"/>
  <c r="F86" i="5"/>
  <c r="G86" i="5" s="1"/>
  <c r="F55" i="5"/>
  <c r="G55" i="5" s="1"/>
  <c r="F54" i="5"/>
  <c r="G54" i="5" s="1"/>
  <c r="F51" i="5"/>
  <c r="G51" i="5" s="1"/>
  <c r="F45" i="5"/>
  <c r="G45" i="5" s="1"/>
  <c r="F44" i="5"/>
  <c r="F42" i="5"/>
  <c r="G42" i="5" s="1"/>
  <c r="F41" i="5"/>
  <c r="G41" i="5" s="1"/>
  <c r="F40" i="5"/>
  <c r="G40" i="5" s="1"/>
  <c r="F39" i="5"/>
  <c r="F38" i="5"/>
  <c r="G38" i="5" s="1"/>
  <c r="F37" i="5"/>
  <c r="G37" i="5" s="1"/>
  <c r="F35" i="5"/>
  <c r="G35" i="5" s="1"/>
  <c r="F65" i="11" l="1"/>
  <c r="G28" i="4"/>
  <c r="G29" i="4" s="1"/>
  <c r="L11" i="17" s="1"/>
  <c r="G65" i="11"/>
  <c r="F51" i="20"/>
  <c r="E10" i="17" s="1"/>
  <c r="F110" i="20"/>
  <c r="F91" i="20"/>
  <c r="E18" i="17" s="1"/>
  <c r="G51" i="20"/>
  <c r="E11" i="17" s="1"/>
  <c r="E71" i="20"/>
  <c r="E13" i="17" s="1"/>
  <c r="G110" i="20"/>
  <c r="G13" i="20"/>
  <c r="G100" i="20"/>
  <c r="G101" i="20" s="1"/>
  <c r="G4" i="20"/>
  <c r="F7" i="20"/>
  <c r="F92" i="20"/>
  <c r="F95" i="20" s="1"/>
  <c r="G56" i="20"/>
  <c r="G57" i="20" s="1"/>
  <c r="F57" i="20"/>
  <c r="F102" i="20"/>
  <c r="F105" i="20" s="1"/>
  <c r="F17" i="20"/>
  <c r="G14" i="20"/>
  <c r="G91" i="20"/>
  <c r="E19" i="17" s="1"/>
  <c r="F59" i="20"/>
  <c r="G58" i="20"/>
  <c r="G59" i="20" s="1"/>
  <c r="G11" i="20"/>
  <c r="F10" i="5"/>
  <c r="E16" i="5"/>
  <c r="F27" i="5"/>
  <c r="F31" i="5"/>
  <c r="F91" i="5"/>
  <c r="G91" i="5" s="1"/>
  <c r="E97" i="5"/>
  <c r="F104" i="5"/>
  <c r="G104" i="5" s="1"/>
  <c r="F107" i="5"/>
  <c r="G107" i="5" s="1"/>
  <c r="F11" i="5"/>
  <c r="G12" i="5"/>
  <c r="F24" i="5"/>
  <c r="F28" i="5"/>
  <c r="F98" i="5"/>
  <c r="E100" i="5"/>
  <c r="F33" i="5"/>
  <c r="F93" i="5"/>
  <c r="F108" i="5"/>
  <c r="G108" i="5" s="1"/>
  <c r="F13" i="5"/>
  <c r="F8" i="5"/>
  <c r="E9" i="5"/>
  <c r="F32" i="5"/>
  <c r="F34" i="5"/>
  <c r="F46" i="5"/>
  <c r="G44" i="5"/>
  <c r="G46" i="5" s="1"/>
  <c r="F52" i="5"/>
  <c r="G52" i="5" s="1"/>
  <c r="E90" i="5"/>
  <c r="F85" i="5"/>
  <c r="F14" i="5"/>
  <c r="F25" i="5"/>
  <c r="G18" i="5"/>
  <c r="G126" i="5" s="1"/>
  <c r="F126" i="5"/>
  <c r="F43" i="5"/>
  <c r="G39" i="5"/>
  <c r="G43" i="5" s="1"/>
  <c r="F15" i="5"/>
  <c r="F49" i="5"/>
  <c r="F53" i="5"/>
  <c r="G53" i="5" s="1"/>
  <c r="F17" i="5"/>
  <c r="E19" i="5"/>
  <c r="G24" i="3"/>
  <c r="G15" i="17" s="1"/>
  <c r="G7" i="17"/>
  <c r="G4" i="9"/>
  <c r="F88" i="9"/>
  <c r="F100" i="9" s="1"/>
  <c r="F16" i="9"/>
  <c r="G21" i="9"/>
  <c r="G105" i="9" s="1"/>
  <c r="F105" i="9"/>
  <c r="G17" i="9"/>
  <c r="F101" i="9"/>
  <c r="F23" i="9"/>
  <c r="G42" i="11"/>
  <c r="G43" i="11" s="1"/>
  <c r="I15" i="17" s="1"/>
  <c r="I21" i="17"/>
  <c r="G5" i="11"/>
  <c r="F57" i="11"/>
  <c r="F16" i="11"/>
  <c r="F17" i="11" s="1"/>
  <c r="I6" i="17" s="1"/>
  <c r="I22" i="17" s="1"/>
  <c r="F58" i="11"/>
  <c r="G6" i="11"/>
  <c r="G58" i="11" s="1"/>
  <c r="G15" i="11"/>
  <c r="G67" i="11" s="1"/>
  <c r="F67" i="11"/>
  <c r="G15" i="4"/>
  <c r="G16" i="4" s="1"/>
  <c r="L7" i="17" s="1"/>
  <c r="G54" i="4"/>
  <c r="G55" i="4" s="1"/>
  <c r="L19" i="17" s="1"/>
  <c r="G35" i="4"/>
  <c r="G42" i="4" s="1"/>
  <c r="L15" i="17" s="1"/>
  <c r="E68" i="11"/>
  <c r="E69" i="11" s="1"/>
  <c r="E23" i="20"/>
  <c r="E5" i="17" s="1"/>
  <c r="E91" i="20"/>
  <c r="E17" i="17" s="1"/>
  <c r="E51" i="20"/>
  <c r="E9" i="17" s="1"/>
  <c r="E99" i="20"/>
  <c r="E95" i="20"/>
  <c r="E87" i="9"/>
  <c r="H17" i="17" s="1"/>
  <c r="E108" i="9"/>
  <c r="E55" i="4"/>
  <c r="L17" i="17" s="1"/>
  <c r="E42" i="4"/>
  <c r="L13" i="17" s="1"/>
  <c r="F9" i="4"/>
  <c r="E61" i="4"/>
  <c r="E29" i="4"/>
  <c r="L9" i="17" s="1"/>
  <c r="F28" i="4"/>
  <c r="E24" i="9"/>
  <c r="H5" i="17" s="1"/>
  <c r="E66" i="9"/>
  <c r="H13" i="17" s="1"/>
  <c r="E45" i="9"/>
  <c r="H9" i="17" s="1"/>
  <c r="F54" i="4"/>
  <c r="F48" i="4"/>
  <c r="F41" i="4"/>
  <c r="F35" i="4"/>
  <c r="F22" i="4"/>
  <c r="F15" i="4"/>
  <c r="E9" i="4"/>
  <c r="E16" i="4" s="1"/>
  <c r="L5" i="17" s="1"/>
  <c r="F50" i="5"/>
  <c r="G50" i="5" s="1"/>
  <c r="E36" i="5"/>
  <c r="E43" i="5"/>
  <c r="E46" i="5"/>
  <c r="G29" i="19"/>
  <c r="G4" i="19"/>
  <c r="F107" i="9" l="1"/>
  <c r="F108" i="9" s="1"/>
  <c r="F111" i="20"/>
  <c r="G98" i="20"/>
  <c r="G99" i="20" s="1"/>
  <c r="G71" i="20"/>
  <c r="E15" i="17" s="1"/>
  <c r="G7" i="20"/>
  <c r="G92" i="20"/>
  <c r="G95" i="20" s="1"/>
  <c r="F23" i="20"/>
  <c r="E6" i="17" s="1"/>
  <c r="G102" i="20"/>
  <c r="G105" i="20" s="1"/>
  <c r="G17" i="20"/>
  <c r="F71" i="20"/>
  <c r="E14" i="17" s="1"/>
  <c r="G8" i="5"/>
  <c r="F116" i="5"/>
  <c r="F9" i="5"/>
  <c r="G49" i="5"/>
  <c r="G130" i="5" s="1"/>
  <c r="F130" i="5"/>
  <c r="F26" i="5"/>
  <c r="G25" i="5"/>
  <c r="G133" i="5" s="1"/>
  <c r="F133" i="5"/>
  <c r="F16" i="5"/>
  <c r="F121" i="5"/>
  <c r="G13" i="5"/>
  <c r="G121" i="5" s="1"/>
  <c r="G27" i="5"/>
  <c r="G135" i="5" s="1"/>
  <c r="F135" i="5"/>
  <c r="G28" i="5"/>
  <c r="G136" i="5" s="1"/>
  <c r="F136" i="5"/>
  <c r="F102" i="5"/>
  <c r="E110" i="5"/>
  <c r="E111" i="5" s="1"/>
  <c r="F17" i="17" s="1"/>
  <c r="F21" i="5"/>
  <c r="E29" i="5"/>
  <c r="E30" i="5" s="1"/>
  <c r="F5" i="17" s="1"/>
  <c r="E127" i="5"/>
  <c r="G17" i="5"/>
  <c r="F19" i="5"/>
  <c r="F125" i="5"/>
  <c r="F127" i="5" s="1"/>
  <c r="F122" i="5"/>
  <c r="G14" i="5"/>
  <c r="G122" i="5" s="1"/>
  <c r="F97" i="5"/>
  <c r="G93" i="5"/>
  <c r="G97" i="5" s="1"/>
  <c r="F23" i="5"/>
  <c r="F36" i="5"/>
  <c r="G31" i="5"/>
  <c r="F112" i="5"/>
  <c r="G11" i="5"/>
  <c r="G119" i="5" s="1"/>
  <c r="F119" i="5"/>
  <c r="G85" i="5"/>
  <c r="G90" i="5" s="1"/>
  <c r="F90" i="5"/>
  <c r="G32" i="5"/>
  <c r="G113" i="5" s="1"/>
  <c r="F113" i="5"/>
  <c r="G24" i="5"/>
  <c r="G132" i="5" s="1"/>
  <c r="F132" i="5"/>
  <c r="E124" i="5"/>
  <c r="G98" i="5"/>
  <c r="G100" i="5" s="1"/>
  <c r="F100" i="5"/>
  <c r="G34" i="5"/>
  <c r="G115" i="5" s="1"/>
  <c r="F115" i="5"/>
  <c r="F48" i="5"/>
  <c r="E56" i="5"/>
  <c r="E57" i="5" s="1"/>
  <c r="F9" i="17" s="1"/>
  <c r="F120" i="5"/>
  <c r="G15" i="5"/>
  <c r="G123" i="5" s="1"/>
  <c r="F123" i="5"/>
  <c r="G33" i="5"/>
  <c r="G114" i="5" s="1"/>
  <c r="F114" i="5"/>
  <c r="E117" i="5"/>
  <c r="F118" i="5"/>
  <c r="G10" i="5"/>
  <c r="G23" i="17"/>
  <c r="G101" i="9"/>
  <c r="G107" i="9" s="1"/>
  <c r="G23" i="9"/>
  <c r="F24" i="9"/>
  <c r="H6" i="17" s="1"/>
  <c r="H22" i="17" s="1"/>
  <c r="G88" i="9"/>
  <c r="G100" i="9" s="1"/>
  <c r="G16" i="9"/>
  <c r="G16" i="11"/>
  <c r="G17" i="11" s="1"/>
  <c r="I7" i="17" s="1"/>
  <c r="I23" i="17" s="1"/>
  <c r="G57" i="11"/>
  <c r="G68" i="11" s="1"/>
  <c r="G69" i="11" s="1"/>
  <c r="F68" i="11"/>
  <c r="F69" i="11" s="1"/>
  <c r="L21" i="17"/>
  <c r="L23" i="17"/>
  <c r="H29" i="19"/>
  <c r="H4" i="19"/>
  <c r="G104" i="19"/>
  <c r="F67" i="4"/>
  <c r="G67" i="4"/>
  <c r="H21" i="17"/>
  <c r="E111" i="20"/>
  <c r="F16" i="4"/>
  <c r="L6" i="17" s="1"/>
  <c r="F42" i="4"/>
  <c r="L14" i="17" s="1"/>
  <c r="F55" i="4"/>
  <c r="L18" i="17" s="1"/>
  <c r="F29" i="4"/>
  <c r="L10" i="17" s="1"/>
  <c r="G30" i="19"/>
  <c r="H30" i="19" s="1"/>
  <c r="E22" i="17" l="1"/>
  <c r="L22" i="17"/>
  <c r="G120" i="5"/>
  <c r="G23" i="20"/>
  <c r="E7" i="17" s="1"/>
  <c r="G111" i="20"/>
  <c r="G23" i="5"/>
  <c r="G131" i="5" s="1"/>
  <c r="F131" i="5"/>
  <c r="G26" i="5"/>
  <c r="G134" i="5" s="1"/>
  <c r="F134" i="5"/>
  <c r="F56" i="5"/>
  <c r="F57" i="5" s="1"/>
  <c r="F10" i="17" s="1"/>
  <c r="G48" i="5"/>
  <c r="G56" i="5" s="1"/>
  <c r="G19" i="5"/>
  <c r="G125" i="5"/>
  <c r="G127" i="5" s="1"/>
  <c r="E137" i="5"/>
  <c r="E138" i="5" s="1"/>
  <c r="G21" i="5"/>
  <c r="F129" i="5"/>
  <c r="F29" i="5"/>
  <c r="F30" i="5" s="1"/>
  <c r="F6" i="17" s="1"/>
  <c r="F117" i="5"/>
  <c r="G118" i="5"/>
  <c r="G16" i="5"/>
  <c r="F124" i="5"/>
  <c r="G36" i="5"/>
  <c r="G112" i="5"/>
  <c r="G102" i="5"/>
  <c r="G110" i="5" s="1"/>
  <c r="G111" i="5" s="1"/>
  <c r="F19" i="17" s="1"/>
  <c r="F110" i="5"/>
  <c r="F111" i="5" s="1"/>
  <c r="F18" i="17" s="1"/>
  <c r="G116" i="5"/>
  <c r="G9" i="5"/>
  <c r="G24" i="9"/>
  <c r="H7" i="17" s="1"/>
  <c r="H23" i="17" s="1"/>
  <c r="G108" i="9"/>
  <c r="H104" i="19"/>
  <c r="H52" i="19"/>
  <c r="H53" i="19" s="1"/>
  <c r="M11" i="17" s="1"/>
  <c r="G52" i="19"/>
  <c r="G53" i="19" s="1"/>
  <c r="M10" i="17" s="1"/>
  <c r="F61" i="4"/>
  <c r="F68" i="4" s="1"/>
  <c r="G61" i="4"/>
  <c r="G68" i="4" s="1"/>
  <c r="G80" i="19"/>
  <c r="E21" i="17"/>
  <c r="F52" i="19"/>
  <c r="F53" i="19" s="1"/>
  <c r="M9" i="17" s="1"/>
  <c r="F104" i="19"/>
  <c r="G124" i="5" l="1"/>
  <c r="F22" i="17"/>
  <c r="G57" i="5"/>
  <c r="F11" i="17" s="1"/>
  <c r="F137" i="5"/>
  <c r="F138" i="5" s="1"/>
  <c r="G117" i="5"/>
  <c r="G129" i="5"/>
  <c r="G137" i="5" s="1"/>
  <c r="G29" i="5"/>
  <c r="G30" i="5" s="1"/>
  <c r="F7" i="17" s="1"/>
  <c r="G5" i="19"/>
  <c r="H80" i="19"/>
  <c r="H102" i="19" s="1"/>
  <c r="H103" i="19" s="1"/>
  <c r="M19" i="17" s="1"/>
  <c r="G102" i="19"/>
  <c r="G103" i="19" s="1"/>
  <c r="M18" i="17" s="1"/>
  <c r="F21" i="17"/>
  <c r="F27" i="19"/>
  <c r="F28" i="19" s="1"/>
  <c r="M5" i="17" s="1"/>
  <c r="F102" i="19"/>
  <c r="F103" i="19" s="1"/>
  <c r="M17" i="17" s="1"/>
  <c r="F77" i="19"/>
  <c r="F78" i="19" s="1"/>
  <c r="M13" i="17" s="1"/>
  <c r="E23" i="17"/>
  <c r="F23" i="17" l="1"/>
  <c r="G138" i="5"/>
  <c r="M21" i="17"/>
  <c r="H5" i="19"/>
  <c r="G105" i="19"/>
  <c r="G127" i="19" s="1"/>
  <c r="G128" i="19" s="1"/>
  <c r="G27" i="19"/>
  <c r="G28" i="19" s="1"/>
  <c r="M6" i="17" s="1"/>
  <c r="M22" i="17" s="1"/>
  <c r="F127" i="19"/>
  <c r="F128" i="19" s="1"/>
  <c r="H105" i="19" l="1"/>
  <c r="H127" i="19" s="1"/>
  <c r="H128" i="19" s="1"/>
  <c r="H27" i="19"/>
  <c r="H28" i="19" s="1"/>
  <c r="M7" i="17" s="1"/>
  <c r="M23" i="17" s="1"/>
  <c r="F5" i="2"/>
  <c r="G33" i="2" l="1"/>
  <c r="F33" i="2"/>
  <c r="G27" i="2"/>
  <c r="D11" i="17" s="1"/>
  <c r="F27" i="2"/>
  <c r="D10" i="17" s="1"/>
  <c r="F15" i="2"/>
  <c r="G5" i="2"/>
  <c r="E15" i="2"/>
  <c r="D5" i="17" s="1"/>
  <c r="E27" i="2"/>
  <c r="D9" i="17" s="1"/>
  <c r="E33" i="2"/>
  <c r="G15" i="2" l="1"/>
  <c r="D7" i="17" s="1"/>
  <c r="D6" i="17"/>
  <c r="D14" i="17"/>
  <c r="D13" i="17"/>
  <c r="D15" i="17"/>
  <c r="D23" i="17" l="1"/>
  <c r="D22" i="17"/>
  <c r="D21" i="17" l="1"/>
  <c r="N10" i="17" l="1"/>
  <c r="N7" i="17"/>
  <c r="N18" i="17" l="1"/>
  <c r="N19" i="17"/>
  <c r="N11" i="17"/>
  <c r="N15" i="17"/>
  <c r="N13" i="17"/>
  <c r="O13" i="17" s="1"/>
  <c r="N9" i="17"/>
  <c r="O9" i="17" s="1"/>
  <c r="N14" i="17" l="1"/>
  <c r="N23" i="17"/>
  <c r="E30" i="3" l="1"/>
  <c r="G17" i="17" s="1"/>
  <c r="E68" i="4"/>
  <c r="F13" i="10"/>
  <c r="F14" i="10" s="1"/>
  <c r="K5" i="17" s="1"/>
  <c r="G21" i="17" l="1"/>
  <c r="N17" i="17"/>
  <c r="O17" i="17" s="1"/>
  <c r="K21" i="17"/>
  <c r="N21" i="17" s="1"/>
  <c r="N5" i="17"/>
  <c r="O5" i="17" s="1"/>
  <c r="N6" i="17"/>
  <c r="N22" i="17"/>
  <c r="O21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Marga Santaella Blanco</author>
    <author>haution</author>
  </authors>
  <commentList>
    <comment ref="D1" authorId="0" shapeId="0" xr:uid="{9087D2C1-5955-4A30-B3C8-66ADBA4A00AF}">
      <text>
        <r>
          <rPr>
            <b/>
            <sz val="9"/>
            <color indexed="81"/>
            <rFont val="Tahoma"/>
            <family val="2"/>
          </rPr>
          <t>Marga Santaella Blanco:</t>
        </r>
        <r>
          <rPr>
            <sz val="9"/>
            <color indexed="81"/>
            <rFont val="Tahoma"/>
            <family val="2"/>
          </rPr>
          <t xml:space="preserve">
IVA INCLUIDO 
</t>
        </r>
      </text>
    </comment>
    <comment ref="J1" authorId="1" shapeId="0" xr:uid="{A61F4A3C-906B-48AE-8025-DDA4B21D7C01}">
      <text>
        <r>
          <rPr>
            <b/>
            <sz val="8"/>
            <color indexed="81"/>
            <rFont val="Tahoma"/>
            <family val="2"/>
          </rPr>
          <t>Se puede indicar otro importe para el mantenimiento en el caso de que sea superior al mantenimiento teorico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7" authorId="0" shapeId="0" xr:uid="{B6A9779E-B05A-447D-A938-22EFB01A81F0}">
      <text>
        <r>
          <rPr>
            <b/>
            <sz val="9"/>
            <color indexed="81"/>
            <rFont val="Tahoma"/>
            <family val="2"/>
          </rPr>
          <t>Marga Santaella Blanco:</t>
        </r>
        <r>
          <rPr>
            <sz val="9"/>
            <color indexed="81"/>
            <rFont val="Tahoma"/>
            <family val="2"/>
          </rPr>
          <t xml:space="preserve">
IVA INCLUIDO 
</t>
        </r>
      </text>
    </comment>
    <comment ref="J17" authorId="1" shapeId="0" xr:uid="{40A06FDD-0697-470C-8EB1-91FA53538B9E}">
      <text>
        <r>
          <rPr>
            <b/>
            <sz val="8"/>
            <color rgb="FF000000"/>
            <rFont val="Tahoma"/>
            <family val="2"/>
          </rPr>
          <t>Se puede indicar otro importe para el mantenimiento en el caso de que sea superior al mantenimiento teorico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42" authorId="0" shapeId="0" xr:uid="{41BC178C-A4CC-4F50-ADEE-B8BE66C05826}">
      <text>
        <r>
          <rPr>
            <b/>
            <sz val="9"/>
            <color indexed="81"/>
            <rFont val="Tahoma"/>
            <family val="2"/>
          </rPr>
          <t>Marga Santaella Blanco:</t>
        </r>
        <r>
          <rPr>
            <sz val="9"/>
            <color indexed="81"/>
            <rFont val="Tahoma"/>
            <family val="2"/>
          </rPr>
          <t xml:space="preserve">
IVA INCLUIDO 
</t>
        </r>
      </text>
    </comment>
    <comment ref="J42" authorId="1" shapeId="0" xr:uid="{1ACD8C82-6556-439F-9F68-A0CB39AC36F3}">
      <text>
        <r>
          <rPr>
            <b/>
            <sz val="8"/>
            <color indexed="81"/>
            <rFont val="Tahoma"/>
            <family val="2"/>
          </rPr>
          <t>Se puede indicar otro importe para el mantenimiento en el caso de que sea superior al mantenimiento teorico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8" authorId="0" shapeId="0" xr:uid="{2E476B71-F604-44ED-9E22-3BB74BD29D1C}">
      <text>
        <r>
          <rPr>
            <b/>
            <sz val="9"/>
            <color rgb="FF000000"/>
            <rFont val="Tahoma"/>
            <family val="2"/>
          </rPr>
          <t>Marga Santaella Blanco: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NO CONFIRMADO AYTO. REUNIÓN JUNIO GRATUITO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Marga Santaella Blanco</author>
  </authors>
  <commentList>
    <comment ref="D12" authorId="0" shapeId="0" xr:uid="{A0CBF99E-B6DA-4B46-8C5A-030EFBE25DA7}">
      <text>
        <r>
          <rPr>
            <b/>
            <sz val="9"/>
            <color indexed="81"/>
            <rFont val="Tahoma"/>
            <family val="2"/>
          </rPr>
          <t>Marga Santaella Blanco: Acción EXTRAORDINARIA LIMPIEZA: 3 Fines de semana/año (Sábado/Domingo. TURNO DE MAÑANA)
 2 OPERARIOS DE LIMPIEZA: 
14 HORAS SÁBADO
14 HORAS FESTIVOS</t>
        </r>
      </text>
    </comment>
    <comment ref="D13" authorId="0" shapeId="0" xr:uid="{B9B8E126-71B5-46B1-B5D2-605B576D82F7}">
      <text>
        <r>
          <rPr>
            <b/>
            <sz val="9"/>
            <color indexed="81"/>
            <rFont val="Tahoma"/>
            <family val="2"/>
          </rPr>
          <t>Marga Santaella Blanco:</t>
        </r>
        <r>
          <rPr>
            <sz val="9"/>
            <color indexed="81"/>
            <rFont val="Tahoma"/>
            <family val="2"/>
          </rPr>
          <t xml:space="preserve">
Limpieza Viaria
</t>
        </r>
      </text>
    </comment>
  </commentList>
</comments>
</file>

<file path=xl/sharedStrings.xml><?xml version="1.0" encoding="utf-8"?>
<sst xmlns="http://schemas.openxmlformats.org/spreadsheetml/2006/main" count="1773" uniqueCount="524">
  <si>
    <t>Total</t>
  </si>
  <si>
    <t>Riego</t>
  </si>
  <si>
    <t>Abonados</t>
  </si>
  <si>
    <t>Poda</t>
  </si>
  <si>
    <t>Fitosanitarios</t>
  </si>
  <si>
    <t>Areneros</t>
  </si>
  <si>
    <t>Puestos de trabajo medios anuales</t>
  </si>
  <si>
    <t>Limpieza</t>
  </si>
  <si>
    <t>Nº horas/año</t>
  </si>
  <si>
    <t>Elementos</t>
  </si>
  <si>
    <t>Reposiciones, plantaciones y transplantes</t>
  </si>
  <si>
    <t>Carretilla de tratamientos 100 l</t>
  </si>
  <si>
    <t>Reposiciones</t>
  </si>
  <si>
    <t>Resumen</t>
  </si>
  <si>
    <t>Zonas Verdes Grado de Mantenimiento A</t>
  </si>
  <si>
    <t>Zonas Verdes Grado de Mantenimiento B</t>
  </si>
  <si>
    <t>Zonas Verdes Grado de Mantenimiento C</t>
  </si>
  <si>
    <t>Vegetación Viaria (Alineaciones arbóreas)</t>
  </si>
  <si>
    <t>Céspedes</t>
  </si>
  <si>
    <t>NO LABORES</t>
  </si>
  <si>
    <t>SOLO ARBOLADO</t>
  </si>
  <si>
    <t>NO PL. TEMPORADA</t>
  </si>
  <si>
    <t xml:space="preserve">Pipicans </t>
  </si>
  <si>
    <t>Abonado Mineral</t>
  </si>
  <si>
    <t>Mto Céspedes - Praderas</t>
  </si>
  <si>
    <t>Cavas - Escardas (Veg-Z. Terriza)</t>
  </si>
  <si>
    <t>Siega - Desbroce</t>
  </si>
  <si>
    <t>Mochila 16 l</t>
  </si>
  <si>
    <t>Inici</t>
  </si>
  <si>
    <t>GRUPO A</t>
  </si>
  <si>
    <t>GRUPO B</t>
  </si>
  <si>
    <t>GRUPO C</t>
  </si>
  <si>
    <t>VIARIA</t>
  </si>
  <si>
    <t>Escarificador</t>
  </si>
  <si>
    <t>Desbroces</t>
  </si>
  <si>
    <t>Festa Major</t>
  </si>
  <si>
    <t>Festa Sant Lluís</t>
  </si>
  <si>
    <t>Festa Sant Genís</t>
  </si>
  <si>
    <t xml:space="preserve">Peón </t>
  </si>
  <si>
    <t>Categorias Laborales</t>
  </si>
  <si>
    <t xml:space="preserve">Podador-Arboricultor </t>
  </si>
  <si>
    <t xml:space="preserve">Auxiliar Jardinero </t>
  </si>
  <si>
    <t xml:space="preserve">Jardinero </t>
  </si>
  <si>
    <t xml:space="preserve">Oficial 1º Pintura </t>
  </si>
  <si>
    <t xml:space="preserve">Peón Construcción </t>
  </si>
  <si>
    <t>Codigo</t>
  </si>
  <si>
    <t>Peón y Jardinero</t>
  </si>
  <si>
    <t xml:space="preserve">Auxiliar y Jardinero </t>
  </si>
  <si>
    <t>Coste Mes</t>
  </si>
  <si>
    <t>Coste Año</t>
  </si>
  <si>
    <t>Material Auxiliar</t>
  </si>
  <si>
    <t>Estructura</t>
  </si>
  <si>
    <t>%</t>
  </si>
  <si>
    <t>Total mensual</t>
  </si>
  <si>
    <t>Camión grúa con cesta de altura máxima 12 m.</t>
  </si>
  <si>
    <t>Vehiculo Trabajo</t>
  </si>
  <si>
    <t>Vehiculo-Furgoneta 9 plazas</t>
  </si>
  <si>
    <t>Camión con PMA inferior a 3500kg - Caja abatible</t>
  </si>
  <si>
    <t>Costos de Personal</t>
  </si>
  <si>
    <t>Nº Operaris</t>
  </si>
  <si>
    <t>Cost Mes</t>
  </si>
  <si>
    <t>Cost Any</t>
  </si>
  <si>
    <t>Cost Hora</t>
  </si>
  <si>
    <t>Hores any proposades</t>
  </si>
  <si>
    <t>Maquinaria</t>
  </si>
  <si>
    <t>Plataforma Segadora</t>
  </si>
  <si>
    <t>Plataforma de siega Toro Titan ZX 4800 At=110cm</t>
  </si>
  <si>
    <t>Segadora</t>
  </si>
  <si>
    <t>Segadora rotativa de 45/60 cm y 4/5CV, autopropulsada. (con recogedor)</t>
  </si>
  <si>
    <t xml:space="preserve">Desbrozadora Forestal </t>
  </si>
  <si>
    <t>Desbrozadora de Martillos autopropulsada</t>
  </si>
  <si>
    <t>Desbrozadora</t>
  </si>
  <si>
    <t>Desbrozadora de hilo a motor.</t>
  </si>
  <si>
    <t xml:space="preserve">Minicultivador </t>
  </si>
  <si>
    <t>Minicultivador (Accesorio Desbrozadora)</t>
  </si>
  <si>
    <t>Cortasetos</t>
  </si>
  <si>
    <t>Cortasetos motor a gasolina 24 cm 1 CV.</t>
  </si>
  <si>
    <t>Motosierra</t>
  </si>
  <si>
    <t xml:space="preserve">Motoazada </t>
  </si>
  <si>
    <t>Sopladora</t>
  </si>
  <si>
    <t>Sopladora eléctrica mochila Bateria litio (140min/6kg)</t>
  </si>
  <si>
    <t>Limpiadora de Alta Presión</t>
  </si>
  <si>
    <t>Escarificador-Aireador</t>
  </si>
  <si>
    <t xml:space="preserve">Escarificador-Aireador 40cm/5-15mm (con recogedor) </t>
  </si>
  <si>
    <t xml:space="preserve">Grupo electrógeno </t>
  </si>
  <si>
    <t xml:space="preserve">Carrretilla Pulverizadora </t>
  </si>
  <si>
    <t>Pulverizador motor Autónomo Depósito 100 litros/Manguera 10 m</t>
  </si>
  <si>
    <t>Lloguer Maquinaria</t>
  </si>
  <si>
    <t>Materials</t>
  </si>
  <si>
    <t>Bossa d'hores</t>
  </si>
  <si>
    <t>Auditor extern</t>
  </si>
  <si>
    <t>Preu Hora Mig del Servei</t>
  </si>
  <si>
    <t>Amb IVA</t>
  </si>
  <si>
    <t>Supervisió</t>
  </si>
  <si>
    <t>Benefici Industrial</t>
  </si>
  <si>
    <t>IVA</t>
  </si>
  <si>
    <t>Lloguer Maquinaaria</t>
  </si>
  <si>
    <t>Camión caja abierta, cabina 3 plazas</t>
  </si>
  <si>
    <t>Preu unitari</t>
  </si>
  <si>
    <t>Model maquina</t>
  </si>
  <si>
    <t>Tipus de Maquina</t>
  </si>
  <si>
    <t>Fabricant</t>
  </si>
  <si>
    <t>Quantitat</t>
  </si>
  <si>
    <t>Import inversió</t>
  </si>
  <si>
    <t>Amortització Mensual</t>
  </si>
  <si>
    <t>Duració de l'amortització en mesos</t>
  </si>
  <si>
    <t>Mantenimient teóric</t>
  </si>
  <si>
    <t>Altre Manteniment</t>
  </si>
  <si>
    <t>Manteniment Mensual</t>
  </si>
  <si>
    <t>Tipus de Vehicle</t>
  </si>
  <si>
    <t>hores lloguer</t>
  </si>
  <si>
    <t>Preu Hora</t>
  </si>
  <si>
    <t xml:space="preserve">MEDIOS AUX. EQUIPOS TRABAJO </t>
  </si>
  <si>
    <t>UD.</t>
  </si>
  <si>
    <t>Contenedores restos vegetales</t>
  </si>
  <si>
    <t>Andamios</t>
  </si>
  <si>
    <t>Cubetas Goma 11litros</t>
  </si>
  <si>
    <t>Escaleras Metálicas 3m</t>
  </si>
  <si>
    <t>Recebadora manual</t>
  </si>
  <si>
    <t xml:space="preserve">Sembradora manual </t>
  </si>
  <si>
    <t>Rulo compactador</t>
  </si>
  <si>
    <t xml:space="preserve">Pulverizador Mochila 16 litros </t>
  </si>
  <si>
    <t xml:space="preserve">Pértiga Pulverizador </t>
  </si>
  <si>
    <t>Depósito 1000 litros</t>
  </si>
  <si>
    <t>Embudo depósito</t>
  </si>
  <si>
    <t>Desagüe depósito</t>
  </si>
  <si>
    <t>Carretilla-Mano</t>
  </si>
  <si>
    <t>Tijeras podar</t>
  </si>
  <si>
    <t>Tijeras podar dos manos (60cm)</t>
  </si>
  <si>
    <t>Tijeras de setos</t>
  </si>
  <si>
    <t xml:space="preserve">Serrucho japonés </t>
  </si>
  <si>
    <t>Hacha</t>
  </si>
  <si>
    <t xml:space="preserve">Pértiga </t>
  </si>
  <si>
    <t>Llave inglesa</t>
  </si>
  <si>
    <t>Martillo</t>
  </si>
  <si>
    <t>Destornillador</t>
  </si>
  <si>
    <t>Alicates</t>
  </si>
  <si>
    <t xml:space="preserve">Metro Flexible 8m/Freno </t>
  </si>
  <si>
    <t>Nivel Burbuja Rectangular</t>
  </si>
  <si>
    <t>Tenazas</t>
  </si>
  <si>
    <t>Manguera</t>
  </si>
  <si>
    <t>Regadera 12L</t>
  </si>
  <si>
    <t>Azada</t>
  </si>
  <si>
    <t>Azadón</t>
  </si>
  <si>
    <t>Pala cuadrada</t>
  </si>
  <si>
    <t>Horca</t>
  </si>
  <si>
    <t>Pico</t>
  </si>
  <si>
    <t>Rastrillo hierba</t>
  </si>
  <si>
    <t>Rastrillo escarificador</t>
  </si>
  <si>
    <t>Rastrillo hojas</t>
  </si>
  <si>
    <t>Cost/Unitat</t>
  </si>
  <si>
    <t>EINES / MITJANS AUX. (JARDINER)</t>
  </si>
  <si>
    <t>Total 2 - 3 Jardiners</t>
  </si>
  <si>
    <t>Duració</t>
  </si>
  <si>
    <t>€/m3</t>
  </si>
  <si>
    <t>m3/ud</t>
  </si>
  <si>
    <t>m3/m2</t>
  </si>
  <si>
    <t>m2 Arbustos/ Setos</t>
  </si>
  <si>
    <t>€/kg</t>
  </si>
  <si>
    <t>kg/ud</t>
  </si>
  <si>
    <t>kg/m2</t>
  </si>
  <si>
    <t>kg/m3</t>
  </si>
  <si>
    <t>kg/m4</t>
  </si>
  <si>
    <t>kg/m5</t>
  </si>
  <si>
    <t>€/a</t>
  </si>
  <si>
    <t>kg/ a</t>
  </si>
  <si>
    <t>Mantillo Limpio Cribado</t>
  </si>
  <si>
    <t>m3/a</t>
  </si>
  <si>
    <t>a Praderas</t>
  </si>
  <si>
    <t>€/l.</t>
  </si>
  <si>
    <t>l/pl.</t>
  </si>
  <si>
    <t>€/kg.</t>
  </si>
  <si>
    <t>kg/pl.</t>
  </si>
  <si>
    <t>l/m2</t>
  </si>
  <si>
    <t>m2 Arbustos/ Setos/ Trepadoras</t>
  </si>
  <si>
    <t>m2 Praderas</t>
  </si>
  <si>
    <t>Ud. Palmera &lt;5m</t>
  </si>
  <si>
    <t>uds/pl.</t>
  </si>
  <si>
    <t>€/ud.</t>
  </si>
  <si>
    <t>Aplic./ud</t>
  </si>
  <si>
    <t>m2  Flor Temp.</t>
  </si>
  <si>
    <t>pl/m2</t>
  </si>
  <si>
    <t>MATERIALES CONSUMIBLES RESIEMBRA</t>
  </si>
  <si>
    <t>Kg</t>
  </si>
  <si>
    <t>MATERIALES CONSUMIBLES RECEBADO</t>
  </si>
  <si>
    <t>MATERIALES CONSUMIBLES RECEBADO Z. ESTANCIALES/CAMINOS</t>
  </si>
  <si>
    <t>5% m2 Z.Terrizas</t>
  </si>
  <si>
    <t>MATERIALES CONSUMIBLES REPOSICIÓN</t>
  </si>
  <si>
    <t>Kg/Ud.</t>
  </si>
  <si>
    <t>kg/ud.</t>
  </si>
  <si>
    <t>MATERIALES CONSUMIBLES LIMPIEZA/COMBUSTIBLE/ARENEROS</t>
  </si>
  <si>
    <t>m2</t>
  </si>
  <si>
    <t>€/l</t>
  </si>
  <si>
    <t>Combustible/ Gasolina</t>
  </si>
  <si>
    <t>MAQ-VEH</t>
  </si>
  <si>
    <t>OTROS COSTES</t>
  </si>
  <si>
    <t>€</t>
  </si>
  <si>
    <t>Materials, Fitosanitaris i altres Costos</t>
  </si>
  <si>
    <t>MATERIALS CONSUMIBLES ABONAT</t>
  </si>
  <si>
    <t xml:space="preserve">COSTOS </t>
  </si>
  <si>
    <t>CONSUM</t>
  </si>
  <si>
    <t>PL. / GESPA</t>
  </si>
  <si>
    <t>MATERIALS CONSUMIBLES FITOSANITARIS</t>
  </si>
  <si>
    <t>MATERIALS CONSUMIBLES PL. DE FLOR-NOVES PLANTACIONS</t>
  </si>
  <si>
    <t>PLANTACIONS</t>
  </si>
  <si>
    <t>m2 GESPA</t>
  </si>
  <si>
    <t>m2 Z. TERRISSES</t>
  </si>
  <si>
    <t>Cost escandall amb substitució de  vacances i absentisme</t>
  </si>
  <si>
    <t>Encarregat</t>
  </si>
  <si>
    <t>Jardiner</t>
  </si>
  <si>
    <t xml:space="preserve">Oficial 1ª </t>
  </si>
  <si>
    <t>Peó Construcció</t>
  </si>
  <si>
    <t>Total Mà d'Obra</t>
  </si>
  <si>
    <t>Costos Operatius</t>
  </si>
  <si>
    <t>Total Costos Operatius</t>
  </si>
  <si>
    <t>Total Costos de Personal i operatius</t>
  </si>
  <si>
    <t>Vestuari i EPI's Personal</t>
  </si>
  <si>
    <t>Tope Licitació del servei</t>
  </si>
  <si>
    <t>Grups Zona Verds - Grau Manteniment</t>
  </si>
  <si>
    <t>Treballs</t>
  </si>
  <si>
    <t>Elements</t>
  </si>
  <si>
    <t>Dimensionament</t>
  </si>
  <si>
    <t>Reg</t>
  </si>
  <si>
    <t>Arbrat jove</t>
  </si>
  <si>
    <t>Plantacions Arbres / Palmeres</t>
  </si>
  <si>
    <t>Massissos Arbusts / Tanques / Enfiladisses (Terra)</t>
  </si>
  <si>
    <t>Massissos Arbusts / Tanques / Enfiladisses (Prada Natural)</t>
  </si>
  <si>
    <t>Jardineres (tanques-flors)</t>
  </si>
  <si>
    <t>Céspedes Automatitzat</t>
  </si>
  <si>
    <t>Prats Automatitzat</t>
  </si>
  <si>
    <t>Prats</t>
  </si>
  <si>
    <t>Entapissants</t>
  </si>
  <si>
    <t>TOTAL LLOCS DE TREBALL REG</t>
  </si>
  <si>
    <t>Total Grups Zones de Reg</t>
  </si>
  <si>
    <t>Zones Verdes Grau de Manteniment A</t>
  </si>
  <si>
    <t xml:space="preserve">
Sega Prats</t>
  </si>
  <si>
    <t>Plataforma de sega Toro Titan ZX 4800 At = 110 cm</t>
  </si>
  <si>
    <t>Segadora rotativa de 45/60 cm (amb recollidor)</t>
  </si>
  <si>
    <t>Desbrossadora de fil</t>
  </si>
  <si>
    <t>Total llocs de treball Sega de praderies</t>
  </si>
  <si>
    <t>Perfilat de praderies</t>
  </si>
  <si>
    <t>Perfiladora mecànica</t>
  </si>
  <si>
    <t>Total llocs de treball Perfilat de praderies</t>
  </si>
  <si>
    <t>Airejat</t>
  </si>
  <si>
    <t>Airejador</t>
  </si>
  <si>
    <t>Total llocs de treball Airejat i escarificat</t>
  </si>
  <si>
    <t>Escarificat</t>
  </si>
  <si>
    <t>Encebament Gespes</t>
  </si>
  <si>
    <t>Encebament Arena a mà</t>
  </si>
  <si>
    <t>Encebament Arena</t>
  </si>
  <si>
    <t>Suport encebament Arena</t>
  </si>
  <si>
    <t>Total llocs de treball encebament Céspedes</t>
  </si>
  <si>
    <t>Ressembra Gespa</t>
  </si>
  <si>
    <t>Ressembra Manual</t>
  </si>
  <si>
    <t>Suport Ressembra Manual</t>
  </si>
  <si>
    <t>Ressembra</t>
  </si>
  <si>
    <t>Suport Ressembra</t>
  </si>
  <si>
    <t>Total llocs de treball Ressembra gespa</t>
  </si>
  <si>
    <t>TOTAL LLOCS DE TREBALL MANTENIMENT GESPA - PRATS</t>
  </si>
  <si>
    <t>Zones Verdes Grau de Manteniment B</t>
  </si>
  <si>
    <t>Desbrossadora de fil de motor</t>
  </si>
  <si>
    <t>Sega Gespa</t>
  </si>
  <si>
    <t>Total llocs de treball Sega de Céspedes</t>
  </si>
  <si>
    <t>Airejat Gespa</t>
  </si>
  <si>
    <t>Escarificat Gespa</t>
  </si>
  <si>
    <t>Total llocs de treball Ressembragespa</t>
  </si>
  <si>
    <t>Zones Verdes Grau de Manteniment C</t>
  </si>
  <si>
    <t>Vegetació Viaria (Alineacions arbóries) D</t>
  </si>
  <si>
    <t>Total Grups Zones Verdes</t>
  </si>
  <si>
    <t xml:space="preserve">Caves </t>
  </si>
  <si>
    <t>Arbrat i Palmeres</t>
  </si>
  <si>
    <t>Arbrat i Palmeres en escocells</t>
  </si>
  <si>
    <t>Arbustives, tanques, entapissants, enfiladisses Z. Terrizas</t>
  </si>
  <si>
    <t>Jardineres (ut: 0,5m2)</t>
  </si>
  <si>
    <t>Masses de flor</t>
  </si>
  <si>
    <t>Total llocs de treball Entrecavados</t>
  </si>
  <si>
    <t xml:space="preserve">Escardes </t>
  </si>
  <si>
    <t>Herba</t>
  </si>
  <si>
    <t>Total llocs de treball Eixarcolada manuals</t>
  </si>
  <si>
    <t>Encoixinats</t>
  </si>
  <si>
    <t>Arbustives, Enfiladissa, entapissants</t>
  </si>
  <si>
    <t>Total llocs de treball Encoixinats</t>
  </si>
  <si>
    <t>Gres i Paviment Tou (Camins, passejades, j.infantiles ...)</t>
  </si>
  <si>
    <t>Gres i Paviment Tou</t>
  </si>
  <si>
    <t>Paviment dur</t>
  </si>
  <si>
    <t>Arbustos, Tancar vegetal, Enfiladissa, entapissants</t>
  </si>
  <si>
    <t>Total llocs de treball Escardes</t>
  </si>
  <si>
    <t>TOTAL LLOCS DE TREBALL ENTRECAVES I ESCARDES</t>
  </si>
  <si>
    <t>Total Grups Caves-Escardes</t>
  </si>
  <si>
    <t>Desbrossament Prats Sense Reg</t>
  </si>
  <si>
    <t>Desbrossament Mto Forestal</t>
  </si>
  <si>
    <t>Desbrossament Canya Comú</t>
  </si>
  <si>
    <t>Total llocs de treball Desbrossaments</t>
  </si>
  <si>
    <t>TOTAL LLOCS DE TREBALL DESBROSSAMENTS</t>
  </si>
  <si>
    <t xml:space="preserve">Desbrossament </t>
  </si>
  <si>
    <t>Vegetació Viària (Alineacions arbòries) D</t>
  </si>
  <si>
    <t xml:space="preserve">
Zones Verdes Grau de Manteniment A</t>
  </si>
  <si>
    <t>Estintolament Arbrat</t>
  </si>
  <si>
    <t>Estintolament i destoconat</t>
  </si>
  <si>
    <t>Tasques de Poda</t>
  </si>
  <si>
    <t>Arbrat &lt;6 m</t>
  </si>
  <si>
    <t>Retirada Restes veg. Arbrat &lt;6 m</t>
  </si>
  <si>
    <t>Retallada Arbrat Copa</t>
  </si>
  <si>
    <t>Retirada Restes veg. Retallada Arbrat Copa</t>
  </si>
  <si>
    <t>Arbrat 6-9 m</t>
  </si>
  <si>
    <t>Retirada Restes veg. Arbrat 6-9 m</t>
  </si>
  <si>
    <t>Arbrat&gt; 9 m</t>
  </si>
  <si>
    <t>Retirada Restes veg. Arbrat&gt; 9 m</t>
  </si>
  <si>
    <t>Palmeres</t>
  </si>
  <si>
    <t>Retirada Restes veg. palmeres</t>
  </si>
  <si>
    <t>Tasques relacionades Palmeres</t>
  </si>
  <si>
    <t>Total llocs de treball Poda - Retall Arbratge</t>
  </si>
  <si>
    <t>Poda i retall</t>
  </si>
  <si>
    <t>Arbusts / Enfiladisses</t>
  </si>
  <si>
    <t>Retirada Restes veg. arbusts</t>
  </si>
  <si>
    <t>Retallada - Pinçament Arbusts</t>
  </si>
  <si>
    <t>Retirada Restes veg. Retallada - Pinçament Arbusts</t>
  </si>
  <si>
    <t>tanques</t>
  </si>
  <si>
    <t>Retirada Restes veg. tanques</t>
  </si>
  <si>
    <t>Total llocs de treball Poda - Retall de Arbusts</t>
  </si>
  <si>
    <t>TOTAL LLOCS DE TREBALL PODA ARBRES I ARBUSTOS</t>
  </si>
  <si>
    <t xml:space="preserve">
Zones Verdes Grau de Manteniment B</t>
  </si>
  <si>
    <t xml:space="preserve">
Zones Verdes Grau de Manteniment C</t>
  </si>
  <si>
    <t xml:space="preserve">
Total Grups Zones Verdes</t>
  </si>
  <si>
    <t>Arbrat</t>
  </si>
  <si>
    <t>arbusts</t>
  </si>
  <si>
    <t>Extracció Soca ø 30 - 60 cm</t>
  </si>
  <si>
    <t>Suport Extracció Soca ø 30 - 60 cm</t>
  </si>
  <si>
    <t>Plantació - Reposició Frondoses pa de terra</t>
  </si>
  <si>
    <t>Suport Plantació - Reposició</t>
  </si>
  <si>
    <t>Plantació - Reposició Frondoses</t>
  </si>
  <si>
    <t>Masses de flor de temporada</t>
  </si>
  <si>
    <t>Plantació Masses de flor de temporada</t>
  </si>
  <si>
    <t>Masses de flor Bulboses</t>
  </si>
  <si>
    <t>Total llocs de treball reposicions</t>
  </si>
  <si>
    <t>TOTAL LLOCS DE TREBALL REPOSICIONS</t>
  </si>
  <si>
    <t xml:space="preserve">
Vegetació Viària (Alineacions arbòries) D</t>
  </si>
  <si>
    <t>CÁLCUL ECONOMIC PROGRAMA D'ABONAT</t>
  </si>
  <si>
    <t>CÁLCUL ECONOMIC PROGRAMA DE TRACTAMENTS FITOSANITARIS</t>
  </si>
  <si>
    <t>CÁLCUL ECONOMIC PROGRAMA DE NETEJA</t>
  </si>
  <si>
    <t>CÁLCUL ECONOMIC PROGRAMA DE MANTENIMENT DE SORRALS</t>
  </si>
  <si>
    <t>CÁLCUL ECONOMIC PROGRAMA  DE REPOSICIONS</t>
  </si>
  <si>
    <t>CÁLCUL ECONOMIC PROGRAMA  DE PODA</t>
  </si>
  <si>
    <t xml:space="preserve">   CÁLCUL ECONOMIC PROGRAMA  DE DESBROSSAMENT</t>
  </si>
  <si>
    <t>CÁLCUL ECONOMIC PROGRAMA  DE CAVES I ESCARDES</t>
  </si>
  <si>
    <t>CÁLCUL ECONOMIC PROGRAMA  DE GESPA I PRATS</t>
  </si>
  <si>
    <t>CÁLCUL ECONOMIC PROGRAMA  DE REG</t>
  </si>
  <si>
    <t xml:space="preserve">Gespa - Prats </t>
  </si>
  <si>
    <t xml:space="preserve"> Caves – Escardes</t>
  </si>
  <si>
    <t xml:space="preserve">Sega - Desbrossament </t>
  </si>
  <si>
    <t>Reposicions</t>
  </si>
  <si>
    <t xml:space="preserve">Sorrals </t>
  </si>
  <si>
    <t>Fitosanitaris</t>
  </si>
  <si>
    <t>Abonats</t>
  </si>
  <si>
    <t>Neteja</t>
  </si>
  <si>
    <t>Escandall del Servei</t>
  </si>
  <si>
    <t>Desglos Costos Varis</t>
  </si>
  <si>
    <t>Nº hores/any</t>
  </si>
  <si>
    <t>Tipus</t>
  </si>
  <si>
    <t xml:space="preserve">
Neteja diària de parc i les zones de manteniment</t>
  </si>
  <si>
    <t>Neteja de zones verdes</t>
  </si>
  <si>
    <t>Neteja Bancs i Papereres</t>
  </si>
  <si>
    <t>Neteja de Jocs Infantils</t>
  </si>
  <si>
    <t>Neteja Paviments Jocs Infantils</t>
  </si>
  <si>
    <t>Rastellat Z. Terrizas Jocs Infantils</t>
  </si>
  <si>
    <t>Desinfecció Z. Terrizas Jocs Infantils</t>
  </si>
  <si>
    <t>Paviments durs Jocs Infantils (Skate / Pistes)</t>
  </si>
  <si>
    <t>Recollida Papereres</t>
  </si>
  <si>
    <t>Neteja caps de setmana i festius de el parc i les zones de manteniment</t>
  </si>
  <si>
    <t>Neteges extraordinàries</t>
  </si>
  <si>
    <t>Festa Petita</t>
  </si>
  <si>
    <t>Festa Més Reixac</t>
  </si>
  <si>
    <t>Festa Santa Maria</t>
  </si>
  <si>
    <t>Neteges Específiques</t>
  </si>
  <si>
    <t>Neteja Riera Urbana</t>
  </si>
  <si>
    <t>Neteja Riera NO urbana</t>
  </si>
  <si>
    <t>Neteges Làmines d'aigua</t>
  </si>
  <si>
    <t>Neteja Tres vegades setmana</t>
  </si>
  <si>
    <t>Neteja Buidatge Got</t>
  </si>
  <si>
    <t>Neteja Filtres</t>
  </si>
  <si>
    <t>Pintura Got</t>
  </si>
  <si>
    <t>Desinfecció</t>
  </si>
  <si>
    <t>Total llocs de treball neteja parcs i zones verdes</t>
  </si>
  <si>
    <t>TOTAL LLOCS DE TREBALL NETEJA PARCS I ZONES VERDES</t>
  </si>
  <si>
    <t xml:space="preserve">
Total Grups Neteja</t>
  </si>
  <si>
    <t xml:space="preserve">
Abonat Orgànic</t>
  </si>
  <si>
    <t>Gespa</t>
  </si>
  <si>
    <t>Jardineres</t>
  </si>
  <si>
    <t>Arbusts - Tanques - Enfiladisses - Entapissants</t>
  </si>
  <si>
    <t>Arbrat - Palmeres</t>
  </si>
  <si>
    <t>Total llocs de treball abonat Orgànic</t>
  </si>
  <si>
    <t>Abonat Mineral</t>
  </si>
  <si>
    <t>Total llocs de treball abonat Mineral</t>
  </si>
  <si>
    <t>TOTAL LLOCS DE TREBALL ABONATS</t>
  </si>
  <si>
    <t xml:space="preserve">
Total Grups Abonats Zones Verdes</t>
  </si>
  <si>
    <t>Tractaments Fitosanitaris</t>
  </si>
  <si>
    <t>Palmeres Correctiu Aplicació Foliar</t>
  </si>
  <si>
    <t>Palmeres Correctiu Injeccions</t>
  </si>
  <si>
    <t>Palmeres Preventiu Aplicació Foliar</t>
  </si>
  <si>
    <t>Palmeres Preventiu Injeccions</t>
  </si>
  <si>
    <t>Arbusts - Tanques - Enfiladisses</t>
  </si>
  <si>
    <t>Jardineres (tanques)</t>
  </si>
  <si>
    <t>Total llocs de treball Fitosanitaris</t>
  </si>
  <si>
    <t>TOTAL LLOCS DE TREBALL FITOSANITARIS</t>
  </si>
  <si>
    <t xml:space="preserve">
Sorrals</t>
  </si>
  <si>
    <t>Anivellació - Descompactació - Reposició</t>
  </si>
  <si>
    <t>Rastellat</t>
  </si>
  <si>
    <t>Desinfecció Sorra</t>
  </si>
  <si>
    <t>Renovació 10 cm</t>
  </si>
  <si>
    <t>Total llocs de treball Manteniment Sorrals</t>
  </si>
  <si>
    <t>Renovació 5 cm</t>
  </si>
  <si>
    <t>Reg Sorra</t>
  </si>
  <si>
    <t>Recollida de Papereres Canines</t>
  </si>
  <si>
    <t>neteja Mobiliari</t>
  </si>
  <si>
    <t>Desbrossament Sorral</t>
  </si>
  <si>
    <t>Total llocs de treball Manteniment Pipicans</t>
  </si>
  <si>
    <t>TOTAL LLOCS DE TREBALL MANTENIMENT SORRALS I PIPICANS</t>
  </si>
  <si>
    <t>Neteja Mobiliari</t>
  </si>
  <si>
    <t>Peó Jardiner discapacitat</t>
  </si>
  <si>
    <t>Auxiliar Netejador discapacitat</t>
  </si>
  <si>
    <t>Auxiliar Jardiner discapacitat</t>
  </si>
  <si>
    <t>,</t>
  </si>
  <si>
    <t>Sega Prats</t>
  </si>
  <si>
    <t>Ajuntament de Palafolls Jardineria 2026 Desglòs Econòmic</t>
  </si>
  <si>
    <t>Total Oferta Economica Jardineria Ajuntament de Palafolls 2026</t>
  </si>
  <si>
    <t>Annex 9 Estudi Economic, Ajuntament de Palafolls 2026 Jardineria</t>
  </si>
  <si>
    <t>Vehicles renting</t>
  </si>
  <si>
    <t>Import vehicle</t>
  </si>
  <si>
    <t>Renting Mensual</t>
  </si>
  <si>
    <t>Duració del renting en mesos</t>
  </si>
  <si>
    <t>Import Renting</t>
  </si>
  <si>
    <t>Mesos Renting</t>
  </si>
  <si>
    <t>Import  Mensual</t>
  </si>
  <si>
    <t>Compra de  Maquinaria</t>
  </si>
  <si>
    <t>ARBRAT&gt;15m Insecticida ampli espectre</t>
  </si>
  <si>
    <t>ARBRAT/ PALMERES4-8m Insecticida ampli espectre</t>
  </si>
  <si>
    <t>ARBRAT &lt;4m Insecticida ampli espectre</t>
  </si>
  <si>
    <t>ARBUSTOS/ SETOS/ TREPADORAS Insecticida ampli espectre</t>
  </si>
  <si>
    <t>GESPADES Insecticida ampli espectre</t>
  </si>
  <si>
    <t>PRADERAS Insecticida ampli espectre</t>
  </si>
  <si>
    <t>ARBRAT &gt;15m  Fungicida ampli espectre</t>
  </si>
  <si>
    <t>ARBRAT/ PALMERES4-8m  Fungicida ampli espectre</t>
  </si>
  <si>
    <t>ARBRAT &lt;4m  Fungicida ampli espectre</t>
  </si>
  <si>
    <t>ARBUSTOS/ SETOS/ TREPADORAS  Fungicida ampli espectre</t>
  </si>
  <si>
    <t>GESPADES  Fungicida ampli espectre</t>
  </si>
  <si>
    <t>PRADERAS  Fungicida ampli espectre</t>
  </si>
  <si>
    <t>ARBRAT &gt;15m Adherent-Mullant</t>
  </si>
  <si>
    <t>ARBRAT/ PALMERES4-8m Adherent-Mullant</t>
  </si>
  <si>
    <t>ARBRAT &lt;4m Adherent-Mullant</t>
  </si>
  <si>
    <t>ARBUSTOS/ SETOS/ TREPADORAS Adherent-Mullant</t>
  </si>
  <si>
    <t>GESPADES Adherent-Mullant</t>
  </si>
  <si>
    <t>PRADERAS Adherent-Mullant</t>
  </si>
  <si>
    <t>ARBRAT &gt;15m Abonament Foliar 30-10-10</t>
  </si>
  <si>
    <t>ARBRAT/ PALMERES4-8m Abonament Foliar 30-10-10</t>
  </si>
  <si>
    <t>ARBRAT &lt;4m Abonament Foliar 30-10-10</t>
  </si>
  <si>
    <t>ARBUSTOS/ SETOS/ TREPADORAS Abonament Foliar 30-10-10</t>
  </si>
  <si>
    <t>GESPADES Abonament Foliar 30-10-10</t>
  </si>
  <si>
    <t>PRADERAS Abonament Foliar 30-10-10</t>
  </si>
  <si>
    <t>PALMERES&lt; 5m Morrut Correctiu Aplicaciò Foliar</t>
  </si>
  <si>
    <t>PALMERES&lt; 5m Morrut Correctiu Inyeccions</t>
  </si>
  <si>
    <t>PALMERES&lt; 5m Morrut Preventiu Aplicaciò Foliar</t>
  </si>
  <si>
    <t>PALMERES&lt; 5m Morrut Preventiu Inyeccions</t>
  </si>
  <si>
    <t>Substrat Vegetal Fertilitzat10/15 mm (Pl. de Flor)</t>
  </si>
  <si>
    <t>Plantes de flor (20pl/m2) (Distància - Marc plantació aprox. 0,22 m)</t>
  </si>
  <si>
    <t>Plantacions Arbustives/Setos</t>
  </si>
  <si>
    <t>Plantacions Arbratge (Frondoses - cepelló)</t>
  </si>
  <si>
    <t>Barreja Llavors (Rusticitat/3 Varietats)</t>
  </si>
  <si>
    <t>Mantel net Cribratge</t>
  </si>
  <si>
    <t>RECEBAT Sorra Rentada Riu (0-2mm) 30km</t>
  </si>
  <si>
    <t>RECEBAT Turba Negra Cribada</t>
  </si>
  <si>
    <t xml:space="preserve">RECEBAT Tierra Vegetal Cribada </t>
  </si>
  <si>
    <t>RECEBAT Mantel net Cribratge</t>
  </si>
  <si>
    <t>Jabre Granític Cribratge Z. Estancials</t>
  </si>
  <si>
    <t>Jabre Granític Cribratge Camins</t>
  </si>
  <si>
    <t>Substrat Vegetal Fertilitzat 10/15mm ARVOLAT</t>
  </si>
  <si>
    <t>Substrat Vegetal Fertilitzat 10/15 mm ARBUSTOS-BOLETS</t>
  </si>
  <si>
    <t>RENOVACIÓ SORRES Arena Rentada Riu (0-2mm) 30km</t>
  </si>
  <si>
    <t>Producte Desinfectant Sorrals</t>
  </si>
  <si>
    <t>Producte Desinfectant Pipicans</t>
  </si>
  <si>
    <t>Producte Desinfectant Z. Terrizas Jocs infantils</t>
  </si>
  <si>
    <t xml:space="preserve">Gestiò Residuos </t>
  </si>
  <si>
    <t>Diversos (claus, cadenats…)</t>
  </si>
  <si>
    <t>NO RECEBAT TERRIS</t>
  </si>
  <si>
    <t>NO REPOSICIÓ ARB-SETOS</t>
  </si>
  <si>
    <t>m2 Areners</t>
  </si>
  <si>
    <t>m2 Areners Pipicans</t>
  </si>
  <si>
    <t>m2 Z. Terrizes J. Infantils</t>
  </si>
  <si>
    <t>Uds. Plantacions</t>
  </si>
  <si>
    <t>Ud. Reposició Mínima</t>
  </si>
  <si>
    <t>a Gespa</t>
  </si>
  <si>
    <t>m2 Gespa</t>
  </si>
  <si>
    <t>5% m2 Gespa</t>
  </si>
  <si>
    <t>5% m2 Camins Terriza</t>
  </si>
  <si>
    <t>Ud. Totals</t>
  </si>
  <si>
    <t>Totals</t>
  </si>
  <si>
    <t>GRUP A</t>
  </si>
  <si>
    <t>GRUP B</t>
  </si>
  <si>
    <t>GRUP C</t>
  </si>
  <si>
    <t>ALINEACIONS</t>
  </si>
  <si>
    <t>Ud. Arbre&gt;15m</t>
  </si>
  <si>
    <t>Ud. Arbre4-8m</t>
  </si>
  <si>
    <t>Ud. Arbre&lt;4m</t>
  </si>
  <si>
    <t>Accions</t>
  </si>
  <si>
    <t>Ud. Arbre/Palmera</t>
  </si>
  <si>
    <t>m2 Arbustos/ Setos/ Trepadores</t>
  </si>
  <si>
    <t>Plantacions Crases/ Suculentes</t>
  </si>
  <si>
    <t>€/Ud.</t>
  </si>
  <si>
    <t>Joc de claus allen</t>
  </si>
  <si>
    <t>Abonat Orgánico Estiercol Tratado Arbresado - PALMERES(SÍ incluidas ALINEACIONES ARBÓREAS)</t>
  </si>
  <si>
    <t>Abonat Orgánico Estiercol Tratado Arbustos/Setos (SI incluidas JARDINERAS)</t>
  </si>
  <si>
    <t>Abonat Mineral 15-15-15 Arbresado - PALMERES(SÍ incluidas ALINEACIONES ARBÓREAS)</t>
  </si>
  <si>
    <t>Abonat Mineral 15-15-15 Arbustos/Setos (SI incluidas JARDINERAS)</t>
  </si>
  <si>
    <t>Abonat Mineral 15-5-10+Fe Liberación Lenta</t>
  </si>
  <si>
    <t>Ud. Arbre</t>
  </si>
  <si>
    <t>FIXE</t>
  </si>
  <si>
    <t>Veg. Viària (Alineacions Arbòries) D</t>
  </si>
  <si>
    <t xml:space="preserve">Z. Verds Grau de Manteniment A </t>
  </si>
  <si>
    <t>Z. Verds Grau de Manteniment B</t>
  </si>
  <si>
    <t xml:space="preserve">Z. Verds Grau de Manteniment C </t>
  </si>
  <si>
    <t>Hores Any Totals</t>
  </si>
  <si>
    <t>Hores Any Totals
Cost Any
Cost Mes</t>
  </si>
  <si>
    <t>Total Grups</t>
  </si>
  <si>
    <t>% cost personal + cost operatiu</t>
  </si>
  <si>
    <t>Millores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</si>
</sst>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\ _P_t_s_-;\-* #,##0\ _P_t_s_-;_-* &quot;-&quot;\ _P_t_s_-;_-@_-"/>
    <numFmt numFmtId="166" formatCode="_-* #,##0.00\ [$€]_-;\-* #,##0.00\ [$€]_-;_-* &quot;-&quot;??\ [$€]_-;_-@_-"/>
    <numFmt numFmtId="167" formatCode="0\ &quot;uds&quot;"/>
    <numFmt numFmtId="168" formatCode="0\ &quot;m2&quot;"/>
    <numFmt numFmtId="169" formatCode="#,##0\ &quot;m2&quot;"/>
    <numFmt numFmtId="170" formatCode="_-* #,##0\ _€_-;\-* #,##0\ _€_-;_-* &quot;-&quot;\ _€_-;_-@_-"/>
    <numFmt numFmtId="171" formatCode="_-* #,##0.00\ _P_t_s_-;\-* #,##0.00\ _P_t_s_-;_-* &quot;-&quot;??\ _P_t_s_-;_-@_-"/>
    <numFmt numFmtId="172" formatCode="#,##0\ &quot;uds&quot;"/>
    <numFmt numFmtId="173" formatCode="[$-409]h:mm\ AM/PM;@"/>
    <numFmt numFmtId="174" formatCode="#,##0.00\ &quot;ml&quot;"/>
    <numFmt numFmtId="175" formatCode="#,##0\ &quot;ml&quot;"/>
    <numFmt numFmtId="176" formatCode="00.00\ &quot;H/Año&quot;"/>
    <numFmt numFmtId="177" formatCode="#,##0.00&quot; €&quot;"/>
    <numFmt numFmtId="178" formatCode="#,##0_ ;\-#,##0\ "/>
    <numFmt numFmtId="179" formatCode="0&quot; meses&quot;"/>
    <numFmt numFmtId="180" formatCode="###0.00&quot; €&quot;"/>
    <numFmt numFmtId="181" formatCode="0&quot; mesos&quot;"/>
    <numFmt numFmtId="182" formatCode="0&quot; operaris&quot;"/>
    <numFmt numFmtId="183" formatCode="0&quot; cost-any-operari&quot;"/>
    <numFmt numFmtId="184" formatCode="_-* #,##0.00000000\ _€_-;\-* #,##0.00000000\ _€_-;_-* &quot;-&quot;??\ _€_-;_-@_-"/>
    <numFmt numFmtId="185" formatCode="00.00\ &quot;H/Any&quot;"/>
  </numFmts>
  <fonts count="1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u/>
      <sz val="10"/>
      <color theme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18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8"/>
      <color indexed="18"/>
      <name val="Calibri"/>
      <family val="2"/>
    </font>
    <font>
      <sz val="8"/>
      <color theme="3" tint="-0.249977111117893"/>
      <name val="Calibri"/>
      <family val="2"/>
    </font>
    <font>
      <sz val="8"/>
      <name val="Calibri"/>
      <family val="2"/>
      <scheme val="minor"/>
    </font>
    <font>
      <sz val="10"/>
      <color indexed="18"/>
      <name val="Calibri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b/>
      <sz val="28"/>
      <color theme="1"/>
      <name val="Calibri"/>
      <family val="2"/>
      <scheme val="minor"/>
    </font>
    <font>
      <sz val="28"/>
      <color rgb="FF0070C0"/>
      <name val="Arial"/>
      <family val="2"/>
    </font>
    <font>
      <b/>
      <sz val="16"/>
      <name val="Arial"/>
      <family val="2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8"/>
      <color rgb="FF000000"/>
      <name val="Verdana"/>
      <family val="2"/>
    </font>
    <font>
      <sz val="8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8"/>
      <color indexed="18"/>
      <name val="Calibri"/>
      <family val="2"/>
    </font>
    <font>
      <sz val="11"/>
      <name val="Calibri"/>
      <family val="2"/>
      <scheme val="minor"/>
    </font>
    <font>
      <sz val="11"/>
      <color indexed="18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8"/>
      <color rgb="FF002060"/>
      <name val="Calibri"/>
      <family val="2"/>
    </font>
    <font>
      <sz val="8"/>
      <color rgb="FF002060"/>
      <name val="Calibri"/>
      <family val="2"/>
    </font>
    <font>
      <u/>
      <sz val="20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/>
      <name val="Calibri"/>
      <family val="2"/>
    </font>
    <font>
      <sz val="8"/>
      <color theme="3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b/>
      <sz val="10"/>
      <color indexed="18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theme="0"/>
      <name val="Calibri"/>
      <family val="2"/>
    </font>
    <font>
      <sz val="12"/>
      <color indexed="18"/>
      <name val="Calibri"/>
      <family val="2"/>
    </font>
    <font>
      <b/>
      <sz val="12"/>
      <color indexed="18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0"/>
      <color theme="0"/>
      <name val="Arial"/>
      <family val="2"/>
    </font>
    <font>
      <sz val="9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22"/>
      <color theme="0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20"/>
      <color theme="1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u/>
      <sz val="14"/>
      <color theme="10"/>
      <name val="Calibri"/>
      <family val="2"/>
      <scheme val="minor"/>
    </font>
    <font>
      <b/>
      <u/>
      <sz val="22"/>
      <color theme="10"/>
      <name val="Calibri"/>
      <family val="2"/>
      <scheme val="minor"/>
    </font>
    <font>
      <sz val="14"/>
      <color rgb="FF7030A0"/>
      <name val="Calibri"/>
      <family val="2"/>
      <scheme val="minor"/>
    </font>
    <font>
      <b/>
      <u/>
      <sz val="22"/>
      <color theme="0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6"/>
      <color rgb="FFFF000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1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medium">
        <color auto="1"/>
      </left>
      <right style="thin">
        <color indexed="18"/>
      </right>
      <top style="medium">
        <color indexed="64"/>
      </top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1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/>
      <diagonal/>
    </border>
    <border>
      <left style="medium">
        <color auto="1"/>
      </left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auto="1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medium">
        <color indexed="64"/>
      </top>
      <bottom style="thin">
        <color rgb="FF002060"/>
      </bottom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thin">
        <color rgb="FF002060"/>
      </bottom>
      <diagonal/>
    </border>
    <border>
      <left/>
      <right/>
      <top/>
      <bottom style="medium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auto="1"/>
      </left>
      <right style="thin">
        <color indexed="64"/>
      </right>
      <top/>
      <bottom style="thin">
        <color indexed="18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1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1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auto="1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medium">
        <color auto="1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auto="1"/>
      </left>
      <right/>
      <top style="thin">
        <color indexed="18"/>
      </top>
      <bottom/>
      <diagonal/>
    </border>
    <border>
      <left style="medium">
        <color auto="1"/>
      </left>
      <right style="thin">
        <color indexed="18"/>
      </right>
      <top style="thin">
        <color auto="1"/>
      </top>
      <bottom style="thin">
        <color indexed="18"/>
      </bottom>
      <diagonal/>
    </border>
    <border>
      <left style="medium">
        <color auto="1"/>
      </left>
      <right/>
      <top style="thin">
        <color indexed="18"/>
      </top>
      <bottom style="medium">
        <color indexed="64"/>
      </bottom>
      <diagonal/>
    </border>
    <border>
      <left/>
      <right/>
      <top style="thin">
        <color indexed="1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auto="1"/>
      </left>
      <right/>
      <top style="thin">
        <color indexed="18"/>
      </top>
      <bottom style="medium">
        <color auto="1"/>
      </bottom>
      <diagonal/>
    </border>
    <border>
      <left style="thin">
        <color indexed="18"/>
      </left>
      <right style="thin">
        <color indexed="18"/>
      </right>
      <top style="thin">
        <color auto="1"/>
      </top>
      <bottom style="thin">
        <color indexed="18"/>
      </bottom>
      <diagonal/>
    </border>
    <border>
      <left style="medium">
        <color auto="1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64"/>
      </right>
      <top style="thin">
        <color indexed="18"/>
      </top>
      <bottom/>
      <diagonal/>
    </border>
    <border>
      <left style="medium">
        <color auto="1"/>
      </left>
      <right style="thin">
        <color indexed="64"/>
      </right>
      <top style="thin">
        <color indexed="18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indexed="18"/>
      </top>
      <bottom style="thin">
        <color indexed="18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18"/>
      </right>
      <top style="thin">
        <color indexed="1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3">
    <xf numFmtId="0" fontId="0" fillId="0" borderId="0"/>
    <xf numFmtId="164" fontId="7" fillId="0" borderId="0" applyFont="0" applyFill="0" applyBorder="0" applyAlignment="0" applyProtection="0"/>
    <xf numFmtId="0" fontId="8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8" fillId="0" borderId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4" borderId="0" applyNumberFormat="0" applyBorder="0" applyAlignment="0" applyProtection="0"/>
    <xf numFmtId="0" fontId="29" fillId="17" borderId="0" applyNumberFormat="0" applyBorder="0" applyAlignment="0" applyProtection="0"/>
    <xf numFmtId="0" fontId="29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13" borderId="0" applyNumberFormat="0" applyBorder="0" applyAlignment="0" applyProtection="0"/>
    <xf numFmtId="0" fontId="32" fillId="25" borderId="12" applyNumberFormat="0" applyAlignment="0" applyProtection="0"/>
    <xf numFmtId="0" fontId="33" fillId="26" borderId="13" applyNumberFormat="0" applyAlignment="0" applyProtection="0"/>
    <xf numFmtId="0" fontId="34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30" fillId="27" borderId="0" applyNumberFormat="0" applyBorder="0" applyAlignment="0" applyProtection="0"/>
    <xf numFmtId="173" fontId="8" fillId="4" borderId="0" applyNumberFormat="0" applyBorder="0" applyAlignment="0" applyProtection="0"/>
    <xf numFmtId="0" fontId="30" fillId="28" borderId="0" applyNumberFormat="0" applyBorder="0" applyAlignment="0" applyProtection="0"/>
    <xf numFmtId="173" fontId="8" fillId="10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30" borderId="0" applyNumberFormat="0" applyBorder="0" applyAlignment="0" applyProtection="0"/>
    <xf numFmtId="0" fontId="36" fillId="16" borderId="12" applyNumberFormat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4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37" fillId="12" borderId="0" applyNumberFormat="0" applyBorder="0" applyAlignment="0" applyProtection="0"/>
    <xf numFmtId="171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8" fillId="31" borderId="0" applyNumberFormat="0" applyBorder="0" applyAlignment="0" applyProtection="0"/>
    <xf numFmtId="0" fontId="11" fillId="0" borderId="0"/>
    <xf numFmtId="0" fontId="47" fillId="0" borderId="0"/>
    <xf numFmtId="0" fontId="11" fillId="0" borderId="0"/>
    <xf numFmtId="0" fontId="11" fillId="0" borderId="0"/>
    <xf numFmtId="173" fontId="11" fillId="0" borderId="0"/>
    <xf numFmtId="0" fontId="11" fillId="0" borderId="0"/>
    <xf numFmtId="0" fontId="7" fillId="0" borderId="0"/>
    <xf numFmtId="0" fontId="11" fillId="32" borderId="16" applyNumberFormat="0" applyFont="0" applyAlignment="0" applyProtection="0"/>
    <xf numFmtId="0" fontId="11" fillId="32" borderId="16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9" fillId="25" borderId="17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15" applyNumberFormat="0" applyFill="0" applyAlignment="0" applyProtection="0"/>
    <xf numFmtId="0" fontId="44" fillId="0" borderId="18" applyNumberFormat="0" applyFill="0" applyAlignment="0" applyProtection="0"/>
    <xf numFmtId="0" fontId="35" fillId="0" borderId="19" applyNumberFormat="0" applyFill="0" applyAlignment="0" applyProtection="0"/>
    <xf numFmtId="0" fontId="4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5" fillId="0" borderId="20" applyNumberFormat="0" applyFill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7" fillId="0" borderId="0"/>
    <xf numFmtId="0" fontId="27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11" fillId="0" borderId="0"/>
    <xf numFmtId="0" fontId="65" fillId="37" borderId="0" applyNumberFormat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9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2" fontId="20" fillId="6" borderId="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2" fontId="20" fillId="9" borderId="2" xfId="0" applyNumberFormat="1" applyFont="1" applyFill="1" applyBorder="1" applyAlignment="1">
      <alignment horizontal="center" vertical="center"/>
    </xf>
    <xf numFmtId="0" fontId="48" fillId="3" borderId="0" xfId="136" applyFont="1" applyFill="1"/>
    <xf numFmtId="0" fontId="7" fillId="0" borderId="0" xfId="136"/>
    <xf numFmtId="0" fontId="7" fillId="3" borderId="0" xfId="136" applyFill="1"/>
    <xf numFmtId="0" fontId="11" fillId="0" borderId="0" xfId="5"/>
    <xf numFmtId="0" fontId="51" fillId="0" borderId="0" xfId="136" applyFont="1" applyAlignment="1">
      <alignment vertical="center"/>
    </xf>
    <xf numFmtId="0" fontId="52" fillId="0" borderId="0" xfId="136" applyFont="1" applyAlignment="1">
      <alignment horizontal="center" vertical="center" wrapText="1"/>
    </xf>
    <xf numFmtId="0" fontId="52" fillId="0" borderId="0" xfId="136" applyFont="1" applyAlignment="1">
      <alignment horizontal="center" vertical="center"/>
    </xf>
    <xf numFmtId="0" fontId="7" fillId="0" borderId="0" xfId="136" applyAlignment="1">
      <alignment vertical="center"/>
    </xf>
    <xf numFmtId="0" fontId="53" fillId="0" borderId="0" xfId="136" applyFont="1" applyAlignment="1">
      <alignment horizontal="center" vertical="center"/>
    </xf>
    <xf numFmtId="0" fontId="51" fillId="0" borderId="0" xfId="136" applyFont="1"/>
    <xf numFmtId="0" fontId="54" fillId="0" borderId="0" xfId="136" applyFont="1" applyAlignment="1">
      <alignment vertical="center" wrapText="1"/>
    </xf>
    <xf numFmtId="0" fontId="7" fillId="0" borderId="0" xfId="136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6" borderId="2" xfId="0" applyFill="1" applyBorder="1" applyAlignment="1">
      <alignment vertical="center" wrapText="1"/>
    </xf>
    <xf numFmtId="164" fontId="22" fillId="5" borderId="31" xfId="1" applyFont="1" applyFill="1" applyBorder="1" applyAlignment="1">
      <alignment horizontal="center" vertical="center" wrapText="1"/>
    </xf>
    <xf numFmtId="164" fontId="22" fillId="5" borderId="32" xfId="1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60" fillId="0" borderId="0" xfId="0" applyFont="1" applyAlignment="1">
      <alignment horizontal="center" vertical="center"/>
    </xf>
    <xf numFmtId="0" fontId="61" fillId="0" borderId="0" xfId="0" applyFont="1"/>
    <xf numFmtId="0" fontId="62" fillId="35" borderId="1" xfId="0" applyFont="1" applyFill="1" applyBorder="1" applyAlignment="1">
      <alignment horizontal="left" vertical="center"/>
    </xf>
    <xf numFmtId="0" fontId="62" fillId="3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3" fillId="0" borderId="9" xfId="10" applyFont="1" applyBorder="1" applyAlignment="1">
      <alignment horizontal="left"/>
    </xf>
    <xf numFmtId="0" fontId="6" fillId="0" borderId="0" xfId="0" applyFont="1" applyAlignment="1">
      <alignment horizontal="center"/>
    </xf>
    <xf numFmtId="168" fontId="23" fillId="0" borderId="30" xfId="0" applyNumberFormat="1" applyFont="1" applyBorder="1" applyAlignment="1">
      <alignment horizontal="center" vertical="center"/>
    </xf>
    <xf numFmtId="0" fontId="62" fillId="35" borderId="34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7" fillId="8" borderId="23" xfId="10" applyFont="1" applyFill="1" applyBorder="1" applyAlignment="1">
      <alignment horizontal="center"/>
    </xf>
    <xf numFmtId="0" fontId="57" fillId="8" borderId="34" xfId="0" applyFont="1" applyFill="1" applyBorder="1" applyAlignment="1">
      <alignment vertical="center"/>
    </xf>
    <xf numFmtId="169" fontId="23" fillId="0" borderId="9" xfId="0" applyNumberFormat="1" applyFont="1" applyBorder="1" applyAlignment="1">
      <alignment horizontal="center" vertical="center"/>
    </xf>
    <xf numFmtId="169" fontId="23" fillId="0" borderId="36" xfId="0" applyNumberFormat="1" applyFont="1" applyBorder="1" applyAlignment="1">
      <alignment horizontal="center" vertical="center"/>
    </xf>
    <xf numFmtId="0" fontId="23" fillId="8" borderId="40" xfId="10" applyFont="1" applyFill="1" applyBorder="1" applyAlignment="1">
      <alignment horizontal="center" vertical="center" wrapText="1"/>
    </xf>
    <xf numFmtId="0" fontId="23" fillId="8" borderId="40" xfId="10" applyFont="1" applyFill="1" applyBorder="1" applyAlignment="1">
      <alignment vertical="center" wrapText="1"/>
    </xf>
    <xf numFmtId="169" fontId="23" fillId="0" borderId="27" xfId="0" applyNumberFormat="1" applyFont="1" applyBorder="1" applyAlignment="1">
      <alignment horizontal="center" vertical="center"/>
    </xf>
    <xf numFmtId="172" fontId="23" fillId="0" borderId="36" xfId="0" applyNumberFormat="1" applyFont="1" applyBorder="1" applyAlignment="1">
      <alignment horizontal="center" vertical="center" wrapText="1"/>
    </xf>
    <xf numFmtId="0" fontId="62" fillId="35" borderId="41" xfId="0" applyFont="1" applyFill="1" applyBorder="1" applyAlignment="1">
      <alignment horizontal="center" vertical="center"/>
    </xf>
    <xf numFmtId="168" fontId="23" fillId="0" borderId="36" xfId="0" applyNumberFormat="1" applyFont="1" applyBorder="1" applyAlignment="1">
      <alignment horizontal="center" vertical="center"/>
    </xf>
    <xf numFmtId="0" fontId="62" fillId="35" borderId="43" xfId="0" applyFont="1" applyFill="1" applyBorder="1" applyAlignment="1">
      <alignment horizontal="center" vertical="center"/>
    </xf>
    <xf numFmtId="0" fontId="23" fillId="0" borderId="36" xfId="10" applyFont="1" applyBorder="1" applyAlignment="1">
      <alignment horizontal="left"/>
    </xf>
    <xf numFmtId="0" fontId="57" fillId="8" borderId="34" xfId="10" applyFont="1" applyFill="1" applyBorder="1" applyAlignment="1">
      <alignment horizontal="center" vertical="center"/>
    </xf>
    <xf numFmtId="0" fontId="57" fillId="8" borderId="34" xfId="10" applyFont="1" applyFill="1" applyBorder="1" applyAlignment="1">
      <alignment vertical="center"/>
    </xf>
    <xf numFmtId="169" fontId="23" fillId="0" borderId="9" xfId="10" applyNumberFormat="1" applyFont="1" applyBorder="1" applyAlignment="1">
      <alignment horizontal="center" vertical="center" wrapText="1"/>
    </xf>
    <xf numFmtId="169" fontId="23" fillId="0" borderId="36" xfId="10" applyNumberFormat="1" applyFont="1" applyBorder="1" applyAlignment="1">
      <alignment horizontal="center" vertical="center" wrapText="1"/>
    </xf>
    <xf numFmtId="172" fontId="23" fillId="0" borderId="36" xfId="10" applyNumberFormat="1" applyFont="1" applyBorder="1" applyAlignment="1">
      <alignment horizontal="center" vertical="center" wrapText="1"/>
    </xf>
    <xf numFmtId="0" fontId="23" fillId="8" borderId="37" xfId="10" applyFont="1" applyFill="1" applyBorder="1" applyAlignment="1">
      <alignment horizontal="center" vertical="center" wrapText="1"/>
    </xf>
    <xf numFmtId="4" fontId="23" fillId="0" borderId="9" xfId="0" applyNumberFormat="1" applyFont="1" applyBorder="1" applyAlignment="1">
      <alignment horizontal="right" vertical="center"/>
    </xf>
    <xf numFmtId="4" fontId="23" fillId="0" borderId="36" xfId="0" applyNumberFormat="1" applyFont="1" applyBorder="1" applyAlignment="1">
      <alignment horizontal="right" vertical="center"/>
    </xf>
    <xf numFmtId="0" fontId="23" fillId="0" borderId="36" xfId="0" applyFont="1" applyBorder="1" applyAlignment="1">
      <alignment horizontal="right" vertical="center"/>
    </xf>
    <xf numFmtId="0" fontId="23" fillId="0" borderId="30" xfId="0" applyFont="1" applyBorder="1" applyAlignment="1">
      <alignment vertical="center"/>
    </xf>
    <xf numFmtId="0" fontId="23" fillId="0" borderId="27" xfId="10" applyFont="1" applyBorder="1" applyAlignment="1">
      <alignment horizontal="left"/>
    </xf>
    <xf numFmtId="169" fontId="23" fillId="0" borderId="51" xfId="0" applyNumberFormat="1" applyFont="1" applyBorder="1" applyAlignment="1">
      <alignment horizontal="center" vertical="center"/>
    </xf>
    <xf numFmtId="0" fontId="23" fillId="0" borderId="51" xfId="10" applyFont="1" applyBorder="1" applyAlignment="1">
      <alignment horizontal="left"/>
    </xf>
    <xf numFmtId="169" fontId="23" fillId="0" borderId="28" xfId="0" applyNumberFormat="1" applyFont="1" applyBorder="1" applyAlignment="1">
      <alignment horizontal="center" vertical="center"/>
    </xf>
    <xf numFmtId="169" fontId="23" fillId="0" borderId="48" xfId="0" applyNumberFormat="1" applyFont="1" applyBorder="1" applyAlignment="1">
      <alignment horizontal="center" vertical="center"/>
    </xf>
    <xf numFmtId="2" fontId="20" fillId="9" borderId="4" xfId="0" applyNumberFormat="1" applyFont="1" applyFill="1" applyBorder="1" applyAlignment="1">
      <alignment horizontal="center" vertical="center"/>
    </xf>
    <xf numFmtId="0" fontId="55" fillId="0" borderId="36" xfId="0" applyFont="1" applyBorder="1" applyAlignment="1">
      <alignment horizontal="right" vertical="center"/>
    </xf>
    <xf numFmtId="0" fontId="23" fillId="8" borderId="38" xfId="10" applyFont="1" applyFill="1" applyBorder="1" applyAlignment="1">
      <alignment vertical="center" wrapText="1"/>
    </xf>
    <xf numFmtId="4" fontId="23" fillId="0" borderId="47" xfId="0" applyNumberFormat="1" applyFont="1" applyBorder="1" applyAlignment="1">
      <alignment horizontal="right" vertical="center"/>
    </xf>
    <xf numFmtId="169" fontId="55" fillId="0" borderId="27" xfId="0" applyNumberFormat="1" applyFont="1" applyBorder="1" applyAlignment="1">
      <alignment horizontal="center" vertical="center"/>
    </xf>
    <xf numFmtId="169" fontId="23" fillId="0" borderId="58" xfId="0" applyNumberFormat="1" applyFont="1" applyBorder="1" applyAlignment="1">
      <alignment horizontal="center" vertical="center" wrapText="1"/>
    </xf>
    <xf numFmtId="167" fontId="23" fillId="0" borderId="36" xfId="0" applyNumberFormat="1" applyFont="1" applyBorder="1" applyAlignment="1">
      <alignment horizontal="center" vertical="center"/>
    </xf>
    <xf numFmtId="167" fontId="24" fillId="0" borderId="44" xfId="0" applyNumberFormat="1" applyFont="1" applyBorder="1" applyAlignment="1">
      <alignment horizontal="center" vertical="center"/>
    </xf>
    <xf numFmtId="0" fontId="0" fillId="0" borderId="56" xfId="0" applyBorder="1"/>
    <xf numFmtId="0" fontId="58" fillId="0" borderId="56" xfId="0" applyFont="1" applyBorder="1" applyAlignment="1">
      <alignment horizontal="left" vertical="center" wrapText="1"/>
    </xf>
    <xf numFmtId="164" fontId="22" fillId="5" borderId="62" xfId="1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/>
    </xf>
    <xf numFmtId="0" fontId="66" fillId="7" borderId="56" xfId="0" applyFont="1" applyFill="1" applyBorder="1" applyAlignment="1">
      <alignment horizontal="center" vertical="center"/>
    </xf>
    <xf numFmtId="0" fontId="66" fillId="7" borderId="56" xfId="140" applyFont="1" applyFill="1" applyBorder="1" applyAlignment="1">
      <alignment horizontal="center" vertical="center"/>
    </xf>
    <xf numFmtId="0" fontId="23" fillId="0" borderId="59" xfId="0" applyFont="1" applyBorder="1" applyAlignment="1">
      <alignment horizontal="left" vertical="center" wrapText="1"/>
    </xf>
    <xf numFmtId="176" fontId="23" fillId="2" borderId="27" xfId="0" applyNumberFormat="1" applyFont="1" applyFill="1" applyBorder="1" applyAlignment="1">
      <alignment horizontal="left" vertical="center" wrapText="1"/>
    </xf>
    <xf numFmtId="164" fontId="23" fillId="0" borderId="35" xfId="1" applyFont="1" applyBorder="1" applyAlignment="1">
      <alignment horizontal="right" vertical="center" wrapText="1"/>
    </xf>
    <xf numFmtId="164" fontId="20" fillId="6" borderId="2" xfId="1" applyFont="1" applyFill="1" applyBorder="1" applyAlignment="1">
      <alignment horizontal="center" vertical="center"/>
    </xf>
    <xf numFmtId="164" fontId="20" fillId="9" borderId="2" xfId="1" applyFont="1" applyFill="1" applyBorder="1" applyAlignment="1">
      <alignment horizontal="center" vertical="center"/>
    </xf>
    <xf numFmtId="2" fontId="26" fillId="0" borderId="56" xfId="0" applyNumberFormat="1" applyFont="1" applyBorder="1" applyAlignment="1">
      <alignment horizontal="center" vertical="center" wrapText="1"/>
    </xf>
    <xf numFmtId="44" fontId="20" fillId="0" borderId="0" xfId="141" applyFont="1" applyAlignment="1">
      <alignment vertical="center"/>
    </xf>
    <xf numFmtId="176" fontId="71" fillId="2" borderId="27" xfId="0" applyNumberFormat="1" applyFont="1" applyFill="1" applyBorder="1" applyAlignment="1">
      <alignment horizontal="left" vertical="center" wrapText="1"/>
    </xf>
    <xf numFmtId="44" fontId="71" fillId="2" borderId="27" xfId="141" applyFont="1" applyFill="1" applyBorder="1" applyAlignment="1">
      <alignment horizontal="left" vertical="center" wrapText="1"/>
    </xf>
    <xf numFmtId="164" fontId="23" fillId="0" borderId="67" xfId="1" applyFont="1" applyBorder="1" applyAlignment="1">
      <alignment horizontal="right" vertical="center" wrapText="1"/>
    </xf>
    <xf numFmtId="4" fontId="72" fillId="6" borderId="2" xfId="0" applyNumberFormat="1" applyFont="1" applyFill="1" applyBorder="1" applyAlignment="1">
      <alignment horizontal="center" vertical="center"/>
    </xf>
    <xf numFmtId="4" fontId="72" fillId="9" borderId="2" xfId="0" applyNumberFormat="1" applyFont="1" applyFill="1" applyBorder="1" applyAlignment="1">
      <alignment horizontal="center" vertical="center"/>
    </xf>
    <xf numFmtId="44" fontId="73" fillId="0" borderId="0" xfId="141" applyFont="1" applyAlignment="1">
      <alignment vertical="center"/>
    </xf>
    <xf numFmtId="44" fontId="73" fillId="6" borderId="2" xfId="141" applyFont="1" applyFill="1" applyBorder="1" applyAlignment="1">
      <alignment horizontal="center" vertical="center"/>
    </xf>
    <xf numFmtId="44" fontId="73" fillId="9" borderId="2" xfId="141" applyFont="1" applyFill="1" applyBorder="1" applyAlignment="1">
      <alignment horizontal="center" vertical="center"/>
    </xf>
    <xf numFmtId="0" fontId="74" fillId="0" borderId="0" xfId="0" applyFont="1"/>
    <xf numFmtId="164" fontId="76" fillId="5" borderId="32" xfId="1" applyFont="1" applyFill="1" applyBorder="1" applyAlignment="1">
      <alignment horizontal="center" vertical="center" wrapText="1"/>
    </xf>
    <xf numFmtId="4" fontId="78" fillId="0" borderId="2" xfId="0" applyNumberFormat="1" applyFont="1" applyBorder="1" applyAlignment="1">
      <alignment horizontal="center" vertical="center"/>
    </xf>
    <xf numFmtId="2" fontId="73" fillId="6" borderId="2" xfId="0" applyNumberFormat="1" applyFont="1" applyFill="1" applyBorder="1" applyAlignment="1">
      <alignment horizontal="center" vertical="center"/>
    </xf>
    <xf numFmtId="4" fontId="77" fillId="0" borderId="11" xfId="0" applyNumberFormat="1" applyFont="1" applyBorder="1" applyAlignment="1">
      <alignment horizontal="center" vertical="center"/>
    </xf>
    <xf numFmtId="4" fontId="77" fillId="0" borderId="8" xfId="0" applyNumberFormat="1" applyFont="1" applyBorder="1" applyAlignment="1">
      <alignment horizontal="center" vertical="center"/>
    </xf>
    <xf numFmtId="4" fontId="74" fillId="0" borderId="0" xfId="0" applyNumberFormat="1" applyFont="1"/>
    <xf numFmtId="4" fontId="75" fillId="0" borderId="0" xfId="0" applyNumberFormat="1" applyFont="1"/>
    <xf numFmtId="4" fontId="73" fillId="6" borderId="2" xfId="0" applyNumberFormat="1" applyFont="1" applyFill="1" applyBorder="1" applyAlignment="1">
      <alignment horizontal="center" vertical="center"/>
    </xf>
    <xf numFmtId="4" fontId="73" fillId="9" borderId="2" xfId="0" applyNumberFormat="1" applyFont="1" applyFill="1" applyBorder="1" applyAlignment="1">
      <alignment horizontal="center" vertical="center"/>
    </xf>
    <xf numFmtId="2" fontId="77" fillId="0" borderId="8" xfId="0" applyNumberFormat="1" applyFont="1" applyBorder="1" applyAlignment="1">
      <alignment horizontal="center" vertical="center" wrapText="1"/>
    </xf>
    <xf numFmtId="4" fontId="77" fillId="0" borderId="28" xfId="0" applyNumberFormat="1" applyFont="1" applyBorder="1" applyAlignment="1">
      <alignment horizontal="center" vertical="center" wrapText="1"/>
    </xf>
    <xf numFmtId="4" fontId="77" fillId="0" borderId="53" xfId="0" applyNumberFormat="1" applyFont="1" applyBorder="1" applyAlignment="1">
      <alignment horizontal="center" vertical="center" wrapText="1"/>
    </xf>
    <xf numFmtId="4" fontId="77" fillId="0" borderId="8" xfId="0" applyNumberFormat="1" applyFont="1" applyBorder="1" applyAlignment="1">
      <alignment horizontal="center" vertical="center" wrapText="1"/>
    </xf>
    <xf numFmtId="0" fontId="79" fillId="0" borderId="0" xfId="0" applyFont="1" applyAlignment="1">
      <alignment vertical="center"/>
    </xf>
    <xf numFmtId="4" fontId="77" fillId="0" borderId="9" xfId="0" applyNumberFormat="1" applyFont="1" applyBorder="1" applyAlignment="1">
      <alignment horizontal="center" vertical="center"/>
    </xf>
    <xf numFmtId="2" fontId="73" fillId="7" borderId="2" xfId="0" applyNumberFormat="1" applyFont="1" applyFill="1" applyBorder="1" applyAlignment="1">
      <alignment horizontal="center" vertical="center"/>
    </xf>
    <xf numFmtId="2" fontId="73" fillId="5" borderId="2" xfId="0" applyNumberFormat="1" applyFont="1" applyFill="1" applyBorder="1" applyAlignment="1">
      <alignment horizontal="center" vertical="center"/>
    </xf>
    <xf numFmtId="4" fontId="79" fillId="0" borderId="0" xfId="0" applyNumberFormat="1" applyFont="1" applyAlignment="1">
      <alignment vertical="center"/>
    </xf>
    <xf numFmtId="4" fontId="73" fillId="7" borderId="2" xfId="0" applyNumberFormat="1" applyFont="1" applyFill="1" applyBorder="1" applyAlignment="1">
      <alignment horizontal="center" vertical="center"/>
    </xf>
    <xf numFmtId="4" fontId="73" fillId="5" borderId="2" xfId="0" applyNumberFormat="1" applyFont="1" applyFill="1" applyBorder="1" applyAlignment="1">
      <alignment horizontal="center" vertical="center"/>
    </xf>
    <xf numFmtId="2" fontId="77" fillId="0" borderId="9" xfId="0" applyNumberFormat="1" applyFont="1" applyBorder="1" applyAlignment="1">
      <alignment horizontal="center" vertical="center" wrapText="1"/>
    </xf>
    <xf numFmtId="2" fontId="77" fillId="0" borderId="27" xfId="0" applyNumberFormat="1" applyFont="1" applyBorder="1" applyAlignment="1">
      <alignment horizontal="center" vertical="center" wrapText="1"/>
    </xf>
    <xf numFmtId="2" fontId="77" fillId="0" borderId="10" xfId="0" applyNumberFormat="1" applyFont="1" applyBorder="1" applyAlignment="1">
      <alignment horizontal="center" vertical="center" wrapText="1"/>
    </xf>
    <xf numFmtId="0" fontId="80" fillId="0" borderId="0" xfId="0" applyFont="1"/>
    <xf numFmtId="2" fontId="69" fillId="7" borderId="2" xfId="0" applyNumberFormat="1" applyFont="1" applyFill="1" applyBorder="1" applyAlignment="1">
      <alignment horizontal="center" vertical="center" wrapText="1"/>
    </xf>
    <xf numFmtId="2" fontId="69" fillId="5" borderId="2" xfId="0" applyNumberFormat="1" applyFont="1" applyFill="1" applyBorder="1" applyAlignment="1">
      <alignment horizontal="center" vertical="center" wrapText="1"/>
    </xf>
    <xf numFmtId="44" fontId="69" fillId="7" borderId="2" xfId="141" applyFont="1" applyFill="1" applyBorder="1" applyAlignment="1">
      <alignment horizontal="center" vertical="center" wrapText="1"/>
    </xf>
    <xf numFmtId="44" fontId="69" fillId="5" borderId="2" xfId="141" applyFont="1" applyFill="1" applyBorder="1" applyAlignment="1">
      <alignment horizontal="center" vertical="center" wrapText="1"/>
    </xf>
    <xf numFmtId="44" fontId="77" fillId="0" borderId="9" xfId="141" applyFont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7" borderId="68" xfId="0" applyFont="1" applyFill="1" applyBorder="1" applyAlignment="1">
      <alignment vertical="center"/>
    </xf>
    <xf numFmtId="164" fontId="58" fillId="0" borderId="68" xfId="1" applyFont="1" applyBorder="1" applyAlignment="1">
      <alignment vertical="center"/>
    </xf>
    <xf numFmtId="164" fontId="0" fillId="0" borderId="68" xfId="1" applyFont="1" applyBorder="1" applyAlignment="1">
      <alignment vertical="center"/>
    </xf>
    <xf numFmtId="44" fontId="58" fillId="0" borderId="68" xfId="141" applyFont="1" applyBorder="1" applyAlignment="1">
      <alignment vertical="center"/>
    </xf>
    <xf numFmtId="44" fontId="0" fillId="0" borderId="68" xfId="141" applyFont="1" applyBorder="1" applyAlignment="1">
      <alignment vertical="center"/>
    </xf>
    <xf numFmtId="0" fontId="66" fillId="7" borderId="68" xfId="0" applyFont="1" applyFill="1" applyBorder="1" applyAlignment="1">
      <alignment vertical="center"/>
    </xf>
    <xf numFmtId="164" fontId="0" fillId="0" borderId="68" xfId="1" applyFont="1" applyBorder="1" applyAlignment="1">
      <alignment horizontal="right" vertical="center"/>
    </xf>
    <xf numFmtId="0" fontId="1" fillId="7" borderId="70" xfId="0" applyFont="1" applyFill="1" applyBorder="1" applyAlignment="1">
      <alignment horizontal="right" vertical="center"/>
    </xf>
    <xf numFmtId="0" fontId="1" fillId="7" borderId="71" xfId="0" applyFont="1" applyFill="1" applyBorder="1" applyAlignment="1">
      <alignment vertical="center"/>
    </xf>
    <xf numFmtId="0" fontId="1" fillId="7" borderId="72" xfId="0" applyFont="1" applyFill="1" applyBorder="1" applyAlignment="1">
      <alignment vertical="center"/>
    </xf>
    <xf numFmtId="164" fontId="58" fillId="0" borderId="73" xfId="1" applyFont="1" applyBorder="1" applyAlignment="1">
      <alignment horizontal="right" vertical="center"/>
    </xf>
    <xf numFmtId="164" fontId="0" fillId="0" borderId="74" xfId="1" applyFont="1" applyBorder="1" applyAlignment="1">
      <alignment vertical="center"/>
    </xf>
    <xf numFmtId="44" fontId="58" fillId="0" borderId="73" xfId="141" applyFont="1" applyBorder="1" applyAlignment="1">
      <alignment horizontal="right" vertical="center"/>
    </xf>
    <xf numFmtId="44" fontId="0" fillId="0" borderId="74" xfId="141" applyFont="1" applyBorder="1" applyAlignment="1">
      <alignment vertical="center"/>
    </xf>
    <xf numFmtId="0" fontId="1" fillId="7" borderId="73" xfId="0" applyFont="1" applyFill="1" applyBorder="1" applyAlignment="1">
      <alignment horizontal="right" vertical="center"/>
    </xf>
    <xf numFmtId="0" fontId="1" fillId="7" borderId="74" xfId="0" applyFont="1" applyFill="1" applyBorder="1" applyAlignment="1">
      <alignment vertical="center"/>
    </xf>
    <xf numFmtId="0" fontId="66" fillId="7" borderId="73" xfId="0" applyFont="1" applyFill="1" applyBorder="1" applyAlignment="1">
      <alignment horizontal="right" vertical="center"/>
    </xf>
    <xf numFmtId="0" fontId="66" fillId="7" borderId="74" xfId="0" applyFont="1" applyFill="1" applyBorder="1" applyAlignment="1">
      <alignment vertical="center"/>
    </xf>
    <xf numFmtId="164" fontId="0" fillId="0" borderId="73" xfId="1" applyFont="1" applyBorder="1" applyAlignment="1">
      <alignment horizontal="right" vertical="center"/>
    </xf>
    <xf numFmtId="44" fontId="0" fillId="0" borderId="73" xfId="141" applyFont="1" applyBorder="1" applyAlignment="1">
      <alignment vertical="center"/>
    </xf>
    <xf numFmtId="44" fontId="0" fillId="0" borderId="75" xfId="141" applyFont="1" applyBorder="1" applyAlignment="1">
      <alignment vertical="center"/>
    </xf>
    <xf numFmtId="44" fontId="0" fillId="0" borderId="76" xfId="141" applyFont="1" applyBorder="1" applyAlignment="1">
      <alignment vertical="center"/>
    </xf>
    <xf numFmtId="44" fontId="0" fillId="0" borderId="77" xfId="141" applyFont="1" applyBorder="1" applyAlignment="1">
      <alignment vertical="center"/>
    </xf>
    <xf numFmtId="164" fontId="22" fillId="5" borderId="78" xfId="1" applyFont="1" applyFill="1" applyBorder="1" applyAlignment="1">
      <alignment horizontal="center" vertical="center" wrapText="1"/>
    </xf>
    <xf numFmtId="164" fontId="22" fillId="5" borderId="79" xfId="1" applyFont="1" applyFill="1" applyBorder="1" applyAlignment="1">
      <alignment horizontal="center" vertical="center" wrapText="1"/>
    </xf>
    <xf numFmtId="164" fontId="22" fillId="5" borderId="80" xfId="1" applyFont="1" applyFill="1" applyBorder="1" applyAlignment="1">
      <alignment horizontal="center" vertical="center" wrapText="1"/>
    </xf>
    <xf numFmtId="164" fontId="22" fillId="5" borderId="81" xfId="1" applyFont="1" applyFill="1" applyBorder="1" applyAlignment="1">
      <alignment horizontal="center" vertical="center" wrapText="1"/>
    </xf>
    <xf numFmtId="0" fontId="0" fillId="0" borderId="82" xfId="0" applyBorder="1" applyAlignment="1">
      <alignment horizontal="right" vertical="center"/>
    </xf>
    <xf numFmtId="0" fontId="0" fillId="0" borderId="83" xfId="0" applyBorder="1" applyAlignment="1">
      <alignment horizontal="center" vertical="center"/>
    </xf>
    <xf numFmtId="0" fontId="0" fillId="0" borderId="83" xfId="0" applyBorder="1" applyAlignment="1">
      <alignment vertical="center"/>
    </xf>
    <xf numFmtId="0" fontId="0" fillId="0" borderId="84" xfId="0" applyBorder="1" applyAlignment="1">
      <alignment vertical="center"/>
    </xf>
    <xf numFmtId="0" fontId="1" fillId="7" borderId="91" xfId="0" applyFont="1" applyFill="1" applyBorder="1" applyAlignment="1">
      <alignment vertical="center"/>
    </xf>
    <xf numFmtId="0" fontId="1" fillId="0" borderId="92" xfId="0" applyFont="1" applyBorder="1" applyAlignment="1">
      <alignment horizontal="left" vertical="center"/>
    </xf>
    <xf numFmtId="0" fontId="1" fillId="7" borderId="92" xfId="0" applyFont="1" applyFill="1" applyBorder="1" applyAlignment="1">
      <alignment vertical="center"/>
    </xf>
    <xf numFmtId="0" fontId="1" fillId="7" borderId="92" xfId="0" applyFont="1" applyFill="1" applyBorder="1" applyAlignment="1">
      <alignment horizontal="center" vertical="center"/>
    </xf>
    <xf numFmtId="0" fontId="1" fillId="0" borderId="93" xfId="0" applyFont="1" applyBorder="1" applyAlignment="1">
      <alignment horizontal="left" vertical="center"/>
    </xf>
    <xf numFmtId="164" fontId="22" fillId="5" borderId="69" xfId="1" applyFont="1" applyFill="1" applyBorder="1" applyAlignment="1">
      <alignment horizontal="center" vertical="center" wrapText="1"/>
    </xf>
    <xf numFmtId="164" fontId="81" fillId="5" borderId="80" xfId="1" applyFont="1" applyFill="1" applyBorder="1" applyAlignment="1">
      <alignment horizontal="center" vertical="center" wrapText="1"/>
    </xf>
    <xf numFmtId="164" fontId="1" fillId="0" borderId="68" xfId="0" applyNumberFormat="1" applyFont="1" applyBorder="1" applyAlignment="1">
      <alignment vertical="center"/>
    </xf>
    <xf numFmtId="44" fontId="1" fillId="0" borderId="68" xfId="141" applyFont="1" applyBorder="1" applyAlignment="1">
      <alignment vertical="center"/>
    </xf>
    <xf numFmtId="164" fontId="66" fillId="0" borderId="68" xfId="0" applyNumberFormat="1" applyFont="1" applyBorder="1" applyAlignment="1">
      <alignment vertical="center"/>
    </xf>
    <xf numFmtId="44" fontId="66" fillId="0" borderId="68" xfId="141" applyFont="1" applyBorder="1" applyAlignment="1">
      <alignment vertical="center"/>
    </xf>
    <xf numFmtId="44" fontId="1" fillId="0" borderId="76" xfId="141" applyFont="1" applyBorder="1" applyAlignment="1">
      <alignment vertical="center"/>
    </xf>
    <xf numFmtId="44" fontId="12" fillId="7" borderId="68" xfId="141" applyFont="1" applyFill="1" applyBorder="1" applyAlignment="1">
      <alignment vertical="center"/>
    </xf>
    <xf numFmtId="44" fontId="20" fillId="6" borderId="2" xfId="141" applyFont="1" applyFill="1" applyBorder="1" applyAlignment="1">
      <alignment horizontal="center" vertical="center"/>
    </xf>
    <xf numFmtId="44" fontId="20" fillId="9" borderId="2" xfId="141" applyFont="1" applyFill="1" applyBorder="1" applyAlignment="1">
      <alignment horizontal="center" vertical="center"/>
    </xf>
    <xf numFmtId="44" fontId="23" fillId="0" borderId="35" xfId="141" applyFont="1" applyBorder="1" applyAlignment="1">
      <alignment horizontal="right" vertical="center" wrapText="1"/>
    </xf>
    <xf numFmtId="0" fontId="0" fillId="6" borderId="4" xfId="0" applyFill="1" applyBorder="1" applyAlignment="1">
      <alignment horizontal="center" vertical="center" wrapText="1"/>
    </xf>
    <xf numFmtId="0" fontId="82" fillId="38" borderId="6" xfId="2" applyFont="1" applyFill="1" applyBorder="1" applyAlignment="1">
      <alignment horizontal="center" vertical="center" wrapText="1"/>
    </xf>
    <xf numFmtId="0" fontId="83" fillId="4" borderId="68" xfId="2" applyFont="1" applyBorder="1" applyAlignment="1" applyProtection="1">
      <alignment horizontal="center" vertical="center" wrapText="1"/>
      <protection hidden="1"/>
    </xf>
    <xf numFmtId="177" fontId="83" fillId="4" borderId="68" xfId="2" applyNumberFormat="1" applyFont="1" applyBorder="1" applyAlignment="1" applyProtection="1">
      <alignment horizontal="center" vertical="center" wrapText="1"/>
      <protection hidden="1"/>
    </xf>
    <xf numFmtId="0" fontId="5" fillId="0" borderId="68" xfId="0" applyFont="1" applyBorder="1" applyAlignment="1">
      <alignment vertical="center"/>
    </xf>
    <xf numFmtId="178" fontId="58" fillId="39" borderId="68" xfId="138" applyNumberFormat="1" applyFont="1" applyFill="1" applyBorder="1" applyAlignment="1" applyProtection="1">
      <alignment horizontal="center" vertical="center"/>
      <protection locked="0"/>
    </xf>
    <xf numFmtId="178" fontId="0" fillId="39" borderId="68" xfId="138" applyNumberFormat="1" applyFont="1" applyFill="1" applyBorder="1" applyAlignment="1" applyProtection="1">
      <alignment horizontal="center" vertical="center"/>
      <protection locked="0"/>
    </xf>
    <xf numFmtId="177" fontId="58" fillId="3" borderId="68" xfId="0" applyNumberFormat="1" applyFont="1" applyFill="1" applyBorder="1" applyAlignment="1">
      <alignment horizontal="center" vertical="center"/>
    </xf>
    <xf numFmtId="177" fontId="58" fillId="3" borderId="68" xfId="0" applyNumberFormat="1" applyFont="1" applyFill="1" applyBorder="1" applyAlignment="1">
      <alignment horizontal="right" vertical="center"/>
    </xf>
    <xf numFmtId="44" fontId="58" fillId="3" borderId="68" xfId="141" applyFont="1" applyFill="1" applyBorder="1" applyAlignment="1" applyProtection="1">
      <alignment horizontal="center" vertical="center"/>
    </xf>
    <xf numFmtId="179" fontId="58" fillId="39" borderId="68" xfId="0" applyNumberFormat="1" applyFont="1" applyFill="1" applyBorder="1" applyAlignment="1" applyProtection="1">
      <alignment horizontal="center" vertical="center"/>
      <protection locked="0"/>
    </xf>
    <xf numFmtId="180" fontId="58" fillId="39" borderId="68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44" fontId="5" fillId="0" borderId="0" xfId="141" applyFont="1" applyAlignment="1">
      <alignment vertical="center"/>
    </xf>
    <xf numFmtId="0" fontId="82" fillId="38" borderId="0" xfId="2" applyFont="1" applyFill="1" applyAlignment="1">
      <alignment vertical="center"/>
    </xf>
    <xf numFmtId="164" fontId="82" fillId="38" borderId="0" xfId="1" applyFont="1" applyFill="1" applyAlignment="1">
      <alignment vertical="center"/>
    </xf>
    <xf numFmtId="44" fontId="82" fillId="38" borderId="0" xfId="2" applyNumberFormat="1" applyFont="1" applyFill="1" applyAlignment="1">
      <alignment vertical="center"/>
    </xf>
    <xf numFmtId="10" fontId="82" fillId="38" borderId="0" xfId="142" applyNumberFormat="1" applyFont="1" applyFill="1" applyAlignment="1">
      <alignment vertical="center"/>
    </xf>
    <xf numFmtId="0" fontId="82" fillId="38" borderId="0" xfId="2" applyFont="1" applyFill="1" applyAlignment="1">
      <alignment horizontal="left" vertical="center"/>
    </xf>
    <xf numFmtId="44" fontId="82" fillId="38" borderId="0" xfId="2" applyNumberFormat="1" applyFont="1" applyFill="1" applyAlignment="1">
      <alignment horizontal="right" vertical="center"/>
    </xf>
    <xf numFmtId="44" fontId="82" fillId="38" borderId="0" xfId="141" applyFont="1" applyFill="1" applyAlignment="1">
      <alignment horizontal="left" vertical="center"/>
    </xf>
    <xf numFmtId="177" fontId="85" fillId="3" borderId="68" xfId="0" applyNumberFormat="1" applyFont="1" applyFill="1" applyBorder="1" applyAlignment="1">
      <alignment horizontal="center" vertical="center"/>
    </xf>
    <xf numFmtId="179" fontId="85" fillId="39" borderId="68" xfId="0" applyNumberFormat="1" applyFont="1" applyFill="1" applyBorder="1" applyAlignment="1" applyProtection="1">
      <alignment horizontal="center" vertical="center"/>
      <protection locked="0"/>
    </xf>
    <xf numFmtId="177" fontId="85" fillId="3" borderId="68" xfId="0" applyNumberFormat="1" applyFont="1" applyFill="1" applyBorder="1" applyAlignment="1">
      <alignment horizontal="right" vertical="center"/>
    </xf>
    <xf numFmtId="0" fontId="19" fillId="0" borderId="0" xfId="0" applyFont="1"/>
    <xf numFmtId="44" fontId="85" fillId="3" borderId="68" xfId="141" applyFont="1" applyFill="1" applyBorder="1" applyAlignment="1" applyProtection="1">
      <alignment horizontal="center" vertical="center"/>
    </xf>
    <xf numFmtId="44" fontId="82" fillId="38" borderId="0" xfId="2" applyNumberFormat="1" applyFont="1" applyFill="1" applyAlignment="1">
      <alignment horizontal="left" vertical="center"/>
    </xf>
    <xf numFmtId="9" fontId="82" fillId="38" borderId="0" xfId="2" applyNumberFormat="1" applyFont="1" applyFill="1" applyAlignment="1">
      <alignment horizontal="center" vertical="center"/>
    </xf>
    <xf numFmtId="10" fontId="5" fillId="0" borderId="0" xfId="142" applyNumberFormat="1" applyFont="1" applyAlignment="1">
      <alignment horizontal="center" vertical="center"/>
    </xf>
    <xf numFmtId="164" fontId="58" fillId="3" borderId="68" xfId="1" applyFont="1" applyFill="1" applyBorder="1" applyAlignment="1" applyProtection="1">
      <alignment horizontal="center" vertical="center"/>
    </xf>
    <xf numFmtId="164" fontId="85" fillId="3" borderId="68" xfId="1" applyFont="1" applyFill="1" applyBorder="1" applyAlignment="1" applyProtection="1">
      <alignment horizontal="center" vertical="center"/>
    </xf>
    <xf numFmtId="0" fontId="87" fillId="38" borderId="0" xfId="0" applyFont="1" applyFill="1" applyAlignment="1">
      <alignment horizontal="center" vertical="center"/>
    </xf>
    <xf numFmtId="44" fontId="5" fillId="0" borderId="68" xfId="141" applyFont="1" applyBorder="1" applyAlignment="1">
      <alignment vertical="center"/>
    </xf>
    <xf numFmtId="44" fontId="8" fillId="4" borderId="0" xfId="2" applyNumberFormat="1" applyBorder="1" applyAlignment="1">
      <alignment vertical="center"/>
    </xf>
    <xf numFmtId="0" fontId="87" fillId="38" borderId="0" xfId="0" applyFont="1" applyFill="1" applyAlignment="1">
      <alignment vertical="center" wrapText="1"/>
    </xf>
    <xf numFmtId="44" fontId="88" fillId="0" borderId="0" xfId="14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88" fillId="0" borderId="0" xfId="0" applyFont="1" applyAlignment="1">
      <alignment vertical="center"/>
    </xf>
    <xf numFmtId="0" fontId="86" fillId="0" borderId="0" xfId="0" applyFont="1" applyAlignment="1">
      <alignment horizontal="right" vertical="center"/>
    </xf>
    <xf numFmtId="0" fontId="87" fillId="38" borderId="0" xfId="0" applyFont="1" applyFill="1" applyAlignment="1">
      <alignment horizontal="center" vertical="center" wrapText="1"/>
    </xf>
    <xf numFmtId="0" fontId="88" fillId="2" borderId="0" xfId="0" applyFont="1" applyFill="1" applyAlignment="1">
      <alignment horizontal="center"/>
    </xf>
    <xf numFmtId="0" fontId="11" fillId="0" borderId="0" xfId="0" applyFont="1"/>
    <xf numFmtId="44" fontId="88" fillId="0" borderId="0" xfId="141" applyFont="1" applyFill="1"/>
    <xf numFmtId="44" fontId="88" fillId="0" borderId="0" xfId="141" applyFont="1"/>
    <xf numFmtId="44" fontId="4" fillId="40" borderId="0" xfId="0" applyNumberFormat="1" applyFont="1" applyFill="1"/>
    <xf numFmtId="0" fontId="91" fillId="38" borderId="0" xfId="0" applyFont="1" applyFill="1"/>
    <xf numFmtId="0" fontId="88" fillId="0" borderId="0" xfId="0" applyFont="1"/>
    <xf numFmtId="0" fontId="88" fillId="0" borderId="0" xfId="0" applyFont="1" applyAlignment="1">
      <alignment horizontal="center"/>
    </xf>
    <xf numFmtId="44" fontId="88" fillId="40" borderId="0" xfId="0" applyNumberFormat="1" applyFont="1" applyFill="1"/>
    <xf numFmtId="0" fontId="93" fillId="0" borderId="0" xfId="0" applyFont="1"/>
    <xf numFmtId="0" fontId="93" fillId="0" borderId="0" xfId="0" applyFont="1" applyAlignment="1">
      <alignment horizontal="center"/>
    </xf>
    <xf numFmtId="44" fontId="93" fillId="0" borderId="0" xfId="141" applyFont="1"/>
    <xf numFmtId="44" fontId="93" fillId="0" borderId="0" xfId="141" applyFont="1" applyFill="1"/>
    <xf numFmtId="180" fontId="92" fillId="0" borderId="0" xfId="0" applyNumberFormat="1" applyFont="1"/>
    <xf numFmtId="44" fontId="92" fillId="0" borderId="0" xfId="141" applyFont="1" applyFill="1"/>
    <xf numFmtId="0" fontId="93" fillId="2" borderId="0" xfId="0" applyFont="1" applyFill="1" applyAlignment="1">
      <alignment horizontal="center"/>
    </xf>
    <xf numFmtId="0" fontId="91" fillId="0" borderId="0" xfId="0" applyFont="1"/>
    <xf numFmtId="44" fontId="11" fillId="0" borderId="68" xfId="141" applyFont="1" applyBorder="1" applyAlignment="1">
      <alignment vertical="center"/>
    </xf>
    <xf numFmtId="10" fontId="5" fillId="0" borderId="68" xfId="142" applyNumberFormat="1" applyFont="1" applyBorder="1" applyAlignment="1">
      <alignment vertical="center"/>
    </xf>
    <xf numFmtId="0" fontId="5" fillId="0" borderId="2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00" xfId="0" applyFont="1" applyBorder="1" applyAlignment="1">
      <alignment horizontal="left" vertical="center"/>
    </xf>
    <xf numFmtId="44" fontId="94" fillId="0" borderId="68" xfId="141" applyFont="1" applyBorder="1" applyAlignment="1">
      <alignment vertical="center"/>
    </xf>
    <xf numFmtId="164" fontId="94" fillId="0" borderId="68" xfId="1" applyFont="1" applyBorder="1" applyAlignment="1">
      <alignment vertical="center"/>
    </xf>
    <xf numFmtId="164" fontId="5" fillId="0" borderId="68" xfId="1" applyFont="1" applyBorder="1" applyAlignment="1">
      <alignment vertical="center"/>
    </xf>
    <xf numFmtId="0" fontId="94" fillId="0" borderId="68" xfId="0" applyFont="1" applyBorder="1" applyAlignment="1">
      <alignment vertical="center"/>
    </xf>
    <xf numFmtId="2" fontId="5" fillId="39" borderId="68" xfId="0" applyNumberFormat="1" applyFont="1" applyFill="1" applyBorder="1" applyAlignment="1">
      <alignment vertical="center"/>
    </xf>
    <xf numFmtId="44" fontId="5" fillId="3" borderId="68" xfId="141" applyFont="1" applyFill="1" applyBorder="1" applyAlignment="1">
      <alignment horizontal="center" vertical="center"/>
    </xf>
    <xf numFmtId="164" fontId="94" fillId="39" borderId="68" xfId="1" applyFont="1" applyFill="1" applyBorder="1" applyAlignment="1">
      <alignment vertical="center"/>
    </xf>
    <xf numFmtId="182" fontId="94" fillId="39" borderId="68" xfId="0" applyNumberFormat="1" applyFont="1" applyFill="1" applyBorder="1" applyAlignment="1">
      <alignment vertical="center"/>
    </xf>
    <xf numFmtId="183" fontId="94" fillId="39" borderId="68" xfId="1" applyNumberFormat="1" applyFont="1" applyFill="1" applyBorder="1" applyAlignment="1">
      <alignment vertical="center"/>
    </xf>
    <xf numFmtId="164" fontId="22" fillId="5" borderId="31" xfId="1" applyFont="1" applyFill="1" applyBorder="1" applyAlignment="1" applyProtection="1">
      <alignment horizontal="center" vertical="center" wrapText="1"/>
    </xf>
    <xf numFmtId="164" fontId="22" fillId="5" borderId="32" xfId="1" applyFont="1" applyFill="1" applyBorder="1" applyAlignment="1" applyProtection="1">
      <alignment horizontal="center" vertical="center" wrapText="1"/>
    </xf>
    <xf numFmtId="164" fontId="22" fillId="5" borderId="62" xfId="1" applyFont="1" applyFill="1" applyBorder="1" applyAlignment="1" applyProtection="1">
      <alignment horizontal="center" vertical="center" wrapText="1"/>
    </xf>
    <xf numFmtId="167" fontId="24" fillId="0" borderId="68" xfId="0" applyNumberFormat="1" applyFont="1" applyBorder="1" applyAlignment="1">
      <alignment horizontal="center" vertical="center"/>
    </xf>
    <xf numFmtId="168" fontId="24" fillId="0" borderId="68" xfId="0" applyNumberFormat="1" applyFont="1" applyBorder="1" applyAlignment="1">
      <alignment horizontal="center" vertical="center"/>
    </xf>
    <xf numFmtId="0" fontId="57" fillId="8" borderId="52" xfId="139" applyFont="1" applyFill="1" applyBorder="1"/>
    <xf numFmtId="0" fontId="23" fillId="0" borderId="49" xfId="139" applyFont="1" applyBorder="1" applyAlignment="1">
      <alignment horizontal="left" vertical="center" wrapText="1"/>
    </xf>
    <xf numFmtId="169" fontId="23" fillId="0" borderId="47" xfId="0" applyNumberFormat="1" applyFont="1" applyBorder="1" applyAlignment="1">
      <alignment horizontal="right" vertical="center" wrapText="1"/>
    </xf>
    <xf numFmtId="0" fontId="23" fillId="0" borderId="39" xfId="139" applyFont="1" applyBorder="1" applyAlignment="1">
      <alignment horizontal="left" vertical="center" wrapText="1"/>
    </xf>
    <xf numFmtId="169" fontId="23" fillId="0" borderId="101" xfId="0" applyNumberFormat="1" applyFont="1" applyBorder="1" applyAlignment="1">
      <alignment horizontal="right" vertical="center" wrapText="1"/>
    </xf>
    <xf numFmtId="0" fontId="67" fillId="6" borderId="29" xfId="139" applyFont="1" applyFill="1" applyBorder="1" applyAlignment="1">
      <alignment horizontal="left" vertical="center" wrapText="1"/>
    </xf>
    <xf numFmtId="0" fontId="23" fillId="8" borderId="102" xfId="0" applyFont="1" applyFill="1" applyBorder="1" applyAlignment="1">
      <alignment vertical="center"/>
    </xf>
    <xf numFmtId="0" fontId="23" fillId="8" borderId="103" xfId="0" applyFont="1" applyFill="1" applyBorder="1" applyAlignment="1">
      <alignment vertical="center"/>
    </xf>
    <xf numFmtId="0" fontId="67" fillId="6" borderId="2" xfId="139" applyFont="1" applyFill="1" applyBorder="1" applyAlignment="1">
      <alignment horizontal="left" vertical="center" wrapText="1"/>
    </xf>
    <xf numFmtId="0" fontId="23" fillId="0" borderId="104" xfId="139" applyFont="1" applyBorder="1" applyAlignment="1">
      <alignment horizontal="left" vertical="center" wrapText="1"/>
    </xf>
    <xf numFmtId="175" fontId="23" fillId="0" borderId="101" xfId="0" applyNumberFormat="1" applyFont="1" applyBorder="1" applyAlignment="1">
      <alignment horizontal="right" vertical="center" wrapText="1"/>
    </xf>
    <xf numFmtId="0" fontId="63" fillId="0" borderId="104" xfId="139" applyFont="1" applyBorder="1" applyAlignment="1">
      <alignment horizontal="left" vertical="center" wrapText="1"/>
    </xf>
    <xf numFmtId="169" fontId="63" fillId="0" borderId="101" xfId="0" applyNumberFormat="1" applyFont="1" applyBorder="1" applyAlignment="1">
      <alignment horizontal="right" vertical="center" wrapText="1"/>
    </xf>
    <xf numFmtId="0" fontId="67" fillId="6" borderId="4" xfId="139" applyFont="1" applyFill="1" applyBorder="1" applyAlignment="1">
      <alignment horizontal="left" vertical="center" wrapText="1"/>
    </xf>
    <xf numFmtId="0" fontId="23" fillId="8" borderId="105" xfId="0" applyFont="1" applyFill="1" applyBorder="1" applyAlignment="1">
      <alignment vertical="center"/>
    </xf>
    <xf numFmtId="0" fontId="68" fillId="8" borderId="103" xfId="0" applyFont="1" applyFill="1" applyBorder="1" applyAlignment="1">
      <alignment vertical="center"/>
    </xf>
    <xf numFmtId="0" fontId="63" fillId="0" borderId="106" xfId="139" applyFont="1" applyBorder="1" applyAlignment="1">
      <alignment horizontal="left" vertical="center" wrapText="1"/>
    </xf>
    <xf numFmtId="0" fontId="67" fillId="6" borderId="24" xfId="139" applyFont="1" applyFill="1" applyBorder="1" applyAlignment="1">
      <alignment horizontal="left" vertical="center" wrapText="1"/>
    </xf>
    <xf numFmtId="0" fontId="23" fillId="8" borderId="107" xfId="0" applyFont="1" applyFill="1" applyBorder="1" applyAlignment="1">
      <alignment vertical="center"/>
    </xf>
    <xf numFmtId="0" fontId="23" fillId="8" borderId="108" xfId="0" applyFont="1" applyFill="1" applyBorder="1" applyAlignment="1">
      <alignment vertical="center"/>
    </xf>
    <xf numFmtId="0" fontId="67" fillId="6" borderId="2" xfId="139" applyFont="1" applyFill="1" applyBorder="1" applyAlignment="1">
      <alignment horizontal="left" vertical="center"/>
    </xf>
    <xf numFmtId="0" fontId="57" fillId="8" borderId="29" xfId="139" applyFont="1" applyFill="1" applyBorder="1"/>
    <xf numFmtId="0" fontId="57" fillId="8" borderId="52" xfId="139" applyFont="1" applyFill="1" applyBorder="1" applyAlignment="1">
      <alignment horizontal="center"/>
    </xf>
    <xf numFmtId="0" fontId="63" fillId="0" borderId="49" xfId="139" applyFont="1" applyBorder="1" applyAlignment="1">
      <alignment horizontal="left" vertical="center" wrapText="1"/>
    </xf>
    <xf numFmtId="0" fontId="63" fillId="0" borderId="39" xfId="139" applyFont="1" applyBorder="1" applyAlignment="1">
      <alignment horizontal="left" vertical="center" wrapText="1"/>
    </xf>
    <xf numFmtId="0" fontId="63" fillId="8" borderId="105" xfId="0" applyFont="1" applyFill="1" applyBorder="1" applyAlignment="1">
      <alignment vertical="center"/>
    </xf>
    <xf numFmtId="0" fontId="63" fillId="8" borderId="102" xfId="0" applyFont="1" applyFill="1" applyBorder="1" applyAlignment="1">
      <alignment vertical="center"/>
    </xf>
    <xf numFmtId="0" fontId="55" fillId="8" borderId="103" xfId="0" applyFont="1" applyFill="1" applyBorder="1" applyAlignment="1">
      <alignment vertical="center"/>
    </xf>
    <xf numFmtId="174" fontId="63" fillId="0" borderId="101" xfId="0" applyNumberFormat="1" applyFont="1" applyBorder="1" applyAlignment="1">
      <alignment horizontal="right" vertical="center" wrapText="1"/>
    </xf>
    <xf numFmtId="174" fontId="23" fillId="0" borderId="101" xfId="0" applyNumberFormat="1" applyFont="1" applyBorder="1" applyAlignment="1">
      <alignment horizontal="right" vertical="center" wrapText="1"/>
    </xf>
    <xf numFmtId="0" fontId="68" fillId="6" borderId="2" xfId="139" applyFont="1" applyFill="1" applyBorder="1" applyAlignment="1">
      <alignment horizontal="left" vertical="center"/>
    </xf>
    <xf numFmtId="0" fontId="63" fillId="0" borderId="60" xfId="0" applyFont="1" applyBorder="1" applyAlignment="1">
      <alignment horizontal="left" vertical="center" wrapText="1"/>
    </xf>
    <xf numFmtId="167" fontId="23" fillId="0" borderId="109" xfId="0" applyNumberFormat="1" applyFont="1" applyBorder="1" applyAlignment="1">
      <alignment horizontal="center" vertical="center" wrapText="1"/>
    </xf>
    <xf numFmtId="0" fontId="63" fillId="0" borderId="110" xfId="0" applyFont="1" applyBorder="1" applyAlignment="1">
      <alignment horizontal="left" vertical="center" wrapText="1"/>
    </xf>
    <xf numFmtId="167" fontId="23" fillId="0" borderId="68" xfId="0" applyNumberFormat="1" applyFont="1" applyBorder="1" applyAlignment="1">
      <alignment horizontal="center" vertical="center" wrapText="1"/>
    </xf>
    <xf numFmtId="169" fontId="23" fillId="0" borderId="68" xfId="0" applyNumberFormat="1" applyFont="1" applyBorder="1" applyAlignment="1">
      <alignment horizontal="center" vertical="center" wrapText="1"/>
    </xf>
    <xf numFmtId="0" fontId="23" fillId="0" borderId="68" xfId="0" applyFont="1" applyBorder="1" applyAlignment="1">
      <alignment horizontal="center" vertical="center" wrapText="1"/>
    </xf>
    <xf numFmtId="0" fontId="63" fillId="8" borderId="42" xfId="0" applyFont="1" applyFill="1" applyBorder="1" applyAlignment="1">
      <alignment vertical="center"/>
    </xf>
    <xf numFmtId="0" fontId="23" fillId="8" borderId="111" xfId="0" applyFont="1" applyFill="1" applyBorder="1" applyAlignment="1">
      <alignment vertical="center"/>
    </xf>
    <xf numFmtId="0" fontId="23" fillId="0" borderId="109" xfId="0" applyFont="1" applyBorder="1" applyAlignment="1">
      <alignment horizontal="center" vertical="center" wrapText="1"/>
    </xf>
    <xf numFmtId="0" fontId="63" fillId="0" borderId="112" xfId="0" applyFont="1" applyBorder="1" applyAlignment="1">
      <alignment horizontal="left" vertical="center" wrapText="1"/>
    </xf>
    <xf numFmtId="167" fontId="23" fillId="0" borderId="113" xfId="0" applyNumberFormat="1" applyFont="1" applyBorder="1" applyAlignment="1">
      <alignment horizontal="center" vertical="center" wrapText="1"/>
    </xf>
    <xf numFmtId="169" fontId="23" fillId="0" borderId="113" xfId="0" applyNumberFormat="1" applyFont="1" applyBorder="1" applyAlignment="1">
      <alignment horizontal="center" vertical="center" wrapText="1"/>
    </xf>
    <xf numFmtId="0" fontId="23" fillId="0" borderId="113" xfId="0" applyFont="1" applyBorder="1" applyAlignment="1">
      <alignment horizontal="center" vertical="center" wrapText="1"/>
    </xf>
    <xf numFmtId="169" fontId="23" fillId="0" borderId="109" xfId="0" applyNumberFormat="1" applyFont="1" applyBorder="1" applyAlignment="1">
      <alignment horizontal="center" vertical="center" wrapText="1"/>
    </xf>
    <xf numFmtId="0" fontId="63" fillId="0" borderId="57" xfId="0" applyFont="1" applyBorder="1" applyAlignment="1">
      <alignment horizontal="left" vertical="center" wrapText="1"/>
    </xf>
    <xf numFmtId="0" fontId="0" fillId="6" borderId="0" xfId="0" applyFill="1" applyAlignment="1">
      <alignment vertical="center" wrapText="1"/>
    </xf>
    <xf numFmtId="0" fontId="62" fillId="8" borderId="1" xfId="0" applyFont="1" applyFill="1" applyBorder="1" applyAlignment="1">
      <alignment vertical="center"/>
    </xf>
    <xf numFmtId="0" fontId="56" fillId="6" borderId="0" xfId="0" applyFont="1" applyFill="1" applyAlignment="1">
      <alignment vertical="center" wrapText="1"/>
    </xf>
    <xf numFmtId="169" fontId="23" fillId="0" borderId="109" xfId="0" applyNumberFormat="1" applyFont="1" applyBorder="1" applyAlignment="1">
      <alignment horizontal="center" vertical="center"/>
    </xf>
    <xf numFmtId="169" fontId="23" fillId="0" borderId="113" xfId="0" applyNumberFormat="1" applyFont="1" applyBorder="1" applyAlignment="1">
      <alignment horizontal="center" vertical="center"/>
    </xf>
    <xf numFmtId="0" fontId="58" fillId="6" borderId="5" xfId="139" applyFont="1" applyFill="1" applyBorder="1" applyAlignment="1">
      <alignment horizontal="center" vertical="center" wrapText="1"/>
    </xf>
    <xf numFmtId="0" fontId="23" fillId="0" borderId="112" xfId="139" applyFont="1" applyBorder="1" applyAlignment="1">
      <alignment horizontal="left" vertical="center" wrapText="1"/>
    </xf>
    <xf numFmtId="0" fontId="58" fillId="6" borderId="24" xfId="139" applyFont="1" applyFill="1" applyBorder="1" applyAlignment="1">
      <alignment vertical="center" wrapText="1"/>
    </xf>
    <xf numFmtId="0" fontId="23" fillId="8" borderId="42" xfId="139" applyFont="1" applyFill="1" applyBorder="1" applyAlignment="1">
      <alignment vertical="center"/>
    </xf>
    <xf numFmtId="0" fontId="23" fillId="8" borderId="111" xfId="139" applyFont="1" applyFill="1" applyBorder="1" applyAlignment="1">
      <alignment horizontal="center" vertical="center" wrapText="1"/>
    </xf>
    <xf numFmtId="0" fontId="58" fillId="6" borderId="2" xfId="139" applyFont="1" applyFill="1" applyBorder="1" applyAlignment="1">
      <alignment horizontal="left" vertical="center"/>
    </xf>
    <xf numFmtId="0" fontId="57" fillId="8" borderId="1" xfId="139" applyFont="1" applyFill="1" applyBorder="1"/>
    <xf numFmtId="0" fontId="57" fillId="8" borderId="34" xfId="139" applyFont="1" applyFill="1" applyBorder="1" applyAlignment="1">
      <alignment horizontal="center"/>
    </xf>
    <xf numFmtId="169" fontId="23" fillId="0" borderId="47" xfId="0" applyNumberFormat="1" applyFont="1" applyBorder="1" applyAlignment="1">
      <alignment horizontal="center" vertical="center"/>
    </xf>
    <xf numFmtId="169" fontId="23" fillId="0" borderId="101" xfId="0" applyNumberFormat="1" applyFont="1" applyBorder="1" applyAlignment="1">
      <alignment horizontal="center" vertical="center"/>
    </xf>
    <xf numFmtId="0" fontId="23" fillId="0" borderId="115" xfId="139" applyFont="1" applyBorder="1" applyAlignment="1">
      <alignment horizontal="left" vertical="center" wrapText="1"/>
    </xf>
    <xf numFmtId="0" fontId="23" fillId="8" borderId="116" xfId="139" applyFont="1" applyFill="1" applyBorder="1" applyAlignment="1">
      <alignment horizontal="center" vertical="center" wrapText="1"/>
    </xf>
    <xf numFmtId="169" fontId="23" fillId="0" borderId="117" xfId="0" applyNumberFormat="1" applyFont="1" applyBorder="1" applyAlignment="1">
      <alignment horizontal="center" vertical="center"/>
    </xf>
    <xf numFmtId="0" fontId="23" fillId="8" borderId="118" xfId="139" applyFont="1" applyFill="1" applyBorder="1" applyAlignment="1">
      <alignment vertical="center"/>
    </xf>
    <xf numFmtId="168" fontId="23" fillId="0" borderId="47" xfId="0" applyNumberFormat="1" applyFont="1" applyBorder="1" applyAlignment="1">
      <alignment horizontal="center" vertical="center" wrapText="1"/>
    </xf>
    <xf numFmtId="168" fontId="23" fillId="0" borderId="117" xfId="0" applyNumberFormat="1" applyFont="1" applyBorder="1" applyAlignment="1">
      <alignment horizontal="center" vertical="center" wrapText="1"/>
    </xf>
    <xf numFmtId="0" fontId="99" fillId="6" borderId="24" xfId="139" applyFont="1" applyFill="1" applyBorder="1" applyAlignment="1">
      <alignment horizontal="center" vertical="center" wrapText="1"/>
    </xf>
    <xf numFmtId="169" fontId="63" fillId="0" borderId="47" xfId="139" applyNumberFormat="1" applyFont="1" applyBorder="1" applyAlignment="1">
      <alignment horizontal="center" vertical="center" wrapText="1"/>
    </xf>
    <xf numFmtId="0" fontId="63" fillId="0" borderId="119" xfId="139" applyFont="1" applyBorder="1" applyAlignment="1">
      <alignment horizontal="left" vertical="center" wrapText="1"/>
    </xf>
    <xf numFmtId="172" fontId="63" fillId="0" borderId="117" xfId="139" applyNumberFormat="1" applyFont="1" applyBorder="1" applyAlignment="1">
      <alignment horizontal="center" vertical="center" wrapText="1"/>
    </xf>
    <xf numFmtId="169" fontId="63" fillId="0" borderId="117" xfId="139" applyNumberFormat="1" applyFont="1" applyBorder="1" applyAlignment="1">
      <alignment horizontal="center" vertical="center" wrapText="1"/>
    </xf>
    <xf numFmtId="0" fontId="63" fillId="8" borderId="120" xfId="139" applyFont="1" applyFill="1" applyBorder="1" applyAlignment="1">
      <alignment vertical="center"/>
    </xf>
    <xf numFmtId="0" fontId="63" fillId="8" borderId="116" xfId="139" applyFont="1" applyFill="1" applyBorder="1" applyAlignment="1">
      <alignment horizontal="center" vertical="center" wrapText="1"/>
    </xf>
    <xf numFmtId="0" fontId="63" fillId="0" borderId="26" xfId="139" applyFont="1" applyBorder="1" applyAlignment="1">
      <alignment horizontal="left" vertical="center" wrapText="1"/>
    </xf>
    <xf numFmtId="169" fontId="63" fillId="0" borderId="28" xfId="139" applyNumberFormat="1" applyFont="1" applyBorder="1" applyAlignment="1">
      <alignment horizontal="center" vertical="center" wrapText="1"/>
    </xf>
    <xf numFmtId="169" fontId="63" fillId="0" borderId="121" xfId="139" applyNumberFormat="1" applyFont="1" applyBorder="1" applyAlignment="1">
      <alignment horizontal="center" vertical="center" wrapText="1"/>
    </xf>
    <xf numFmtId="169" fontId="63" fillId="0" borderId="27" xfId="139" applyNumberFormat="1" applyFont="1" applyBorder="1" applyAlignment="1">
      <alignment horizontal="center" vertical="center" wrapText="1"/>
    </xf>
    <xf numFmtId="175" fontId="63" fillId="0" borderId="117" xfId="139" applyNumberFormat="1" applyFont="1" applyBorder="1" applyAlignment="1">
      <alignment horizontal="center" vertical="center" wrapText="1"/>
    </xf>
    <xf numFmtId="0" fontId="99" fillId="6" borderId="5" xfId="139" applyFont="1" applyFill="1" applyBorder="1" applyAlignment="1">
      <alignment horizontal="center" vertical="center" wrapText="1"/>
    </xf>
    <xf numFmtId="0" fontId="62" fillId="8" borderId="7" xfId="139" applyFont="1" applyFill="1" applyBorder="1"/>
    <xf numFmtId="0" fontId="62" fillId="8" borderId="0" xfId="139" applyFont="1" applyFill="1" applyAlignment="1">
      <alignment horizontal="center"/>
    </xf>
    <xf numFmtId="0" fontId="98" fillId="7" borderId="2" xfId="0" applyFont="1" applyFill="1" applyBorder="1" applyAlignment="1">
      <alignment horizontal="center" vertical="center" wrapText="1"/>
    </xf>
    <xf numFmtId="0" fontId="99" fillId="6" borderId="2" xfId="139" applyFont="1" applyFill="1" applyBorder="1" applyAlignment="1">
      <alignment horizontal="center" vertical="center" wrapText="1"/>
    </xf>
    <xf numFmtId="0" fontId="62" fillId="8" borderId="52" xfId="139" applyFont="1" applyFill="1" applyBorder="1" applyAlignment="1">
      <alignment horizontal="center"/>
    </xf>
    <xf numFmtId="0" fontId="62" fillId="8" borderId="1" xfId="139" applyFont="1" applyFill="1" applyBorder="1"/>
    <xf numFmtId="0" fontId="62" fillId="8" borderId="34" xfId="139" applyFont="1" applyFill="1" applyBorder="1" applyAlignment="1">
      <alignment horizontal="center"/>
    </xf>
    <xf numFmtId="0" fontId="99" fillId="6" borderId="2" xfId="139" applyFont="1" applyFill="1" applyBorder="1" applyAlignment="1">
      <alignment horizontal="center" vertical="center"/>
    </xf>
    <xf numFmtId="172" fontId="63" fillId="0" borderId="47" xfId="0" applyNumberFormat="1" applyFont="1" applyBorder="1" applyAlignment="1">
      <alignment horizontal="center" vertical="center" wrapText="1"/>
    </xf>
    <xf numFmtId="172" fontId="63" fillId="0" borderId="117" xfId="0" applyNumberFormat="1" applyFont="1" applyBorder="1" applyAlignment="1">
      <alignment horizontal="center" vertical="center" wrapText="1"/>
    </xf>
    <xf numFmtId="169" fontId="63" fillId="0" borderId="117" xfId="0" applyNumberFormat="1" applyFont="1" applyBorder="1" applyAlignment="1">
      <alignment horizontal="center" vertical="center"/>
    </xf>
    <xf numFmtId="0" fontId="63" fillId="0" borderId="122" xfId="139" applyFont="1" applyBorder="1" applyAlignment="1">
      <alignment horizontal="left" vertical="center" wrapText="1"/>
    </xf>
    <xf numFmtId="169" fontId="63" fillId="0" borderId="123" xfId="0" applyNumberFormat="1" applyFont="1" applyBorder="1" applyAlignment="1">
      <alignment horizontal="center" vertical="center"/>
    </xf>
    <xf numFmtId="0" fontId="63" fillId="8" borderId="118" xfId="139" applyFont="1" applyFill="1" applyBorder="1" applyAlignment="1">
      <alignment vertical="center"/>
    </xf>
    <xf numFmtId="0" fontId="63" fillId="8" borderId="124" xfId="139" applyFont="1" applyFill="1" applyBorder="1" applyAlignment="1">
      <alignment horizontal="center" vertical="center" wrapText="1"/>
    </xf>
    <xf numFmtId="0" fontId="100" fillId="6" borderId="2" xfId="139" applyFont="1" applyFill="1" applyBorder="1" applyAlignment="1">
      <alignment horizontal="center" vertical="center"/>
    </xf>
    <xf numFmtId="0" fontId="62" fillId="8" borderId="3" xfId="139" applyFont="1" applyFill="1" applyBorder="1" applyAlignment="1">
      <alignment horizontal="center"/>
    </xf>
    <xf numFmtId="168" fontId="63" fillId="0" borderId="47" xfId="139" applyNumberFormat="1" applyFont="1" applyBorder="1" applyAlignment="1">
      <alignment horizontal="center"/>
    </xf>
    <xf numFmtId="168" fontId="63" fillId="0" borderId="117" xfId="0" applyNumberFormat="1" applyFont="1" applyBorder="1" applyAlignment="1">
      <alignment horizontal="center" vertical="center" wrapText="1"/>
    </xf>
    <xf numFmtId="168" fontId="63" fillId="0" borderId="125" xfId="0" applyNumberFormat="1" applyFont="1" applyBorder="1" applyAlignment="1">
      <alignment horizontal="center" vertical="center" wrapText="1"/>
    </xf>
    <xf numFmtId="0" fontId="102" fillId="36" borderId="0" xfId="137" applyFont="1" applyFill="1" applyAlignment="1">
      <alignment horizontal="center" vertical="center"/>
    </xf>
    <xf numFmtId="4" fontId="63" fillId="0" borderId="36" xfId="0" applyNumberFormat="1" applyFont="1" applyBorder="1" applyAlignment="1">
      <alignment horizontal="right" vertical="center"/>
    </xf>
    <xf numFmtId="0" fontId="101" fillId="33" borderId="25" xfId="137" applyNumberFormat="1" applyFont="1" applyFill="1" applyBorder="1" applyAlignment="1" applyProtection="1">
      <alignment horizontal="left" vertical="center"/>
      <protection locked="0"/>
    </xf>
    <xf numFmtId="0" fontId="103" fillId="0" borderId="0" xfId="136" applyFont="1" applyAlignment="1">
      <alignment horizontal="center" vertical="center"/>
    </xf>
    <xf numFmtId="0" fontId="103" fillId="0" borderId="0" xfId="136" applyFont="1" applyAlignment="1">
      <alignment horizontal="center" vertical="center" wrapText="1"/>
    </xf>
    <xf numFmtId="0" fontId="101" fillId="33" borderId="25" xfId="137" applyNumberFormat="1" applyFont="1" applyFill="1" applyBorder="1" applyAlignment="1" applyProtection="1">
      <alignment horizontal="left" vertical="center" wrapText="1"/>
      <protection locked="0"/>
    </xf>
    <xf numFmtId="0" fontId="96" fillId="0" borderId="0" xfId="136" applyFont="1" applyAlignment="1">
      <alignment vertical="center"/>
    </xf>
    <xf numFmtId="0" fontId="58" fillId="39" borderId="68" xfId="0" applyFont="1" applyFill="1" applyBorder="1"/>
    <xf numFmtId="0" fontId="0" fillId="39" borderId="68" xfId="0" applyFill="1" applyBorder="1" applyAlignment="1">
      <alignment vertical="center"/>
    </xf>
    <xf numFmtId="0" fontId="5" fillId="39" borderId="68" xfId="0" applyFont="1" applyFill="1" applyBorder="1" applyAlignment="1">
      <alignment vertical="center"/>
    </xf>
    <xf numFmtId="0" fontId="18" fillId="39" borderId="68" xfId="0" applyFont="1" applyFill="1" applyBorder="1" applyAlignment="1">
      <alignment vertical="center"/>
    </xf>
    <xf numFmtId="0" fontId="86" fillId="39" borderId="68" xfId="0" applyFont="1" applyFill="1" applyBorder="1" applyAlignment="1">
      <alignment vertical="center"/>
    </xf>
    <xf numFmtId="0" fontId="11" fillId="39" borderId="68" xfId="0" applyFont="1" applyFill="1" applyBorder="1" applyAlignment="1">
      <alignment vertical="center"/>
    </xf>
    <xf numFmtId="0" fontId="11" fillId="39" borderId="68" xfId="0" applyFont="1" applyFill="1" applyBorder="1" applyAlignment="1">
      <alignment vertical="center" wrapText="1"/>
    </xf>
    <xf numFmtId="0" fontId="11" fillId="39" borderId="68" xfId="0" applyFont="1" applyFill="1" applyBorder="1" applyAlignment="1">
      <alignment horizontal="center" vertical="center"/>
    </xf>
    <xf numFmtId="0" fontId="11" fillId="39" borderId="68" xfId="0" applyFont="1" applyFill="1" applyBorder="1" applyAlignment="1">
      <alignment horizontal="center" vertical="center" wrapText="1"/>
    </xf>
    <xf numFmtId="181" fontId="58" fillId="39" borderId="68" xfId="0" applyNumberFormat="1" applyFont="1" applyFill="1" applyBorder="1" applyAlignment="1" applyProtection="1">
      <alignment horizontal="center" vertical="center"/>
      <protection locked="0"/>
    </xf>
    <xf numFmtId="0" fontId="5" fillId="39" borderId="68" xfId="0" applyFont="1" applyFill="1" applyBorder="1" applyAlignment="1">
      <alignment horizontal="center" vertical="center"/>
    </xf>
    <xf numFmtId="181" fontId="86" fillId="39" borderId="0" xfId="0" applyNumberFormat="1" applyFont="1" applyFill="1" applyAlignment="1">
      <alignment horizontal="right" vertical="center"/>
    </xf>
    <xf numFmtId="0" fontId="11" fillId="39" borderId="0" xfId="0" applyFont="1" applyFill="1"/>
    <xf numFmtId="0" fontId="93" fillId="39" borderId="0" xfId="0" applyFont="1" applyFill="1"/>
    <xf numFmtId="0" fontId="93" fillId="39" borderId="0" xfId="0" applyFont="1" applyFill="1" applyAlignment="1">
      <alignment horizontal="center"/>
    </xf>
    <xf numFmtId="0" fontId="90" fillId="39" borderId="0" xfId="0" applyFont="1" applyFill="1"/>
    <xf numFmtId="0" fontId="23" fillId="0" borderId="126" xfId="0" applyFont="1" applyBorder="1" applyAlignment="1">
      <alignment vertical="center"/>
    </xf>
    <xf numFmtId="0" fontId="63" fillId="0" borderId="126" xfId="0" applyFont="1" applyBorder="1" applyAlignment="1">
      <alignment vertical="center"/>
    </xf>
    <xf numFmtId="0" fontId="23" fillId="8" borderId="116" xfId="139" applyFont="1" applyFill="1" applyBorder="1" applyAlignment="1">
      <alignment vertical="center"/>
    </xf>
    <xf numFmtId="0" fontId="57" fillId="8" borderId="116" xfId="139" applyFont="1" applyFill="1" applyBorder="1" applyAlignment="1">
      <alignment vertical="center"/>
    </xf>
    <xf numFmtId="0" fontId="63" fillId="0" borderId="30" xfId="0" applyFont="1" applyBorder="1" applyAlignment="1">
      <alignment vertical="center"/>
    </xf>
    <xf numFmtId="0" fontId="63" fillId="8" borderId="131" xfId="139" applyFont="1" applyFill="1" applyBorder="1" applyAlignment="1">
      <alignment vertical="center"/>
    </xf>
    <xf numFmtId="0" fontId="62" fillId="8" borderId="0" xfId="139" applyFont="1" applyFill="1" applyAlignment="1">
      <alignment vertical="center"/>
    </xf>
    <xf numFmtId="0" fontId="63" fillId="0" borderId="50" xfId="139" applyFont="1" applyBorder="1" applyAlignment="1">
      <alignment horizontal="left" vertical="center" wrapText="1"/>
    </xf>
    <xf numFmtId="0" fontId="98" fillId="6" borderId="2" xfId="139" applyFont="1" applyFill="1" applyBorder="1" applyAlignment="1">
      <alignment horizontal="center" vertical="center"/>
    </xf>
    <xf numFmtId="0" fontId="62" fillId="8" borderId="1" xfId="139" applyFont="1" applyFill="1" applyBorder="1" applyAlignment="1">
      <alignment vertical="center"/>
    </xf>
    <xf numFmtId="0" fontId="62" fillId="0" borderId="49" xfId="0" applyFont="1" applyBorder="1" applyAlignment="1">
      <alignment vertical="center" wrapText="1"/>
    </xf>
    <xf numFmtId="0" fontId="62" fillId="0" borderId="119" xfId="0" applyFont="1" applyBorder="1" applyAlignment="1">
      <alignment vertical="center" wrapText="1"/>
    </xf>
    <xf numFmtId="0" fontId="62" fillId="35" borderId="132" xfId="0" applyFont="1" applyFill="1" applyBorder="1" applyAlignment="1">
      <alignment horizontal="left" vertical="center"/>
    </xf>
    <xf numFmtId="0" fontId="57" fillId="0" borderId="49" xfId="0" applyFont="1" applyBorder="1" applyAlignment="1">
      <alignment vertical="center" wrapText="1"/>
    </xf>
    <xf numFmtId="0" fontId="57" fillId="0" borderId="119" xfId="0" applyFont="1" applyBorder="1" applyAlignment="1">
      <alignment vertical="center" wrapText="1"/>
    </xf>
    <xf numFmtId="0" fontId="57" fillId="0" borderId="122" xfId="0" applyFont="1" applyBorder="1" applyAlignment="1">
      <alignment vertical="center" wrapText="1"/>
    </xf>
    <xf numFmtId="0" fontId="57" fillId="0" borderId="133" xfId="0" applyFont="1" applyBorder="1" applyAlignment="1">
      <alignment vertical="center" wrapText="1"/>
    </xf>
    <xf numFmtId="0" fontId="62" fillId="35" borderId="118" xfId="0" applyFont="1" applyFill="1" applyBorder="1" applyAlignment="1">
      <alignment horizontal="left" vertical="center"/>
    </xf>
    <xf numFmtId="0" fontId="100" fillId="3" borderId="1" xfId="0" applyFont="1" applyFill="1" applyBorder="1" applyAlignment="1">
      <alignment horizontal="center" vertical="center"/>
    </xf>
    <xf numFmtId="0" fontId="62" fillId="0" borderId="122" xfId="0" applyFont="1" applyBorder="1" applyAlignment="1">
      <alignment vertical="center" wrapText="1"/>
    </xf>
    <xf numFmtId="0" fontId="62" fillId="0" borderId="133" xfId="0" applyFont="1" applyBorder="1" applyAlignment="1">
      <alignment vertical="center" wrapText="1"/>
    </xf>
    <xf numFmtId="4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84" fontId="0" fillId="0" borderId="0" xfId="0" applyNumberFormat="1" applyAlignment="1">
      <alignment vertical="center"/>
    </xf>
    <xf numFmtId="0" fontId="104" fillId="36" borderId="0" xfId="137" applyFont="1" applyFill="1" applyAlignment="1">
      <alignment horizontal="center" vertical="center"/>
    </xf>
    <xf numFmtId="185" fontId="71" fillId="2" borderId="35" xfId="0" applyNumberFormat="1" applyFont="1" applyFill="1" applyBorder="1" applyAlignment="1">
      <alignment horizontal="right" vertical="center" wrapText="1"/>
    </xf>
    <xf numFmtId="44" fontId="82" fillId="38" borderId="0" xfId="141" applyFont="1" applyFill="1" applyAlignment="1">
      <alignment horizontal="right" vertical="center"/>
    </xf>
    <xf numFmtId="44" fontId="109" fillId="41" borderId="2" xfId="141" applyFont="1" applyFill="1" applyBorder="1" applyAlignment="1">
      <alignment horizontal="center" vertical="center"/>
    </xf>
    <xf numFmtId="44" fontId="5" fillId="41" borderId="68" xfId="141" applyFont="1" applyFill="1" applyBorder="1" applyAlignment="1" applyProtection="1">
      <alignment horizontal="center" vertical="center"/>
      <protection locked="0"/>
    </xf>
    <xf numFmtId="44" fontId="5" fillId="41" borderId="134" xfId="141" applyFont="1" applyFill="1" applyBorder="1" applyAlignment="1" applyProtection="1">
      <alignment horizontal="center" vertical="center"/>
      <protection locked="0"/>
    </xf>
    <xf numFmtId="0" fontId="95" fillId="0" borderId="98" xfId="0" applyFont="1" applyBorder="1" applyAlignment="1">
      <alignment horizontal="center" vertical="center"/>
    </xf>
    <xf numFmtId="173" fontId="84" fillId="27" borderId="97" xfId="34" applyNumberFormat="1" applyFont="1" applyBorder="1" applyAlignment="1" applyProtection="1">
      <alignment horizontal="center"/>
    </xf>
    <xf numFmtId="173" fontId="84" fillId="27" borderId="98" xfId="34" applyNumberFormat="1" applyFont="1" applyBorder="1" applyAlignment="1" applyProtection="1">
      <alignment horizontal="center"/>
    </xf>
    <xf numFmtId="173" fontId="84" fillId="27" borderId="99" xfId="34" applyNumberFormat="1" applyFont="1" applyBorder="1" applyAlignment="1" applyProtection="1">
      <alignment horizontal="center"/>
    </xf>
    <xf numFmtId="173" fontId="84" fillId="27" borderId="94" xfId="34" applyNumberFormat="1" applyFont="1" applyBorder="1" applyAlignment="1">
      <alignment horizontal="center"/>
    </xf>
    <xf numFmtId="173" fontId="84" fillId="27" borderId="95" xfId="34" applyNumberFormat="1" applyFont="1" applyBorder="1" applyAlignment="1">
      <alignment horizontal="center"/>
    </xf>
    <xf numFmtId="173" fontId="84" fillId="27" borderId="96" xfId="34" applyNumberFormat="1" applyFont="1" applyBorder="1" applyAlignment="1">
      <alignment horizontal="center"/>
    </xf>
    <xf numFmtId="0" fontId="89" fillId="4" borderId="0" xfId="2" applyFont="1" applyAlignment="1">
      <alignment horizontal="center"/>
    </xf>
    <xf numFmtId="0" fontId="4" fillId="40" borderId="0" xfId="0" applyFont="1" applyFill="1" applyAlignment="1">
      <alignment horizontal="center"/>
    </xf>
    <xf numFmtId="0" fontId="48" fillId="3" borderId="0" xfId="136" applyFont="1" applyFill="1" applyAlignment="1">
      <alignment horizontal="center"/>
    </xf>
    <xf numFmtId="0" fontId="49" fillId="0" borderId="0" xfId="136" applyFont="1" applyAlignment="1">
      <alignment horizontal="center" vertical="center"/>
    </xf>
    <xf numFmtId="0" fontId="50" fillId="0" borderId="0" xfId="5" applyFont="1" applyAlignment="1">
      <alignment horizontal="center"/>
    </xf>
    <xf numFmtId="0" fontId="64" fillId="34" borderId="0" xfId="137" applyNumberFormat="1" applyFont="1" applyFill="1" applyAlignment="1" applyProtection="1">
      <alignment horizontal="center" vertical="center"/>
      <protection locked="0"/>
    </xf>
    <xf numFmtId="0" fontId="20" fillId="6" borderId="61" xfId="0" applyFont="1" applyFill="1" applyBorder="1" applyAlignment="1">
      <alignment horizontal="center" vertical="center" wrapText="1"/>
    </xf>
    <xf numFmtId="0" fontId="20" fillId="6" borderId="55" xfId="0" applyFont="1" applyFill="1" applyBorder="1" applyAlignment="1">
      <alignment horizontal="center" vertical="center" wrapText="1"/>
    </xf>
    <xf numFmtId="0" fontId="20" fillId="6" borderId="65" xfId="0" applyFont="1" applyFill="1" applyBorder="1" applyAlignment="1">
      <alignment horizontal="center" vertical="center" wrapText="1"/>
    </xf>
    <xf numFmtId="0" fontId="20" fillId="6" borderId="63" xfId="0" applyFont="1" applyFill="1" applyBorder="1" applyAlignment="1">
      <alignment horizontal="center" vertical="center" wrapText="1"/>
    </xf>
    <xf numFmtId="0" fontId="20" fillId="6" borderId="64" xfId="0" applyFont="1" applyFill="1" applyBorder="1" applyAlignment="1">
      <alignment horizontal="center" vertical="center" wrapText="1"/>
    </xf>
    <xf numFmtId="0" fontId="20" fillId="6" borderId="66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/>
    </xf>
    <xf numFmtId="0" fontId="21" fillId="6" borderId="63" xfId="0" applyFont="1" applyFill="1" applyBorder="1" applyAlignment="1">
      <alignment horizontal="center" vertical="center"/>
    </xf>
    <xf numFmtId="0" fontId="21" fillId="6" borderId="64" xfId="0" applyFont="1" applyFill="1" applyBorder="1" applyAlignment="1">
      <alignment horizontal="center" vertical="center"/>
    </xf>
    <xf numFmtId="0" fontId="21" fillId="6" borderId="66" xfId="0" applyFont="1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67" fillId="6" borderId="5" xfId="139" applyFont="1" applyFill="1" applyBorder="1" applyAlignment="1">
      <alignment horizontal="left" vertical="center" wrapText="1"/>
    </xf>
    <xf numFmtId="0" fontId="67" fillId="6" borderId="24" xfId="139" applyFont="1" applyFill="1" applyBorder="1" applyAlignment="1">
      <alignment horizontal="left" vertical="center" wrapText="1"/>
    </xf>
    <xf numFmtId="0" fontId="67" fillId="6" borderId="4" xfId="139" applyFont="1" applyFill="1" applyBorder="1" applyAlignment="1">
      <alignment horizontal="left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 vertical="center" wrapText="1"/>
    </xf>
    <xf numFmtId="0" fontId="20" fillId="9" borderId="0" xfId="0" applyFont="1" applyFill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0" fontId="58" fillId="6" borderId="4" xfId="139" applyFont="1" applyFill="1" applyBorder="1" applyAlignment="1">
      <alignment horizontal="center" vertical="center" wrapText="1"/>
    </xf>
    <xf numFmtId="0" fontId="58" fillId="6" borderId="5" xfId="139" applyFont="1" applyFill="1" applyBorder="1" applyAlignment="1">
      <alignment horizontal="center" vertical="center" wrapText="1"/>
    </xf>
    <xf numFmtId="0" fontId="58" fillId="6" borderId="24" xfId="139" applyFont="1" applyFill="1" applyBorder="1" applyAlignment="1">
      <alignment horizontal="center" vertical="center" wrapText="1"/>
    </xf>
    <xf numFmtId="0" fontId="23" fillId="0" borderId="61" xfId="139" applyFont="1" applyBorder="1" applyAlignment="1">
      <alignment horizontal="left" vertical="center" wrapText="1"/>
    </xf>
    <xf numFmtId="0" fontId="23" fillId="0" borderId="57" xfId="139" applyFont="1" applyBorder="1" applyAlignment="1">
      <alignment horizontal="left" vertical="center" wrapText="1"/>
    </xf>
    <xf numFmtId="0" fontId="23" fillId="0" borderId="114" xfId="139" applyFont="1" applyBorder="1" applyAlignment="1">
      <alignment horizontal="left" vertical="center" wrapText="1"/>
    </xf>
    <xf numFmtId="0" fontId="58" fillId="6" borderId="4" xfId="139" applyFont="1" applyFill="1" applyBorder="1" applyAlignment="1">
      <alignment horizontal="center" wrapText="1"/>
    </xf>
    <xf numFmtId="0" fontId="58" fillId="6" borderId="5" xfId="139" applyFont="1" applyFill="1" applyBorder="1" applyAlignment="1">
      <alignment horizontal="center" wrapText="1"/>
    </xf>
    <xf numFmtId="0" fontId="98" fillId="7" borderId="21" xfId="0" applyFont="1" applyFill="1" applyBorder="1" applyAlignment="1">
      <alignment horizontal="center" vertical="center" wrapText="1"/>
    </xf>
    <xf numFmtId="0" fontId="99" fillId="6" borderId="4" xfId="139" applyFont="1" applyFill="1" applyBorder="1" applyAlignment="1">
      <alignment horizontal="center" vertical="center" wrapText="1"/>
    </xf>
    <xf numFmtId="0" fontId="99" fillId="6" borderId="5" xfId="139" applyFont="1" applyFill="1" applyBorder="1" applyAlignment="1">
      <alignment horizontal="center" vertical="center" wrapText="1"/>
    </xf>
    <xf numFmtId="0" fontId="99" fillId="6" borderId="24" xfId="139" applyFont="1" applyFill="1" applyBorder="1" applyAlignment="1">
      <alignment horizontal="center" vertical="center" wrapText="1"/>
    </xf>
    <xf numFmtId="0" fontId="99" fillId="6" borderId="2" xfId="139" applyFont="1" applyFill="1" applyBorder="1" applyAlignment="1">
      <alignment horizontal="center" vertical="center"/>
    </xf>
    <xf numFmtId="0" fontId="98" fillId="7" borderId="2" xfId="0" applyFont="1" applyFill="1" applyBorder="1" applyAlignment="1">
      <alignment horizontal="center" vertical="center" wrapText="1"/>
    </xf>
    <xf numFmtId="0" fontId="98" fillId="7" borderId="4" xfId="0" applyFont="1" applyFill="1" applyBorder="1" applyAlignment="1">
      <alignment horizontal="center" vertical="center" wrapText="1"/>
    </xf>
    <xf numFmtId="0" fontId="99" fillId="6" borderId="4" xfId="139" applyFont="1" applyFill="1" applyBorder="1" applyAlignment="1">
      <alignment horizontal="center" vertical="center"/>
    </xf>
    <xf numFmtId="0" fontId="98" fillId="7" borderId="33" xfId="0" applyFont="1" applyFill="1" applyBorder="1" applyAlignment="1">
      <alignment horizontal="center" vertical="center" wrapText="1"/>
    </xf>
    <xf numFmtId="0" fontId="98" fillId="7" borderId="22" xfId="0" applyFont="1" applyFill="1" applyBorder="1" applyAlignment="1">
      <alignment horizontal="center" vertical="center" wrapText="1"/>
    </xf>
    <xf numFmtId="0" fontId="99" fillId="6" borderId="2" xfId="139" applyFont="1" applyFill="1" applyBorder="1" applyAlignment="1">
      <alignment horizontal="center" vertical="center" wrapText="1"/>
    </xf>
    <xf numFmtId="0" fontId="59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98" fillId="0" borderId="5" xfId="0" applyFont="1" applyBorder="1" applyAlignment="1">
      <alignment vertical="center" wrapText="1"/>
    </xf>
    <xf numFmtId="0" fontId="99" fillId="0" borderId="4" xfId="0" applyFont="1" applyBorder="1" applyAlignment="1">
      <alignment horizontal="center" vertical="center" wrapText="1"/>
    </xf>
    <xf numFmtId="0" fontId="21" fillId="7" borderId="4" xfId="0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center" vertical="center" wrapText="1"/>
    </xf>
    <xf numFmtId="0" fontId="99" fillId="7" borderId="5" xfId="0" applyFont="1" applyFill="1" applyBorder="1" applyAlignment="1">
      <alignment horizontal="center" vertical="center" wrapText="1"/>
    </xf>
    <xf numFmtId="0" fontId="99" fillId="7" borderId="129" xfId="0" applyFont="1" applyFill="1" applyBorder="1" applyAlignment="1">
      <alignment horizontal="center" vertical="center" wrapText="1"/>
    </xf>
    <xf numFmtId="0" fontId="99" fillId="7" borderId="4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/>
    </xf>
    <xf numFmtId="0" fontId="98" fillId="6" borderId="2" xfId="139" applyFont="1" applyFill="1" applyBorder="1" applyAlignment="1">
      <alignment horizontal="center" vertical="center" wrapText="1"/>
    </xf>
    <xf numFmtId="0" fontId="98" fillId="0" borderId="5" xfId="0" applyFont="1" applyBorder="1" applyAlignment="1">
      <alignment horizontal="center" vertical="center" wrapText="1"/>
    </xf>
    <xf numFmtId="0" fontId="98" fillId="0" borderId="129" xfId="0" applyFont="1" applyBorder="1" applyAlignment="1">
      <alignment horizontal="center" vertical="center" wrapText="1"/>
    </xf>
    <xf numFmtId="0" fontId="99" fillId="6" borderId="129" xfId="139" applyFont="1" applyFill="1" applyBorder="1" applyAlignment="1">
      <alignment horizontal="center" vertical="center" wrapText="1"/>
    </xf>
    <xf numFmtId="0" fontId="98" fillId="7" borderId="130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57" fillId="0" borderId="45" xfId="0" applyFont="1" applyBorder="1" applyAlignment="1">
      <alignment horizontal="center" vertical="center" wrapText="1"/>
    </xf>
    <xf numFmtId="0" fontId="57" fillId="0" borderId="46" xfId="0" applyFont="1" applyBorder="1" applyAlignment="1">
      <alignment horizontal="center" vertical="center" wrapText="1"/>
    </xf>
    <xf numFmtId="0" fontId="57" fillId="0" borderId="127" xfId="0" applyFont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57" fillId="0" borderId="128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57" fillId="0" borderId="55" xfId="0" applyFont="1" applyBorder="1" applyAlignment="1">
      <alignment horizontal="center" vertical="center" wrapText="1"/>
    </xf>
    <xf numFmtId="0" fontId="0" fillId="6" borderId="4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29" xfId="0" applyBorder="1" applyAlignment="1">
      <alignment vertical="center"/>
    </xf>
    <xf numFmtId="0" fontId="0" fillId="6" borderId="4" xfId="0" applyFill="1" applyBorder="1" applyAlignment="1">
      <alignment vertical="center" wrapText="1"/>
    </xf>
    <xf numFmtId="0" fontId="0" fillId="0" borderId="129" xfId="0" applyBorder="1" applyAlignment="1">
      <alignment vertical="center" wrapText="1"/>
    </xf>
    <xf numFmtId="164" fontId="70" fillId="5" borderId="89" xfId="1" applyFont="1" applyFill="1" applyBorder="1" applyAlignment="1">
      <alignment horizontal="center" vertical="center" wrapText="1"/>
    </xf>
    <xf numFmtId="164" fontId="70" fillId="5" borderId="88" xfId="1" applyFont="1" applyFill="1" applyBorder="1" applyAlignment="1">
      <alignment horizontal="center" vertical="center" wrapText="1"/>
    </xf>
    <xf numFmtId="164" fontId="70" fillId="5" borderId="90" xfId="1" applyFont="1" applyFill="1" applyBorder="1" applyAlignment="1">
      <alignment horizontal="center" vertical="center" wrapText="1"/>
    </xf>
    <xf numFmtId="0" fontId="97" fillId="3" borderId="78" xfId="0" applyFont="1" applyFill="1" applyBorder="1" applyAlignment="1">
      <alignment horizontal="center" vertical="center"/>
    </xf>
    <xf numFmtId="0" fontId="97" fillId="3" borderId="85" xfId="0" applyFont="1" applyFill="1" applyBorder="1" applyAlignment="1">
      <alignment horizontal="center" vertical="center"/>
    </xf>
    <xf numFmtId="0" fontId="97" fillId="3" borderId="86" xfId="0" applyFont="1" applyFill="1" applyBorder="1" applyAlignment="1">
      <alignment horizontal="center" vertical="center"/>
    </xf>
    <xf numFmtId="164" fontId="69" fillId="5" borderId="87" xfId="1" applyFont="1" applyFill="1" applyBorder="1" applyAlignment="1">
      <alignment horizontal="center" vertical="center" wrapText="1"/>
    </xf>
    <xf numFmtId="164" fontId="69" fillId="5" borderId="88" xfId="1" applyFont="1" applyFill="1" applyBorder="1" applyAlignment="1">
      <alignment horizontal="center" vertical="center" wrapText="1"/>
    </xf>
    <xf numFmtId="164" fontId="69" fillId="5" borderId="89" xfId="1" applyFont="1" applyFill="1" applyBorder="1" applyAlignment="1">
      <alignment horizontal="center" vertical="center" wrapText="1"/>
    </xf>
  </cellXfs>
  <cellStyles count="143">
    <cellStyle name="20% - Énfasis1 2" xfId="11" xr:uid="{D31A18FC-97F4-4780-A83B-1C1A1404DF8D}"/>
    <cellStyle name="20% - Énfasis2 2" xfId="12" xr:uid="{4E1BAB13-3B10-45A2-90AB-E466BC968314}"/>
    <cellStyle name="20% - Énfasis3 2" xfId="13" xr:uid="{322DC8EC-D713-4A5C-932A-44BD3223D67F}"/>
    <cellStyle name="20% - Énfasis4 2" xfId="14" xr:uid="{2735D2EA-87DB-49BC-B5E9-77A91424FC98}"/>
    <cellStyle name="20% - Énfasis5 2" xfId="15" xr:uid="{14D9A5CF-3DA6-48E3-9516-63B6A3E35319}"/>
    <cellStyle name="20% - Énfasis6 2" xfId="16" xr:uid="{1891AACF-BFD0-4D7A-B36B-532B820E5467}"/>
    <cellStyle name="40% - Énfasis1 2" xfId="17" xr:uid="{0BB6B43B-2E6A-43A2-8762-5656614542CA}"/>
    <cellStyle name="40% - Énfasis2 2" xfId="18" xr:uid="{80BF228A-F463-4B28-8082-5F59FB041738}"/>
    <cellStyle name="40% - Énfasis3 2" xfId="19" xr:uid="{B9AEFE1A-742D-46CE-B65E-642CD42352BD}"/>
    <cellStyle name="40% - Énfasis4 2" xfId="20" xr:uid="{F85CA658-BA5C-48EB-A64A-C06C52CE04F5}"/>
    <cellStyle name="40% - Énfasis5 2" xfId="21" xr:uid="{0799B29B-3551-43DC-BC7F-051B5F03BE30}"/>
    <cellStyle name="40% - Énfasis6 2" xfId="22" xr:uid="{C8445574-8DB9-406A-ACFF-FAFC991315F2}"/>
    <cellStyle name="60% - Énfasis1 2" xfId="23" xr:uid="{55147878-C8DE-4C7C-8AA2-711B813E60C6}"/>
    <cellStyle name="60% - Énfasis2 2" xfId="24" xr:uid="{C6E73377-55C5-47DF-8408-8CB5DA08E974}"/>
    <cellStyle name="60% - Énfasis3 2" xfId="25" xr:uid="{44A322A3-A1F3-4323-BDD4-97F55D040DAB}"/>
    <cellStyle name="60% - Énfasis4 2" xfId="26" xr:uid="{EEB2AD28-C652-4AC4-B986-8463DDF0E808}"/>
    <cellStyle name="60% - Énfasis5 2" xfId="27" xr:uid="{B747BC85-42ED-419E-8B5E-9645B1501F8D}"/>
    <cellStyle name="60% - Énfasis6 2" xfId="28" xr:uid="{737F20EF-B2DF-40A1-A42B-56C3BE9C646C}"/>
    <cellStyle name="Buena 2" xfId="29" xr:uid="{10E5508A-E1F2-4BBD-A585-A8C84595962D}"/>
    <cellStyle name="Bueno" xfId="140" builtinId="26"/>
    <cellStyle name="Cálculo 2" xfId="30" xr:uid="{0399929A-8A9A-4CF8-A54A-3BE735330C0E}"/>
    <cellStyle name="Celda de comprobación 2" xfId="31" xr:uid="{744689E7-6F88-4AC8-B998-117BD9250C01}"/>
    <cellStyle name="Celda vinculada 2" xfId="32" xr:uid="{22E17796-E001-4BD7-8209-896A66E10321}"/>
    <cellStyle name="Encabezado 4 2" xfId="33" xr:uid="{6B5A1108-1164-4B96-A7B6-B03EFC93EC50}"/>
    <cellStyle name="Énfasis1" xfId="2" builtinId="29"/>
    <cellStyle name="Énfasis1 2" xfId="34" xr:uid="{61BFF0BA-FA07-4AB9-AAD4-7373D5046B73}"/>
    <cellStyle name="Énfasis1 2 2" xfId="35" xr:uid="{1EB120DD-4CCB-4503-9964-973AD12F404D}"/>
    <cellStyle name="Énfasis2 2" xfId="36" xr:uid="{EE0B8D1B-319F-4A82-B913-9681653C2CF3}"/>
    <cellStyle name="Énfasis2 2 2" xfId="37" xr:uid="{9FF3F6B3-6DF6-44CD-8962-2FA84B7448F6}"/>
    <cellStyle name="Énfasis3 2" xfId="38" xr:uid="{B1E41E1D-644E-41B9-BD6A-BB9EE810BFA1}"/>
    <cellStyle name="Énfasis4 2" xfId="39" xr:uid="{73756271-019A-41DD-B22A-604DEE8292E9}"/>
    <cellStyle name="Énfasis5 2" xfId="40" xr:uid="{1DB152A5-DE6D-48A1-8393-8CB01D5F1053}"/>
    <cellStyle name="Énfasis6 2" xfId="41" xr:uid="{12296D0D-F196-4628-9025-1130B8059C48}"/>
    <cellStyle name="Entrada 2" xfId="42" xr:uid="{1A043947-841C-4B3C-A011-F736E81CD287}"/>
    <cellStyle name="Euro" xfId="7" xr:uid="{6A8E9892-F38A-42F5-88A8-3A798C7022D9}"/>
    <cellStyle name="Euro 2" xfId="44" xr:uid="{75E0510B-299D-4BD4-A121-F78AFA5252E0}"/>
    <cellStyle name="Euro 2 2" xfId="45" xr:uid="{64517560-EC8C-4FAC-A3A1-C1DB6C60C2E4}"/>
    <cellStyle name="Euro 3" xfId="46" xr:uid="{384D1C51-D5BE-428B-AC2D-44D6F07DAC98}"/>
    <cellStyle name="Euro 4" xfId="47" xr:uid="{147A42FB-A74A-40C5-A109-5B371E733318}"/>
    <cellStyle name="Euro 5" xfId="48" xr:uid="{DF74B007-B773-4942-A1DF-C6F750929684}"/>
    <cellStyle name="Euro 6" xfId="49" xr:uid="{87BE3F00-D78B-4CFB-ABD2-CEB79ECA6463}"/>
    <cellStyle name="Euro 7" xfId="43" xr:uid="{ABBBB0F6-2AD0-4AD5-B41C-7A3AEFA0C786}"/>
    <cellStyle name="Hipervínculo" xfId="137" builtinId="8"/>
    <cellStyle name="Hipervínculo 2" xfId="4" xr:uid="{FAF7DB00-7CA8-4851-B46F-9544C5CCC529}"/>
    <cellStyle name="Hipervínculo 3" xfId="50" xr:uid="{7A48A95E-D7CF-46C7-A6E7-E9856B03D762}"/>
    <cellStyle name="Hipervínculo 4" xfId="51" xr:uid="{05D2149B-964E-470D-BB5C-B92FCF8BBB69}"/>
    <cellStyle name="Incorrecto 2" xfId="52" xr:uid="{379ECCEE-C1C2-4BBF-9C3A-E33A329046DE}"/>
    <cellStyle name="Millares" xfId="1" builtinId="3"/>
    <cellStyle name="Millares [0] 2" xfId="6" xr:uid="{6E8E6748-4F42-4451-A6BD-32DC3C1F6F29}"/>
    <cellStyle name="Millares [0] 2 2" xfId="55" xr:uid="{32273AE2-D5F1-4BE4-A76E-634F057C01EB}"/>
    <cellStyle name="Millares [0] 2 3" xfId="56" xr:uid="{5522F78F-4FCE-4788-9D9C-499B4EBACB77}"/>
    <cellStyle name="Millares [0] 2 4" xfId="54" xr:uid="{6A7489C2-DAA8-442F-8048-FE0317A5FFA4}"/>
    <cellStyle name="Millares [0] 3" xfId="57" xr:uid="{DEDE11E8-E4A5-43E2-9361-543DF1148B82}"/>
    <cellStyle name="Millares [0] 3 2" xfId="58" xr:uid="{97AE5019-164E-4B2C-9E92-D1662FE12ECC}"/>
    <cellStyle name="Millares [0] 4" xfId="59" xr:uid="{615CA0C5-785B-4CDF-956A-8E018958BD6B}"/>
    <cellStyle name="Millares [0] 5" xfId="60" xr:uid="{270CD753-0945-4958-B48E-11A4CC3B6CF0}"/>
    <cellStyle name="Millares [0] 6" xfId="61" xr:uid="{A150E419-B17D-4EA6-89F6-50F4A0A83430}"/>
    <cellStyle name="Millares [0] 7" xfId="62" xr:uid="{5FA1D746-0A29-4473-95BB-7A1AEA3C916C}"/>
    <cellStyle name="Millares 10" xfId="63" xr:uid="{ED869610-00D9-42A2-AB58-18DC5902482D}"/>
    <cellStyle name="Millares 11" xfId="64" xr:uid="{FCBE26C8-F8D5-4A12-B321-FC6851331132}"/>
    <cellStyle name="Millares 12" xfId="65" xr:uid="{1E5ECE8D-DD5B-48D3-919A-D05FB9C925A8}"/>
    <cellStyle name="Millares 13" xfId="66" xr:uid="{8F86CEE0-DA85-463B-B6D7-CBB1F5DA153D}"/>
    <cellStyle name="Millares 14" xfId="67" xr:uid="{56363852-3F26-48BC-91F9-ED80145D4A55}"/>
    <cellStyle name="Millares 15" xfId="68" xr:uid="{DAD58022-EE28-4B6A-AD5A-DC301C45D140}"/>
    <cellStyle name="Millares 16" xfId="69" xr:uid="{06A29A88-80BC-4D3A-A29C-D4214881A3C6}"/>
    <cellStyle name="Millares 17" xfId="70" xr:uid="{46B3B28A-A468-4A49-9C57-1B1259EAA23C}"/>
    <cellStyle name="Millares 18" xfId="71" xr:uid="{60631CFF-7AE9-4194-82EE-CC2657BE33D5}"/>
    <cellStyle name="Millares 19" xfId="72" xr:uid="{E891A190-310B-46BA-8173-2E3B55468BEF}"/>
    <cellStyle name="Millares 2" xfId="8" xr:uid="{F17BF1AA-CCA3-4E9E-ACD9-AD823FA33BAF}"/>
    <cellStyle name="Millares 2 2" xfId="74" xr:uid="{35DA4DE2-F711-42B4-AED7-FA1B565DB063}"/>
    <cellStyle name="Millares 2 3" xfId="75" xr:uid="{38E27664-8C0B-45DF-9EA1-53E785D0E3D8}"/>
    <cellStyle name="Millares 2 4" xfId="73" xr:uid="{4024A110-8731-41B4-8775-7B5D04B72AD8}"/>
    <cellStyle name="Millares 20" xfId="76" xr:uid="{80655B41-61DE-4B41-9634-205B4CE26A35}"/>
    <cellStyle name="Millares 21" xfId="77" xr:uid="{082A2127-E7B6-4311-BC25-3E93C8F32C10}"/>
    <cellStyle name="Millares 22" xfId="78" xr:uid="{C412A959-9B64-4AAF-9070-8FDFF2856C41}"/>
    <cellStyle name="Millares 23" xfId="79" xr:uid="{46EC60C8-76B3-49A1-9792-D6EED7EEC409}"/>
    <cellStyle name="Millares 24" xfId="80" xr:uid="{236BA069-0C26-42AE-8236-52D084F1F0D0}"/>
    <cellStyle name="Millares 25" xfId="81" xr:uid="{B9C46C7E-9482-4886-A0B2-8A126E1F0EC4}"/>
    <cellStyle name="Millares 26" xfId="82" xr:uid="{D06E0386-9863-4AE1-98D2-E8527AF90B98}"/>
    <cellStyle name="Millares 27" xfId="83" xr:uid="{C833AC7F-1B09-4493-975E-4575612AEECD}"/>
    <cellStyle name="Millares 28" xfId="84" xr:uid="{E6AF53EF-C146-44D7-AD46-D44BB2E7F1AB}"/>
    <cellStyle name="Millares 29" xfId="85" xr:uid="{855A81F9-8301-48C7-B47A-C648BC24EFF3}"/>
    <cellStyle name="Millares 3" xfId="86" xr:uid="{E045B786-3D6A-4AA2-854B-852CFD7D2F80}"/>
    <cellStyle name="Millares 30" xfId="87" xr:uid="{8981E13C-418D-41F0-B353-AC55D455508C}"/>
    <cellStyle name="Millares 31" xfId="88" xr:uid="{F1C86B62-B619-4457-B4F9-24DA4C5ACFEE}"/>
    <cellStyle name="Millares 32" xfId="89" xr:uid="{29D93DDC-8E74-47B6-87D8-2F5A5EF35D9E}"/>
    <cellStyle name="Millares 33" xfId="90" xr:uid="{3AEDE879-4468-4131-8DAC-04E0EA592EB4}"/>
    <cellStyle name="Millares 34" xfId="91" xr:uid="{555B6DFD-D5F5-470B-91BB-53139EFEA362}"/>
    <cellStyle name="Millares 35" xfId="53" xr:uid="{9CAD093E-B20B-4EFB-A34B-A32D59FA507E}"/>
    <cellStyle name="Millares 36" xfId="133" xr:uid="{A6C22C13-B27A-469D-B11B-C8D4B8256A82}"/>
    <cellStyle name="Millares 37" xfId="134" xr:uid="{5FD90AB5-28A5-48EB-800C-8B3DD370F55F}"/>
    <cellStyle name="Millares 38" xfId="132" xr:uid="{6674B23B-3C6D-47DA-919A-A84A6FEDBD31}"/>
    <cellStyle name="Millares 39" xfId="135" xr:uid="{B0AEFDE8-8299-432E-AF09-60E2C84EF315}"/>
    <cellStyle name="Millares 4" xfId="92" xr:uid="{6C05475A-BDDD-4169-AA69-90F74FF4C5DA}"/>
    <cellStyle name="Millares 40" xfId="138" xr:uid="{763C23B9-B572-4C6A-BC19-5984B45B1FA1}"/>
    <cellStyle name="Millares 5" xfId="93" xr:uid="{C90A1233-3593-4430-8D00-286A3931F4CC}"/>
    <cellStyle name="Millares 6" xfId="94" xr:uid="{D46E3D93-1E30-4B96-AA7C-01319775F331}"/>
    <cellStyle name="Millares 7" xfId="95" xr:uid="{FAB0D1D2-8074-4C01-BBB9-BD863C41B41C}"/>
    <cellStyle name="Millares 8" xfId="96" xr:uid="{5B1D38DD-13E5-4823-9DEB-DEBBF1B916AF}"/>
    <cellStyle name="Millares 9" xfId="97" xr:uid="{172CF103-28A4-414D-BA2E-626FB3E6E660}"/>
    <cellStyle name="Moneda" xfId="141" builtinId="4"/>
    <cellStyle name="Moneda 2" xfId="98" xr:uid="{84357A4C-CAB6-4A20-937B-B5EA06A8223E}"/>
    <cellStyle name="Moneda 2 2" xfId="99" xr:uid="{C3619370-661A-45FB-B7B4-3C849F087C46}"/>
    <cellStyle name="Moneda 3" xfId="100" xr:uid="{CD03F56C-3E9F-4E16-8437-40F091B846E8}"/>
    <cellStyle name="Moneda 3 2" xfId="101" xr:uid="{44ED759A-2720-43E1-A8AD-CE7ECED6BFCE}"/>
    <cellStyle name="Moneda 4" xfId="102" xr:uid="{48DF5C14-E2D7-4BFA-AECB-ED6C0A3493A7}"/>
    <cellStyle name="Moneda 5" xfId="103" xr:uid="{AFECA54C-B768-47DF-BAC1-E21CE268F424}"/>
    <cellStyle name="Moneda 6" xfId="104" xr:uid="{07776788-B021-4A7A-994F-E64C9A493D94}"/>
    <cellStyle name="Moneda 7" xfId="105" xr:uid="{1ED1A390-3E96-4380-900D-93A9AB4294A0}"/>
    <cellStyle name="Moneda 8" xfId="106" xr:uid="{DD76A998-B65E-4F37-ADF3-190E7A56E454}"/>
    <cellStyle name="Neutral 2" xfId="107" xr:uid="{E82CF80A-314D-4524-BFCC-32CB6BFEEF17}"/>
    <cellStyle name="Normal" xfId="0" builtinId="0"/>
    <cellStyle name="Normal 2" xfId="5" xr:uid="{9EB714F9-0F74-4FF0-BCBC-E8C3D551D875}"/>
    <cellStyle name="Normal 2 2" xfId="108" xr:uid="{2B043210-FE5F-44F2-B778-5A4BC38087DB}"/>
    <cellStyle name="Normal 2 3" xfId="109" xr:uid="{73E4A020-6120-49F6-8740-83507B05DB9F}"/>
    <cellStyle name="Normal 2 4" xfId="110" xr:uid="{907E4B92-0D39-416B-90E0-633A2D8052A8}"/>
    <cellStyle name="Normal 3" xfId="111" xr:uid="{EE401FC3-3C7E-43EA-AE26-5CB49084C3D4}"/>
    <cellStyle name="Normal 3 2" xfId="112" xr:uid="{1F64F5DC-6951-4F01-98CD-2F28D6743700}"/>
    <cellStyle name="Normal 4" xfId="113" xr:uid="{3114F577-DDD7-4C39-947A-C6EFA4B5D0AA}"/>
    <cellStyle name="Normal 5" xfId="114" xr:uid="{04A1181A-A24F-4CA6-91B5-A68B26286A9D}"/>
    <cellStyle name="Normal 6" xfId="10" xr:uid="{BBDB3290-35D3-4FD6-A4E8-15F66719578E}"/>
    <cellStyle name="Normal 6 2" xfId="136" xr:uid="{49242442-910E-4C9C-A290-B98393D0060A}"/>
    <cellStyle name="Normal 6 3" xfId="139" xr:uid="{B657035F-213B-4FFA-8ED4-56E260555B29}"/>
    <cellStyle name="Notas 2" xfId="115" xr:uid="{55D4EE2D-BECA-4875-8E07-43012AC12284}"/>
    <cellStyle name="Notas 3" xfId="116" xr:uid="{049D5CD9-5496-445A-A0F1-70C944275FA9}"/>
    <cellStyle name="Porcentaje" xfId="142" builtinId="5"/>
    <cellStyle name="Porcentaje 2" xfId="9" xr:uid="{B2A9CB57-84BF-4FA6-B4A6-D800A2F9102B}"/>
    <cellStyle name="Porcentaje 2 2" xfId="117" xr:uid="{E0196D24-62D1-4737-BCB6-E03852C86540}"/>
    <cellStyle name="Porcentaje 2 3" xfId="118" xr:uid="{8C492229-CCA4-4BBE-80FE-805A7F6F47B6}"/>
    <cellStyle name="Porcentaje 3" xfId="119" xr:uid="{6032F575-00A4-455E-A456-8FCE85B29B57}"/>
    <cellStyle name="Porcentaje 4" xfId="120" xr:uid="{3D1C696D-1FBC-4956-8B8F-EA106A24DC0F}"/>
    <cellStyle name="Porcentaje 5" xfId="121" xr:uid="{19C2AED7-E506-43DD-834F-C4F9EA80D86B}"/>
    <cellStyle name="Porcentaje 6" xfId="122" xr:uid="{0C8EA628-4035-4993-971E-9E371F0CF357}"/>
    <cellStyle name="Salida 2" xfId="123" xr:uid="{68D91B38-AAD6-4064-9E9D-ABB28D461737}"/>
    <cellStyle name="Texto de advertencia 2" xfId="124" xr:uid="{20A3CEC4-0474-4D39-B0B1-3EC2FC1A41C4}"/>
    <cellStyle name="Texto explicativo 2" xfId="125" xr:uid="{A44A0AA8-7A0C-4598-890C-DC5EEA9838CB}"/>
    <cellStyle name="Título 1 2" xfId="126" xr:uid="{DDEF7CC9-E15B-473E-928A-CFF1060A694C}"/>
    <cellStyle name="Título 2 2" xfId="127" xr:uid="{F4CC99D8-DE20-4A50-A1F1-5231EC78B0A1}"/>
    <cellStyle name="Título 3 2" xfId="128" xr:uid="{D346F99E-C219-4DB8-A936-0512EC2DE85D}"/>
    <cellStyle name="Título 4" xfId="3" xr:uid="{A7A0A1AC-22AE-4929-9343-BBD0445EDA5B}"/>
    <cellStyle name="Título 4 2" xfId="130" xr:uid="{33600CFB-DB08-4079-AC6F-E6022B0D5AEE}"/>
    <cellStyle name="Título 4 3" xfId="129" xr:uid="{0F239C78-D33C-4718-8111-D3C4A2BC9FBC}"/>
    <cellStyle name="Total 2" xfId="131" xr:uid="{3DEDB1C8-CA07-4CE7-9CA6-EB2D48A1E1B5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16</xdr:row>
      <xdr:rowOff>0</xdr:rowOff>
    </xdr:from>
    <xdr:ext cx="304800" cy="304800"/>
    <xdr:sp macro="" textlink="">
      <xdr:nvSpPr>
        <xdr:cNvPr id="3" name="AutoShape 7" descr="data:image/svg+xml;utf8;base64,PD94bWwgdmVyc2lvbj0iMS4wIiBlbmNvZGluZz0iaXNvLTg4NTktMSI/Pgo8IS0tIEdlbmVyYXRvcjogQWRvYmUgSWxsdXN0cmF0b3IgMTkuMC4wLCBTVkcgRXhwb3J0IFBsdWctSW4gLiBTVkcgVmVyc2lvbjogNi4wMCBCdWlsZCAwKSAgLS0+CjxzdmcgeG1sbnM9Imh0dHA6Ly93d3cudzMub3JnLzIwMDAvc3ZnIiB4bWxuczp4bGluaz0iaHR0cDovL3d3dy53My5vcmcvMTk5OS94bGluayIgdmVyc2lvbj0iMS4xIiBpZD0iQ2FwYV8xIiB4PSIwcHgiIHk9IjBweCIgdmlld0JveD0iMCAwIDUzLjg2NyA1My44NjciIHN0eWxlPSJlbmFibGUtYmFja2dyb3VuZDpuZXcgMCAwIDUzLjg2NyA1My44Njc7IiB4bWw6c3BhY2U9InByZXNlcnZlIiB3aWR0aD0iNTEycHgiIGhlaWdodD0iNTEycHgiPgo8cG9seWdvbiBzdHlsZT0iZmlsbDojRUZDRTRBOyIgcG9pbnRzPSIyNi45MzQsMS4zMTggMzUuMjU2LDE4LjE4MiA1My44NjcsMjAuODg3IDQwLjQsMzQuMDEzIDQzLjU3OSw1Mi41NDkgMjYuOTM0LDQzLjc5OCAgIDEwLjI4OCw1Mi41NDkgMTMuNDY3LDM0LjAxMyAwLDIwLjg4NyAxOC42MTEsMTguMTgyICIvPgo8Zz4KPC9nPgo8Zz4KPC9nPgo8Zz4KPC9nPgo8Zz4KPC9nPgo8Zz4KPC9nPgo8Zz4KPC9nPgo8Zz4KPC9nPgo8Zz4KPC9nPgo8Zz4KPC9nPgo8Zz4KPC9nPgo8Zz4KPC9nPgo8Zz4KPC9nPgo8Zz4KPC9nPgo8Zz4KPC9nPgo8Zz4KPC9nPgo8L3N2Zz4K">
          <a:extLst>
            <a:ext uri="{FF2B5EF4-FFF2-40B4-BE49-F238E27FC236}">
              <a16:creationId xmlns:a16="http://schemas.microsoft.com/office/drawing/2014/main" id="{5CC67CE8-5B10-4829-B583-1D6D9DB28C83}"/>
            </a:ext>
          </a:extLst>
        </xdr:cNvPr>
        <xdr:cNvSpPr>
          <a:spLocks noChangeAspect="1" noChangeArrowheads="1"/>
        </xdr:cNvSpPr>
      </xdr:nvSpPr>
      <xdr:spPr bwMode="auto">
        <a:xfrm>
          <a:off x="1147572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304800" cy="304800"/>
    <xdr:sp macro="" textlink="">
      <xdr:nvSpPr>
        <xdr:cNvPr id="4" name="AutoShape 7" descr="data:image/svg+xml;utf8;base64,PD94bWwgdmVyc2lvbj0iMS4wIiBlbmNvZGluZz0iaXNvLTg4NTktMSI/Pgo8IS0tIEdlbmVyYXRvcjogQWRvYmUgSWxsdXN0cmF0b3IgMTkuMC4wLCBTVkcgRXhwb3J0IFBsdWctSW4gLiBTVkcgVmVyc2lvbjogNi4wMCBCdWlsZCAwKSAgLS0+CjxzdmcgeG1sbnM9Imh0dHA6Ly93d3cudzMub3JnLzIwMDAvc3ZnIiB4bWxuczp4bGluaz0iaHR0cDovL3d3dy53My5vcmcvMTk5OS94bGluayIgdmVyc2lvbj0iMS4xIiBpZD0iQ2FwYV8xIiB4PSIwcHgiIHk9IjBweCIgdmlld0JveD0iMCAwIDUzLjg2NyA1My44NjciIHN0eWxlPSJlbmFibGUtYmFja2dyb3VuZDpuZXcgMCAwIDUzLjg2NyA1My44Njc7IiB4bWw6c3BhY2U9InByZXNlcnZlIiB3aWR0aD0iNTEycHgiIGhlaWdodD0iNTEycHgiPgo8cG9seWdvbiBzdHlsZT0iZmlsbDojRUZDRTRBOyIgcG9pbnRzPSIyNi45MzQsMS4zMTggMzUuMjU2LDE4LjE4MiA1My44NjcsMjAuODg3IDQwLjQsMzQuMDEzIDQzLjU3OSw1Mi41NDkgMjYuOTM0LDQzLjc5OCAgIDEwLjI4OCw1Mi41NDkgMTMuNDY3LDM0LjAxMyAwLDIwLjg4NyAxOC42MTEsMTguMTgyICIvPgo8Zz4KPC9nPgo8Zz4KPC9nPgo8Zz4KPC9nPgo8Zz4KPC9nPgo8Zz4KPC9nPgo8Zz4KPC9nPgo8Zz4KPC9nPgo8Zz4KPC9nPgo8Zz4KPC9nPgo8Zz4KPC9nPgo8Zz4KPC9nPgo8Zz4KPC9nPgo8Zz4KPC9nPgo8Zz4KPC9nPgo8Zz4KPC9nPgo8L3N2Zz4K">
          <a:extLst>
            <a:ext uri="{FF2B5EF4-FFF2-40B4-BE49-F238E27FC236}">
              <a16:creationId xmlns:a16="http://schemas.microsoft.com/office/drawing/2014/main" id="{57C5C343-EDD6-4B86-8A91-CCA1AB3BCC40}"/>
            </a:ext>
          </a:extLst>
        </xdr:cNvPr>
        <xdr:cNvSpPr>
          <a:spLocks noChangeAspect="1" noChangeArrowheads="1"/>
        </xdr:cNvSpPr>
      </xdr:nvSpPr>
      <xdr:spPr bwMode="auto">
        <a:xfrm>
          <a:off x="1147572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304800" cy="304800"/>
    <xdr:sp macro="" textlink="">
      <xdr:nvSpPr>
        <xdr:cNvPr id="5" name="AutoShape 7" descr="data:image/svg+xml;utf8;base64,PD94bWwgdmVyc2lvbj0iMS4wIiBlbmNvZGluZz0iaXNvLTg4NTktMSI/Pgo8IS0tIEdlbmVyYXRvcjogQWRvYmUgSWxsdXN0cmF0b3IgMTkuMC4wLCBTVkcgRXhwb3J0IFBsdWctSW4gLiBTVkcgVmVyc2lvbjogNi4wMCBCdWlsZCAwKSAgLS0+CjxzdmcgeG1sbnM9Imh0dHA6Ly93d3cudzMub3JnLzIwMDAvc3ZnIiB4bWxuczp4bGluaz0iaHR0cDovL3d3dy53My5vcmcvMTk5OS94bGluayIgdmVyc2lvbj0iMS4xIiBpZD0iQ2FwYV8xIiB4PSIwcHgiIHk9IjBweCIgdmlld0JveD0iMCAwIDUzLjg2NyA1My44NjciIHN0eWxlPSJlbmFibGUtYmFja2dyb3VuZDpuZXcgMCAwIDUzLjg2NyA1My44Njc7IiB4bWw6c3BhY2U9InByZXNlcnZlIiB3aWR0aD0iNTEycHgiIGhlaWdodD0iNTEycHgiPgo8cG9seWdvbiBzdHlsZT0iZmlsbDojRUZDRTRBOyIgcG9pbnRzPSIyNi45MzQsMS4zMTggMzUuMjU2LDE4LjE4MiA1My44NjcsMjAuODg3IDQwLjQsMzQuMDEzIDQzLjU3OSw1Mi41NDkgMjYuOTM0LDQzLjc5OCAgIDEwLjI4OCw1Mi41NDkgMTMuNDY3LDM0LjAxMyAwLDIwLjg4NyAxOC42MTEsMTguMTgyICIvPgo8Zz4KPC9nPgo8Zz4KPC9nPgo8Zz4KPC9nPgo8Zz4KPC9nPgo8Zz4KPC9nPgo8Zz4KPC9nPgo8Zz4KPC9nPgo8Zz4KPC9nPgo8Zz4KPC9nPgo8Zz4KPC9nPgo8Zz4KPC9nPgo8Zz4KPC9nPgo8Zz4KPC9nPgo8Zz4KPC9nPgo8Zz4KPC9nPgo8L3N2Zz4K">
          <a:extLst>
            <a:ext uri="{FF2B5EF4-FFF2-40B4-BE49-F238E27FC236}">
              <a16:creationId xmlns:a16="http://schemas.microsoft.com/office/drawing/2014/main" id="{43CBBECC-B6E5-489F-84DA-7B851E5C5AF5}"/>
            </a:ext>
          </a:extLst>
        </xdr:cNvPr>
        <xdr:cNvSpPr>
          <a:spLocks noChangeAspect="1" noChangeArrowheads="1"/>
        </xdr:cNvSpPr>
      </xdr:nvSpPr>
      <xdr:spPr bwMode="auto">
        <a:xfrm>
          <a:off x="1147572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304800" cy="304800"/>
    <xdr:sp macro="" textlink="">
      <xdr:nvSpPr>
        <xdr:cNvPr id="6" name="AutoShape 7" descr="data:image/svg+xml;utf8;base64,PD94bWwgdmVyc2lvbj0iMS4wIiBlbmNvZGluZz0iaXNvLTg4NTktMSI/Pgo8IS0tIEdlbmVyYXRvcjogQWRvYmUgSWxsdXN0cmF0b3IgMTkuMC4wLCBTVkcgRXhwb3J0IFBsdWctSW4gLiBTVkcgVmVyc2lvbjogNi4wMCBCdWlsZCAwKSAgLS0+CjxzdmcgeG1sbnM9Imh0dHA6Ly93d3cudzMub3JnLzIwMDAvc3ZnIiB4bWxuczp4bGluaz0iaHR0cDovL3d3dy53My5vcmcvMTk5OS94bGluayIgdmVyc2lvbj0iMS4xIiBpZD0iQ2FwYV8xIiB4PSIwcHgiIHk9IjBweCIgdmlld0JveD0iMCAwIDUzLjg2NyA1My44NjciIHN0eWxlPSJlbmFibGUtYmFja2dyb3VuZDpuZXcgMCAwIDUzLjg2NyA1My44Njc7IiB4bWw6c3BhY2U9InByZXNlcnZlIiB3aWR0aD0iNTEycHgiIGhlaWdodD0iNTEycHgiPgo8cG9seWdvbiBzdHlsZT0iZmlsbDojRUZDRTRBOyIgcG9pbnRzPSIyNi45MzQsMS4zMTggMzUuMjU2LDE4LjE4MiA1My44NjcsMjAuODg3IDQwLjQsMzQuMDEzIDQzLjU3OSw1Mi41NDkgMjYuOTM0LDQzLjc5OCAgIDEwLjI4OCw1Mi41NDkgMTMuNDY3LDM0LjAxMyAwLDIwLjg4NyAxOC42MTEsMTguMTgyICIvPgo8Zz4KPC9nPgo8Zz4KPC9nPgo8Zz4KPC9nPgo8Zz4KPC9nPgo8Zz4KPC9nPgo8Zz4KPC9nPgo8Zz4KPC9nPgo8Zz4KPC9nPgo8Zz4KPC9nPgo8Zz4KPC9nPgo8Zz4KPC9nPgo8Zz4KPC9nPgo8Zz4KPC9nPgo8Zz4KPC9nPgo8Zz4KPC9nPgo8L3N2Zz4K">
          <a:extLst>
            <a:ext uri="{FF2B5EF4-FFF2-40B4-BE49-F238E27FC236}">
              <a16:creationId xmlns:a16="http://schemas.microsoft.com/office/drawing/2014/main" id="{AA45E5F5-C9CC-41DF-A487-69877D3F65F5}"/>
            </a:ext>
          </a:extLst>
        </xdr:cNvPr>
        <xdr:cNvSpPr>
          <a:spLocks noChangeAspect="1" noChangeArrowheads="1"/>
        </xdr:cNvSpPr>
      </xdr:nvSpPr>
      <xdr:spPr bwMode="auto">
        <a:xfrm>
          <a:off x="1147572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</xdr:row>
      <xdr:rowOff>0</xdr:rowOff>
    </xdr:from>
    <xdr:ext cx="304800" cy="304800"/>
    <xdr:sp macro="" textlink="">
      <xdr:nvSpPr>
        <xdr:cNvPr id="7" name="AutoShape 7" descr="data:image/svg+xml;utf8;base64,PD94bWwgdmVyc2lvbj0iMS4wIiBlbmNvZGluZz0iaXNvLTg4NTktMSI/Pgo8IS0tIEdlbmVyYXRvcjogQWRvYmUgSWxsdXN0cmF0b3IgMTkuMC4wLCBTVkcgRXhwb3J0IFBsdWctSW4gLiBTVkcgVmVyc2lvbjogNi4wMCBCdWlsZCAwKSAgLS0+CjxzdmcgeG1sbnM9Imh0dHA6Ly93d3cudzMub3JnLzIwMDAvc3ZnIiB4bWxuczp4bGluaz0iaHR0cDovL3d3dy53My5vcmcvMTk5OS94bGluayIgdmVyc2lvbj0iMS4xIiBpZD0iQ2FwYV8xIiB4PSIwcHgiIHk9IjBweCIgdmlld0JveD0iMCAwIDUzLjg2NyA1My44NjciIHN0eWxlPSJlbmFibGUtYmFja2dyb3VuZDpuZXcgMCAwIDUzLjg2NyA1My44Njc7IiB4bWw6c3BhY2U9InByZXNlcnZlIiB3aWR0aD0iNTEycHgiIGhlaWdodD0iNTEycHgiPgo8cG9seWdvbiBzdHlsZT0iZmlsbDojRUZDRTRBOyIgcG9pbnRzPSIyNi45MzQsMS4zMTggMzUuMjU2LDE4LjE4MiA1My44NjcsMjAuODg3IDQwLjQsMzQuMDEzIDQzLjU3OSw1Mi41NDkgMjYuOTM0LDQzLjc5OCAgIDEwLjI4OCw1Mi41NDkgMTMuNDY3LDM0LjAxMyAwLDIwLjg4NyAxOC42MTEsMTguMTgyICIvPgo8Zz4KPC9nPgo8Zz4KPC9nPgo8Zz4KPC9nPgo8Zz4KPC9nPgo8Zz4KPC9nPgo8Zz4KPC9nPgo8Zz4KPC9nPgo8Zz4KPC9nPgo8Zz4KPC9nPgo8Zz4KPC9nPgo8Zz4KPC9nPgo8Zz4KPC9nPgo8Zz4KPC9nPgo8Zz4KPC9nPgo8Zz4KPC9nPgo8L3N2Zz4K">
          <a:extLst>
            <a:ext uri="{FF2B5EF4-FFF2-40B4-BE49-F238E27FC236}">
              <a16:creationId xmlns:a16="http://schemas.microsoft.com/office/drawing/2014/main" id="{075D5C2B-5092-4057-9B48-A773F9E4F825}"/>
            </a:ext>
          </a:extLst>
        </xdr:cNvPr>
        <xdr:cNvSpPr>
          <a:spLocks noChangeAspect="1" noChangeArrowheads="1"/>
        </xdr:cNvSpPr>
      </xdr:nvSpPr>
      <xdr:spPr bwMode="auto">
        <a:xfrm>
          <a:off x="10277475" y="329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</xdr:row>
      <xdr:rowOff>0</xdr:rowOff>
    </xdr:from>
    <xdr:ext cx="304800" cy="304800"/>
    <xdr:sp macro="" textlink="">
      <xdr:nvSpPr>
        <xdr:cNvPr id="8" name="AutoShape 7" descr="data:image/svg+xml;utf8;base64,PD94bWwgdmVyc2lvbj0iMS4wIiBlbmNvZGluZz0iaXNvLTg4NTktMSI/Pgo8IS0tIEdlbmVyYXRvcjogQWRvYmUgSWxsdXN0cmF0b3IgMTkuMC4wLCBTVkcgRXhwb3J0IFBsdWctSW4gLiBTVkcgVmVyc2lvbjogNi4wMCBCdWlsZCAwKSAgLS0+CjxzdmcgeG1sbnM9Imh0dHA6Ly93d3cudzMub3JnLzIwMDAvc3ZnIiB4bWxuczp4bGluaz0iaHR0cDovL3d3dy53My5vcmcvMTk5OS94bGluayIgdmVyc2lvbj0iMS4xIiBpZD0iQ2FwYV8xIiB4PSIwcHgiIHk9IjBweCIgdmlld0JveD0iMCAwIDUzLjg2NyA1My44NjciIHN0eWxlPSJlbmFibGUtYmFja2dyb3VuZDpuZXcgMCAwIDUzLjg2NyA1My44Njc7IiB4bWw6c3BhY2U9InByZXNlcnZlIiB3aWR0aD0iNTEycHgiIGhlaWdodD0iNTEycHgiPgo8cG9seWdvbiBzdHlsZT0iZmlsbDojRUZDRTRBOyIgcG9pbnRzPSIyNi45MzQsMS4zMTggMzUuMjU2LDE4LjE4MiA1My44NjcsMjAuODg3IDQwLjQsMzQuMDEzIDQzLjU3OSw1Mi41NDkgMjYuOTM0LDQzLjc5OCAgIDEwLjI4OCw1Mi41NDkgMTMuNDY3LDM0LjAxMyAwLDIwLjg4NyAxOC42MTEsMTguMTgyICIvPgo8Zz4KPC9nPgo8Zz4KPC9nPgo8Zz4KPC9nPgo8Zz4KPC9nPgo8Zz4KPC9nPgo8Zz4KPC9nPgo8Zz4KPC9nPgo8Zz4KPC9nPgo8Zz4KPC9nPgo8Zz4KPC9nPgo8Zz4KPC9nPgo8Zz4KPC9nPgo8Zz4KPC9nPgo8Zz4KPC9nPgo8Zz4KPC9nPgo8L3N2Zz4K">
          <a:extLst>
            <a:ext uri="{FF2B5EF4-FFF2-40B4-BE49-F238E27FC236}">
              <a16:creationId xmlns:a16="http://schemas.microsoft.com/office/drawing/2014/main" id="{4B15E0DB-D4C1-4A95-8F19-C086AD77E05D}"/>
            </a:ext>
          </a:extLst>
        </xdr:cNvPr>
        <xdr:cNvSpPr>
          <a:spLocks noChangeAspect="1" noChangeArrowheads="1"/>
        </xdr:cNvSpPr>
      </xdr:nvSpPr>
      <xdr:spPr bwMode="auto">
        <a:xfrm>
          <a:off x="10277475" y="329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</xdr:row>
      <xdr:rowOff>0</xdr:rowOff>
    </xdr:from>
    <xdr:ext cx="304800" cy="304800"/>
    <xdr:sp macro="" textlink="">
      <xdr:nvSpPr>
        <xdr:cNvPr id="9" name="AutoShape 7" descr="data:image/svg+xml;utf8;base64,PD94bWwgdmVyc2lvbj0iMS4wIiBlbmNvZGluZz0iaXNvLTg4NTktMSI/Pgo8IS0tIEdlbmVyYXRvcjogQWRvYmUgSWxsdXN0cmF0b3IgMTkuMC4wLCBTVkcgRXhwb3J0IFBsdWctSW4gLiBTVkcgVmVyc2lvbjogNi4wMCBCdWlsZCAwKSAgLS0+CjxzdmcgeG1sbnM9Imh0dHA6Ly93d3cudzMub3JnLzIwMDAvc3ZnIiB4bWxuczp4bGluaz0iaHR0cDovL3d3dy53My5vcmcvMTk5OS94bGluayIgdmVyc2lvbj0iMS4xIiBpZD0iQ2FwYV8xIiB4PSIwcHgiIHk9IjBweCIgdmlld0JveD0iMCAwIDUzLjg2NyA1My44NjciIHN0eWxlPSJlbmFibGUtYmFja2dyb3VuZDpuZXcgMCAwIDUzLjg2NyA1My44Njc7IiB4bWw6c3BhY2U9InByZXNlcnZlIiB3aWR0aD0iNTEycHgiIGhlaWdodD0iNTEycHgiPgo8cG9seWdvbiBzdHlsZT0iZmlsbDojRUZDRTRBOyIgcG9pbnRzPSIyNi45MzQsMS4zMTggMzUuMjU2LDE4LjE4MiA1My44NjcsMjAuODg3IDQwLjQsMzQuMDEzIDQzLjU3OSw1Mi41NDkgMjYuOTM0LDQzLjc5OCAgIDEwLjI4OCw1Mi41NDkgMTMuNDY3LDM0LjAxMyAwLDIwLjg4NyAxOC42MTEsMTguMTgyICIvPgo8Zz4KPC9nPgo8Zz4KPC9nPgo8Zz4KPC9nPgo8Zz4KPC9nPgo8Zz4KPC9nPgo8Zz4KPC9nPgo8Zz4KPC9nPgo8Zz4KPC9nPgo8Zz4KPC9nPgo8Zz4KPC9nPgo8Zz4KPC9nPgo8Zz4KPC9nPgo8Zz4KPC9nPgo8Zz4KPC9nPgo8Zz4KPC9nPgo8L3N2Zz4K">
          <a:extLst>
            <a:ext uri="{FF2B5EF4-FFF2-40B4-BE49-F238E27FC236}">
              <a16:creationId xmlns:a16="http://schemas.microsoft.com/office/drawing/2014/main" id="{8E9E70AB-83DC-4366-9AE1-E297082F9E5A}"/>
            </a:ext>
          </a:extLst>
        </xdr:cNvPr>
        <xdr:cNvSpPr>
          <a:spLocks noChangeAspect="1" noChangeArrowheads="1"/>
        </xdr:cNvSpPr>
      </xdr:nvSpPr>
      <xdr:spPr bwMode="auto">
        <a:xfrm>
          <a:off x="10277475" y="329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</xdr:row>
      <xdr:rowOff>0</xdr:rowOff>
    </xdr:from>
    <xdr:ext cx="304800" cy="304800"/>
    <xdr:sp macro="" textlink="">
      <xdr:nvSpPr>
        <xdr:cNvPr id="10" name="AutoShape 7" descr="data:image/svg+xml;utf8;base64,PD94bWwgdmVyc2lvbj0iMS4wIiBlbmNvZGluZz0iaXNvLTg4NTktMSI/Pgo8IS0tIEdlbmVyYXRvcjogQWRvYmUgSWxsdXN0cmF0b3IgMTkuMC4wLCBTVkcgRXhwb3J0IFBsdWctSW4gLiBTVkcgVmVyc2lvbjogNi4wMCBCdWlsZCAwKSAgLS0+CjxzdmcgeG1sbnM9Imh0dHA6Ly93d3cudzMub3JnLzIwMDAvc3ZnIiB4bWxuczp4bGluaz0iaHR0cDovL3d3dy53My5vcmcvMTk5OS94bGluayIgdmVyc2lvbj0iMS4xIiBpZD0iQ2FwYV8xIiB4PSIwcHgiIHk9IjBweCIgdmlld0JveD0iMCAwIDUzLjg2NyA1My44NjciIHN0eWxlPSJlbmFibGUtYmFja2dyb3VuZDpuZXcgMCAwIDUzLjg2NyA1My44Njc7IiB4bWw6c3BhY2U9InByZXNlcnZlIiB3aWR0aD0iNTEycHgiIGhlaWdodD0iNTEycHgiPgo8cG9seWdvbiBzdHlsZT0iZmlsbDojRUZDRTRBOyIgcG9pbnRzPSIyNi45MzQsMS4zMTggMzUuMjU2LDE4LjE4MiA1My44NjcsMjAuODg3IDQwLjQsMzQuMDEzIDQzLjU3OSw1Mi41NDkgMjYuOTM0LDQzLjc5OCAgIDEwLjI4OCw1Mi41NDkgMTMuNDY3LDM0LjAxMyAwLDIwLjg4NyAxOC42MTEsMTguMTgyICIvPgo8Zz4KPC9nPgo8Zz4KPC9nPgo8Zz4KPC9nPgo8Zz4KPC9nPgo8Zz4KPC9nPgo8Zz4KPC9nPgo8Zz4KPC9nPgo8Zz4KPC9nPgo8Zz4KPC9nPgo8Zz4KPC9nPgo8Zz4KPC9nPgo8Zz4KPC9nPgo8Zz4KPC9nPgo8Zz4KPC9nPgo8Zz4KPC9nPgo8L3N2Zz4K">
          <a:extLst>
            <a:ext uri="{FF2B5EF4-FFF2-40B4-BE49-F238E27FC236}">
              <a16:creationId xmlns:a16="http://schemas.microsoft.com/office/drawing/2014/main" id="{11021201-BC33-4A64-B82C-9691E7E74F80}"/>
            </a:ext>
          </a:extLst>
        </xdr:cNvPr>
        <xdr:cNvSpPr>
          <a:spLocks noChangeAspect="1" noChangeArrowheads="1"/>
        </xdr:cNvSpPr>
      </xdr:nvSpPr>
      <xdr:spPr bwMode="auto">
        <a:xfrm>
          <a:off x="10277475" y="329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304800" cy="304800"/>
    <xdr:sp macro="" textlink="">
      <xdr:nvSpPr>
        <xdr:cNvPr id="11" name="AutoShape 7" descr="data:image/svg+xml;utf8;base64,PD94bWwgdmVyc2lvbj0iMS4wIiBlbmNvZGluZz0iaXNvLTg4NTktMSI/Pgo8IS0tIEdlbmVyYXRvcjogQWRvYmUgSWxsdXN0cmF0b3IgMTkuMC4wLCBTVkcgRXhwb3J0IFBsdWctSW4gLiBTVkcgVmVyc2lvbjogNi4wMCBCdWlsZCAwKSAgLS0+CjxzdmcgeG1sbnM9Imh0dHA6Ly93d3cudzMub3JnLzIwMDAvc3ZnIiB4bWxuczp4bGluaz0iaHR0cDovL3d3dy53My5vcmcvMTk5OS94bGluayIgdmVyc2lvbj0iMS4xIiBpZD0iQ2FwYV8xIiB4PSIwcHgiIHk9IjBweCIgdmlld0JveD0iMCAwIDUzLjg2NyA1My44NjciIHN0eWxlPSJlbmFibGUtYmFja2dyb3VuZDpuZXcgMCAwIDUzLjg2NyA1My44Njc7IiB4bWw6c3BhY2U9InByZXNlcnZlIiB3aWR0aD0iNTEycHgiIGhlaWdodD0iNTEycHgiPgo8cG9seWdvbiBzdHlsZT0iZmlsbDojRUZDRTRBOyIgcG9pbnRzPSIyNi45MzQsMS4zMTggMzUuMjU2LDE4LjE4MiA1My44NjcsMjAuODg3IDQwLjQsMzQuMDEzIDQzLjU3OSw1Mi41NDkgMjYuOTM0LDQzLjc5OCAgIDEwLjI4OCw1Mi41NDkgMTMuNDY3LDM0LjAxMyAwLDIwLjg4NyAxOC42MTEsMTguMTgyICIvPgo8Zz4KPC9nPgo8Zz4KPC9nPgo8Zz4KPC9nPgo8Zz4KPC9nPgo8Zz4KPC9nPgo8Zz4KPC9nPgo8Zz4KPC9nPgo8Zz4KPC9nPgo8Zz4KPC9nPgo8Zz4KPC9nPgo8Zz4KPC9nPgo8Zz4KPC9nPgo8Zz4KPC9nPgo8Zz4KPC9nPgo8Zz4KPC9nPgo8L3N2Zz4K">
          <a:extLst>
            <a:ext uri="{FF2B5EF4-FFF2-40B4-BE49-F238E27FC236}">
              <a16:creationId xmlns:a16="http://schemas.microsoft.com/office/drawing/2014/main" id="{592D5D5E-47A7-40DD-BADF-F319BAA2A2CE}"/>
            </a:ext>
          </a:extLst>
        </xdr:cNvPr>
        <xdr:cNvSpPr>
          <a:spLocks noChangeAspect="1" noChangeArrowheads="1"/>
        </xdr:cNvSpPr>
      </xdr:nvSpPr>
      <xdr:spPr bwMode="auto">
        <a:xfrm>
          <a:off x="10363200" y="821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304800" cy="304800"/>
    <xdr:sp macro="" textlink="">
      <xdr:nvSpPr>
        <xdr:cNvPr id="12" name="AutoShape 7" descr="data:image/svg+xml;utf8;base64,PD94bWwgdmVyc2lvbj0iMS4wIiBlbmNvZGluZz0iaXNvLTg4NTktMSI/Pgo8IS0tIEdlbmVyYXRvcjogQWRvYmUgSWxsdXN0cmF0b3IgMTkuMC4wLCBTVkcgRXhwb3J0IFBsdWctSW4gLiBTVkcgVmVyc2lvbjogNi4wMCBCdWlsZCAwKSAgLS0+CjxzdmcgeG1sbnM9Imh0dHA6Ly93d3cudzMub3JnLzIwMDAvc3ZnIiB4bWxuczp4bGluaz0iaHR0cDovL3d3dy53My5vcmcvMTk5OS94bGluayIgdmVyc2lvbj0iMS4xIiBpZD0iQ2FwYV8xIiB4PSIwcHgiIHk9IjBweCIgdmlld0JveD0iMCAwIDUzLjg2NyA1My44NjciIHN0eWxlPSJlbmFibGUtYmFja2dyb3VuZDpuZXcgMCAwIDUzLjg2NyA1My44Njc7IiB4bWw6c3BhY2U9InByZXNlcnZlIiB3aWR0aD0iNTEycHgiIGhlaWdodD0iNTEycHgiPgo8cG9seWdvbiBzdHlsZT0iZmlsbDojRUZDRTRBOyIgcG9pbnRzPSIyNi45MzQsMS4zMTggMzUuMjU2LDE4LjE4MiA1My44NjcsMjAuODg3IDQwLjQsMzQuMDEzIDQzLjU3OSw1Mi41NDkgMjYuOTM0LDQzLjc5OCAgIDEwLjI4OCw1Mi41NDkgMTMuNDY3LDM0LjAxMyAwLDIwLjg4NyAxOC42MTEsMTguMTgyICIvPgo8Zz4KPC9nPgo8Zz4KPC9nPgo8Zz4KPC9nPgo8Zz4KPC9nPgo8Zz4KPC9nPgo8Zz4KPC9nPgo8Zz4KPC9nPgo8Zz4KPC9nPgo8Zz4KPC9nPgo8Zz4KPC9nPgo8Zz4KPC9nPgo8Zz4KPC9nPgo8Zz4KPC9nPgo8Zz4KPC9nPgo8Zz4KPC9nPgo8L3N2Zz4K">
          <a:extLst>
            <a:ext uri="{FF2B5EF4-FFF2-40B4-BE49-F238E27FC236}">
              <a16:creationId xmlns:a16="http://schemas.microsoft.com/office/drawing/2014/main" id="{0F4E0A46-2F0A-44DE-A568-AFB7042B55BD}"/>
            </a:ext>
          </a:extLst>
        </xdr:cNvPr>
        <xdr:cNvSpPr>
          <a:spLocks noChangeAspect="1" noChangeArrowheads="1"/>
        </xdr:cNvSpPr>
      </xdr:nvSpPr>
      <xdr:spPr bwMode="auto">
        <a:xfrm>
          <a:off x="10363200" y="821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304800" cy="304800"/>
    <xdr:sp macro="" textlink="">
      <xdr:nvSpPr>
        <xdr:cNvPr id="13" name="AutoShape 7" descr="data:image/svg+xml;utf8;base64,PD94bWwgdmVyc2lvbj0iMS4wIiBlbmNvZGluZz0iaXNvLTg4NTktMSI/Pgo8IS0tIEdlbmVyYXRvcjogQWRvYmUgSWxsdXN0cmF0b3IgMTkuMC4wLCBTVkcgRXhwb3J0IFBsdWctSW4gLiBTVkcgVmVyc2lvbjogNi4wMCBCdWlsZCAwKSAgLS0+CjxzdmcgeG1sbnM9Imh0dHA6Ly93d3cudzMub3JnLzIwMDAvc3ZnIiB4bWxuczp4bGluaz0iaHR0cDovL3d3dy53My5vcmcvMTk5OS94bGluayIgdmVyc2lvbj0iMS4xIiBpZD0iQ2FwYV8xIiB4PSIwcHgiIHk9IjBweCIgdmlld0JveD0iMCAwIDUzLjg2NyA1My44NjciIHN0eWxlPSJlbmFibGUtYmFja2dyb3VuZDpuZXcgMCAwIDUzLjg2NyA1My44Njc7IiB4bWw6c3BhY2U9InByZXNlcnZlIiB3aWR0aD0iNTEycHgiIGhlaWdodD0iNTEycHgiPgo8cG9seWdvbiBzdHlsZT0iZmlsbDojRUZDRTRBOyIgcG9pbnRzPSIyNi45MzQsMS4zMTggMzUuMjU2LDE4LjE4MiA1My44NjcsMjAuODg3IDQwLjQsMzQuMDEzIDQzLjU3OSw1Mi41NDkgMjYuOTM0LDQzLjc5OCAgIDEwLjI4OCw1Mi41NDkgMTMuNDY3LDM0LjAxMyAwLDIwLjg4NyAxOC42MTEsMTguMTgyICIvPgo8Zz4KPC9nPgo8Zz4KPC9nPgo8Zz4KPC9nPgo8Zz4KPC9nPgo8Zz4KPC9nPgo8Zz4KPC9nPgo8Zz4KPC9nPgo8Zz4KPC9nPgo8Zz4KPC9nPgo8Zz4KPC9nPgo8Zz4KPC9nPgo8Zz4KPC9nPgo8Zz4KPC9nPgo8Zz4KPC9nPgo8Zz4KPC9nPgo8L3N2Zz4K">
          <a:extLst>
            <a:ext uri="{FF2B5EF4-FFF2-40B4-BE49-F238E27FC236}">
              <a16:creationId xmlns:a16="http://schemas.microsoft.com/office/drawing/2014/main" id="{A12CF57D-BCE3-4CD8-AE21-0D5F30390374}"/>
            </a:ext>
          </a:extLst>
        </xdr:cNvPr>
        <xdr:cNvSpPr>
          <a:spLocks noChangeAspect="1" noChangeArrowheads="1"/>
        </xdr:cNvSpPr>
      </xdr:nvSpPr>
      <xdr:spPr bwMode="auto">
        <a:xfrm>
          <a:off x="10363200" y="821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304800" cy="304800"/>
    <xdr:sp macro="" textlink="">
      <xdr:nvSpPr>
        <xdr:cNvPr id="14" name="AutoShape 7" descr="data:image/svg+xml;utf8;base64,PD94bWwgdmVyc2lvbj0iMS4wIiBlbmNvZGluZz0iaXNvLTg4NTktMSI/Pgo8IS0tIEdlbmVyYXRvcjogQWRvYmUgSWxsdXN0cmF0b3IgMTkuMC4wLCBTVkcgRXhwb3J0IFBsdWctSW4gLiBTVkcgVmVyc2lvbjogNi4wMCBCdWlsZCAwKSAgLS0+CjxzdmcgeG1sbnM9Imh0dHA6Ly93d3cudzMub3JnLzIwMDAvc3ZnIiB4bWxuczp4bGluaz0iaHR0cDovL3d3dy53My5vcmcvMTk5OS94bGluayIgdmVyc2lvbj0iMS4xIiBpZD0iQ2FwYV8xIiB4PSIwcHgiIHk9IjBweCIgdmlld0JveD0iMCAwIDUzLjg2NyA1My44NjciIHN0eWxlPSJlbmFibGUtYmFja2dyb3VuZDpuZXcgMCAwIDUzLjg2NyA1My44Njc7IiB4bWw6c3BhY2U9InByZXNlcnZlIiB3aWR0aD0iNTEycHgiIGhlaWdodD0iNTEycHgiPgo8cG9seWdvbiBzdHlsZT0iZmlsbDojRUZDRTRBOyIgcG9pbnRzPSIyNi45MzQsMS4zMTggMzUuMjU2LDE4LjE4MiA1My44NjcsMjAuODg3IDQwLjQsMzQuMDEzIDQzLjU3OSw1Mi41NDkgMjYuOTM0LDQzLjc5OCAgIDEwLjI4OCw1Mi41NDkgMTMuNDY3LDM0LjAxMyAwLDIwLjg4NyAxOC42MTEsMTguMTgyICIvPgo8Zz4KPC9nPgo8Zz4KPC9nPgo8Zz4KPC9nPgo8Zz4KPC9nPgo8Zz4KPC9nPgo8Zz4KPC9nPgo8Zz4KPC9nPgo8Zz4KPC9nPgo8Zz4KPC9nPgo8Zz4KPC9nPgo8Zz4KPC9nPgo8Zz4KPC9nPgo8Zz4KPC9nPgo8Zz4KPC9nPgo8Zz4KPC9nPgo8L3N2Zz4K">
          <a:extLst>
            <a:ext uri="{FF2B5EF4-FFF2-40B4-BE49-F238E27FC236}">
              <a16:creationId xmlns:a16="http://schemas.microsoft.com/office/drawing/2014/main" id="{7D54D71E-7464-4DA2-9851-E8121632ADAE}"/>
            </a:ext>
          </a:extLst>
        </xdr:cNvPr>
        <xdr:cNvSpPr>
          <a:spLocks noChangeAspect="1" noChangeArrowheads="1"/>
        </xdr:cNvSpPr>
      </xdr:nvSpPr>
      <xdr:spPr bwMode="auto">
        <a:xfrm>
          <a:off x="10363200" y="821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304800"/>
    <xdr:sp macro="" textlink="">
      <xdr:nvSpPr>
        <xdr:cNvPr id="15" name="AutoShape 7" descr="data:image/svg+xml;utf8;base64,PD94bWwgdmVyc2lvbj0iMS4wIiBlbmNvZGluZz0iaXNvLTg4NTktMSI/Pgo8IS0tIEdlbmVyYXRvcjogQWRvYmUgSWxsdXN0cmF0b3IgMTkuMC4wLCBTVkcgRXhwb3J0IFBsdWctSW4gLiBTVkcgVmVyc2lvbjogNi4wMCBCdWlsZCAwKSAgLS0+CjxzdmcgeG1sbnM9Imh0dHA6Ly93d3cudzMub3JnLzIwMDAvc3ZnIiB4bWxuczp4bGluaz0iaHR0cDovL3d3dy53My5vcmcvMTk5OS94bGluayIgdmVyc2lvbj0iMS4xIiBpZD0iQ2FwYV8xIiB4PSIwcHgiIHk9IjBweCIgdmlld0JveD0iMCAwIDUzLjg2NyA1My44NjciIHN0eWxlPSJlbmFibGUtYmFja2dyb3VuZDpuZXcgMCAwIDUzLjg2NyA1My44Njc7IiB4bWw6c3BhY2U9InByZXNlcnZlIiB3aWR0aD0iNTEycHgiIGhlaWdodD0iNTEycHgiPgo8cG9seWdvbiBzdHlsZT0iZmlsbDojRUZDRTRBOyIgcG9pbnRzPSIyNi45MzQsMS4zMTggMzUuMjU2LDE4LjE4MiA1My44NjcsMjAuODg3IDQwLjQsMzQuMDEzIDQzLjU3OSw1Mi41NDkgMjYuOTM0LDQzLjc5OCAgIDEwLjI4OCw1Mi41NDkgMTMuNDY3LDM0LjAxMyAwLDIwLjg4NyAxOC42MTEsMTguMTgyICIvPgo8Zz4KPC9nPgo8Zz4KPC9nPgo8Zz4KPC9nPgo8Zz4KPC9nPgo8Zz4KPC9nPgo8Zz4KPC9nPgo8Zz4KPC9nPgo8Zz4KPC9nPgo8Zz4KPC9nPgo8Zz4KPC9nPgo8Zz4KPC9nPgo8Zz4KPC9nPgo8Zz4KPC9nPgo8Zz4KPC9nPgo8Zz4KPC9nPgo8L3N2Zz4K">
          <a:extLst>
            <a:ext uri="{FF2B5EF4-FFF2-40B4-BE49-F238E27FC236}">
              <a16:creationId xmlns:a16="http://schemas.microsoft.com/office/drawing/2014/main" id="{29982056-0794-4DA0-A4DA-861D3757ABC2}"/>
            </a:ext>
          </a:extLst>
        </xdr:cNvPr>
        <xdr:cNvSpPr>
          <a:spLocks noChangeAspect="1" noChangeArrowheads="1"/>
        </xdr:cNvSpPr>
      </xdr:nvSpPr>
      <xdr:spPr bwMode="auto">
        <a:xfrm>
          <a:off x="10363200" y="821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304800"/>
    <xdr:sp macro="" textlink="">
      <xdr:nvSpPr>
        <xdr:cNvPr id="16" name="AutoShape 7" descr="data:image/svg+xml;utf8;base64,PD94bWwgdmVyc2lvbj0iMS4wIiBlbmNvZGluZz0iaXNvLTg4NTktMSI/Pgo8IS0tIEdlbmVyYXRvcjogQWRvYmUgSWxsdXN0cmF0b3IgMTkuMC4wLCBTVkcgRXhwb3J0IFBsdWctSW4gLiBTVkcgVmVyc2lvbjogNi4wMCBCdWlsZCAwKSAgLS0+CjxzdmcgeG1sbnM9Imh0dHA6Ly93d3cudzMub3JnLzIwMDAvc3ZnIiB4bWxuczp4bGluaz0iaHR0cDovL3d3dy53My5vcmcvMTk5OS94bGluayIgdmVyc2lvbj0iMS4xIiBpZD0iQ2FwYV8xIiB4PSIwcHgiIHk9IjBweCIgdmlld0JveD0iMCAwIDUzLjg2NyA1My44NjciIHN0eWxlPSJlbmFibGUtYmFja2dyb3VuZDpuZXcgMCAwIDUzLjg2NyA1My44Njc7IiB4bWw6c3BhY2U9InByZXNlcnZlIiB3aWR0aD0iNTEycHgiIGhlaWdodD0iNTEycHgiPgo8cG9seWdvbiBzdHlsZT0iZmlsbDojRUZDRTRBOyIgcG9pbnRzPSIyNi45MzQsMS4zMTggMzUuMjU2LDE4LjE4MiA1My44NjcsMjAuODg3IDQwLjQsMzQuMDEzIDQzLjU3OSw1Mi41NDkgMjYuOTM0LDQzLjc5OCAgIDEwLjI4OCw1Mi41NDkgMTMuNDY3LDM0LjAxMyAwLDIwLjg4NyAxOC42MTEsMTguMTgyICIvPgo8Zz4KPC9nPgo8Zz4KPC9nPgo8Zz4KPC9nPgo8Zz4KPC9nPgo8Zz4KPC9nPgo8Zz4KPC9nPgo8Zz4KPC9nPgo8Zz4KPC9nPgo8Zz4KPC9nPgo8Zz4KPC9nPgo8Zz4KPC9nPgo8Zz4KPC9nPgo8Zz4KPC9nPgo8Zz4KPC9nPgo8Zz4KPC9nPgo8L3N2Zz4K">
          <a:extLst>
            <a:ext uri="{FF2B5EF4-FFF2-40B4-BE49-F238E27FC236}">
              <a16:creationId xmlns:a16="http://schemas.microsoft.com/office/drawing/2014/main" id="{8352A488-23D2-48CE-836F-2A17C336B6DD}"/>
            </a:ext>
          </a:extLst>
        </xdr:cNvPr>
        <xdr:cNvSpPr>
          <a:spLocks noChangeAspect="1" noChangeArrowheads="1"/>
        </xdr:cNvSpPr>
      </xdr:nvSpPr>
      <xdr:spPr bwMode="auto">
        <a:xfrm>
          <a:off x="10363200" y="821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304800"/>
    <xdr:sp macro="" textlink="">
      <xdr:nvSpPr>
        <xdr:cNvPr id="17" name="AutoShape 7" descr="data:image/svg+xml;utf8;base64,PD94bWwgdmVyc2lvbj0iMS4wIiBlbmNvZGluZz0iaXNvLTg4NTktMSI/Pgo8IS0tIEdlbmVyYXRvcjogQWRvYmUgSWxsdXN0cmF0b3IgMTkuMC4wLCBTVkcgRXhwb3J0IFBsdWctSW4gLiBTVkcgVmVyc2lvbjogNi4wMCBCdWlsZCAwKSAgLS0+CjxzdmcgeG1sbnM9Imh0dHA6Ly93d3cudzMub3JnLzIwMDAvc3ZnIiB4bWxuczp4bGluaz0iaHR0cDovL3d3dy53My5vcmcvMTk5OS94bGluayIgdmVyc2lvbj0iMS4xIiBpZD0iQ2FwYV8xIiB4PSIwcHgiIHk9IjBweCIgdmlld0JveD0iMCAwIDUzLjg2NyA1My44NjciIHN0eWxlPSJlbmFibGUtYmFja2dyb3VuZDpuZXcgMCAwIDUzLjg2NyA1My44Njc7IiB4bWw6c3BhY2U9InByZXNlcnZlIiB3aWR0aD0iNTEycHgiIGhlaWdodD0iNTEycHgiPgo8cG9seWdvbiBzdHlsZT0iZmlsbDojRUZDRTRBOyIgcG9pbnRzPSIyNi45MzQsMS4zMTggMzUuMjU2LDE4LjE4MiA1My44NjcsMjAuODg3IDQwLjQsMzQuMDEzIDQzLjU3OSw1Mi41NDkgMjYuOTM0LDQzLjc5OCAgIDEwLjI4OCw1Mi41NDkgMTMuNDY3LDM0LjAxMyAwLDIwLjg4NyAxOC42MTEsMTguMTgyICIvPgo8Zz4KPC9nPgo8Zz4KPC9nPgo8Zz4KPC9nPgo8Zz4KPC9nPgo8Zz4KPC9nPgo8Zz4KPC9nPgo8Zz4KPC9nPgo8Zz4KPC9nPgo8Zz4KPC9nPgo8Zz4KPC9nPgo8Zz4KPC9nPgo8Zz4KPC9nPgo8Zz4KPC9nPgo8Zz4KPC9nPgo8Zz4KPC9nPgo8L3N2Zz4K">
          <a:extLst>
            <a:ext uri="{FF2B5EF4-FFF2-40B4-BE49-F238E27FC236}">
              <a16:creationId xmlns:a16="http://schemas.microsoft.com/office/drawing/2014/main" id="{D0665F13-BF8A-4F0B-ABD4-FF499C8D6C04}"/>
            </a:ext>
          </a:extLst>
        </xdr:cNvPr>
        <xdr:cNvSpPr>
          <a:spLocks noChangeAspect="1" noChangeArrowheads="1"/>
        </xdr:cNvSpPr>
      </xdr:nvSpPr>
      <xdr:spPr bwMode="auto">
        <a:xfrm>
          <a:off x="10363200" y="821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304800"/>
    <xdr:sp macro="" textlink="">
      <xdr:nvSpPr>
        <xdr:cNvPr id="18" name="AutoShape 7" descr="data:image/svg+xml;utf8;base64,PD94bWwgdmVyc2lvbj0iMS4wIiBlbmNvZGluZz0iaXNvLTg4NTktMSI/Pgo8IS0tIEdlbmVyYXRvcjogQWRvYmUgSWxsdXN0cmF0b3IgMTkuMC4wLCBTVkcgRXhwb3J0IFBsdWctSW4gLiBTVkcgVmVyc2lvbjogNi4wMCBCdWlsZCAwKSAgLS0+CjxzdmcgeG1sbnM9Imh0dHA6Ly93d3cudzMub3JnLzIwMDAvc3ZnIiB4bWxuczp4bGluaz0iaHR0cDovL3d3dy53My5vcmcvMTk5OS94bGluayIgdmVyc2lvbj0iMS4xIiBpZD0iQ2FwYV8xIiB4PSIwcHgiIHk9IjBweCIgdmlld0JveD0iMCAwIDUzLjg2NyA1My44NjciIHN0eWxlPSJlbmFibGUtYmFja2dyb3VuZDpuZXcgMCAwIDUzLjg2NyA1My44Njc7IiB4bWw6c3BhY2U9InByZXNlcnZlIiB3aWR0aD0iNTEycHgiIGhlaWdodD0iNTEycHgiPgo8cG9seWdvbiBzdHlsZT0iZmlsbDojRUZDRTRBOyIgcG9pbnRzPSIyNi45MzQsMS4zMTggMzUuMjU2LDE4LjE4MiA1My44NjcsMjAuODg3IDQwLjQsMzQuMDEzIDQzLjU3OSw1Mi41NDkgMjYuOTM0LDQzLjc5OCAgIDEwLjI4OCw1Mi41NDkgMTMuNDY3LDM0LjAxMyAwLDIwLjg4NyAxOC42MTEsMTguMTgyICIvPgo8Zz4KPC9nPgo8Zz4KPC9nPgo8Zz4KPC9nPgo8Zz4KPC9nPgo8Zz4KPC9nPgo8Zz4KPC9nPgo8Zz4KPC9nPgo8Zz4KPC9nPgo8Zz4KPC9nPgo8Zz4KPC9nPgo8Zz4KPC9nPgo8Zz4KPC9nPgo8Zz4KPC9nPgo8Zz4KPC9nPgo8Zz4KPC9nPgo8L3N2Zz4K">
          <a:extLst>
            <a:ext uri="{FF2B5EF4-FFF2-40B4-BE49-F238E27FC236}">
              <a16:creationId xmlns:a16="http://schemas.microsoft.com/office/drawing/2014/main" id="{1B7C9812-0922-4639-B2EA-9891A0E3DBD5}"/>
            </a:ext>
          </a:extLst>
        </xdr:cNvPr>
        <xdr:cNvSpPr>
          <a:spLocks noChangeAspect="1" noChangeArrowheads="1"/>
        </xdr:cNvSpPr>
      </xdr:nvSpPr>
      <xdr:spPr bwMode="auto">
        <a:xfrm>
          <a:off x="10363200" y="821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1</xdr:row>
      <xdr:rowOff>281940</xdr:rowOff>
    </xdr:from>
    <xdr:to>
      <xdr:col>3</xdr:col>
      <xdr:colOff>177165</xdr:colOff>
      <xdr:row>1</xdr:row>
      <xdr:rowOff>1310640</xdr:rowOff>
    </xdr:to>
    <xdr:pic>
      <xdr:nvPicPr>
        <xdr:cNvPr id="2" name="Imagen 1" descr="logo Palafolls">
          <a:extLst>
            <a:ext uri="{FF2B5EF4-FFF2-40B4-BE49-F238E27FC236}">
              <a16:creationId xmlns:a16="http://schemas.microsoft.com/office/drawing/2014/main" id="{BBB5314D-1225-4A6D-96C7-60E579DC3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" y="685800"/>
          <a:ext cx="343281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2200275</xdr:colOff>
      <xdr:row>1</xdr:row>
      <xdr:rowOff>285750</xdr:rowOff>
    </xdr:from>
    <xdr:to>
      <xdr:col>8</xdr:col>
      <xdr:colOff>11430</xdr:colOff>
      <xdr:row>1</xdr:row>
      <xdr:rowOff>1314450</xdr:rowOff>
    </xdr:to>
    <xdr:pic>
      <xdr:nvPicPr>
        <xdr:cNvPr id="3" name="Imagen 2" descr="logo Palafolls">
          <a:extLst>
            <a:ext uri="{FF2B5EF4-FFF2-40B4-BE49-F238E27FC236}">
              <a16:creationId xmlns:a16="http://schemas.microsoft.com/office/drawing/2014/main" id="{F06895F0-9C5C-49C0-8090-3195FCB42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1595" y="681990"/>
          <a:ext cx="3446145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1419224</xdr:colOff>
      <xdr:row>1</xdr:row>
      <xdr:rowOff>121328</xdr:rowOff>
    </xdr:from>
    <xdr:to>
      <xdr:col>5</xdr:col>
      <xdr:colOff>1350041</xdr:colOff>
      <xdr:row>1</xdr:row>
      <xdr:rowOff>2078354</xdr:rowOff>
    </xdr:to>
    <xdr:pic>
      <xdr:nvPicPr>
        <xdr:cNvPr id="4" name="Imagen 3" descr="Resultado de imagen de ajuntament de palafolls">
          <a:extLst>
            <a:ext uri="{FF2B5EF4-FFF2-40B4-BE49-F238E27FC236}">
              <a16:creationId xmlns:a16="http://schemas.microsoft.com/office/drawing/2014/main" id="{622B351D-2C61-4F4C-A330-F33A9279F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4454" y="523283"/>
          <a:ext cx="2938812" cy="1955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isreu-my.sharepoint.com/Mes%20documents/March&#233;s%20nationaux/FILTRAUTO/Etudes/Allevard%20Rejna%20Charmes%202003%20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https://grupoisreu-my.sharepoint.com/personal/minerva_grupoisr_eu/Documents/OFICINA%20TECNICA/PROYECTOS%20ABIERTOS/Ajuntament%20de%20Palafolls_JARDINERIA/Licitaci&#243;%202026%20Palafolls%20jardineria/Annex%20VIII%20%20Estudi%20Tecnic%20Jardineria%202026%20PALAFOLLS.xlsx?BF9156EF" TargetMode="External"/><Relationship Id="rId1" Type="http://schemas.openxmlformats.org/officeDocument/2006/relationships/externalLinkPath" Target="file:///\\BF9156EF\Annex%20VIII%20%20Estudi%20Tecnic%20Jardineria%202026%20PALAFOLL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isreu-my.sharepoint.com/Users/Javier/Desktop/Archivos/Senmenat/Estudio%20Tecnico%202014%20prueba%20escandall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isreu-my.sharepoint.com/Users/USER/Documents/0%20.%20PROYECTOS%20ABIERTOS/ERA/Ajuntaments%20ERA/Estudi%20Tecnic%20Basic%20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isreu-my.sharepoint.com/Users/javierg.GOP/Documents/02.-%20OPERACIONES/SimulacionLFL2004_06J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isreu-my.sharepoint.com/Users/Conrad/Documentos/0%20CLIENTES%20CONTROL'A+/AJUNTAMENT%20DE%20LA%20GARRIGA/ESTUDIS%20TECNICS%20I%20ECONOMICS/ESCOLA%20DE%20MUSIC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isreu-my.sharepoint.com/Users/USER/Documents/0%20.%20PROYECTOS%20ABIERTOS/ERA/General%20Optica/Resum%20Estudi%20Tecni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isreu-my.sharepoint.com/Users/Usuario/Documents/Proyectos%20Abiertos/Diputacion%20Foral%20de%20Bizkaia/PLIEGOS%20DIPUTACION%20ESCRITORIO/Tabla%204%20Estudio%20T&#233;cnico%20DFB%20Rev%20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Grup%20ISS\Escandalls%20Base\Escandallos%20Base%202004\Escandallo%202004%20GLOB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isreu-my.sharepoint.com/Users/Conrad/Documentos/0%20CLIENTES%20CONTROL'A+/DIVERSIA%20SERVICIOS/CEM/APLI%2012-1319-M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on Sociale"/>
      <sheetName val="Tables"/>
      <sheetName val="Etude"/>
      <sheetName val="Investissements"/>
      <sheetName val="Fournitures sanitaires"/>
      <sheetName val="Vitrerie"/>
      <sheetName val="Nombre d'heures théoriques"/>
      <sheetName val="Organisation prévisionnelle"/>
      <sheetName val="Compte d'exploitation"/>
      <sheetName val="Compte d'exploitation réduit"/>
      <sheetName val="Offre tarifaire"/>
      <sheetName val="Dotation en matériel"/>
      <sheetName val="Dossier d'affaire"/>
      <sheetName val="Prix unitaires au m²"/>
    </sheetNames>
    <sheetDataSet>
      <sheetData sheetId="0">
        <row r="5">
          <cell r="C5" t="str">
            <v>ALLEVARD REJNA</v>
          </cell>
        </row>
        <row r="9">
          <cell r="C9" t="str">
            <v>88131 CHARMES CEDEX</v>
          </cell>
        </row>
        <row r="11">
          <cell r="C11" t="str">
            <v>DANIEL BARBE</v>
          </cell>
        </row>
        <row r="17">
          <cell r="C17" t="str">
            <v>03 29 38 20 53</v>
          </cell>
        </row>
        <row r="19">
          <cell r="C19" t="str">
            <v>03 29 38 82 93</v>
          </cell>
        </row>
        <row r="21">
          <cell r="C21" t="str">
            <v>allevard-rejna.comm</v>
          </cell>
        </row>
        <row r="23">
          <cell r="C23" t="str">
            <v>ONET SERVICES NANCY</v>
          </cell>
        </row>
        <row r="25">
          <cell r="C25" t="str">
            <v>JACQUES LEROY.</v>
          </cell>
        </row>
      </sheetData>
      <sheetData sheetId="1"/>
      <sheetData sheetId="2"/>
      <sheetData sheetId="3">
        <row r="36">
          <cell r="H36">
            <v>3904.0825</v>
          </cell>
        </row>
      </sheetData>
      <sheetData sheetId="4"/>
      <sheetData sheetId="5"/>
      <sheetData sheetId="6"/>
      <sheetData sheetId="7"/>
      <sheetData sheetId="8">
        <row r="64">
          <cell r="E64">
            <v>1041.8726759999997</v>
          </cell>
        </row>
        <row r="82">
          <cell r="E82">
            <v>0.19000000000000003</v>
          </cell>
        </row>
        <row r="101">
          <cell r="E101">
            <v>21.545020000000005</v>
          </cell>
        </row>
        <row r="110">
          <cell r="E110">
            <v>0.38500000000000001</v>
          </cell>
        </row>
        <row r="121">
          <cell r="E121">
            <v>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"/>
      <sheetName val="Reg"/>
      <sheetName val="Gespa - Prats"/>
      <sheetName val="Caves-Escardes"/>
      <sheetName val="Sega - Desbrossament "/>
      <sheetName val="Poda"/>
      <sheetName val="Reposicions"/>
      <sheetName val="Sorrals"/>
      <sheetName val="Fitosanitaris"/>
      <sheetName val="Abonats"/>
      <sheetName val="Neteja"/>
      <sheetName val="TOTAL "/>
      <sheetName val="Tablas"/>
      <sheetName val="JARDINERIA"/>
    </sheetNames>
    <sheetDataSet>
      <sheetData sheetId="0"/>
      <sheetData sheetId="1">
        <row r="5">
          <cell r="T5">
            <v>0</v>
          </cell>
        </row>
      </sheetData>
      <sheetData sheetId="2">
        <row r="4">
          <cell r="T4">
            <v>1135.7142857142858</v>
          </cell>
        </row>
      </sheetData>
      <sheetData sheetId="3">
        <row r="4">
          <cell r="T4">
            <v>15.3</v>
          </cell>
        </row>
        <row r="17">
          <cell r="T17">
            <v>0</v>
          </cell>
        </row>
        <row r="18">
          <cell r="T18">
            <v>0</v>
          </cell>
        </row>
      </sheetData>
      <sheetData sheetId="4">
        <row r="4">
          <cell r="T4">
            <v>22.907512499999999</v>
          </cell>
        </row>
      </sheetData>
      <sheetData sheetId="5">
        <row r="4">
          <cell r="T4">
            <v>0</v>
          </cell>
        </row>
      </sheetData>
      <sheetData sheetId="6">
        <row r="5">
          <cell r="T5">
            <v>0</v>
          </cell>
        </row>
      </sheetData>
      <sheetData sheetId="7">
        <row r="4">
          <cell r="T4">
            <v>7.1999999999999993</v>
          </cell>
        </row>
      </sheetData>
      <sheetData sheetId="8">
        <row r="4">
          <cell r="T4">
            <v>0</v>
          </cell>
        </row>
      </sheetData>
      <sheetData sheetId="9">
        <row r="4">
          <cell r="T4">
            <v>0</v>
          </cell>
        </row>
      </sheetData>
      <sheetData sheetId="10">
        <row r="5">
          <cell r="U5">
            <v>2154.3936178107606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 GENERAL"/>
      <sheetName val="Reestructuraciones"/>
      <sheetName val="RAZON SOCIAL"/>
      <sheetName val="RESUMEN RENDIMIENTOS"/>
      <sheetName val="ESTUDIO TECNICO"/>
      <sheetName val="Distribución Turnos"/>
      <sheetName val="Desglose coste unitario"/>
      <sheetName val="Resumen Horas Limpieza"/>
      <sheetName val="INDICADORES"/>
      <sheetName val="DISTRIBUCIÓN"/>
      <sheetName val="DISTRIBUCIÓN COSTE"/>
      <sheetName val="INDICADORES VARIOS"/>
      <sheetName val="DESGLOSE ECONOMICO"/>
      <sheetName val="COSTES DE PERSONAL"/>
      <sheetName val="TABLAS"/>
      <sheetName val="ORGANIZACION PROVISIONAL"/>
      <sheetName val="Resumen de Horas"/>
      <sheetName val="VALORACION DE COSTES"/>
      <sheetName val="Coste Estructura"/>
      <sheetName val="AMORTIZACIÓNES"/>
      <sheetName val="SUBCONTRATACIÓN"/>
      <sheetName val="CONSUMIBLES HIGIENICOS"/>
      <sheetName val="Tareas Especialista"/>
      <sheetName val="Cuenta de Explotación"/>
      <sheetName val="Cuenta de Resultados Analitica"/>
      <sheetName val="DATOS VARIOS"/>
      <sheetName val="DATOS PERSONAL"/>
      <sheetName val="Auditoria Exter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6">
          <cell r="E6">
            <v>1</v>
          </cell>
          <cell r="F6">
            <v>2</v>
          </cell>
          <cell r="G6">
            <v>3</v>
          </cell>
          <cell r="H6">
            <v>4</v>
          </cell>
          <cell r="I6">
            <v>5</v>
          </cell>
          <cell r="J6">
            <v>6</v>
          </cell>
          <cell r="K6">
            <v>7</v>
          </cell>
          <cell r="L6">
            <v>8</v>
          </cell>
          <cell r="M6">
            <v>9</v>
          </cell>
          <cell r="N6">
            <v>10</v>
          </cell>
        </row>
        <row r="7">
          <cell r="F7" t="str">
            <v>LIMPIADORA</v>
          </cell>
          <cell r="G7" t="str">
            <v>PEON ESPECIALISTA</v>
          </cell>
          <cell r="H7" t="str">
            <v>ESPECIALISTA</v>
          </cell>
          <cell r="I7" t="str">
            <v>COND. LIMPIADOR</v>
          </cell>
          <cell r="J7" t="str">
            <v>RESPONSABLE EQUIPO</v>
          </cell>
          <cell r="K7" t="str">
            <v>ENCARGADO DE EDIFICIO</v>
          </cell>
          <cell r="L7" t="str">
            <v>SUPERVISOR DE SECTOR</v>
          </cell>
          <cell r="M7" t="str">
            <v>SUPERVISOR DE ZONA</v>
          </cell>
          <cell r="N7" t="str">
            <v>ENCARGADO GENERAL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 GENERAL"/>
      <sheetName val="Reestructuraciones"/>
      <sheetName val="RAZON SOCIAL"/>
      <sheetName val="RESUMEN RENDIMIENTOS"/>
      <sheetName val="TABLAS"/>
      <sheetName val="ESTUDIO TECNICO"/>
      <sheetName val="Distribución Turnos"/>
      <sheetName val="Desglose coste unitario"/>
      <sheetName val="Resumen Horas Limpieza"/>
      <sheetName val="INDICADORES"/>
      <sheetName val="DISTRIBUCIÓN"/>
      <sheetName val="DISTRIBUCIÓN COSTE"/>
      <sheetName val="INDICADORES VARIOS"/>
      <sheetName val="DESGLOSE ECONOMICO"/>
      <sheetName val="COSTES DE PERSONAL"/>
      <sheetName val="ORGANIZACION PROVISIONAL"/>
      <sheetName val="Resumen de Horas"/>
      <sheetName val="VALORACION DE COSTES"/>
      <sheetName val="Coste Estructura"/>
      <sheetName val="AMORTIZACIÓNES"/>
      <sheetName val="SUBCONTRATACIÓN"/>
      <sheetName val="CONSUMIBLES HIGIENICOS"/>
      <sheetName val="Tareas Especialista"/>
      <sheetName val="Cuenta de Explotación"/>
      <sheetName val="Cuenta de Resultados Analitica"/>
      <sheetName val="DATOS VARIOS"/>
      <sheetName val="PERSONAL"/>
      <sheetName val="DATOS PERSONAL"/>
      <sheetName val="Rendiments"/>
    </sheetNames>
    <sheetDataSet>
      <sheetData sheetId="0"/>
      <sheetData sheetId="1"/>
      <sheetData sheetId="2"/>
      <sheetData sheetId="3"/>
      <sheetData sheetId="4">
        <row r="7">
          <cell r="D7">
            <v>0</v>
          </cell>
        </row>
        <row r="8">
          <cell r="D8" t="str">
            <v>LIMPIADORA</v>
          </cell>
        </row>
        <row r="9">
          <cell r="D9" t="str">
            <v>PEON ESPECIALISTA</v>
          </cell>
        </row>
        <row r="10">
          <cell r="D10" t="str">
            <v>ESPECIALISTA</v>
          </cell>
        </row>
        <row r="11">
          <cell r="D11" t="str">
            <v>COND. LIMPIADOR</v>
          </cell>
        </row>
        <row r="12">
          <cell r="D12" t="str">
            <v>RESPONSABLE EQUIPO</v>
          </cell>
        </row>
        <row r="13">
          <cell r="D13" t="str">
            <v>ENCARGADO DE EDIFICIO</v>
          </cell>
        </row>
        <row r="14">
          <cell r="D14" t="str">
            <v>SUPERVISOR DE SECTOR</v>
          </cell>
        </row>
        <row r="15">
          <cell r="D15" t="str">
            <v>SUPERVISOR DE ZONA</v>
          </cell>
        </row>
        <row r="16">
          <cell r="D16" t="str">
            <v>ENCARGADO GENERAL</v>
          </cell>
        </row>
        <row r="61">
          <cell r="D61">
            <v>0</v>
          </cell>
        </row>
        <row r="62">
          <cell r="D62" t="str">
            <v>Almacenes</v>
          </cell>
        </row>
        <row r="63">
          <cell r="D63" t="str">
            <v>Aulas</v>
          </cell>
        </row>
        <row r="64">
          <cell r="D64" t="str">
            <v>Baños y vestuarios</v>
          </cell>
        </row>
        <row r="65">
          <cell r="D65" t="str">
            <v>Comedores offices</v>
          </cell>
        </row>
        <row r="66">
          <cell r="D66" t="str">
            <v>Despachos</v>
          </cell>
        </row>
        <row r="67">
          <cell r="D67" t="str">
            <v>Escaleras y ascensores</v>
          </cell>
        </row>
        <row r="68">
          <cell r="D68" t="str">
            <v>Pasillos</v>
          </cell>
        </row>
        <row r="69">
          <cell r="D69" t="str">
            <v>Salas de tecnicas</v>
          </cell>
        </row>
        <row r="70">
          <cell r="D70" t="str">
            <v>Terrazas</v>
          </cell>
        </row>
        <row r="71">
          <cell r="D71" t="str">
            <v>Vestibulos y accesos</v>
          </cell>
        </row>
        <row r="72">
          <cell r="D72" t="str">
            <v>Aparcamiento</v>
          </cell>
        </row>
        <row r="73">
          <cell r="D73" t="str">
            <v>Otros</v>
          </cell>
        </row>
        <row r="74">
          <cell r="D74" t="str">
            <v>Exteriores</v>
          </cell>
        </row>
        <row r="94">
          <cell r="D94">
            <v>0</v>
          </cell>
        </row>
        <row r="95">
          <cell r="D95" t="str">
            <v>Almacen</v>
          </cell>
        </row>
        <row r="96">
          <cell r="D96" t="str">
            <v>Archivos</v>
          </cell>
        </row>
        <row r="97">
          <cell r="D97" t="str">
            <v>Auditorio</v>
          </cell>
        </row>
        <row r="98">
          <cell r="D98" t="str">
            <v>Aula Infantil</v>
          </cell>
        </row>
        <row r="99">
          <cell r="D99" t="str">
            <v>Ascensores</v>
          </cell>
        </row>
        <row r="100">
          <cell r="D100" t="str">
            <v>Aulas</v>
          </cell>
        </row>
        <row r="101">
          <cell r="D101" t="str">
            <v>Baños</v>
          </cell>
        </row>
        <row r="102">
          <cell r="D102" t="str">
            <v>Biblioteca</v>
          </cell>
        </row>
        <row r="103">
          <cell r="D103" t="str">
            <v>Capilla</v>
          </cell>
        </row>
        <row r="104">
          <cell r="D104" t="str">
            <v>Consultorio</v>
          </cell>
        </row>
        <row r="105">
          <cell r="D105" t="str">
            <v>Cocinas completo</v>
          </cell>
        </row>
        <row r="106">
          <cell r="D106" t="str">
            <v>Cocinas superficies</v>
          </cell>
        </row>
        <row r="107">
          <cell r="D107" t="str">
            <v>Comedor de suelos</v>
          </cell>
        </row>
        <row r="108">
          <cell r="D108" t="str">
            <v>Comedor completo</v>
          </cell>
        </row>
        <row r="109">
          <cell r="D109" t="str">
            <v>Despachos</v>
          </cell>
        </row>
        <row r="110">
          <cell r="D110" t="str">
            <v>Duchas</v>
          </cell>
        </row>
        <row r="111">
          <cell r="D111" t="str">
            <v>Escaleras</v>
          </cell>
        </row>
        <row r="112">
          <cell r="D112" t="str">
            <v>Entrada Exterior</v>
          </cell>
        </row>
        <row r="113">
          <cell r="D113" t="str">
            <v>Gimnasio</v>
          </cell>
        </row>
        <row r="114">
          <cell r="D114" t="str">
            <v>Habitaciones con baño</v>
          </cell>
        </row>
        <row r="115">
          <cell r="D115" t="str">
            <v>Habitaciones sin baño</v>
          </cell>
        </row>
        <row r="116">
          <cell r="D116" t="str">
            <v>Habitaciones de guardia</v>
          </cell>
        </row>
        <row r="117">
          <cell r="D117" t="str">
            <v>Laboratorios</v>
          </cell>
        </row>
        <row r="118">
          <cell r="D118" t="str">
            <v>Pista Deportiva</v>
          </cell>
        </row>
        <row r="119">
          <cell r="D119" t="str">
            <v>Pasillos</v>
          </cell>
        </row>
        <row r="120">
          <cell r="D120" t="str">
            <v>Pasillos M P</v>
          </cell>
        </row>
        <row r="121">
          <cell r="D121" t="str">
            <v>Pasillos M M</v>
          </cell>
        </row>
        <row r="122">
          <cell r="D122" t="str">
            <v>Pasillos M G</v>
          </cell>
        </row>
        <row r="123">
          <cell r="D123" t="str">
            <v>Pasillos M SG</v>
          </cell>
        </row>
        <row r="124">
          <cell r="D124" t="str">
            <v>Patio exterior</v>
          </cell>
        </row>
        <row r="125">
          <cell r="D125" t="str">
            <v>Parking exterior G</v>
          </cell>
        </row>
        <row r="126">
          <cell r="D126" t="str">
            <v>Parking interior P</v>
          </cell>
        </row>
        <row r="127">
          <cell r="D127" t="str">
            <v>Parking interior M</v>
          </cell>
        </row>
        <row r="128">
          <cell r="D128" t="str">
            <v>Parking exterior G</v>
          </cell>
        </row>
        <row r="129">
          <cell r="D129" t="str">
            <v>Playa Piscina</v>
          </cell>
        </row>
        <row r="130">
          <cell r="D130" t="str">
            <v>Rehabilitacion</v>
          </cell>
        </row>
        <row r="131">
          <cell r="D131" t="str">
            <v>Sala de ventas P</v>
          </cell>
        </row>
        <row r="132">
          <cell r="D132" t="str">
            <v>Sala de ventas M</v>
          </cell>
        </row>
        <row r="133">
          <cell r="D133" t="str">
            <v>Sala de ventas G</v>
          </cell>
        </row>
        <row r="134">
          <cell r="D134" t="str">
            <v>Sala de ventas SG &gt; 2500</v>
          </cell>
        </row>
        <row r="135">
          <cell r="D135" t="str">
            <v>Salas Blancas</v>
          </cell>
        </row>
        <row r="136">
          <cell r="D136" t="str">
            <v>Salas de maquinas</v>
          </cell>
        </row>
        <row r="137">
          <cell r="D137" t="str">
            <v>Salas de espera</v>
          </cell>
        </row>
        <row r="138">
          <cell r="D138" t="str">
            <v>Sala de reuniones</v>
          </cell>
        </row>
        <row r="139">
          <cell r="D139" t="str">
            <v>Saunas Hielo</v>
          </cell>
        </row>
        <row r="140">
          <cell r="D140" t="str">
            <v>Solarium</v>
          </cell>
        </row>
        <row r="141">
          <cell r="D141" t="str">
            <v>Vestibulos</v>
          </cell>
        </row>
        <row r="142">
          <cell r="D142" t="str">
            <v>Vestibulo fre M P</v>
          </cell>
        </row>
        <row r="143">
          <cell r="D143" t="str">
            <v>Vestibulos fre M M</v>
          </cell>
        </row>
        <row r="144">
          <cell r="D144" t="str">
            <v>Vestibulo fre M G</v>
          </cell>
        </row>
        <row r="145">
          <cell r="D145" t="str">
            <v>Vestibulo fre M SG</v>
          </cell>
        </row>
        <row r="146">
          <cell r="D146" t="str">
            <v>Vestuarios Taquillas</v>
          </cell>
        </row>
        <row r="147">
          <cell r="D147" t="str">
            <v>Vestuarios Completos</v>
          </cell>
        </row>
        <row r="148">
          <cell r="D148" t="str">
            <v>Vestibulo fre M SG</v>
          </cell>
        </row>
        <row r="149">
          <cell r="D149" t="str">
            <v>Vestuarios Taquillas</v>
          </cell>
        </row>
        <row r="150">
          <cell r="D150" t="str">
            <v>Suelos Despachos</v>
          </cell>
        </row>
        <row r="151">
          <cell r="D151" t="str">
            <v>Mobiliario Despachos</v>
          </cell>
        </row>
        <row r="152">
          <cell r="D152" t="str">
            <v>Aplicación de emulsiones</v>
          </cell>
        </row>
        <row r="153">
          <cell r="D153" t="str">
            <v>Aplicación de emulsiones, decapado</v>
          </cell>
        </row>
        <row r="154">
          <cell r="D154" t="str">
            <v>Cristalizado de Suelos</v>
          </cell>
        </row>
        <row r="155">
          <cell r="D155" t="str">
            <v>Decapado Cristalizado de Suelos</v>
          </cell>
        </row>
        <row r="156">
          <cell r="D156" t="str">
            <v>Limpieza de Moquetas Champú</v>
          </cell>
        </row>
        <row r="157">
          <cell r="D157" t="str">
            <v>Limpieza de Moquetas IE</v>
          </cell>
        </row>
        <row r="158">
          <cell r="D158" t="str">
            <v>Cristales</v>
          </cell>
        </row>
        <row r="159">
          <cell r="D159" t="str">
            <v>Cristales escaparates</v>
          </cell>
        </row>
        <row r="160">
          <cell r="D160" t="str">
            <v>Cristales cocinas</v>
          </cell>
        </row>
        <row r="161">
          <cell r="D161" t="str">
            <v>Cristales Obra</v>
          </cell>
        </row>
        <row r="162">
          <cell r="D162" t="str">
            <v>Paredes Alicatadas</v>
          </cell>
        </row>
        <row r="163">
          <cell r="D163" t="str">
            <v>Techos PVC</v>
          </cell>
        </row>
        <row r="164">
          <cell r="D164" t="str">
            <v>Limpieza de Graderias exteriores</v>
          </cell>
        </row>
        <row r="165">
          <cell r="D165" t="str">
            <v>Limpieza de Graderias interiores</v>
          </cell>
        </row>
        <row r="166">
          <cell r="D166" t="str">
            <v>Sala Gimnasia Diafana</v>
          </cell>
        </row>
        <row r="167">
          <cell r="D167" t="str">
            <v>Vacio 4</v>
          </cell>
        </row>
        <row r="168">
          <cell r="D168" t="str">
            <v>Vacio 5</v>
          </cell>
        </row>
        <row r="169">
          <cell r="D169" t="str">
            <v>Vacio 6</v>
          </cell>
        </row>
        <row r="170">
          <cell r="D170" t="str">
            <v>Vacio 7</v>
          </cell>
        </row>
        <row r="171">
          <cell r="D171" t="str">
            <v>Vacio 8</v>
          </cell>
        </row>
        <row r="172">
          <cell r="D172" t="str">
            <v>Vacio 9</v>
          </cell>
        </row>
        <row r="173">
          <cell r="D173" t="str">
            <v>Vacio 14</v>
          </cell>
        </row>
        <row r="174">
          <cell r="D174" t="str">
            <v>Vacio 10</v>
          </cell>
        </row>
        <row r="175">
          <cell r="D175" t="str">
            <v>Vacio 11</v>
          </cell>
        </row>
        <row r="176">
          <cell r="D176" t="str">
            <v>Vacio 12</v>
          </cell>
        </row>
        <row r="177">
          <cell r="D177" t="str">
            <v>Vacio 13</v>
          </cell>
        </row>
        <row r="178">
          <cell r="D178" t="str">
            <v>Vacio 15</v>
          </cell>
        </row>
        <row r="179">
          <cell r="D179" t="str">
            <v>Vacio 16</v>
          </cell>
        </row>
        <row r="180">
          <cell r="D180" t="str">
            <v>Vacio 17</v>
          </cell>
        </row>
        <row r="181">
          <cell r="D181" t="str">
            <v>Vacio 18</v>
          </cell>
        </row>
        <row r="182">
          <cell r="D182" t="str">
            <v>Vacio 19</v>
          </cell>
        </row>
        <row r="183">
          <cell r="D183" t="str">
            <v>Mantenimiento altas</v>
          </cell>
        </row>
        <row r="184">
          <cell r="D184" t="str">
            <v>Aclarado</v>
          </cell>
        </row>
        <row r="185">
          <cell r="D185" t="str">
            <v>Aplicación de emulsiones</v>
          </cell>
        </row>
        <row r="186">
          <cell r="D186" t="str">
            <v>Aspiracion de agua</v>
          </cell>
        </row>
        <row r="187">
          <cell r="D187" t="str">
            <v>Aspiracion de polvo en moquetas</v>
          </cell>
        </row>
        <row r="188">
          <cell r="D188" t="str">
            <v>Aspirado paredes tapizadas</v>
          </cell>
        </row>
        <row r="189">
          <cell r="D189" t="str">
            <v>Barrido de suelos</v>
          </cell>
        </row>
        <row r="190">
          <cell r="D190" t="str">
            <v>Barrido Humedo 1,5 m</v>
          </cell>
        </row>
        <row r="191">
          <cell r="D191" t="str">
            <v>Barrido Humedo 45 cm</v>
          </cell>
        </row>
        <row r="192">
          <cell r="D192" t="str">
            <v>Barrido Humedo 75 cm</v>
          </cell>
        </row>
        <row r="193">
          <cell r="D193" t="str">
            <v>Barrido Mec G</v>
          </cell>
        </row>
        <row r="194">
          <cell r="D194" t="str">
            <v>Barrido Mec M</v>
          </cell>
        </row>
        <row r="195">
          <cell r="D195" t="str">
            <v>Barrido Mec P</v>
          </cell>
        </row>
        <row r="196">
          <cell r="D196" t="str">
            <v>Barrido Mec SG</v>
          </cell>
        </row>
        <row r="197">
          <cell r="D197" t="str">
            <v>Desempolvado de mobiliario</v>
          </cell>
        </row>
        <row r="198">
          <cell r="D198" t="str">
            <v>Desempolvado de paredes</v>
          </cell>
        </row>
        <row r="199">
          <cell r="D199" t="str">
            <v>Desempolvado de paredes con mopsec</v>
          </cell>
        </row>
        <row r="200">
          <cell r="D200" t="str">
            <v>Desempolvado de persionas con mopsec</v>
          </cell>
        </row>
        <row r="201">
          <cell r="D201" t="str">
            <v>Desempolvado de puertas y marcos</v>
          </cell>
        </row>
        <row r="202">
          <cell r="D202" t="str">
            <v>Desempolvado de puntos de luz</v>
          </cell>
        </row>
        <row r="203">
          <cell r="D203" t="str">
            <v>Desempolvado de radiadores</v>
          </cell>
        </row>
        <row r="204">
          <cell r="D204" t="str">
            <v>Desempolvado de techos</v>
          </cell>
        </row>
        <row r="205">
          <cell r="D205" t="str">
            <v>Fregado a fondo de paredes</v>
          </cell>
        </row>
        <row r="206">
          <cell r="D206" t="str">
            <v>Fregado con mocho domestico</v>
          </cell>
        </row>
        <row r="207">
          <cell r="D207" t="str">
            <v>Fregado con mopa. Cubo doble</v>
          </cell>
        </row>
        <row r="208">
          <cell r="D208" t="str">
            <v>Fregado con mopa. Cubo sencillo</v>
          </cell>
        </row>
        <row r="209">
          <cell r="D209" t="str">
            <v>Fregado con sistema Bio</v>
          </cell>
        </row>
        <row r="210">
          <cell r="D210" t="str">
            <v>Fregado con sistema pretratado</v>
          </cell>
        </row>
        <row r="211">
          <cell r="D211" t="str">
            <v>Fregado mecanico de suelos Fregadora G</v>
          </cell>
        </row>
        <row r="212">
          <cell r="D212" t="str">
            <v>Fregado mecanico de suelos Fregadora M</v>
          </cell>
        </row>
        <row r="213">
          <cell r="D213" t="str">
            <v>Fregado mecanico de suelos Fregadora P</v>
          </cell>
        </row>
        <row r="214">
          <cell r="D214" t="str">
            <v>Fregado mecanico de suelos Fregadora SG</v>
          </cell>
        </row>
        <row r="215">
          <cell r="D215" t="str">
            <v>Fregado mecanico de suelos Rotativa</v>
          </cell>
        </row>
        <row r="216">
          <cell r="D216" t="str">
            <v>Limpieza a fondo de mobiliario</v>
          </cell>
        </row>
        <row r="217">
          <cell r="D217" t="str">
            <v>Limpieza a fondo de persianas</v>
          </cell>
        </row>
        <row r="218">
          <cell r="D218" t="str">
            <v>Limpieza de accesorios y dispensadores en aseos</v>
          </cell>
        </row>
        <row r="219">
          <cell r="D219" t="str">
            <v>Limpieza de alicatados</v>
          </cell>
        </row>
        <row r="220">
          <cell r="D220" t="str">
            <v>Limpieza de barandillas</v>
          </cell>
        </row>
        <row r="221">
          <cell r="D221" t="str">
            <v>Limpieza de cristales exteriores</v>
          </cell>
        </row>
        <row r="222">
          <cell r="D222" t="str">
            <v>Limpieza de cristales interiores</v>
          </cell>
        </row>
        <row r="223">
          <cell r="D223" t="str">
            <v>Limpieza de cuñas y bandejas</v>
          </cell>
        </row>
        <row r="224">
          <cell r="D224" t="str">
            <v>Limpieza de espejos</v>
          </cell>
        </row>
        <row r="225">
          <cell r="D225" t="str">
            <v>Limpieza de juguetes</v>
          </cell>
        </row>
        <row r="226">
          <cell r="D226" t="str">
            <v>Limpieza de moquetas con shampu</v>
          </cell>
        </row>
        <row r="227">
          <cell r="D227" t="str">
            <v>Limpieza de moquetas Host</v>
          </cell>
        </row>
        <row r="228">
          <cell r="D228" t="str">
            <v>Limpieza de Moquetas IE</v>
          </cell>
        </row>
        <row r="229">
          <cell r="D229" t="str">
            <v xml:space="preserve">Limpieza de papeleras </v>
          </cell>
        </row>
        <row r="230">
          <cell r="D230" t="str">
            <v>Limpieza de paredes con rastrillo</v>
          </cell>
        </row>
        <row r="231">
          <cell r="D231" t="str">
            <v>Limpieza de puertas y marcos</v>
          </cell>
        </row>
        <row r="232">
          <cell r="D232" t="str">
            <v>Limpieza de puntos de luz</v>
          </cell>
        </row>
        <row r="233">
          <cell r="D233" t="str">
            <v>Limpieza de salas de ordenadores</v>
          </cell>
        </row>
        <row r="234">
          <cell r="D234" t="str">
            <v>Limpieza de sanitarios Wc</v>
          </cell>
        </row>
        <row r="235">
          <cell r="D235" t="str">
            <v>Limpieza elementos superficies verticales</v>
          </cell>
        </row>
        <row r="236">
          <cell r="D236" t="str">
            <v>Limpieza humeda/desinfeccion de mobiliario</v>
          </cell>
        </row>
        <row r="237">
          <cell r="D237" t="str">
            <v>Limpieza humeda/desinfeccion de paredes</v>
          </cell>
        </row>
        <row r="238">
          <cell r="D238" t="str">
            <v>Limpieza humeda/desinfeccion de techos</v>
          </cell>
        </row>
        <row r="239">
          <cell r="D239" t="str">
            <v xml:space="preserve">Limpieza Lavabos, picas </v>
          </cell>
        </row>
        <row r="240">
          <cell r="D240" t="str">
            <v>Limpieza porche clase infantil</v>
          </cell>
        </row>
        <row r="241">
          <cell r="D241" t="str">
            <v xml:space="preserve">Limpieza presión </v>
          </cell>
        </row>
        <row r="242">
          <cell r="D242" t="str">
            <v>Metodo spray con maquina de alta velocidad</v>
          </cell>
        </row>
        <row r="243">
          <cell r="D243" t="str">
            <v>Neutralizado de suelos</v>
          </cell>
        </row>
        <row r="244">
          <cell r="D244" t="str">
            <v>Playa Piscina</v>
          </cell>
        </row>
        <row r="245">
          <cell r="D245" t="str">
            <v>Pulverizado</v>
          </cell>
        </row>
        <row r="246">
          <cell r="D246" t="str">
            <v>Repaso de cristales</v>
          </cell>
        </row>
        <row r="247">
          <cell r="D247" t="str">
            <v>Retirada papeles patios exteriores</v>
          </cell>
        </row>
        <row r="248">
          <cell r="D248" t="str">
            <v>Cristalizado de suelos</v>
          </cell>
        </row>
        <row r="249">
          <cell r="D249" t="str">
            <v>Tratamiento de suelos Aplicacion de emulsiones</v>
          </cell>
        </row>
        <row r="250">
          <cell r="D250" t="str">
            <v xml:space="preserve">Vaciado de papeleras </v>
          </cell>
        </row>
        <row r="251">
          <cell r="D251" t="str">
            <v>Vaciado papeleras aparcamiento</v>
          </cell>
        </row>
        <row r="252">
          <cell r="D252" t="str">
            <v>Limpieza de campana extractora</v>
          </cell>
        </row>
        <row r="253">
          <cell r="D253" t="str">
            <v>Limpieza de mobiliario cocina</v>
          </cell>
        </row>
        <row r="254">
          <cell r="D254" t="str">
            <v>Limpieza de rejillas y sumideros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6">
          <cell r="D336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3">
          <cell r="D363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0</v>
          </cell>
        </row>
        <row r="371">
          <cell r="D371">
            <v>0</v>
          </cell>
        </row>
        <row r="372">
          <cell r="D372">
            <v>0</v>
          </cell>
        </row>
        <row r="373">
          <cell r="D373">
            <v>0</v>
          </cell>
        </row>
        <row r="374">
          <cell r="D374">
            <v>0</v>
          </cell>
        </row>
        <row r="375">
          <cell r="D375">
            <v>0</v>
          </cell>
        </row>
        <row r="376">
          <cell r="D376">
            <v>0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0</v>
          </cell>
        </row>
        <row r="387">
          <cell r="D387">
            <v>0</v>
          </cell>
        </row>
        <row r="388">
          <cell r="D388">
            <v>0</v>
          </cell>
        </row>
        <row r="389">
          <cell r="D389">
            <v>0</v>
          </cell>
        </row>
        <row r="390">
          <cell r="D390">
            <v>0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5">
          <cell r="D395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</sheetData>
      <sheetData sheetId="5">
        <row r="7">
          <cell r="BR7">
            <v>19500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">
          <cell r="F3" t="str">
            <v>Preu unitari</v>
          </cell>
          <cell r="J3" t="str">
            <v>Duracio de la amortitzacio en mesos</v>
          </cell>
        </row>
        <row r="4">
          <cell r="F4">
            <v>796.10249999999996</v>
          </cell>
          <cell r="J4">
            <v>0</v>
          </cell>
        </row>
        <row r="5">
          <cell r="F5">
            <v>830.55000000000007</v>
          </cell>
          <cell r="J5">
            <v>0</v>
          </cell>
        </row>
        <row r="6">
          <cell r="F6">
            <v>707.48987854251016</v>
          </cell>
          <cell r="J6">
            <v>0</v>
          </cell>
        </row>
        <row r="7">
          <cell r="F7">
            <v>913.34999999999991</v>
          </cell>
          <cell r="J7">
            <v>0</v>
          </cell>
        </row>
        <row r="8">
          <cell r="F8">
            <v>927.08249999999998</v>
          </cell>
          <cell r="J8">
            <v>0</v>
          </cell>
        </row>
        <row r="9">
          <cell r="F9">
            <v>935.82749999999999</v>
          </cell>
          <cell r="J9">
            <v>0</v>
          </cell>
        </row>
        <row r="10">
          <cell r="F10">
            <v>949.30500000000006</v>
          </cell>
          <cell r="J10">
            <v>0</v>
          </cell>
        </row>
        <row r="11">
          <cell r="F11">
            <v>384.86842105263156</v>
          </cell>
          <cell r="J11">
            <v>0</v>
          </cell>
        </row>
        <row r="12">
          <cell r="F12">
            <v>1257.0850202429149</v>
          </cell>
          <cell r="J12">
            <v>0</v>
          </cell>
        </row>
        <row r="13">
          <cell r="F13">
            <v>1414.2206477732793</v>
          </cell>
          <cell r="J13">
            <v>0</v>
          </cell>
        </row>
        <row r="14">
          <cell r="F14">
            <v>1571.356275303644</v>
          </cell>
          <cell r="J14">
            <v>0</v>
          </cell>
        </row>
        <row r="15">
          <cell r="F15">
            <v>1728.4919028340082</v>
          </cell>
          <cell r="J15">
            <v>0</v>
          </cell>
        </row>
        <row r="16">
          <cell r="F16">
            <v>1807.0597165991903</v>
          </cell>
          <cell r="J16">
            <v>0</v>
          </cell>
        </row>
        <row r="17">
          <cell r="F17">
            <v>1807.0597165991903</v>
          </cell>
          <cell r="J17">
            <v>0</v>
          </cell>
        </row>
        <row r="18">
          <cell r="F18">
            <v>1885.6275303643727</v>
          </cell>
          <cell r="J18">
            <v>0</v>
          </cell>
        </row>
        <row r="19">
          <cell r="F19">
            <v>2042.7631578947369</v>
          </cell>
          <cell r="J19">
            <v>0</v>
          </cell>
        </row>
        <row r="20">
          <cell r="F20">
            <v>2199.8987854251009</v>
          </cell>
          <cell r="J20">
            <v>0</v>
          </cell>
        </row>
        <row r="21">
          <cell r="F21">
            <v>2514.1700404858298</v>
          </cell>
          <cell r="J21">
            <v>0</v>
          </cell>
        </row>
        <row r="22">
          <cell r="F22">
            <v>2514.1700404858298</v>
          </cell>
          <cell r="J22">
            <v>0</v>
          </cell>
        </row>
        <row r="23">
          <cell r="F23">
            <v>2592.7378542510123</v>
          </cell>
          <cell r="J23">
            <v>0</v>
          </cell>
        </row>
        <row r="24">
          <cell r="F24">
            <v>2749.8734817813765</v>
          </cell>
          <cell r="J24">
            <v>0</v>
          </cell>
        </row>
        <row r="25">
          <cell r="F25">
            <v>3456.9838056680164</v>
          </cell>
          <cell r="J25">
            <v>0</v>
          </cell>
        </row>
        <row r="26">
          <cell r="F26">
            <v>3771.2550607287453</v>
          </cell>
          <cell r="J26">
            <v>0</v>
          </cell>
        </row>
        <row r="27">
          <cell r="F27">
            <v>4085.5263157894738</v>
          </cell>
          <cell r="J27">
            <v>0</v>
          </cell>
        </row>
        <row r="28">
          <cell r="F28">
            <v>4085.5263157894738</v>
          </cell>
          <cell r="J28">
            <v>0</v>
          </cell>
        </row>
        <row r="29">
          <cell r="F29">
            <v>4164.0941295546563</v>
          </cell>
          <cell r="J29">
            <v>0</v>
          </cell>
        </row>
        <row r="30">
          <cell r="F30">
            <v>4871.2044534412953</v>
          </cell>
          <cell r="J30">
            <v>0</v>
          </cell>
        </row>
        <row r="31">
          <cell r="F31">
            <v>4949.7722672064774</v>
          </cell>
          <cell r="J31">
            <v>0</v>
          </cell>
        </row>
        <row r="32">
          <cell r="F32">
            <v>5656.8825910931173</v>
          </cell>
          <cell r="J32">
            <v>0</v>
          </cell>
        </row>
        <row r="33">
          <cell r="F33">
            <v>283.14777327935224</v>
          </cell>
          <cell r="J33">
            <v>0</v>
          </cell>
        </row>
        <row r="34">
          <cell r="F34">
            <v>384.86842105263156</v>
          </cell>
          <cell r="J34">
            <v>0</v>
          </cell>
        </row>
        <row r="35">
          <cell r="F35">
            <v>59.210526315789473</v>
          </cell>
          <cell r="J35">
            <v>0</v>
          </cell>
        </row>
        <row r="36">
          <cell r="F36">
            <v>111.2</v>
          </cell>
          <cell r="J36">
            <v>0</v>
          </cell>
        </row>
        <row r="37">
          <cell r="F37">
            <v>191.2</v>
          </cell>
          <cell r="J37">
            <v>0</v>
          </cell>
        </row>
        <row r="38">
          <cell r="F38">
            <v>296</v>
          </cell>
          <cell r="J38">
            <v>0</v>
          </cell>
        </row>
        <row r="39">
          <cell r="F39">
            <v>336</v>
          </cell>
          <cell r="J39">
            <v>0</v>
          </cell>
        </row>
        <row r="40">
          <cell r="F40">
            <v>372</v>
          </cell>
          <cell r="J40">
            <v>0</v>
          </cell>
        </row>
        <row r="41">
          <cell r="F41">
            <v>70.71103238866398</v>
          </cell>
          <cell r="J41">
            <v>0</v>
          </cell>
        </row>
        <row r="42">
          <cell r="F42">
            <v>78.56781376518218</v>
          </cell>
          <cell r="J42">
            <v>0</v>
          </cell>
        </row>
        <row r="43">
          <cell r="F43">
            <v>86.424595141700394</v>
          </cell>
          <cell r="J43">
            <v>0</v>
          </cell>
        </row>
        <row r="44">
          <cell r="F44">
            <v>94.281376518218622</v>
          </cell>
          <cell r="J44">
            <v>0</v>
          </cell>
        </row>
        <row r="45">
          <cell r="F45">
            <v>102.13815789473685</v>
          </cell>
          <cell r="J45">
            <v>0</v>
          </cell>
        </row>
        <row r="46">
          <cell r="F46">
            <v>109.99493927125506</v>
          </cell>
          <cell r="J46">
            <v>0</v>
          </cell>
        </row>
        <row r="47">
          <cell r="F47">
            <v>117.85172064777329</v>
          </cell>
          <cell r="J47">
            <v>0</v>
          </cell>
        </row>
        <row r="48">
          <cell r="F48">
            <v>125.7085020242915</v>
          </cell>
          <cell r="J48">
            <v>0</v>
          </cell>
        </row>
        <row r="49">
          <cell r="F49">
            <v>141.42206477732796</v>
          </cell>
          <cell r="J49">
            <v>0</v>
          </cell>
        </row>
        <row r="50">
          <cell r="F50">
            <v>153</v>
          </cell>
          <cell r="J50">
            <v>0</v>
          </cell>
        </row>
        <row r="51">
          <cell r="F51">
            <v>282</v>
          </cell>
          <cell r="J51">
            <v>0</v>
          </cell>
        </row>
        <row r="52">
          <cell r="F52">
            <v>350.25</v>
          </cell>
          <cell r="J52">
            <v>0</v>
          </cell>
        </row>
        <row r="53">
          <cell r="F53">
            <v>777.64499999999998</v>
          </cell>
          <cell r="J53">
            <v>0</v>
          </cell>
        </row>
        <row r="54">
          <cell r="F54">
            <v>804.27</v>
          </cell>
          <cell r="J54">
            <v>0</v>
          </cell>
        </row>
        <row r="55">
          <cell r="F55">
            <v>1348</v>
          </cell>
          <cell r="J55">
            <v>0</v>
          </cell>
        </row>
        <row r="56">
          <cell r="F56">
            <v>62.854251012145752</v>
          </cell>
          <cell r="J56">
            <v>0</v>
          </cell>
        </row>
        <row r="57">
          <cell r="F57">
            <v>70.71103238866398</v>
          </cell>
          <cell r="J57">
            <v>0</v>
          </cell>
        </row>
        <row r="58">
          <cell r="F58">
            <v>78.56781376518218</v>
          </cell>
          <cell r="J58">
            <v>0</v>
          </cell>
        </row>
        <row r="59">
          <cell r="F59">
            <v>90.352985829959522</v>
          </cell>
          <cell r="J59">
            <v>0</v>
          </cell>
        </row>
        <row r="60">
          <cell r="F60">
            <v>102.13815789473685</v>
          </cell>
          <cell r="J60">
            <v>0</v>
          </cell>
        </row>
        <row r="61">
          <cell r="F61">
            <v>117.85172064777329</v>
          </cell>
          <cell r="J61">
            <v>0</v>
          </cell>
        </row>
        <row r="62">
          <cell r="F62">
            <v>141.42206477732796</v>
          </cell>
          <cell r="J62">
            <v>0</v>
          </cell>
        </row>
        <row r="63">
          <cell r="F63">
            <v>157.13562753036436</v>
          </cell>
          <cell r="J63">
            <v>0</v>
          </cell>
        </row>
        <row r="64">
          <cell r="F64">
            <v>176.77758097165992</v>
          </cell>
          <cell r="J64">
            <v>0</v>
          </cell>
        </row>
        <row r="65">
          <cell r="F65">
            <v>216.06148785425103</v>
          </cell>
          <cell r="J65">
            <v>0</v>
          </cell>
        </row>
        <row r="66">
          <cell r="F66">
            <v>216.06148785425103</v>
          </cell>
          <cell r="J66">
            <v>0</v>
          </cell>
        </row>
        <row r="67">
          <cell r="F67">
            <v>235.70344129554658</v>
          </cell>
          <cell r="J67">
            <v>0</v>
          </cell>
        </row>
        <row r="68">
          <cell r="F68">
            <v>228</v>
          </cell>
          <cell r="J68">
            <v>0</v>
          </cell>
        </row>
        <row r="69">
          <cell r="F69">
            <v>239.2</v>
          </cell>
          <cell r="J69">
            <v>0</v>
          </cell>
        </row>
        <row r="70">
          <cell r="F70">
            <v>439.2</v>
          </cell>
          <cell r="J70">
            <v>0</v>
          </cell>
        </row>
        <row r="71">
          <cell r="F71">
            <v>455.2</v>
          </cell>
          <cell r="J71">
            <v>0</v>
          </cell>
        </row>
        <row r="72">
          <cell r="F72">
            <v>274.98734817813761</v>
          </cell>
          <cell r="J72">
            <v>0</v>
          </cell>
        </row>
        <row r="73">
          <cell r="F73">
            <v>324</v>
          </cell>
          <cell r="J73">
            <v>0</v>
          </cell>
        </row>
        <row r="74">
          <cell r="F74">
            <v>333.9132085020243</v>
          </cell>
          <cell r="J74">
            <v>0</v>
          </cell>
        </row>
        <row r="75">
          <cell r="F75">
            <v>346.5</v>
          </cell>
          <cell r="J75">
            <v>0</v>
          </cell>
        </row>
        <row r="76">
          <cell r="F76">
            <v>373.19711538461542</v>
          </cell>
          <cell r="J76">
            <v>0</v>
          </cell>
        </row>
        <row r="77">
          <cell r="F77">
            <v>392.839068825911</v>
          </cell>
          <cell r="J77">
            <v>0</v>
          </cell>
        </row>
        <row r="78">
          <cell r="F78">
            <v>412.19635627530363</v>
          </cell>
          <cell r="J78">
            <v>0</v>
          </cell>
        </row>
        <row r="79">
          <cell r="F79">
            <v>451.67004048582999</v>
          </cell>
          <cell r="J79">
            <v>0</v>
          </cell>
        </row>
        <row r="80">
          <cell r="F80">
            <v>451.76492914979758</v>
          </cell>
          <cell r="J80">
            <v>0</v>
          </cell>
        </row>
        <row r="81">
          <cell r="F81">
            <v>451.76492914979758</v>
          </cell>
          <cell r="J81">
            <v>0</v>
          </cell>
        </row>
        <row r="82">
          <cell r="F82">
            <v>455.25</v>
          </cell>
          <cell r="J82">
            <v>0</v>
          </cell>
        </row>
        <row r="83">
          <cell r="F83">
            <v>491.04883603238869</v>
          </cell>
          <cell r="J83">
            <v>0</v>
          </cell>
        </row>
        <row r="84">
          <cell r="F84">
            <v>504.75</v>
          </cell>
          <cell r="J84">
            <v>0</v>
          </cell>
        </row>
        <row r="85">
          <cell r="F85">
            <v>530.61740890688259</v>
          </cell>
          <cell r="J85">
            <v>0</v>
          </cell>
        </row>
        <row r="86">
          <cell r="F86">
            <v>569.61664979757086</v>
          </cell>
          <cell r="J86">
            <v>0</v>
          </cell>
        </row>
        <row r="87">
          <cell r="F87">
            <v>608.90055668016191</v>
          </cell>
          <cell r="J87">
            <v>0</v>
          </cell>
        </row>
        <row r="88">
          <cell r="F88">
            <v>869.60249999999996</v>
          </cell>
          <cell r="J88">
            <v>0</v>
          </cell>
        </row>
        <row r="89">
          <cell r="F89">
            <v>502.53036437246965</v>
          </cell>
          <cell r="J89">
            <v>0</v>
          </cell>
        </row>
        <row r="90">
          <cell r="F90">
            <v>282.52499999999998</v>
          </cell>
          <cell r="J90">
            <v>0</v>
          </cell>
        </row>
        <row r="91">
          <cell r="F91">
            <v>311.70000000000005</v>
          </cell>
          <cell r="J91">
            <v>0</v>
          </cell>
        </row>
        <row r="92">
          <cell r="F92">
            <v>371.1225</v>
          </cell>
          <cell r="J92">
            <v>0</v>
          </cell>
        </row>
        <row r="93">
          <cell r="F93">
            <v>398.82749999999999</v>
          </cell>
          <cell r="J93">
            <v>0</v>
          </cell>
        </row>
        <row r="94">
          <cell r="F94">
            <v>419.43</v>
          </cell>
          <cell r="J94">
            <v>0</v>
          </cell>
        </row>
        <row r="95">
          <cell r="F95">
            <v>497.70749999999998</v>
          </cell>
          <cell r="J95">
            <v>0</v>
          </cell>
        </row>
        <row r="96">
          <cell r="F96">
            <v>274.79757085020242</v>
          </cell>
          <cell r="J96">
            <v>0</v>
          </cell>
        </row>
        <row r="97">
          <cell r="F97">
            <v>274.98734817813761</v>
          </cell>
          <cell r="J97">
            <v>0</v>
          </cell>
        </row>
        <row r="98">
          <cell r="F98">
            <v>412.19635627530363</v>
          </cell>
          <cell r="J98">
            <v>0</v>
          </cell>
        </row>
        <row r="99">
          <cell r="F99">
            <v>236.08299595141699</v>
          </cell>
          <cell r="J99">
            <v>0</v>
          </cell>
        </row>
        <row r="100">
          <cell r="F100">
            <v>510.88056680161941</v>
          </cell>
          <cell r="J100">
            <v>0</v>
          </cell>
        </row>
        <row r="101">
          <cell r="F101">
            <v>550.35425101214571</v>
          </cell>
          <cell r="J101">
            <v>0</v>
          </cell>
        </row>
        <row r="102">
          <cell r="F102">
            <v>746.20445344129553</v>
          </cell>
          <cell r="J102">
            <v>0</v>
          </cell>
        </row>
        <row r="103">
          <cell r="F103">
            <v>323.8125</v>
          </cell>
          <cell r="J103">
            <v>0</v>
          </cell>
        </row>
        <row r="104">
          <cell r="F104">
            <v>332</v>
          </cell>
          <cell r="J104">
            <v>0</v>
          </cell>
        </row>
        <row r="105">
          <cell r="F105">
            <v>340</v>
          </cell>
          <cell r="J105">
            <v>0</v>
          </cell>
        </row>
        <row r="106">
          <cell r="F106">
            <v>352.4325</v>
          </cell>
          <cell r="J106">
            <v>0</v>
          </cell>
        </row>
        <row r="107">
          <cell r="F107">
            <v>367.51499999999999</v>
          </cell>
          <cell r="J107">
            <v>0</v>
          </cell>
        </row>
        <row r="108">
          <cell r="F108">
            <v>372</v>
          </cell>
          <cell r="J108">
            <v>0</v>
          </cell>
        </row>
        <row r="109">
          <cell r="F109">
            <v>388</v>
          </cell>
          <cell r="J109">
            <v>0</v>
          </cell>
        </row>
        <row r="110">
          <cell r="F110">
            <v>1469.6624999999999</v>
          </cell>
          <cell r="J110">
            <v>0</v>
          </cell>
        </row>
        <row r="111">
          <cell r="F111">
            <v>1875.2</v>
          </cell>
          <cell r="J111">
            <v>0</v>
          </cell>
        </row>
        <row r="112">
          <cell r="F112">
            <v>306.41447368421052</v>
          </cell>
          <cell r="J112">
            <v>0</v>
          </cell>
        </row>
        <row r="113">
          <cell r="F113">
            <v>453.70500000000004</v>
          </cell>
          <cell r="J113">
            <v>0</v>
          </cell>
        </row>
        <row r="114">
          <cell r="F114">
            <v>381.97500000000002</v>
          </cell>
          <cell r="J114">
            <v>0</v>
          </cell>
        </row>
        <row r="115">
          <cell r="F115">
            <v>401.24250000000001</v>
          </cell>
          <cell r="J115">
            <v>0</v>
          </cell>
        </row>
        <row r="116">
          <cell r="F116">
            <v>419.37</v>
          </cell>
          <cell r="J116">
            <v>0</v>
          </cell>
        </row>
        <row r="117">
          <cell r="F117">
            <v>345.77249999999998</v>
          </cell>
          <cell r="J117">
            <v>0</v>
          </cell>
        </row>
        <row r="118">
          <cell r="F118">
            <v>431.93319838056686</v>
          </cell>
          <cell r="J118">
            <v>0</v>
          </cell>
        </row>
        <row r="119">
          <cell r="F119">
            <v>245.08499999999998</v>
          </cell>
          <cell r="J119">
            <v>0</v>
          </cell>
        </row>
        <row r="120">
          <cell r="F120">
            <v>261.98250000000002</v>
          </cell>
          <cell r="J120">
            <v>0</v>
          </cell>
        </row>
        <row r="121">
          <cell r="F121">
            <v>269.3175</v>
          </cell>
          <cell r="J121">
            <v>0</v>
          </cell>
        </row>
        <row r="122">
          <cell r="F122">
            <v>363.88499999999999</v>
          </cell>
          <cell r="J122">
            <v>0</v>
          </cell>
        </row>
        <row r="123">
          <cell r="F123">
            <v>298.55769230769232</v>
          </cell>
          <cell r="J123">
            <v>0</v>
          </cell>
        </row>
        <row r="124">
          <cell r="F124">
            <v>329.98481781376518</v>
          </cell>
          <cell r="J124">
            <v>0</v>
          </cell>
        </row>
        <row r="125">
          <cell r="F125">
            <v>412</v>
          </cell>
          <cell r="J125">
            <v>0</v>
          </cell>
        </row>
        <row r="126">
          <cell r="F126">
            <v>460</v>
          </cell>
          <cell r="J126">
            <v>0</v>
          </cell>
        </row>
        <row r="127">
          <cell r="F127">
            <v>3136</v>
          </cell>
          <cell r="J127">
            <v>0</v>
          </cell>
        </row>
        <row r="128">
          <cell r="F128">
            <v>10320</v>
          </cell>
          <cell r="J128">
            <v>0</v>
          </cell>
        </row>
        <row r="129">
          <cell r="F129">
            <v>126.01214574898785</v>
          </cell>
          <cell r="J129">
            <v>0</v>
          </cell>
        </row>
        <row r="130">
          <cell r="F130">
            <v>353.74493927125508</v>
          </cell>
          <cell r="J130">
            <v>0</v>
          </cell>
        </row>
        <row r="131">
          <cell r="F131">
            <v>1099.9493927125504</v>
          </cell>
          <cell r="J131">
            <v>0</v>
          </cell>
        </row>
        <row r="132">
          <cell r="F132">
            <v>1689.2079959514149</v>
          </cell>
          <cell r="J132">
            <v>0</v>
          </cell>
        </row>
        <row r="133">
          <cell r="F133">
            <v>1852.2149999999999</v>
          </cell>
          <cell r="J133">
            <v>0</v>
          </cell>
        </row>
        <row r="134">
          <cell r="F134">
            <v>1978.2450000000003</v>
          </cell>
          <cell r="J134">
            <v>0</v>
          </cell>
        </row>
        <row r="135">
          <cell r="F135">
            <v>2202</v>
          </cell>
          <cell r="J135">
            <v>0</v>
          </cell>
        </row>
        <row r="136">
          <cell r="F136">
            <v>2323.6200000000003</v>
          </cell>
          <cell r="J136">
            <v>0</v>
          </cell>
        </row>
        <row r="137">
          <cell r="F137">
            <v>2490.3868421052598</v>
          </cell>
          <cell r="J137">
            <v>0</v>
          </cell>
        </row>
        <row r="138">
          <cell r="F138">
            <v>2555.25</v>
          </cell>
          <cell r="J138">
            <v>0</v>
          </cell>
        </row>
        <row r="139">
          <cell r="F139">
            <v>3118.9293522267226</v>
          </cell>
          <cell r="J139">
            <v>0</v>
          </cell>
        </row>
        <row r="140">
          <cell r="F140">
            <v>2202</v>
          </cell>
          <cell r="J140">
            <v>0</v>
          </cell>
        </row>
        <row r="141">
          <cell r="F141">
            <v>2499.75</v>
          </cell>
          <cell r="J141">
            <v>0</v>
          </cell>
        </row>
        <row r="142">
          <cell r="F142">
            <v>2631.8319838056677</v>
          </cell>
          <cell r="J142">
            <v>0</v>
          </cell>
        </row>
        <row r="143">
          <cell r="F143">
            <v>3025.0506072874496</v>
          </cell>
          <cell r="J143">
            <v>0</v>
          </cell>
        </row>
        <row r="144">
          <cell r="F144">
            <v>3731.7813765182182</v>
          </cell>
          <cell r="J144">
            <v>0</v>
          </cell>
        </row>
        <row r="145">
          <cell r="F145">
            <v>6106.5</v>
          </cell>
          <cell r="J145">
            <v>0</v>
          </cell>
        </row>
        <row r="146">
          <cell r="F146">
            <v>7447.9706477732798</v>
          </cell>
          <cell r="J146">
            <v>0</v>
          </cell>
        </row>
        <row r="147">
          <cell r="F147">
            <v>8345.4579959514158</v>
          </cell>
          <cell r="J147">
            <v>0</v>
          </cell>
        </row>
        <row r="148">
          <cell r="F148">
            <v>8524.6077935222675</v>
          </cell>
          <cell r="J148">
            <v>0</v>
          </cell>
        </row>
        <row r="149">
          <cell r="F149">
            <v>8996.0146761133619</v>
          </cell>
          <cell r="J149">
            <v>0</v>
          </cell>
        </row>
        <row r="150">
          <cell r="F150">
            <v>9325.5</v>
          </cell>
          <cell r="J150">
            <v>0</v>
          </cell>
        </row>
        <row r="151">
          <cell r="F151">
            <v>10253.099696356276</v>
          </cell>
          <cell r="J151">
            <v>0</v>
          </cell>
        </row>
        <row r="152">
          <cell r="F152">
            <v>11117.34564777328</v>
          </cell>
          <cell r="J152">
            <v>0</v>
          </cell>
        </row>
        <row r="153">
          <cell r="F153">
            <v>11575.5</v>
          </cell>
          <cell r="J153">
            <v>0</v>
          </cell>
        </row>
        <row r="154">
          <cell r="F154">
            <v>15771.75</v>
          </cell>
          <cell r="J154">
            <v>0</v>
          </cell>
        </row>
        <row r="155">
          <cell r="F155">
            <v>17009.931680161942</v>
          </cell>
          <cell r="J155">
            <v>0</v>
          </cell>
        </row>
        <row r="156">
          <cell r="F156">
            <v>17481.338562753037</v>
          </cell>
          <cell r="J156">
            <v>0</v>
          </cell>
        </row>
        <row r="157">
          <cell r="F157">
            <v>17638.474190283399</v>
          </cell>
          <cell r="J157">
            <v>0</v>
          </cell>
        </row>
        <row r="158">
          <cell r="F158">
            <v>19734</v>
          </cell>
          <cell r="J158">
            <v>0</v>
          </cell>
        </row>
        <row r="159">
          <cell r="F159">
            <v>21959.703947368424</v>
          </cell>
          <cell r="J159">
            <v>0</v>
          </cell>
        </row>
        <row r="160">
          <cell r="F160">
            <v>23901.75</v>
          </cell>
          <cell r="J160">
            <v>0</v>
          </cell>
        </row>
        <row r="161">
          <cell r="F161">
            <v>28438.5</v>
          </cell>
          <cell r="J161">
            <v>0</v>
          </cell>
        </row>
        <row r="162">
          <cell r="F162">
            <v>34011</v>
          </cell>
          <cell r="J162">
            <v>0</v>
          </cell>
        </row>
        <row r="163">
          <cell r="F163">
            <v>34294.850708502025</v>
          </cell>
          <cell r="J163">
            <v>0</v>
          </cell>
        </row>
        <row r="164">
          <cell r="F164">
            <v>35490</v>
          </cell>
          <cell r="J164">
            <v>0</v>
          </cell>
        </row>
        <row r="165">
          <cell r="F165">
            <v>18816.991396761132</v>
          </cell>
          <cell r="J165">
            <v>0</v>
          </cell>
        </row>
        <row r="166">
          <cell r="F166">
            <v>19916.940789473687</v>
          </cell>
          <cell r="J166">
            <v>0</v>
          </cell>
        </row>
        <row r="167">
          <cell r="F167">
            <v>25259.552125506074</v>
          </cell>
          <cell r="J167">
            <v>0</v>
          </cell>
        </row>
        <row r="168">
          <cell r="F168">
            <v>35473.367914979761</v>
          </cell>
          <cell r="J168">
            <v>0</v>
          </cell>
        </row>
        <row r="169">
          <cell r="F169">
            <v>5617.4089068825906</v>
          </cell>
          <cell r="J169">
            <v>0</v>
          </cell>
        </row>
        <row r="170">
          <cell r="F170">
            <v>9388.8537449392716</v>
          </cell>
          <cell r="J170">
            <v>0</v>
          </cell>
        </row>
        <row r="171">
          <cell r="F171">
            <v>9860.2606275303642</v>
          </cell>
          <cell r="J171">
            <v>0</v>
          </cell>
        </row>
        <row r="172">
          <cell r="F172">
            <v>10125</v>
          </cell>
          <cell r="J172">
            <v>0</v>
          </cell>
        </row>
        <row r="173">
          <cell r="F173">
            <v>12375</v>
          </cell>
          <cell r="J173">
            <v>0</v>
          </cell>
        </row>
        <row r="174">
          <cell r="F174">
            <v>15000</v>
          </cell>
          <cell r="J174">
            <v>0</v>
          </cell>
        </row>
        <row r="175">
          <cell r="F175">
            <v>17874.177631578947</v>
          </cell>
          <cell r="J175">
            <v>0</v>
          </cell>
        </row>
        <row r="176">
          <cell r="F176">
            <v>21203.25</v>
          </cell>
          <cell r="J176">
            <v>0</v>
          </cell>
        </row>
        <row r="177">
          <cell r="F177">
            <v>22846.5</v>
          </cell>
          <cell r="J177">
            <v>0</v>
          </cell>
        </row>
        <row r="178">
          <cell r="F178">
            <v>26462.25</v>
          </cell>
          <cell r="J178">
            <v>0</v>
          </cell>
        </row>
        <row r="179">
          <cell r="F179">
            <v>30078.75</v>
          </cell>
          <cell r="J179">
            <v>0</v>
          </cell>
        </row>
        <row r="180">
          <cell r="F180">
            <v>32544</v>
          </cell>
          <cell r="J180">
            <v>0</v>
          </cell>
        </row>
        <row r="181">
          <cell r="F181">
            <v>2455.2479757085021</v>
          </cell>
          <cell r="J181">
            <v>0</v>
          </cell>
        </row>
        <row r="182">
          <cell r="F182">
            <v>3928.3906882591095</v>
          </cell>
          <cell r="J182">
            <v>0</v>
          </cell>
        </row>
        <row r="183">
          <cell r="F183">
            <v>5499.7469635627531</v>
          </cell>
          <cell r="J183">
            <v>0</v>
          </cell>
        </row>
        <row r="184">
          <cell r="F184">
            <v>5892.5860323886645</v>
          </cell>
          <cell r="J184">
            <v>0</v>
          </cell>
        </row>
        <row r="185">
          <cell r="F185">
            <v>1119.2</v>
          </cell>
          <cell r="J185">
            <v>0</v>
          </cell>
        </row>
        <row r="186">
          <cell r="F186">
            <v>1748</v>
          </cell>
          <cell r="J186">
            <v>0</v>
          </cell>
        </row>
        <row r="187">
          <cell r="F187">
            <v>2148</v>
          </cell>
          <cell r="J187">
            <v>0</v>
          </cell>
        </row>
        <row r="188">
          <cell r="F188">
            <v>2940</v>
          </cell>
          <cell r="J188">
            <v>0</v>
          </cell>
        </row>
        <row r="189">
          <cell r="F189">
            <v>3196</v>
          </cell>
          <cell r="J189">
            <v>0</v>
          </cell>
        </row>
        <row r="190">
          <cell r="F190">
            <v>1419.75</v>
          </cell>
          <cell r="J190">
            <v>0</v>
          </cell>
        </row>
        <row r="191">
          <cell r="F191">
            <v>1433.8626012145749</v>
          </cell>
          <cell r="J191">
            <v>0</v>
          </cell>
        </row>
        <row r="192">
          <cell r="F192">
            <v>1931.25</v>
          </cell>
          <cell r="J192">
            <v>0</v>
          </cell>
        </row>
        <row r="193">
          <cell r="F193">
            <v>2000.5718623481782</v>
          </cell>
          <cell r="J193">
            <v>0</v>
          </cell>
        </row>
        <row r="194">
          <cell r="F194">
            <v>2261.25</v>
          </cell>
          <cell r="J194">
            <v>0</v>
          </cell>
        </row>
        <row r="195">
          <cell r="F195">
            <v>2671.5</v>
          </cell>
          <cell r="J195">
            <v>0</v>
          </cell>
        </row>
        <row r="196">
          <cell r="F196">
            <v>2789.1573886639676</v>
          </cell>
          <cell r="J196">
            <v>0</v>
          </cell>
        </row>
        <row r="197">
          <cell r="F197">
            <v>3653.4033400809712</v>
          </cell>
          <cell r="J197">
            <v>0</v>
          </cell>
        </row>
        <row r="198">
          <cell r="F198">
            <v>1924.9114372469637</v>
          </cell>
          <cell r="J198">
            <v>0</v>
          </cell>
        </row>
        <row r="199">
          <cell r="F199">
            <v>1986</v>
          </cell>
          <cell r="J199">
            <v>0</v>
          </cell>
        </row>
        <row r="200">
          <cell r="F200">
            <v>2072</v>
          </cell>
          <cell r="J200">
            <v>0</v>
          </cell>
        </row>
        <row r="201">
          <cell r="F201">
            <v>2158.5</v>
          </cell>
          <cell r="J201">
            <v>0</v>
          </cell>
        </row>
        <row r="202">
          <cell r="F202">
            <v>2472</v>
          </cell>
          <cell r="J202">
            <v>0</v>
          </cell>
        </row>
        <row r="203">
          <cell r="F203">
            <v>2946.2930161943323</v>
          </cell>
          <cell r="J203">
            <v>0</v>
          </cell>
        </row>
        <row r="204">
          <cell r="F204">
            <v>3232</v>
          </cell>
          <cell r="J204">
            <v>0</v>
          </cell>
        </row>
        <row r="205">
          <cell r="F205">
            <v>3494.25</v>
          </cell>
          <cell r="J205">
            <v>0</v>
          </cell>
        </row>
        <row r="206">
          <cell r="F206">
            <v>3636</v>
          </cell>
          <cell r="J206">
            <v>0</v>
          </cell>
        </row>
        <row r="207">
          <cell r="F207">
            <v>3653.4033400809712</v>
          </cell>
          <cell r="J207">
            <v>0</v>
          </cell>
        </row>
        <row r="208">
          <cell r="F208">
            <v>3699</v>
          </cell>
          <cell r="J208">
            <v>0</v>
          </cell>
        </row>
        <row r="209">
          <cell r="F209">
            <v>3699</v>
          </cell>
          <cell r="J209">
            <v>0</v>
          </cell>
        </row>
        <row r="210">
          <cell r="F210">
            <v>3904.5</v>
          </cell>
          <cell r="J210">
            <v>0</v>
          </cell>
        </row>
        <row r="211">
          <cell r="F211">
            <v>4084.8</v>
          </cell>
          <cell r="J211">
            <v>0</v>
          </cell>
        </row>
        <row r="212">
          <cell r="F212">
            <v>4110</v>
          </cell>
          <cell r="J212">
            <v>0</v>
          </cell>
        </row>
        <row r="213">
          <cell r="F213">
            <v>4110</v>
          </cell>
          <cell r="J213">
            <v>0</v>
          </cell>
        </row>
        <row r="214">
          <cell r="F214">
            <v>4360.5136639676111</v>
          </cell>
          <cell r="J214">
            <v>0</v>
          </cell>
        </row>
        <row r="215">
          <cell r="F215">
            <v>4517.6492914979763</v>
          </cell>
          <cell r="J215">
            <v>0</v>
          </cell>
        </row>
        <row r="216">
          <cell r="F216">
            <v>4532.8</v>
          </cell>
          <cell r="J216">
            <v>0</v>
          </cell>
        </row>
        <row r="217">
          <cell r="F217">
            <v>5292.8</v>
          </cell>
          <cell r="J217">
            <v>0</v>
          </cell>
        </row>
        <row r="218">
          <cell r="F218">
            <v>6052.8</v>
          </cell>
          <cell r="J218">
            <v>0</v>
          </cell>
        </row>
        <row r="219">
          <cell r="F219">
            <v>7289.6</v>
          </cell>
          <cell r="J219">
            <v>0</v>
          </cell>
        </row>
        <row r="220">
          <cell r="F220">
            <v>7769.6</v>
          </cell>
          <cell r="J220">
            <v>0</v>
          </cell>
        </row>
        <row r="221">
          <cell r="F221">
            <v>8245.6</v>
          </cell>
          <cell r="J221">
            <v>0</v>
          </cell>
        </row>
        <row r="222">
          <cell r="F222">
            <v>9550</v>
          </cell>
          <cell r="J222">
            <v>0</v>
          </cell>
        </row>
        <row r="223">
          <cell r="F223">
            <v>4932</v>
          </cell>
          <cell r="J223">
            <v>0</v>
          </cell>
        </row>
        <row r="224">
          <cell r="F224">
            <v>5240.25</v>
          </cell>
          <cell r="J224">
            <v>0</v>
          </cell>
        </row>
        <row r="225">
          <cell r="F225">
            <v>5342.25</v>
          </cell>
          <cell r="J225">
            <v>0</v>
          </cell>
        </row>
        <row r="226">
          <cell r="F226">
            <v>5381.8952429149795</v>
          </cell>
          <cell r="J226">
            <v>0</v>
          </cell>
        </row>
        <row r="227">
          <cell r="F227">
            <v>5460.4630566801625</v>
          </cell>
          <cell r="J227">
            <v>0</v>
          </cell>
        </row>
        <row r="228">
          <cell r="F228">
            <v>6267.75</v>
          </cell>
          <cell r="J228">
            <v>0</v>
          </cell>
        </row>
        <row r="229">
          <cell r="F229">
            <v>6678</v>
          </cell>
          <cell r="J229">
            <v>0</v>
          </cell>
        </row>
        <row r="230">
          <cell r="F230">
            <v>7031.8193319838056</v>
          </cell>
          <cell r="J230">
            <v>0</v>
          </cell>
        </row>
        <row r="231">
          <cell r="F231">
            <v>7738.9296558704464</v>
          </cell>
          <cell r="J231">
            <v>0</v>
          </cell>
        </row>
        <row r="232">
          <cell r="F232">
            <v>8603.1756072874487</v>
          </cell>
          <cell r="J232">
            <v>0</v>
          </cell>
        </row>
        <row r="233">
          <cell r="F233">
            <v>9940.5</v>
          </cell>
          <cell r="J233">
            <v>0</v>
          </cell>
        </row>
        <row r="234">
          <cell r="F234">
            <v>10433.25</v>
          </cell>
          <cell r="J234">
            <v>0</v>
          </cell>
        </row>
        <row r="235">
          <cell r="F235">
            <v>8598.4</v>
          </cell>
          <cell r="J235">
            <v>0</v>
          </cell>
        </row>
        <row r="236">
          <cell r="F236">
            <v>9870</v>
          </cell>
          <cell r="J236">
            <v>0</v>
          </cell>
        </row>
        <row r="237">
          <cell r="F237">
            <v>2466.75</v>
          </cell>
          <cell r="J237">
            <v>0</v>
          </cell>
        </row>
        <row r="238">
          <cell r="F238">
            <v>4674.7849190283405</v>
          </cell>
          <cell r="J238">
            <v>0</v>
          </cell>
        </row>
        <row r="239">
          <cell r="F239">
            <v>5696.1664979757079</v>
          </cell>
          <cell r="J239">
            <v>0</v>
          </cell>
        </row>
        <row r="240">
          <cell r="F240">
            <v>5754</v>
          </cell>
          <cell r="J240">
            <v>0</v>
          </cell>
        </row>
        <row r="241">
          <cell r="F241">
            <v>7089.75</v>
          </cell>
          <cell r="J241">
            <v>0</v>
          </cell>
        </row>
        <row r="242">
          <cell r="F242">
            <v>1433.9574898785424</v>
          </cell>
          <cell r="J242">
            <v>0</v>
          </cell>
        </row>
        <row r="243">
          <cell r="F243">
            <v>5184.5328947368416</v>
          </cell>
          <cell r="J243">
            <v>0</v>
          </cell>
        </row>
        <row r="244">
          <cell r="F244">
            <v>5948.5263157894733</v>
          </cell>
          <cell r="J244">
            <v>0</v>
          </cell>
        </row>
        <row r="245">
          <cell r="F245">
            <v>12060.159412955465</v>
          </cell>
          <cell r="J245">
            <v>0</v>
          </cell>
        </row>
        <row r="246">
          <cell r="F246">
            <v>10128.799999999999</v>
          </cell>
          <cell r="J246">
            <v>0</v>
          </cell>
        </row>
        <row r="247">
          <cell r="F247">
            <v>10552.8</v>
          </cell>
          <cell r="J247">
            <v>0</v>
          </cell>
        </row>
        <row r="248">
          <cell r="F248">
            <v>5042.25</v>
          </cell>
          <cell r="J248">
            <v>0</v>
          </cell>
        </row>
        <row r="249">
          <cell r="F249">
            <v>6472.5</v>
          </cell>
          <cell r="J249">
            <v>0</v>
          </cell>
        </row>
        <row r="250">
          <cell r="F250">
            <v>6717.5480769230771</v>
          </cell>
          <cell r="J250">
            <v>0</v>
          </cell>
        </row>
        <row r="251">
          <cell r="F251">
            <v>6969.75</v>
          </cell>
          <cell r="J251">
            <v>0</v>
          </cell>
        </row>
        <row r="252">
          <cell r="F252">
            <v>7168.5</v>
          </cell>
          <cell r="J252">
            <v>0</v>
          </cell>
        </row>
        <row r="253">
          <cell r="F253">
            <v>7368</v>
          </cell>
          <cell r="J253">
            <v>0</v>
          </cell>
        </row>
        <row r="254">
          <cell r="F254">
            <v>7581.7940283400821</v>
          </cell>
          <cell r="J254">
            <v>0</v>
          </cell>
        </row>
        <row r="255">
          <cell r="F255">
            <v>11353.049089068825</v>
          </cell>
          <cell r="J255">
            <v>0</v>
          </cell>
        </row>
        <row r="256">
          <cell r="F256">
            <v>11981.591599190284</v>
          </cell>
          <cell r="J256">
            <v>0</v>
          </cell>
        </row>
        <row r="257">
          <cell r="F257">
            <v>18052.60475708505</v>
          </cell>
          <cell r="J257">
            <v>0</v>
          </cell>
        </row>
        <row r="258">
          <cell r="F258">
            <v>18759.715080971626</v>
          </cell>
          <cell r="J258">
            <v>0</v>
          </cell>
        </row>
        <row r="259">
          <cell r="F259">
            <v>19466.825404858202</v>
          </cell>
          <cell r="J259">
            <v>0</v>
          </cell>
        </row>
        <row r="260">
          <cell r="F260">
            <v>19533</v>
          </cell>
          <cell r="J260">
            <v>0</v>
          </cell>
        </row>
        <row r="261">
          <cell r="F261">
            <v>21117</v>
          </cell>
          <cell r="J261">
            <v>0</v>
          </cell>
        </row>
        <row r="262">
          <cell r="F262">
            <v>23552.351720647799</v>
          </cell>
          <cell r="J262">
            <v>0</v>
          </cell>
        </row>
        <row r="263">
          <cell r="F263">
            <v>24259.462044534448</v>
          </cell>
          <cell r="J263">
            <v>0</v>
          </cell>
        </row>
        <row r="264">
          <cell r="F264">
            <v>36174.75</v>
          </cell>
          <cell r="J264">
            <v>0</v>
          </cell>
        </row>
        <row r="265">
          <cell r="F265">
            <v>36937.237348178096</v>
          </cell>
          <cell r="J265">
            <v>0</v>
          </cell>
        </row>
        <row r="266">
          <cell r="F266">
            <v>18131.172570850202</v>
          </cell>
          <cell r="J266">
            <v>0</v>
          </cell>
        </row>
        <row r="267">
          <cell r="F267">
            <v>19702.528846153877</v>
          </cell>
          <cell r="J267">
            <v>0</v>
          </cell>
        </row>
        <row r="268">
          <cell r="F268">
            <v>22113.75</v>
          </cell>
          <cell r="J268">
            <v>0</v>
          </cell>
        </row>
        <row r="269">
          <cell r="F269">
            <v>24093.75</v>
          </cell>
          <cell r="J269">
            <v>0</v>
          </cell>
        </row>
        <row r="270">
          <cell r="F270">
            <v>25753.5</v>
          </cell>
          <cell r="J270">
            <v>0</v>
          </cell>
        </row>
        <row r="271">
          <cell r="F271">
            <v>43681.5</v>
          </cell>
          <cell r="J271">
            <v>0</v>
          </cell>
        </row>
        <row r="272">
          <cell r="F272">
            <v>4065.1395394736837</v>
          </cell>
          <cell r="J272">
            <v>0</v>
          </cell>
        </row>
        <row r="273">
          <cell r="F273">
            <v>5111.1159868421055</v>
          </cell>
          <cell r="J273">
            <v>0</v>
          </cell>
        </row>
        <row r="274">
          <cell r="F274">
            <v>865.38461538461536</v>
          </cell>
          <cell r="J274">
            <v>0</v>
          </cell>
        </row>
        <row r="275">
          <cell r="F275">
            <v>2010.54</v>
          </cell>
          <cell r="J275">
            <v>0</v>
          </cell>
        </row>
        <row r="276">
          <cell r="F276">
            <v>2304.731781376518</v>
          </cell>
          <cell r="J276">
            <v>0</v>
          </cell>
        </row>
        <row r="277">
          <cell r="F277">
            <v>2584.5394736842104</v>
          </cell>
          <cell r="J277">
            <v>0</v>
          </cell>
        </row>
        <row r="278">
          <cell r="F278">
            <v>2717.6113360323889</v>
          </cell>
          <cell r="J278">
            <v>0</v>
          </cell>
        </row>
        <row r="279">
          <cell r="F279">
            <v>3129.428137651822</v>
          </cell>
          <cell r="J279">
            <v>0</v>
          </cell>
        </row>
        <row r="280">
          <cell r="F280">
            <v>3460.7793522267207</v>
          </cell>
          <cell r="J280">
            <v>0</v>
          </cell>
        </row>
        <row r="281">
          <cell r="F281">
            <v>3476.7206477732793</v>
          </cell>
          <cell r="J281">
            <v>0</v>
          </cell>
        </row>
        <row r="282">
          <cell r="F282">
            <v>3653.3924999999999</v>
          </cell>
          <cell r="J282">
            <v>0</v>
          </cell>
        </row>
        <row r="283">
          <cell r="F283">
            <v>1605.345</v>
          </cell>
          <cell r="J283">
            <v>0</v>
          </cell>
        </row>
        <row r="284">
          <cell r="F284">
            <v>2401.86</v>
          </cell>
          <cell r="J284">
            <v>0</v>
          </cell>
        </row>
        <row r="285">
          <cell r="F285">
            <v>2600.3175000000001</v>
          </cell>
          <cell r="J285">
            <v>0</v>
          </cell>
        </row>
        <row r="286">
          <cell r="F286">
            <v>1036.9433198380566</v>
          </cell>
          <cell r="J286">
            <v>0</v>
          </cell>
        </row>
        <row r="287">
          <cell r="F287">
            <v>1720.9008097165993</v>
          </cell>
          <cell r="J287">
            <v>0</v>
          </cell>
        </row>
        <row r="288">
          <cell r="F288">
            <v>1799.089068825911</v>
          </cell>
          <cell r="J288">
            <v>0</v>
          </cell>
        </row>
        <row r="289">
          <cell r="F289">
            <v>1956.2246963562754</v>
          </cell>
          <cell r="J289">
            <v>0</v>
          </cell>
        </row>
        <row r="290">
          <cell r="F290">
            <v>2113.3603238866399</v>
          </cell>
          <cell r="J290">
            <v>0</v>
          </cell>
        </row>
        <row r="291">
          <cell r="F291">
            <v>2270.4959514170041</v>
          </cell>
          <cell r="J291">
            <v>0</v>
          </cell>
        </row>
        <row r="292">
          <cell r="F292">
            <v>2506.5789473684208</v>
          </cell>
          <cell r="J292">
            <v>0</v>
          </cell>
        </row>
        <row r="293">
          <cell r="F293">
            <v>2741.9028340080972</v>
          </cell>
          <cell r="J293">
            <v>0</v>
          </cell>
        </row>
        <row r="294">
          <cell r="F294">
            <v>3135.1214574898786</v>
          </cell>
          <cell r="J294">
            <v>0</v>
          </cell>
        </row>
        <row r="295">
          <cell r="F295">
            <v>3850.2024291497978</v>
          </cell>
          <cell r="J295">
            <v>0</v>
          </cell>
        </row>
        <row r="296">
          <cell r="F296">
            <v>168.52226720647775</v>
          </cell>
          <cell r="J296">
            <v>0</v>
          </cell>
        </row>
        <row r="297">
          <cell r="F297">
            <v>192.05465587044534</v>
          </cell>
          <cell r="J297">
            <v>0</v>
          </cell>
        </row>
        <row r="298">
          <cell r="F298">
            <v>250.50607287449392</v>
          </cell>
          <cell r="J298">
            <v>0</v>
          </cell>
        </row>
        <row r="299">
          <cell r="F299">
            <v>273.27935222672062</v>
          </cell>
          <cell r="J299">
            <v>0</v>
          </cell>
        </row>
        <row r="300">
          <cell r="F300">
            <v>364.37246963562757</v>
          </cell>
          <cell r="J300">
            <v>0</v>
          </cell>
        </row>
        <row r="301">
          <cell r="F301">
            <v>409.91902834008101</v>
          </cell>
          <cell r="J301">
            <v>0</v>
          </cell>
        </row>
        <row r="302">
          <cell r="F302">
            <v>600.96406882591089</v>
          </cell>
          <cell r="J302">
            <v>0</v>
          </cell>
        </row>
        <row r="303">
          <cell r="F303">
            <v>778.08704453441305</v>
          </cell>
          <cell r="J303">
            <v>0</v>
          </cell>
        </row>
        <row r="304">
          <cell r="F304">
            <v>825.15182186234824</v>
          </cell>
          <cell r="J304">
            <v>0</v>
          </cell>
        </row>
        <row r="305">
          <cell r="F305">
            <v>864.62550607287449</v>
          </cell>
          <cell r="J305">
            <v>0</v>
          </cell>
        </row>
        <row r="306">
          <cell r="F306">
            <v>903.34008097165997</v>
          </cell>
          <cell r="J306">
            <v>0</v>
          </cell>
        </row>
        <row r="307">
          <cell r="F307">
            <v>982.28744939271257</v>
          </cell>
          <cell r="J307">
            <v>0</v>
          </cell>
        </row>
        <row r="308">
          <cell r="F308">
            <v>1021.7611336032388</v>
          </cell>
          <cell r="J308">
            <v>0</v>
          </cell>
        </row>
        <row r="309">
          <cell r="F309">
            <v>1060.4757085020242</v>
          </cell>
          <cell r="J309">
            <v>0</v>
          </cell>
        </row>
        <row r="310">
          <cell r="F310">
            <v>1060.4757085020242</v>
          </cell>
          <cell r="J310">
            <v>0</v>
          </cell>
        </row>
        <row r="311">
          <cell r="F311">
            <v>1060.4757085020242</v>
          </cell>
          <cell r="J311">
            <v>0</v>
          </cell>
        </row>
        <row r="312">
          <cell r="F312">
            <v>1139.4230769230769</v>
          </cell>
          <cell r="J312">
            <v>0</v>
          </cell>
        </row>
        <row r="313">
          <cell r="F313">
            <v>1217.6113360323886</v>
          </cell>
          <cell r="J313">
            <v>0</v>
          </cell>
        </row>
        <row r="314">
          <cell r="F314">
            <v>1217.8011133603238</v>
          </cell>
          <cell r="J314">
            <v>0</v>
          </cell>
        </row>
        <row r="315">
          <cell r="F315">
            <v>1296.5587044534414</v>
          </cell>
          <cell r="J315">
            <v>0</v>
          </cell>
        </row>
        <row r="316">
          <cell r="F316">
            <v>1336.0323886639676</v>
          </cell>
          <cell r="J316">
            <v>0</v>
          </cell>
        </row>
        <row r="317">
          <cell r="F317">
            <v>1374.7469635627531</v>
          </cell>
          <cell r="J317">
            <v>0</v>
          </cell>
        </row>
        <row r="318">
          <cell r="F318">
            <v>1453.6943319838058</v>
          </cell>
          <cell r="J318">
            <v>0</v>
          </cell>
        </row>
        <row r="319">
          <cell r="F319">
            <v>1493.168016194332</v>
          </cell>
          <cell r="J319">
            <v>0</v>
          </cell>
        </row>
        <row r="320">
          <cell r="F320">
            <v>1728.4919028340082</v>
          </cell>
          <cell r="J320">
            <v>0</v>
          </cell>
        </row>
        <row r="321">
          <cell r="F321">
            <v>1807.4392712550607</v>
          </cell>
          <cell r="J321">
            <v>0</v>
          </cell>
        </row>
        <row r="322">
          <cell r="F322">
            <v>2042.7631578947369</v>
          </cell>
          <cell r="J322">
            <v>0</v>
          </cell>
        </row>
        <row r="323">
          <cell r="F323">
            <v>2349.4433198380566</v>
          </cell>
          <cell r="J323">
            <v>0</v>
          </cell>
        </row>
        <row r="324">
          <cell r="F324">
            <v>3135.1214574898786</v>
          </cell>
          <cell r="J324">
            <v>0</v>
          </cell>
        </row>
        <row r="325">
          <cell r="F325">
            <v>3841.8522267206481</v>
          </cell>
          <cell r="J325">
            <v>0</v>
          </cell>
        </row>
        <row r="326">
          <cell r="F326">
            <v>5483.8056680161944</v>
          </cell>
          <cell r="J326">
            <v>0</v>
          </cell>
        </row>
        <row r="327">
          <cell r="F327">
            <v>7699.6457489878549</v>
          </cell>
          <cell r="J327">
            <v>0</v>
          </cell>
        </row>
        <row r="328">
          <cell r="F328">
            <v>12335.146761133601</v>
          </cell>
          <cell r="J328">
            <v>0</v>
          </cell>
        </row>
        <row r="329">
          <cell r="F329">
            <v>12649.418016194333</v>
          </cell>
          <cell r="J329">
            <v>0</v>
          </cell>
        </row>
        <row r="330">
          <cell r="F330">
            <v>13120.824898785426</v>
          </cell>
          <cell r="J330">
            <v>0</v>
          </cell>
        </row>
        <row r="331">
          <cell r="F331">
            <v>14456.477732793523</v>
          </cell>
          <cell r="J331">
            <v>0</v>
          </cell>
        </row>
        <row r="332">
          <cell r="F332">
            <v>1092.3582995951417</v>
          </cell>
          <cell r="J332">
            <v>0</v>
          </cell>
        </row>
        <row r="333">
          <cell r="F333">
            <v>1563.7651821862351</v>
          </cell>
          <cell r="J333">
            <v>0</v>
          </cell>
        </row>
        <row r="334">
          <cell r="F334">
            <v>1956.2246963562754</v>
          </cell>
          <cell r="J334">
            <v>0</v>
          </cell>
        </row>
        <row r="335">
          <cell r="F335">
            <v>2192.3076923076924</v>
          </cell>
          <cell r="J335">
            <v>0</v>
          </cell>
        </row>
        <row r="336">
          <cell r="F336">
            <v>2192.3076923076924</v>
          </cell>
          <cell r="J336">
            <v>0</v>
          </cell>
        </row>
        <row r="337">
          <cell r="F337">
            <v>7699.6457489878549</v>
          </cell>
          <cell r="J337">
            <v>0</v>
          </cell>
        </row>
        <row r="338">
          <cell r="F338">
            <v>970.49333333333334</v>
          </cell>
          <cell r="J338">
            <v>0</v>
          </cell>
        </row>
        <row r="339">
          <cell r="F339">
            <v>1055.1566666666665</v>
          </cell>
          <cell r="J339">
            <v>0</v>
          </cell>
        </row>
        <row r="340">
          <cell r="F340">
            <v>1187.8441666666663</v>
          </cell>
          <cell r="J340">
            <v>0</v>
          </cell>
        </row>
        <row r="341">
          <cell r="F341">
            <v>1327.7916666666665</v>
          </cell>
          <cell r="J341">
            <v>0</v>
          </cell>
        </row>
        <row r="342">
          <cell r="F342">
            <v>1948.4116666666664</v>
          </cell>
          <cell r="J342">
            <v>0</v>
          </cell>
        </row>
        <row r="343">
          <cell r="F343">
            <v>2083.3724999999999</v>
          </cell>
          <cell r="J343">
            <v>0</v>
          </cell>
        </row>
        <row r="344">
          <cell r="F344">
            <v>188.25910931174087</v>
          </cell>
          <cell r="J344">
            <v>0</v>
          </cell>
        </row>
        <row r="345">
          <cell r="F345">
            <v>274.98734817813761</v>
          </cell>
          <cell r="J345">
            <v>0</v>
          </cell>
        </row>
        <row r="346">
          <cell r="F346">
            <v>432.12297570850205</v>
          </cell>
          <cell r="J346">
            <v>0</v>
          </cell>
        </row>
        <row r="347">
          <cell r="F347">
            <v>532.05166666666662</v>
          </cell>
          <cell r="J347">
            <v>0</v>
          </cell>
        </row>
        <row r="348">
          <cell r="F348">
            <v>539</v>
          </cell>
          <cell r="J348">
            <v>0</v>
          </cell>
        </row>
        <row r="349">
          <cell r="F349">
            <v>570.05666666666662</v>
          </cell>
          <cell r="J349">
            <v>0</v>
          </cell>
        </row>
        <row r="350">
          <cell r="F350">
            <v>668.58</v>
          </cell>
          <cell r="J350">
            <v>0</v>
          </cell>
        </row>
        <row r="351">
          <cell r="F351">
            <v>705.68666666666672</v>
          </cell>
          <cell r="J351">
            <v>0</v>
          </cell>
        </row>
        <row r="352">
          <cell r="F352">
            <v>733.92916666666656</v>
          </cell>
          <cell r="J352">
            <v>0</v>
          </cell>
        </row>
        <row r="353">
          <cell r="F353">
            <v>708</v>
          </cell>
          <cell r="J353">
            <v>0</v>
          </cell>
        </row>
        <row r="354">
          <cell r="F354">
            <v>829.35416666666652</v>
          </cell>
          <cell r="J354">
            <v>0</v>
          </cell>
        </row>
        <row r="355">
          <cell r="F355">
            <v>854.14083333333338</v>
          </cell>
          <cell r="J355">
            <v>0</v>
          </cell>
        </row>
        <row r="356">
          <cell r="F356">
            <v>855.64416666666648</v>
          </cell>
          <cell r="J356">
            <v>0</v>
          </cell>
        </row>
        <row r="357">
          <cell r="F357">
            <v>864.24595141700411</v>
          </cell>
          <cell r="J357">
            <v>0</v>
          </cell>
        </row>
        <row r="358">
          <cell r="F358">
            <v>916.43749999999989</v>
          </cell>
          <cell r="J358">
            <v>0</v>
          </cell>
        </row>
        <row r="359">
          <cell r="F359">
            <v>956.32166666666649</v>
          </cell>
          <cell r="J359">
            <v>0</v>
          </cell>
        </row>
        <row r="360">
          <cell r="F360">
            <v>1051.4899999999998</v>
          </cell>
          <cell r="J360">
            <v>0</v>
          </cell>
        </row>
        <row r="361">
          <cell r="F361">
            <v>1660.0374999999999</v>
          </cell>
          <cell r="J361">
            <v>0</v>
          </cell>
        </row>
        <row r="362">
          <cell r="F362">
            <v>1710.9353459605263</v>
          </cell>
          <cell r="J362">
            <v>0</v>
          </cell>
        </row>
        <row r="363">
          <cell r="F363">
            <v>1771.3483333333338</v>
          </cell>
          <cell r="J363">
            <v>0</v>
          </cell>
        </row>
        <row r="364">
          <cell r="F364">
            <v>1776.75</v>
          </cell>
          <cell r="J364">
            <v>0</v>
          </cell>
        </row>
        <row r="365">
          <cell r="F365">
            <v>4655.3357087763161</v>
          </cell>
          <cell r="J365">
            <v>0</v>
          </cell>
        </row>
        <row r="366">
          <cell r="F366">
            <v>1419</v>
          </cell>
          <cell r="J366">
            <v>0</v>
          </cell>
        </row>
        <row r="367">
          <cell r="F367">
            <v>1491.9</v>
          </cell>
          <cell r="J367">
            <v>0</v>
          </cell>
        </row>
        <row r="368">
          <cell r="F368">
            <v>1822.6125000000002</v>
          </cell>
          <cell r="J368">
            <v>0</v>
          </cell>
        </row>
        <row r="369">
          <cell r="F369">
            <v>2852</v>
          </cell>
          <cell r="J369">
            <v>0</v>
          </cell>
        </row>
        <row r="370">
          <cell r="F370">
            <v>5988.72</v>
          </cell>
          <cell r="J370">
            <v>0</v>
          </cell>
        </row>
        <row r="371">
          <cell r="F371">
            <v>6458.3924999999999</v>
          </cell>
          <cell r="J371">
            <v>0</v>
          </cell>
        </row>
        <row r="372">
          <cell r="F372">
            <v>356.52750000000003</v>
          </cell>
          <cell r="J372">
            <v>0</v>
          </cell>
        </row>
        <row r="373">
          <cell r="F373">
            <v>604</v>
          </cell>
          <cell r="J373">
            <v>0</v>
          </cell>
        </row>
        <row r="374">
          <cell r="F374">
            <v>366.32249999999999</v>
          </cell>
          <cell r="J374">
            <v>0</v>
          </cell>
        </row>
        <row r="375">
          <cell r="F375">
            <v>369.55500000000001</v>
          </cell>
          <cell r="J375">
            <v>0</v>
          </cell>
        </row>
        <row r="376">
          <cell r="F376">
            <v>373.04250000000002</v>
          </cell>
          <cell r="J376">
            <v>0</v>
          </cell>
        </row>
        <row r="377">
          <cell r="F377">
            <v>405.5625</v>
          </cell>
          <cell r="J377">
            <v>0</v>
          </cell>
        </row>
        <row r="378">
          <cell r="F378">
            <v>424.65000000000003</v>
          </cell>
          <cell r="J378">
            <v>0</v>
          </cell>
        </row>
        <row r="379">
          <cell r="F379">
            <v>435.40499999999997</v>
          </cell>
          <cell r="J379">
            <v>0</v>
          </cell>
        </row>
        <row r="380">
          <cell r="F380">
            <v>458.98500000000001</v>
          </cell>
          <cell r="J380">
            <v>0</v>
          </cell>
        </row>
        <row r="381">
          <cell r="F381">
            <v>476.82749999999999</v>
          </cell>
          <cell r="J381">
            <v>0</v>
          </cell>
        </row>
        <row r="382">
          <cell r="F382">
            <v>497.43</v>
          </cell>
          <cell r="J382">
            <v>0</v>
          </cell>
        </row>
        <row r="383">
          <cell r="F383">
            <v>503.0625</v>
          </cell>
          <cell r="J383">
            <v>0</v>
          </cell>
        </row>
        <row r="384">
          <cell r="F384">
            <v>556.31999999999994</v>
          </cell>
          <cell r="J384">
            <v>0</v>
          </cell>
        </row>
        <row r="385">
          <cell r="F385">
            <v>565.50749999999994</v>
          </cell>
          <cell r="J385">
            <v>0</v>
          </cell>
        </row>
        <row r="386">
          <cell r="F386">
            <v>576.74250000000006</v>
          </cell>
          <cell r="J386">
            <v>0</v>
          </cell>
        </row>
        <row r="387">
          <cell r="F387">
            <v>675.33750000000009</v>
          </cell>
          <cell r="J387">
            <v>0</v>
          </cell>
        </row>
        <row r="388">
          <cell r="F388">
            <v>911.58</v>
          </cell>
          <cell r="J388">
            <v>0</v>
          </cell>
        </row>
        <row r="389">
          <cell r="F389">
            <v>938.66249999999991</v>
          </cell>
          <cell r="J389">
            <v>0</v>
          </cell>
        </row>
        <row r="390">
          <cell r="F390">
            <v>1018.5374999999999</v>
          </cell>
          <cell r="J390">
            <v>0</v>
          </cell>
        </row>
        <row r="391">
          <cell r="F391">
            <v>461.79750000000001</v>
          </cell>
          <cell r="J391">
            <v>0</v>
          </cell>
        </row>
        <row r="392">
          <cell r="F392">
            <v>600.24</v>
          </cell>
          <cell r="J392">
            <v>0</v>
          </cell>
        </row>
        <row r="393">
          <cell r="F393">
            <v>840.46499999999992</v>
          </cell>
          <cell r="J393">
            <v>0</v>
          </cell>
        </row>
        <row r="394">
          <cell r="F394">
            <v>1005.3824999999999</v>
          </cell>
          <cell r="J394">
            <v>0</v>
          </cell>
        </row>
        <row r="395">
          <cell r="F395">
            <v>2444.2799999999997</v>
          </cell>
          <cell r="J395">
            <v>0</v>
          </cell>
        </row>
        <row r="396">
          <cell r="F396">
            <v>2466.9300337105269</v>
          </cell>
          <cell r="J396">
            <v>0</v>
          </cell>
        </row>
        <row r="397">
          <cell r="F397">
            <v>2752.0922368421056</v>
          </cell>
          <cell r="J397">
            <v>0</v>
          </cell>
        </row>
        <row r="398">
          <cell r="F398">
            <v>2840</v>
          </cell>
          <cell r="J398">
            <v>0</v>
          </cell>
        </row>
        <row r="399">
          <cell r="F399">
            <v>3050.5048803947375</v>
          </cell>
          <cell r="J399">
            <v>0</v>
          </cell>
        </row>
        <row r="400">
          <cell r="F400">
            <v>3576.69</v>
          </cell>
          <cell r="J400">
            <v>0</v>
          </cell>
        </row>
        <row r="401">
          <cell r="F401">
            <v>425.10749999999996</v>
          </cell>
          <cell r="J401">
            <v>0</v>
          </cell>
        </row>
        <row r="402">
          <cell r="F402">
            <v>445.82249999999999</v>
          </cell>
          <cell r="J402">
            <v>0</v>
          </cell>
        </row>
        <row r="403">
          <cell r="F403">
            <v>449.09249999999997</v>
          </cell>
          <cell r="J403">
            <v>0</v>
          </cell>
        </row>
        <row r="404">
          <cell r="F404">
            <v>493.3125</v>
          </cell>
          <cell r="J404">
            <v>0</v>
          </cell>
        </row>
        <row r="405">
          <cell r="F405">
            <v>512.13750000000005</v>
          </cell>
          <cell r="J405">
            <v>0</v>
          </cell>
        </row>
        <row r="406">
          <cell r="F406">
            <v>995.42250000000001</v>
          </cell>
          <cell r="J406">
            <v>0</v>
          </cell>
        </row>
        <row r="407">
          <cell r="F407">
            <v>1089.33</v>
          </cell>
          <cell r="J407">
            <v>0</v>
          </cell>
        </row>
        <row r="408">
          <cell r="F408">
            <v>2382.9225000000001</v>
          </cell>
          <cell r="J408">
            <v>0</v>
          </cell>
        </row>
        <row r="409">
          <cell r="F409">
            <v>234.57</v>
          </cell>
          <cell r="J409">
            <v>0</v>
          </cell>
        </row>
        <row r="410">
          <cell r="F410">
            <v>279.9375</v>
          </cell>
          <cell r="J410">
            <v>0</v>
          </cell>
        </row>
        <row r="411">
          <cell r="F411">
            <v>285.78750000000002</v>
          </cell>
          <cell r="J411">
            <v>0</v>
          </cell>
        </row>
        <row r="412">
          <cell r="F412">
            <v>316.89749999999998</v>
          </cell>
          <cell r="J412">
            <v>0</v>
          </cell>
        </row>
        <row r="413">
          <cell r="F413">
            <v>382.04250000000002</v>
          </cell>
          <cell r="J413">
            <v>0</v>
          </cell>
        </row>
        <row r="414">
          <cell r="F414">
            <v>392.76750000000004</v>
          </cell>
          <cell r="J414">
            <v>0</v>
          </cell>
        </row>
        <row r="415">
          <cell r="F415">
            <v>395.52</v>
          </cell>
          <cell r="J415">
            <v>0</v>
          </cell>
        </row>
        <row r="416">
          <cell r="F416">
            <v>404.09249999999997</v>
          </cell>
          <cell r="J416">
            <v>0</v>
          </cell>
        </row>
        <row r="417">
          <cell r="F417">
            <v>430.11750000000001</v>
          </cell>
          <cell r="J417">
            <v>0</v>
          </cell>
        </row>
        <row r="418">
          <cell r="F418">
            <v>442.95000000000005</v>
          </cell>
          <cell r="J418">
            <v>0</v>
          </cell>
        </row>
        <row r="419">
          <cell r="F419">
            <v>820.67250000000001</v>
          </cell>
          <cell r="J419">
            <v>0</v>
          </cell>
        </row>
        <row r="420">
          <cell r="F420">
            <v>903.63749999999993</v>
          </cell>
          <cell r="J420">
            <v>0</v>
          </cell>
        </row>
        <row r="421">
          <cell r="F421">
            <v>2142.3000000000002</v>
          </cell>
          <cell r="J421">
            <v>0</v>
          </cell>
        </row>
        <row r="422">
          <cell r="F422">
            <v>589.25860323886639</v>
          </cell>
          <cell r="J422">
            <v>0</v>
          </cell>
        </row>
        <row r="423">
          <cell r="F423">
            <v>764</v>
          </cell>
          <cell r="J423">
            <v>0</v>
          </cell>
        </row>
        <row r="424">
          <cell r="F424">
            <v>766.72499999999991</v>
          </cell>
          <cell r="J424">
            <v>0</v>
          </cell>
        </row>
        <row r="425">
          <cell r="F425">
            <v>746.39423076923083</v>
          </cell>
          <cell r="J425">
            <v>0</v>
          </cell>
        </row>
        <row r="426">
          <cell r="F426">
            <v>908</v>
          </cell>
          <cell r="J426">
            <v>0</v>
          </cell>
        </row>
        <row r="427">
          <cell r="F427">
            <v>1084</v>
          </cell>
          <cell r="J427">
            <v>0</v>
          </cell>
        </row>
        <row r="428">
          <cell r="F428">
            <v>810.85500000000002</v>
          </cell>
          <cell r="J428">
            <v>0</v>
          </cell>
        </row>
        <row r="429">
          <cell r="F429">
            <v>944.25</v>
          </cell>
          <cell r="J429">
            <v>0</v>
          </cell>
        </row>
        <row r="430">
          <cell r="F430">
            <v>982.09767206477738</v>
          </cell>
          <cell r="J430">
            <v>0</v>
          </cell>
        </row>
        <row r="431">
          <cell r="F431">
            <v>1042.5</v>
          </cell>
          <cell r="J431">
            <v>0</v>
          </cell>
        </row>
        <row r="432">
          <cell r="F432">
            <v>1083.7049999999999</v>
          </cell>
          <cell r="J432">
            <v>0</v>
          </cell>
        </row>
        <row r="433">
          <cell r="F433">
            <v>1149.27</v>
          </cell>
          <cell r="J433">
            <v>0</v>
          </cell>
        </row>
        <row r="434">
          <cell r="F434">
            <v>1207.5</v>
          </cell>
          <cell r="J434">
            <v>0</v>
          </cell>
        </row>
        <row r="435">
          <cell r="F435">
            <v>1296.75</v>
          </cell>
          <cell r="J435">
            <v>0</v>
          </cell>
        </row>
        <row r="436">
          <cell r="F436">
            <v>2312</v>
          </cell>
          <cell r="J436">
            <v>0</v>
          </cell>
        </row>
        <row r="437">
          <cell r="F437">
            <v>2380</v>
          </cell>
          <cell r="J437">
            <v>0</v>
          </cell>
        </row>
        <row r="438">
          <cell r="F438">
            <v>1332</v>
          </cell>
          <cell r="J438">
            <v>0</v>
          </cell>
        </row>
        <row r="439">
          <cell r="F439">
            <v>1241.3714574898786</v>
          </cell>
          <cell r="J439">
            <v>0</v>
          </cell>
        </row>
        <row r="440">
          <cell r="F440">
            <v>1437.9749999999999</v>
          </cell>
          <cell r="J440">
            <v>0</v>
          </cell>
        </row>
        <row r="441">
          <cell r="F441">
            <v>1404</v>
          </cell>
          <cell r="J441">
            <v>0</v>
          </cell>
        </row>
        <row r="442">
          <cell r="F442">
            <v>1190.76</v>
          </cell>
          <cell r="J442">
            <v>0</v>
          </cell>
        </row>
        <row r="443">
          <cell r="F443">
            <v>1252.74</v>
          </cell>
          <cell r="J443">
            <v>0</v>
          </cell>
        </row>
        <row r="444">
          <cell r="F444">
            <v>1414.2206477732793</v>
          </cell>
          <cell r="J444">
            <v>0</v>
          </cell>
        </row>
        <row r="445">
          <cell r="F445">
            <v>1542.75</v>
          </cell>
          <cell r="J445">
            <v>0</v>
          </cell>
        </row>
        <row r="446">
          <cell r="F446">
            <v>1747.5</v>
          </cell>
          <cell r="J446">
            <v>0</v>
          </cell>
        </row>
        <row r="447">
          <cell r="F447">
            <v>1868</v>
          </cell>
          <cell r="J447">
            <v>0</v>
          </cell>
        </row>
        <row r="448">
          <cell r="F448">
            <v>5483.6</v>
          </cell>
          <cell r="J448">
            <v>0</v>
          </cell>
        </row>
        <row r="449">
          <cell r="F449">
            <v>4990.5</v>
          </cell>
          <cell r="J449">
            <v>0</v>
          </cell>
        </row>
        <row r="450">
          <cell r="F450">
            <v>12999.2</v>
          </cell>
          <cell r="J450">
            <v>0</v>
          </cell>
        </row>
        <row r="451">
          <cell r="F451">
            <v>12089.25</v>
          </cell>
          <cell r="J451">
            <v>0</v>
          </cell>
        </row>
        <row r="452">
          <cell r="F452">
            <v>1151.04</v>
          </cell>
          <cell r="J452">
            <v>0</v>
          </cell>
        </row>
        <row r="453">
          <cell r="F453">
            <v>636.29999999999995</v>
          </cell>
          <cell r="J453">
            <v>0</v>
          </cell>
        </row>
        <row r="454">
          <cell r="F454">
            <v>442.34249999999997</v>
          </cell>
          <cell r="J454">
            <v>0</v>
          </cell>
        </row>
        <row r="455">
          <cell r="F455">
            <v>523.74750000000006</v>
          </cell>
          <cell r="J455">
            <v>0</v>
          </cell>
        </row>
        <row r="456">
          <cell r="F456">
            <v>673.43999999999994</v>
          </cell>
          <cell r="J456">
            <v>0</v>
          </cell>
        </row>
        <row r="457">
          <cell r="F457">
            <v>3456.9838056680164</v>
          </cell>
          <cell r="J457">
            <v>0</v>
          </cell>
        </row>
        <row r="458">
          <cell r="F458">
            <v>5185.4757085020246</v>
          </cell>
          <cell r="J458">
            <v>0</v>
          </cell>
        </row>
        <row r="459">
          <cell r="F459">
            <v>6269.711538461539</v>
          </cell>
          <cell r="J459">
            <v>0</v>
          </cell>
        </row>
        <row r="460">
          <cell r="F460">
            <v>515.35500000000002</v>
          </cell>
          <cell r="J460">
            <v>0</v>
          </cell>
        </row>
        <row r="461">
          <cell r="F461">
            <v>53.422499999999999</v>
          </cell>
          <cell r="J461">
            <v>0</v>
          </cell>
        </row>
        <row r="462">
          <cell r="F462">
            <v>61.057499999999997</v>
          </cell>
          <cell r="J462">
            <v>0</v>
          </cell>
        </row>
        <row r="463">
          <cell r="F463">
            <v>60.150000000000006</v>
          </cell>
          <cell r="J463">
            <v>0</v>
          </cell>
        </row>
        <row r="464">
          <cell r="F464">
            <v>47.67</v>
          </cell>
          <cell r="J464">
            <v>0</v>
          </cell>
        </row>
        <row r="465">
          <cell r="F465">
            <v>63.949095</v>
          </cell>
          <cell r="J465">
            <v>0</v>
          </cell>
        </row>
        <row r="466">
          <cell r="F466">
            <v>69.959531249999998</v>
          </cell>
          <cell r="J466">
            <v>0</v>
          </cell>
        </row>
        <row r="467">
          <cell r="F467">
            <v>81.168120000000002</v>
          </cell>
          <cell r="J467">
            <v>0</v>
          </cell>
        </row>
        <row r="468">
          <cell r="F468">
            <v>90.210000000000008</v>
          </cell>
          <cell r="J468">
            <v>0</v>
          </cell>
        </row>
        <row r="469">
          <cell r="F469">
            <v>106.21875</v>
          </cell>
          <cell r="J469">
            <v>0</v>
          </cell>
        </row>
        <row r="470">
          <cell r="F470">
            <v>78.788820000000001</v>
          </cell>
          <cell r="J470">
            <v>0</v>
          </cell>
        </row>
        <row r="471">
          <cell r="F471">
            <v>80.385000000000005</v>
          </cell>
          <cell r="J471">
            <v>0</v>
          </cell>
        </row>
        <row r="472">
          <cell r="F472">
            <v>159.40344375000001</v>
          </cell>
          <cell r="J472">
            <v>0</v>
          </cell>
        </row>
        <row r="473">
          <cell r="F473">
            <v>133.19599500000004</v>
          </cell>
          <cell r="J473">
            <v>0</v>
          </cell>
        </row>
        <row r="474">
          <cell r="F474">
            <v>184.8</v>
          </cell>
          <cell r="J474">
            <v>0</v>
          </cell>
        </row>
        <row r="475">
          <cell r="F475">
            <v>142.76109000000002</v>
          </cell>
          <cell r="J475">
            <v>0</v>
          </cell>
        </row>
        <row r="476">
          <cell r="F476">
            <v>113.061555</v>
          </cell>
          <cell r="J476">
            <v>0</v>
          </cell>
        </row>
        <row r="477">
          <cell r="F477">
            <v>180.56627437500001</v>
          </cell>
          <cell r="J477">
            <v>0</v>
          </cell>
        </row>
        <row r="478">
          <cell r="F478">
            <v>205.00141499999995</v>
          </cell>
          <cell r="J478">
            <v>0</v>
          </cell>
        </row>
        <row r="479">
          <cell r="F479">
            <v>198.37510312500004</v>
          </cell>
          <cell r="J479">
            <v>0</v>
          </cell>
        </row>
        <row r="480">
          <cell r="F480">
            <v>139.63002196875001</v>
          </cell>
          <cell r="J480">
            <v>0</v>
          </cell>
        </row>
        <row r="481">
          <cell r="F481">
            <v>149.64896265000004</v>
          </cell>
          <cell r="J481">
            <v>0</v>
          </cell>
        </row>
        <row r="482">
          <cell r="F482">
            <v>152.72822490000001</v>
          </cell>
          <cell r="J482">
            <v>0</v>
          </cell>
        </row>
        <row r="483">
          <cell r="F483">
            <v>128.56485749999999</v>
          </cell>
          <cell r="J483">
            <v>0</v>
          </cell>
        </row>
        <row r="484">
          <cell r="F484">
            <v>153.11780437499999</v>
          </cell>
          <cell r="J484">
            <v>0</v>
          </cell>
        </row>
        <row r="485">
          <cell r="F485">
            <v>242.53101000000001</v>
          </cell>
          <cell r="J485">
            <v>0</v>
          </cell>
        </row>
        <row r="486">
          <cell r="F486">
            <v>267.29999999999995</v>
          </cell>
          <cell r="J486">
            <v>0</v>
          </cell>
        </row>
        <row r="487">
          <cell r="F487">
            <v>147.79875562500001</v>
          </cell>
          <cell r="J487">
            <v>0</v>
          </cell>
        </row>
        <row r="488">
          <cell r="F488">
            <v>107.12527875000001</v>
          </cell>
          <cell r="J488">
            <v>0</v>
          </cell>
        </row>
        <row r="489">
          <cell r="F489">
            <v>185.48594062500001</v>
          </cell>
          <cell r="J489">
            <v>0</v>
          </cell>
        </row>
        <row r="490">
          <cell r="F490">
            <v>380.88189749999998</v>
          </cell>
          <cell r="J490">
            <v>0</v>
          </cell>
        </row>
        <row r="491">
          <cell r="F491">
            <v>246.04124999999999</v>
          </cell>
          <cell r="J491">
            <v>0</v>
          </cell>
        </row>
        <row r="492">
          <cell r="F492">
            <v>364.23374999999999</v>
          </cell>
          <cell r="J492">
            <v>0</v>
          </cell>
        </row>
        <row r="493">
          <cell r="F493">
            <v>471.29452500000002</v>
          </cell>
          <cell r="J493">
            <v>0</v>
          </cell>
        </row>
        <row r="494">
          <cell r="F494">
            <v>317.7756</v>
          </cell>
          <cell r="J494">
            <v>0</v>
          </cell>
        </row>
        <row r="495">
          <cell r="F495">
            <v>429.66750000000002</v>
          </cell>
          <cell r="J495">
            <v>0</v>
          </cell>
        </row>
        <row r="496">
          <cell r="F496">
            <v>292.17</v>
          </cell>
          <cell r="J496">
            <v>0</v>
          </cell>
        </row>
        <row r="497">
          <cell r="F497">
            <v>433.95749999999998</v>
          </cell>
          <cell r="J497">
            <v>0</v>
          </cell>
        </row>
        <row r="498">
          <cell r="F498">
            <v>495.375</v>
          </cell>
          <cell r="J498">
            <v>0</v>
          </cell>
        </row>
        <row r="499">
          <cell r="F499">
            <v>438.03</v>
          </cell>
          <cell r="J499">
            <v>0</v>
          </cell>
        </row>
        <row r="500">
          <cell r="F500">
            <v>354.57749999999999</v>
          </cell>
          <cell r="J500">
            <v>0</v>
          </cell>
        </row>
        <row r="501">
          <cell r="F501">
            <v>505.79999999999995</v>
          </cell>
          <cell r="J501">
            <v>0</v>
          </cell>
        </row>
        <row r="502">
          <cell r="F502">
            <v>537.09</v>
          </cell>
          <cell r="J502">
            <v>0</v>
          </cell>
        </row>
        <row r="503">
          <cell r="F503">
            <v>492.36369000000002</v>
          </cell>
          <cell r="J503">
            <v>0</v>
          </cell>
        </row>
        <row r="504">
          <cell r="F504">
            <v>273.15600000000001</v>
          </cell>
          <cell r="J504">
            <v>0</v>
          </cell>
        </row>
        <row r="505">
          <cell r="F505">
            <v>369.56400000000008</v>
          </cell>
          <cell r="J505">
            <v>0</v>
          </cell>
        </row>
        <row r="506">
          <cell r="F506">
            <v>338.64854999999994</v>
          </cell>
          <cell r="J506">
            <v>0</v>
          </cell>
        </row>
        <row r="507">
          <cell r="F507">
            <v>360.2360625</v>
          </cell>
          <cell r="J507">
            <v>0</v>
          </cell>
        </row>
        <row r="508">
          <cell r="F508">
            <v>426.11389687500002</v>
          </cell>
          <cell r="J508">
            <v>0</v>
          </cell>
        </row>
        <row r="509">
          <cell r="F509">
            <v>454.02528750000005</v>
          </cell>
          <cell r="J509">
            <v>0</v>
          </cell>
        </row>
        <row r="510">
          <cell r="F510">
            <v>390.09434624999994</v>
          </cell>
          <cell r="J510">
            <v>0</v>
          </cell>
        </row>
        <row r="511">
          <cell r="F511">
            <v>150.490725</v>
          </cell>
          <cell r="J511">
            <v>0</v>
          </cell>
        </row>
        <row r="512">
          <cell r="F512">
            <v>77.072325000000006</v>
          </cell>
          <cell r="J512">
            <v>0</v>
          </cell>
        </row>
        <row r="513">
          <cell r="F513">
            <v>63.331017750000015</v>
          </cell>
          <cell r="J513">
            <v>0</v>
          </cell>
        </row>
        <row r="514">
          <cell r="F514">
            <v>72.634783725000005</v>
          </cell>
          <cell r="J514">
            <v>0</v>
          </cell>
        </row>
        <row r="515">
          <cell r="F515">
            <v>70.001767687500006</v>
          </cell>
          <cell r="J515">
            <v>0</v>
          </cell>
        </row>
        <row r="516">
          <cell r="F516">
            <v>97.543575000000004</v>
          </cell>
          <cell r="J516">
            <v>0</v>
          </cell>
        </row>
        <row r="517">
          <cell r="F517">
            <v>115.48874999999998</v>
          </cell>
          <cell r="J517">
            <v>0</v>
          </cell>
        </row>
        <row r="518">
          <cell r="F518">
            <v>12.241807499999998</v>
          </cell>
          <cell r="J518">
            <v>0</v>
          </cell>
        </row>
        <row r="519">
          <cell r="F519">
            <v>18.247222499999996</v>
          </cell>
          <cell r="J519">
            <v>0</v>
          </cell>
        </row>
        <row r="520">
          <cell r="F520">
            <v>15.825000000000001</v>
          </cell>
          <cell r="J520">
            <v>0</v>
          </cell>
        </row>
        <row r="521">
          <cell r="F521">
            <v>13.875</v>
          </cell>
          <cell r="J521">
            <v>0</v>
          </cell>
        </row>
        <row r="522">
          <cell r="F522">
            <v>19.537500000000001</v>
          </cell>
          <cell r="J522">
            <v>0</v>
          </cell>
        </row>
        <row r="523">
          <cell r="F523">
            <v>0</v>
          </cell>
          <cell r="J523">
            <v>0</v>
          </cell>
        </row>
        <row r="524">
          <cell r="F524">
            <v>0</v>
          </cell>
          <cell r="J524">
            <v>0</v>
          </cell>
        </row>
        <row r="525">
          <cell r="F525">
            <v>0</v>
          </cell>
          <cell r="J525">
            <v>0</v>
          </cell>
        </row>
        <row r="526">
          <cell r="F526">
            <v>0</v>
          </cell>
          <cell r="J526">
            <v>0</v>
          </cell>
        </row>
        <row r="527">
          <cell r="F527">
            <v>0</v>
          </cell>
          <cell r="J527">
            <v>0</v>
          </cell>
        </row>
        <row r="528">
          <cell r="F528">
            <v>0</v>
          </cell>
          <cell r="J528">
            <v>0</v>
          </cell>
        </row>
        <row r="529">
          <cell r="F529">
            <v>0</v>
          </cell>
          <cell r="J529">
            <v>0</v>
          </cell>
        </row>
        <row r="530">
          <cell r="F530">
            <v>0</v>
          </cell>
          <cell r="J530">
            <v>0</v>
          </cell>
        </row>
        <row r="531">
          <cell r="F531">
            <v>0</v>
          </cell>
          <cell r="J531">
            <v>0</v>
          </cell>
        </row>
        <row r="532">
          <cell r="F532">
            <v>0</v>
          </cell>
          <cell r="J532">
            <v>0</v>
          </cell>
        </row>
        <row r="533">
          <cell r="F533">
            <v>0</v>
          </cell>
          <cell r="J533">
            <v>0</v>
          </cell>
        </row>
        <row r="534">
          <cell r="F534">
            <v>0</v>
          </cell>
          <cell r="J534">
            <v>0</v>
          </cell>
        </row>
        <row r="535">
          <cell r="F535">
            <v>0</v>
          </cell>
          <cell r="J535">
            <v>0</v>
          </cell>
        </row>
        <row r="536">
          <cell r="F536">
            <v>0</v>
          </cell>
          <cell r="J536">
            <v>0</v>
          </cell>
        </row>
        <row r="537">
          <cell r="F537">
            <v>0</v>
          </cell>
          <cell r="J537">
            <v>0</v>
          </cell>
        </row>
        <row r="538">
          <cell r="F538">
            <v>0</v>
          </cell>
          <cell r="J538">
            <v>0</v>
          </cell>
        </row>
        <row r="539">
          <cell r="F539">
            <v>0</v>
          </cell>
          <cell r="J539">
            <v>0</v>
          </cell>
        </row>
        <row r="540">
          <cell r="F540">
            <v>0</v>
          </cell>
          <cell r="J540">
            <v>0</v>
          </cell>
        </row>
        <row r="541">
          <cell r="F541">
            <v>0</v>
          </cell>
          <cell r="J541">
            <v>0</v>
          </cell>
        </row>
        <row r="542">
          <cell r="F542">
            <v>0</v>
          </cell>
          <cell r="J542">
            <v>0</v>
          </cell>
        </row>
        <row r="543">
          <cell r="J543" t="str">
            <v>TOTAL MENSUAL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Monturas"/>
      <sheetName val="Hoja3"/>
      <sheetName val="Hoja1"/>
      <sheetName val="Hoja4"/>
      <sheetName val="2005"/>
      <sheetName val="2005 (2)"/>
    </sheetNames>
    <sheetDataSet>
      <sheetData sheetId="0"/>
      <sheetData sheetId="1"/>
      <sheetData sheetId="2"/>
      <sheetData sheetId="3">
        <row r="2">
          <cell r="A2" t="str">
            <v>Año</v>
          </cell>
          <cell r="B2" t="str">
            <v>Mes</v>
          </cell>
          <cell r="C2" t="str">
            <v>WD</v>
          </cell>
          <cell r="D2" t="str">
            <v>VRLFL</v>
          </cell>
          <cell r="E2" t="str">
            <v>VRTOT</v>
          </cell>
          <cell r="F2" t="str">
            <v>VBLFL</v>
          </cell>
          <cell r="G2" t="str">
            <v>VBTOT</v>
          </cell>
        </row>
        <row r="3">
          <cell r="A3">
            <v>1999</v>
          </cell>
          <cell r="B3" t="str">
            <v>Diciembre</v>
          </cell>
          <cell r="C3">
            <v>23</v>
          </cell>
          <cell r="D3">
            <v>1417</v>
          </cell>
          <cell r="E3">
            <v>1485</v>
          </cell>
          <cell r="F3">
            <v>0</v>
          </cell>
          <cell r="G3">
            <v>1222</v>
          </cell>
        </row>
        <row r="4">
          <cell r="A4">
            <v>1999</v>
          </cell>
          <cell r="B4" t="str">
            <v>Enero</v>
          </cell>
          <cell r="C4">
            <v>21.5</v>
          </cell>
          <cell r="D4">
            <v>1181</v>
          </cell>
          <cell r="E4">
            <v>1181</v>
          </cell>
          <cell r="F4">
            <v>0</v>
          </cell>
          <cell r="G4">
            <v>1325.9</v>
          </cell>
        </row>
        <row r="5">
          <cell r="A5">
            <v>1999</v>
          </cell>
          <cell r="B5" t="str">
            <v>Febrero</v>
          </cell>
          <cell r="C5">
            <v>22</v>
          </cell>
          <cell r="D5">
            <v>1294</v>
          </cell>
          <cell r="E5">
            <v>1294</v>
          </cell>
          <cell r="F5">
            <v>0</v>
          </cell>
          <cell r="G5">
            <v>1413.1</v>
          </cell>
        </row>
        <row r="6">
          <cell r="A6">
            <v>1999</v>
          </cell>
          <cell r="B6" t="str">
            <v>Marzo</v>
          </cell>
          <cell r="C6">
            <v>24.5</v>
          </cell>
          <cell r="D6">
            <v>1453</v>
          </cell>
          <cell r="E6">
            <v>1453</v>
          </cell>
          <cell r="F6">
            <v>0</v>
          </cell>
          <cell r="G6">
            <v>1476</v>
          </cell>
        </row>
        <row r="7">
          <cell r="A7">
            <v>1999</v>
          </cell>
          <cell r="B7" t="str">
            <v>Abril</v>
          </cell>
          <cell r="C7">
            <v>21.5</v>
          </cell>
          <cell r="D7">
            <v>1196</v>
          </cell>
          <cell r="E7">
            <v>1196</v>
          </cell>
          <cell r="F7">
            <v>0</v>
          </cell>
          <cell r="G7">
            <v>1344.3</v>
          </cell>
        </row>
        <row r="8">
          <cell r="A8">
            <v>1999</v>
          </cell>
          <cell r="B8" t="str">
            <v>Mayo</v>
          </cell>
          <cell r="C8">
            <v>22.5</v>
          </cell>
          <cell r="D8">
            <v>1295</v>
          </cell>
          <cell r="E8">
            <v>1295</v>
          </cell>
          <cell r="F8">
            <v>0</v>
          </cell>
          <cell r="G8">
            <v>1604.8</v>
          </cell>
        </row>
        <row r="9">
          <cell r="A9">
            <v>1999</v>
          </cell>
          <cell r="B9" t="str">
            <v>Junio</v>
          </cell>
          <cell r="C9">
            <v>23.5</v>
          </cell>
          <cell r="D9">
            <v>1420</v>
          </cell>
          <cell r="E9">
            <v>1420</v>
          </cell>
          <cell r="F9">
            <v>0</v>
          </cell>
          <cell r="G9">
            <v>1478.9</v>
          </cell>
        </row>
        <row r="10">
          <cell r="A10">
            <v>1999</v>
          </cell>
          <cell r="B10" t="str">
            <v>Julio</v>
          </cell>
          <cell r="C10">
            <v>24.5</v>
          </cell>
          <cell r="D10">
            <v>1659</v>
          </cell>
          <cell r="E10">
            <v>1659</v>
          </cell>
          <cell r="F10">
            <v>0</v>
          </cell>
          <cell r="G10">
            <v>1658</v>
          </cell>
        </row>
        <row r="11">
          <cell r="A11">
            <v>1999</v>
          </cell>
          <cell r="B11" t="str">
            <v>Agosto</v>
          </cell>
          <cell r="C11">
            <v>23.5</v>
          </cell>
          <cell r="D11">
            <v>1214</v>
          </cell>
          <cell r="E11">
            <v>1214</v>
          </cell>
          <cell r="F11">
            <v>0</v>
          </cell>
          <cell r="G11">
            <v>1081.8</v>
          </cell>
        </row>
        <row r="12">
          <cell r="A12">
            <v>1999</v>
          </cell>
          <cell r="B12" t="str">
            <v>Septiembre</v>
          </cell>
          <cell r="C12">
            <v>23.5</v>
          </cell>
          <cell r="D12">
            <v>1372</v>
          </cell>
          <cell r="E12">
            <v>1372</v>
          </cell>
          <cell r="F12">
            <v>0</v>
          </cell>
          <cell r="G12">
            <v>1355.9</v>
          </cell>
        </row>
        <row r="13">
          <cell r="A13">
            <v>1999</v>
          </cell>
          <cell r="B13" t="str">
            <v>Octubre</v>
          </cell>
          <cell r="C13">
            <v>22.5</v>
          </cell>
          <cell r="D13">
            <v>1408</v>
          </cell>
          <cell r="E13">
            <v>1408</v>
          </cell>
          <cell r="F13">
            <v>0</v>
          </cell>
          <cell r="G13">
            <v>1275.7</v>
          </cell>
        </row>
        <row r="14">
          <cell r="A14">
            <v>1999</v>
          </cell>
          <cell r="B14" t="str">
            <v>Noviembre</v>
          </cell>
          <cell r="C14">
            <v>23</v>
          </cell>
          <cell r="D14">
            <v>1213</v>
          </cell>
          <cell r="E14">
            <v>1213</v>
          </cell>
          <cell r="F14">
            <v>0</v>
          </cell>
          <cell r="G14">
            <v>1151</v>
          </cell>
        </row>
        <row r="15">
          <cell r="A15">
            <v>2000</v>
          </cell>
          <cell r="B15" t="str">
            <v>Diciembre</v>
          </cell>
          <cell r="C15">
            <v>22.5</v>
          </cell>
          <cell r="D15">
            <v>1178</v>
          </cell>
          <cell r="E15">
            <v>1225</v>
          </cell>
          <cell r="F15">
            <v>1164</v>
          </cell>
          <cell r="G15">
            <v>1226</v>
          </cell>
        </row>
        <row r="16">
          <cell r="A16" t="str">
            <v>MENSUAL</v>
          </cell>
          <cell r="C16">
            <v>275</v>
          </cell>
          <cell r="E16">
            <v>15930</v>
          </cell>
        </row>
        <row r="17">
          <cell r="A17">
            <v>2000</v>
          </cell>
          <cell r="B17" t="str">
            <v>Enero</v>
          </cell>
          <cell r="C17">
            <v>23.5</v>
          </cell>
          <cell r="D17">
            <v>1220</v>
          </cell>
          <cell r="E17">
            <v>8987</v>
          </cell>
          <cell r="F17">
            <v>1296</v>
          </cell>
          <cell r="G17">
            <v>1367</v>
          </cell>
        </row>
        <row r="18">
          <cell r="A18">
            <v>2000</v>
          </cell>
          <cell r="B18" t="str">
            <v>Febrero</v>
          </cell>
          <cell r="C18">
            <v>22</v>
          </cell>
          <cell r="D18">
            <v>1416</v>
          </cell>
          <cell r="E18">
            <v>9299</v>
          </cell>
          <cell r="F18">
            <v>1383</v>
          </cell>
          <cell r="G18">
            <v>1479</v>
          </cell>
        </row>
        <row r="19">
          <cell r="A19">
            <v>2000</v>
          </cell>
          <cell r="B19" t="str">
            <v>Marzo</v>
          </cell>
          <cell r="C19">
            <v>24</v>
          </cell>
          <cell r="D19">
            <v>1559</v>
          </cell>
          <cell r="E19">
            <v>10157</v>
          </cell>
          <cell r="F19">
            <v>1473</v>
          </cell>
          <cell r="G19">
            <v>1571</v>
          </cell>
        </row>
        <row r="20">
          <cell r="A20">
            <v>2000</v>
          </cell>
          <cell r="B20" t="str">
            <v>Abril</v>
          </cell>
          <cell r="C20">
            <v>20</v>
          </cell>
          <cell r="D20">
            <v>1308</v>
          </cell>
          <cell r="E20">
            <v>8263</v>
          </cell>
          <cell r="F20">
            <v>1269</v>
          </cell>
          <cell r="G20">
            <v>1363</v>
          </cell>
        </row>
        <row r="21">
          <cell r="A21">
            <v>2000</v>
          </cell>
          <cell r="B21" t="str">
            <v>Mayo</v>
          </cell>
          <cell r="C21">
            <v>24</v>
          </cell>
          <cell r="D21">
            <v>1504</v>
          </cell>
          <cell r="E21">
            <v>9094</v>
          </cell>
          <cell r="F21">
            <v>1416</v>
          </cell>
          <cell r="G21">
            <v>1519</v>
          </cell>
        </row>
        <row r="22">
          <cell r="A22">
            <v>2000</v>
          </cell>
          <cell r="B22" t="str">
            <v>Junio</v>
          </cell>
          <cell r="C22">
            <v>23.5</v>
          </cell>
          <cell r="D22">
            <v>1444</v>
          </cell>
          <cell r="E22">
            <v>9278</v>
          </cell>
          <cell r="F22">
            <v>1526</v>
          </cell>
          <cell r="G22">
            <v>1620</v>
          </cell>
        </row>
        <row r="23">
          <cell r="A23">
            <v>2000</v>
          </cell>
          <cell r="B23" t="str">
            <v>Julio</v>
          </cell>
          <cell r="C23">
            <v>23.5</v>
          </cell>
          <cell r="D23">
            <v>1528</v>
          </cell>
          <cell r="E23">
            <v>10465</v>
          </cell>
          <cell r="F23">
            <v>1692</v>
          </cell>
          <cell r="G23">
            <v>1798</v>
          </cell>
        </row>
        <row r="24">
          <cell r="A24">
            <v>2000</v>
          </cell>
          <cell r="B24" t="str">
            <v>Agosto</v>
          </cell>
          <cell r="C24">
            <v>24</v>
          </cell>
          <cell r="D24">
            <v>1332</v>
          </cell>
          <cell r="E24">
            <v>7899</v>
          </cell>
          <cell r="F24">
            <v>1256</v>
          </cell>
          <cell r="G24">
            <v>1337</v>
          </cell>
        </row>
        <row r="25">
          <cell r="A25">
            <v>2000</v>
          </cell>
          <cell r="B25" t="str">
            <v>Septiembre</v>
          </cell>
          <cell r="C25">
            <v>22</v>
          </cell>
          <cell r="D25">
            <v>1385</v>
          </cell>
          <cell r="E25">
            <v>8568</v>
          </cell>
          <cell r="F25">
            <v>1400</v>
          </cell>
          <cell r="G25">
            <v>1487</v>
          </cell>
        </row>
      </sheetData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 GENERAL"/>
      <sheetName val="RAZON SOCIAL"/>
      <sheetName val="TABLAS"/>
      <sheetName val="ESTUDIO"/>
      <sheetName val="INDICADORES"/>
      <sheetName val="ORGANIZACION PROVISIONAL"/>
      <sheetName val="NUMERO HORAS ORGANIZADAS"/>
      <sheetName val="organizacion del centro"/>
      <sheetName val="COSTES ESTRUCTURALES"/>
      <sheetName val="amortizaciones"/>
      <sheetName val="otros gastos"/>
      <sheetName val="consumibles higienicos"/>
      <sheetName val="cristales"/>
      <sheetName val="CUENTA DE EXPLOTACIÓN"/>
      <sheetName val="cuenta de resultados analitica"/>
      <sheetName val="DATOS VARIOS"/>
      <sheetName val="DATOS PERSONA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C3" t="str">
            <v>Preu unitari</v>
          </cell>
          <cell r="G3" t="str">
            <v>Duracio de la amortitzacio en mesos</v>
          </cell>
        </row>
        <row r="4">
          <cell r="C4">
            <v>84.95</v>
          </cell>
          <cell r="G4">
            <v>48</v>
          </cell>
        </row>
        <row r="5">
          <cell r="C5" t="str">
            <v/>
          </cell>
        </row>
        <row r="6">
          <cell r="C6" t="str">
            <v/>
          </cell>
        </row>
        <row r="7">
          <cell r="C7" t="str">
            <v/>
          </cell>
        </row>
        <row r="8">
          <cell r="C8" t="str">
            <v/>
          </cell>
        </row>
        <row r="9">
          <cell r="C9" t="str">
            <v/>
          </cell>
        </row>
        <row r="10">
          <cell r="C10" t="str">
            <v/>
          </cell>
        </row>
        <row r="11">
          <cell r="C11" t="str">
            <v/>
          </cell>
        </row>
        <row r="12">
          <cell r="C12" t="str">
            <v/>
          </cell>
        </row>
        <row r="13">
          <cell r="C13" t="str">
            <v/>
          </cell>
        </row>
        <row r="14">
          <cell r="C14" t="str">
            <v/>
          </cell>
        </row>
        <row r="15">
          <cell r="C15" t="str">
            <v/>
          </cell>
        </row>
        <row r="16">
          <cell r="C16" t="str">
            <v/>
          </cell>
        </row>
        <row r="17">
          <cell r="C17" t="str">
            <v/>
          </cell>
        </row>
        <row r="18">
          <cell r="C18" t="str">
            <v/>
          </cell>
        </row>
        <row r="19">
          <cell r="C19" t="str">
            <v/>
          </cell>
        </row>
        <row r="20">
          <cell r="C20" t="str">
            <v/>
          </cell>
        </row>
        <row r="21">
          <cell r="C21" t="str">
            <v/>
          </cell>
        </row>
        <row r="22">
          <cell r="C22" t="str">
            <v/>
          </cell>
        </row>
        <row r="23">
          <cell r="C23" t="str">
            <v/>
          </cell>
        </row>
        <row r="24">
          <cell r="C24" t="str">
            <v/>
          </cell>
        </row>
        <row r="25">
          <cell r="C25" t="str">
            <v/>
          </cell>
        </row>
        <row r="26">
          <cell r="C26" t="str">
            <v/>
          </cell>
        </row>
        <row r="27">
          <cell r="C27" t="str">
            <v/>
          </cell>
        </row>
        <row r="35">
          <cell r="G35" t="str">
            <v>TOTAL MENSUAL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 GENERAL"/>
      <sheetName val="Reestructuraciones"/>
      <sheetName val="RAZON SOCIAL"/>
      <sheetName val="RESUMEN RENDIMIENTOS"/>
      <sheetName val="TABLAS"/>
      <sheetName val="ESTUDIO TECNICO"/>
      <sheetName val="Distribución Turnos"/>
      <sheetName val="Desglose coste unitario"/>
      <sheetName val="Resumen Horas Limpieza"/>
      <sheetName val="INDICADORES"/>
      <sheetName val="DISTRIBUCIÓN"/>
      <sheetName val="DISTRIBUCIÓN COSTE"/>
      <sheetName val="INDICADORES VARIOS"/>
      <sheetName val="DESGLOSE ECONOMICO"/>
      <sheetName val="COSTES DE PERSONAL"/>
      <sheetName val="ORGANIZACION PROVISIONAL"/>
      <sheetName val="Resumen de Horas"/>
      <sheetName val="VALORACION DE COSTES"/>
      <sheetName val="Coste Estructura"/>
      <sheetName val="AMORTIZACIÓNES"/>
      <sheetName val="SUBCONTRATACIÓN"/>
      <sheetName val="CONSUMIBLES HIGIENICOS"/>
      <sheetName val="Tareas Especialista"/>
      <sheetName val="Cuenta de Explotación"/>
      <sheetName val="Cuenta de Resultados Analitica"/>
      <sheetName val="DATOS VARIOS"/>
      <sheetName val="DATOS PERSONAL"/>
      <sheetName val="Auditoria Externa"/>
    </sheetNames>
    <sheetDataSet>
      <sheetData sheetId="0"/>
      <sheetData sheetId="1"/>
      <sheetData sheetId="2"/>
      <sheetData sheetId="3"/>
      <sheetData sheetId="4">
        <row r="22">
          <cell r="D22">
            <v>0</v>
          </cell>
        </row>
        <row r="23">
          <cell r="D23" t="str">
            <v xml:space="preserve">Seis veces día 7/7 </v>
          </cell>
        </row>
        <row r="24">
          <cell r="D24" t="str">
            <v xml:space="preserve">Cinco veces día 7/7 </v>
          </cell>
        </row>
        <row r="25">
          <cell r="D25" t="str">
            <v xml:space="preserve">Cuatro veces día 7/7 </v>
          </cell>
        </row>
        <row r="26">
          <cell r="D26" t="str">
            <v xml:space="preserve">Tres veces día 7/7 </v>
          </cell>
        </row>
        <row r="27">
          <cell r="D27" t="str">
            <v xml:space="preserve">Dos veces día 7/7 </v>
          </cell>
        </row>
        <row r="28">
          <cell r="D28" t="str">
            <v>Diario 7/7</v>
          </cell>
        </row>
        <row r="29">
          <cell r="D29" t="str">
            <v>Seis veces día 6/7</v>
          </cell>
        </row>
        <row r="30">
          <cell r="D30" t="str">
            <v xml:space="preserve">Cinco veces día 6/7 </v>
          </cell>
        </row>
        <row r="31">
          <cell r="D31" t="str">
            <v xml:space="preserve">Cuatro veces día 6/7 </v>
          </cell>
        </row>
        <row r="32">
          <cell r="D32" t="str">
            <v xml:space="preserve">Tres veces día 6/7 </v>
          </cell>
        </row>
        <row r="33">
          <cell r="D33" t="str">
            <v>Dos veces día 6/7</v>
          </cell>
        </row>
        <row r="34">
          <cell r="D34" t="str">
            <v>Diario 6/7</v>
          </cell>
        </row>
        <row r="35">
          <cell r="D35" t="str">
            <v xml:space="preserve">Seis veces día 5/7 </v>
          </cell>
        </row>
        <row r="36">
          <cell r="D36" t="str">
            <v xml:space="preserve">Cinco veces día 5/7 </v>
          </cell>
        </row>
        <row r="37">
          <cell r="D37" t="str">
            <v xml:space="preserve">Cuatro veces día 5/7 </v>
          </cell>
        </row>
        <row r="38">
          <cell r="D38" t="str">
            <v xml:space="preserve">Tres veces día 5/7 </v>
          </cell>
        </row>
        <row r="39">
          <cell r="D39" t="str">
            <v>Dos veces día 5/7</v>
          </cell>
        </row>
        <row r="40">
          <cell r="D40" t="str">
            <v>Diario 5/7</v>
          </cell>
        </row>
        <row r="41">
          <cell r="D41" t="str">
            <v>Cuatro veces semana</v>
          </cell>
        </row>
        <row r="42">
          <cell r="D42" t="str">
            <v>Tres veces semana</v>
          </cell>
        </row>
        <row r="43">
          <cell r="D43" t="str">
            <v>Dos veces semana</v>
          </cell>
        </row>
        <row r="44">
          <cell r="D44" t="str">
            <v>Alterno 5/7</v>
          </cell>
        </row>
        <row r="45">
          <cell r="D45" t="str">
            <v xml:space="preserve">Alterno 6/7 </v>
          </cell>
        </row>
        <row r="46">
          <cell r="D46" t="str">
            <v xml:space="preserve">Alterno 7/7 </v>
          </cell>
        </row>
        <row r="47">
          <cell r="D47" t="str">
            <v>Semanal</v>
          </cell>
        </row>
        <row r="48">
          <cell r="D48" t="str">
            <v>Una vez cada dos semanas</v>
          </cell>
        </row>
        <row r="49">
          <cell r="D49" t="str">
            <v>Quincenal</v>
          </cell>
        </row>
        <row r="50">
          <cell r="D50" t="str">
            <v>Mensual</v>
          </cell>
        </row>
        <row r="51">
          <cell r="D51" t="str">
            <v>Diez veces al año</v>
          </cell>
        </row>
        <row r="52">
          <cell r="D52" t="str">
            <v>Bimensual</v>
          </cell>
        </row>
        <row r="53">
          <cell r="D53" t="str">
            <v>Cinco veces al año</v>
          </cell>
        </row>
        <row r="54">
          <cell r="D54" t="str">
            <v>Trimestral</v>
          </cell>
        </row>
        <row r="55">
          <cell r="D55" t="str">
            <v>Cuatrimestral</v>
          </cell>
        </row>
        <row r="56">
          <cell r="D56" t="str">
            <v>Semestral</v>
          </cell>
        </row>
        <row r="57">
          <cell r="D57" t="str">
            <v>Anual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Resumen Estudios"/>
      <sheetName val="Resumen Grafico Global"/>
      <sheetName val="Resumen Grafico L1"/>
      <sheetName val="Resumen Grafico L2"/>
      <sheetName val="Resumen Grafico L3"/>
      <sheetName val="Resumen Grafico L4"/>
      <sheetName val="Resumen Grafico L5"/>
      <sheetName val="Resumen Grafico L6"/>
      <sheetName val="Resumen Grafico L7"/>
      <sheetName val="Resumen Grafico L8"/>
      <sheetName val="1"/>
      <sheetName val="2"/>
      <sheetName val="3"/>
      <sheetName val="5"/>
      <sheetName val="4"/>
      <sheetName val="6"/>
      <sheetName val="72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49"/>
      <sheetName val="65"/>
      <sheetName val="6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71"/>
      <sheetName val="40"/>
      <sheetName val="41"/>
      <sheetName val="42"/>
      <sheetName val="43"/>
      <sheetName val="44"/>
      <sheetName val="45"/>
      <sheetName val="46"/>
      <sheetName val="47"/>
      <sheetName val="48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7"/>
      <sheetName val="68"/>
      <sheetName val="69"/>
      <sheetName val="70"/>
      <sheetName val="RESUMEN"/>
      <sheetName val="TABLAS"/>
    </sheetNames>
    <sheetDataSet>
      <sheetData sheetId="0"/>
      <sheetData sheetId="1">
        <row r="8">
          <cell r="B8" t="str">
            <v>Almacen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">
          <cell r="E8" t="str">
            <v>Vestuarios Completos</v>
          </cell>
        </row>
      </sheetData>
      <sheetData sheetId="19">
        <row r="8">
          <cell r="E8" t="str">
            <v>Sala de reuniones</v>
          </cell>
        </row>
      </sheetData>
      <sheetData sheetId="20">
        <row r="8">
          <cell r="E8" t="str">
            <v>Laboratorios</v>
          </cell>
        </row>
      </sheetData>
      <sheetData sheetId="21">
        <row r="8">
          <cell r="E8" t="str">
            <v>Office</v>
          </cell>
        </row>
      </sheetData>
      <sheetData sheetId="22">
        <row r="8">
          <cell r="E8" t="str">
            <v>Parking interior P</v>
          </cell>
        </row>
      </sheetData>
      <sheetData sheetId="23">
        <row r="8">
          <cell r="E8" t="str">
            <v>Archivos</v>
          </cell>
        </row>
      </sheetData>
      <sheetData sheetId="24">
        <row r="8">
          <cell r="E8" t="str">
            <v>Baños</v>
          </cell>
        </row>
      </sheetData>
      <sheetData sheetId="25">
        <row r="8">
          <cell r="E8" t="str">
            <v>Vestuarios Completos</v>
          </cell>
        </row>
      </sheetData>
      <sheetData sheetId="26">
        <row r="8">
          <cell r="E8" t="str">
            <v>Escaleras</v>
          </cell>
        </row>
      </sheetData>
      <sheetData sheetId="27">
        <row r="8">
          <cell r="E8" t="str">
            <v>Archivos</v>
          </cell>
        </row>
      </sheetData>
      <sheetData sheetId="28">
        <row r="8">
          <cell r="E8" t="str">
            <v>Baños</v>
          </cell>
        </row>
      </sheetData>
      <sheetData sheetId="29">
        <row r="8">
          <cell r="E8" t="str">
            <v>Escaleras</v>
          </cell>
        </row>
      </sheetData>
      <sheetData sheetId="30">
        <row r="8">
          <cell r="E8" t="str">
            <v>Vestuarios Completos</v>
          </cell>
        </row>
      </sheetData>
      <sheetData sheetId="31">
        <row r="8">
          <cell r="E8" t="str">
            <v>Despachos</v>
          </cell>
        </row>
      </sheetData>
      <sheetData sheetId="32">
        <row r="8">
          <cell r="E8" t="str">
            <v>Vestuarios Completos</v>
          </cell>
        </row>
      </sheetData>
      <sheetData sheetId="33">
        <row r="8">
          <cell r="E8" t="str">
            <v>Despachos</v>
          </cell>
        </row>
      </sheetData>
      <sheetData sheetId="34">
        <row r="8">
          <cell r="E8" t="str">
            <v>Vestuarios Completos</v>
          </cell>
        </row>
      </sheetData>
      <sheetData sheetId="35">
        <row r="8">
          <cell r="E8" t="str">
            <v>Almacen</v>
          </cell>
        </row>
      </sheetData>
      <sheetData sheetId="36">
        <row r="8">
          <cell r="E8" t="str">
            <v>Pasillos</v>
          </cell>
        </row>
      </sheetData>
      <sheetData sheetId="37">
        <row r="8">
          <cell r="E8" t="str">
            <v>Escaleras</v>
          </cell>
        </row>
      </sheetData>
      <sheetData sheetId="38">
        <row r="8">
          <cell r="E8" t="str">
            <v>Despachos</v>
          </cell>
        </row>
      </sheetData>
      <sheetData sheetId="39">
        <row r="8">
          <cell r="E8" t="str">
            <v>Almacen</v>
          </cell>
        </row>
      </sheetData>
      <sheetData sheetId="40">
        <row r="8">
          <cell r="E8" t="str">
            <v>Vestibulos</v>
          </cell>
        </row>
      </sheetData>
      <sheetData sheetId="41">
        <row r="8">
          <cell r="E8" t="str">
            <v>Almacen</v>
          </cell>
        </row>
      </sheetData>
      <sheetData sheetId="42">
        <row r="8">
          <cell r="E8" t="str">
            <v>Baños</v>
          </cell>
        </row>
      </sheetData>
      <sheetData sheetId="43">
        <row r="8">
          <cell r="E8" t="str">
            <v>Baños</v>
          </cell>
        </row>
      </sheetData>
      <sheetData sheetId="44">
        <row r="8">
          <cell r="E8" t="str">
            <v>Sala de reuniones</v>
          </cell>
        </row>
      </sheetData>
      <sheetData sheetId="45">
        <row r="8">
          <cell r="E8" t="str">
            <v>Almacen</v>
          </cell>
        </row>
      </sheetData>
      <sheetData sheetId="46">
        <row r="8">
          <cell r="E8" t="str">
            <v>Despachos</v>
          </cell>
        </row>
      </sheetData>
      <sheetData sheetId="47">
        <row r="8">
          <cell r="E8" t="str">
            <v>Despachos</v>
          </cell>
        </row>
      </sheetData>
      <sheetData sheetId="48">
        <row r="8">
          <cell r="E8" t="str">
            <v>Vestibulos</v>
          </cell>
        </row>
      </sheetData>
      <sheetData sheetId="49">
        <row r="8">
          <cell r="E8" t="str">
            <v>Almacen</v>
          </cell>
        </row>
      </sheetData>
      <sheetData sheetId="50">
        <row r="8">
          <cell r="E8" t="str">
            <v>Sala Tecnica</v>
          </cell>
        </row>
      </sheetData>
      <sheetData sheetId="51">
        <row r="8">
          <cell r="E8" t="str">
            <v>Archivos</v>
          </cell>
        </row>
      </sheetData>
      <sheetData sheetId="52">
        <row r="8">
          <cell r="E8" t="str">
            <v>Despachos</v>
          </cell>
        </row>
      </sheetData>
      <sheetData sheetId="53">
        <row r="8">
          <cell r="E8" t="str">
            <v>Escaleras</v>
          </cell>
        </row>
      </sheetData>
      <sheetData sheetId="54">
        <row r="8">
          <cell r="E8" t="str">
            <v>Vestibulos</v>
          </cell>
        </row>
      </sheetData>
      <sheetData sheetId="55">
        <row r="8">
          <cell r="E8" t="str">
            <v>Despachos</v>
          </cell>
        </row>
      </sheetData>
      <sheetData sheetId="56">
        <row r="8">
          <cell r="E8" t="str">
            <v>Despachos</v>
          </cell>
        </row>
      </sheetData>
      <sheetData sheetId="57">
        <row r="8">
          <cell r="E8" t="str">
            <v>Despachos</v>
          </cell>
        </row>
      </sheetData>
      <sheetData sheetId="58">
        <row r="8">
          <cell r="E8" t="str">
            <v>Office</v>
          </cell>
        </row>
      </sheetData>
      <sheetData sheetId="59">
        <row r="8">
          <cell r="E8" t="str">
            <v>Despachos</v>
          </cell>
        </row>
      </sheetData>
      <sheetData sheetId="60">
        <row r="8">
          <cell r="E8" t="str">
            <v>Despachos</v>
          </cell>
        </row>
      </sheetData>
      <sheetData sheetId="61">
        <row r="8">
          <cell r="E8" t="str">
            <v>Sala Tecnica</v>
          </cell>
        </row>
      </sheetData>
      <sheetData sheetId="62">
        <row r="8">
          <cell r="E8" t="str">
            <v>Almacen</v>
          </cell>
        </row>
      </sheetData>
      <sheetData sheetId="63">
        <row r="8">
          <cell r="E8" t="str">
            <v>Baños</v>
          </cell>
        </row>
      </sheetData>
      <sheetData sheetId="64">
        <row r="8">
          <cell r="E8" t="str">
            <v>Office</v>
          </cell>
        </row>
      </sheetData>
      <sheetData sheetId="65">
        <row r="8">
          <cell r="E8" t="str">
            <v>Entrada Exterior</v>
          </cell>
        </row>
      </sheetData>
      <sheetData sheetId="66">
        <row r="8">
          <cell r="E8" t="str">
            <v>Escaleras</v>
          </cell>
        </row>
      </sheetData>
      <sheetData sheetId="67">
        <row r="8">
          <cell r="E8" t="str">
            <v>Escaleras</v>
          </cell>
        </row>
      </sheetData>
      <sheetData sheetId="68">
        <row r="8">
          <cell r="E8" t="str">
            <v>Baños</v>
          </cell>
        </row>
      </sheetData>
      <sheetData sheetId="69">
        <row r="8">
          <cell r="E8" t="str">
            <v>Taller</v>
          </cell>
        </row>
      </sheetData>
      <sheetData sheetId="70">
        <row r="8">
          <cell r="E8" t="str">
            <v>Pista Deportiva</v>
          </cell>
        </row>
      </sheetData>
      <sheetData sheetId="71">
        <row r="8">
          <cell r="E8" t="str">
            <v>Parquing Interior G</v>
          </cell>
        </row>
      </sheetData>
      <sheetData sheetId="72">
        <row r="8">
          <cell r="E8" t="str">
            <v>Escaleras</v>
          </cell>
        </row>
      </sheetData>
      <sheetData sheetId="73">
        <row r="8">
          <cell r="E8" t="str">
            <v>Vestuarios Completos</v>
          </cell>
        </row>
      </sheetData>
      <sheetData sheetId="74">
        <row r="8">
          <cell r="E8" t="str">
            <v>Pasillos</v>
          </cell>
        </row>
      </sheetData>
      <sheetData sheetId="75">
        <row r="8">
          <cell r="E8" t="str">
            <v>Pista Deportiva</v>
          </cell>
        </row>
      </sheetData>
      <sheetData sheetId="76">
        <row r="8">
          <cell r="E8" t="str">
            <v>Sala Gimnasia Diafana</v>
          </cell>
        </row>
      </sheetData>
      <sheetData sheetId="77">
        <row r="8">
          <cell r="E8" t="str">
            <v>Escaleras</v>
          </cell>
        </row>
      </sheetData>
      <sheetData sheetId="78">
        <row r="8">
          <cell r="E8" t="str">
            <v>Sala de reuniones</v>
          </cell>
        </row>
      </sheetData>
      <sheetData sheetId="79">
        <row r="8">
          <cell r="E8" t="str">
            <v>Vestibulos</v>
          </cell>
        </row>
      </sheetData>
      <sheetData sheetId="80">
        <row r="8">
          <cell r="E8" t="str">
            <v>Vestibulos</v>
          </cell>
        </row>
      </sheetData>
      <sheetData sheetId="81">
        <row r="8">
          <cell r="E8" t="str">
            <v>Vestibulos</v>
          </cell>
        </row>
      </sheetData>
      <sheetData sheetId="82"/>
      <sheetData sheetId="83">
        <row r="4">
          <cell r="U4">
            <v>0</v>
          </cell>
        </row>
      </sheetData>
      <sheetData sheetId="84">
        <row r="6">
          <cell r="D6">
            <v>0</v>
          </cell>
        </row>
        <row r="7">
          <cell r="D7" t="str">
            <v xml:space="preserve">Seis veces día 7/7 </v>
          </cell>
        </row>
        <row r="8">
          <cell r="D8" t="str">
            <v xml:space="preserve">Cinco veces día 7/7 </v>
          </cell>
        </row>
        <row r="9">
          <cell r="D9" t="str">
            <v xml:space="preserve">Cuatro veces día 7/7 </v>
          </cell>
        </row>
        <row r="10">
          <cell r="D10" t="str">
            <v xml:space="preserve">Tres veces día 7/7 </v>
          </cell>
        </row>
        <row r="11">
          <cell r="D11" t="str">
            <v xml:space="preserve">Dos veces día 7/7 </v>
          </cell>
        </row>
        <row r="12">
          <cell r="D12" t="str">
            <v>Diario 7/7</v>
          </cell>
        </row>
        <row r="13">
          <cell r="D13" t="str">
            <v>Seis veces día 6/7</v>
          </cell>
        </row>
        <row r="14">
          <cell r="D14" t="str">
            <v xml:space="preserve">Cinco veces día 6/7 </v>
          </cell>
        </row>
        <row r="15">
          <cell r="D15" t="str">
            <v xml:space="preserve">Cuatro veces día 6/7 </v>
          </cell>
        </row>
        <row r="16">
          <cell r="D16" t="str">
            <v xml:space="preserve">Tres veces día 6/7 </v>
          </cell>
        </row>
        <row r="17">
          <cell r="D17" t="str">
            <v>Dos veces día 6/7</v>
          </cell>
        </row>
        <row r="18">
          <cell r="D18" t="str">
            <v>Diario 6/7</v>
          </cell>
        </row>
        <row r="19">
          <cell r="D19" t="str">
            <v xml:space="preserve">Seis veces día 5/7 </v>
          </cell>
        </row>
        <row r="20">
          <cell r="D20" t="str">
            <v xml:space="preserve">Cinco veces día 5/7 </v>
          </cell>
        </row>
        <row r="21">
          <cell r="D21" t="str">
            <v xml:space="preserve">Cuatro veces día 5/7 </v>
          </cell>
        </row>
        <row r="22">
          <cell r="D22" t="str">
            <v xml:space="preserve">Tres veces día 5/7 </v>
          </cell>
        </row>
        <row r="23">
          <cell r="D23" t="str">
            <v>Dos veces día 5/7</v>
          </cell>
        </row>
        <row r="24">
          <cell r="D24" t="str">
            <v>Diario 5/7</v>
          </cell>
        </row>
        <row r="25">
          <cell r="D25" t="str">
            <v>Cuatro veces semana</v>
          </cell>
        </row>
        <row r="26">
          <cell r="D26" t="str">
            <v>Tres veces semana</v>
          </cell>
        </row>
        <row r="27">
          <cell r="D27" t="str">
            <v>Dos veces semana</v>
          </cell>
        </row>
        <row r="28">
          <cell r="D28" t="str">
            <v>Alterno 5/7</v>
          </cell>
        </row>
        <row r="29">
          <cell r="D29" t="str">
            <v xml:space="preserve">Alterno 6/7 </v>
          </cell>
        </row>
        <row r="30">
          <cell r="D30" t="str">
            <v xml:space="preserve">Alterno 7/7 </v>
          </cell>
        </row>
        <row r="31">
          <cell r="D31" t="str">
            <v>Semanal</v>
          </cell>
        </row>
        <row r="32">
          <cell r="D32" t="str">
            <v>Una vez cada dos semanas</v>
          </cell>
        </row>
        <row r="33">
          <cell r="D33" t="str">
            <v>Quincenal</v>
          </cell>
        </row>
        <row r="34">
          <cell r="D34" t="str">
            <v>Mensual</v>
          </cell>
        </row>
        <row r="35">
          <cell r="D35" t="str">
            <v>Diez veces al año</v>
          </cell>
        </row>
        <row r="36">
          <cell r="D36" t="str">
            <v>Bimensual</v>
          </cell>
        </row>
        <row r="37">
          <cell r="D37" t="str">
            <v>Cinco veces al año</v>
          </cell>
        </row>
        <row r="38">
          <cell r="D38" t="str">
            <v>Trimestral</v>
          </cell>
        </row>
        <row r="39">
          <cell r="D39" t="str">
            <v>Cuatrimestral</v>
          </cell>
        </row>
        <row r="40">
          <cell r="D40" t="str">
            <v>Semestral</v>
          </cell>
        </row>
        <row r="41">
          <cell r="D41" t="str">
            <v>Anual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ES x PROV"/>
      <sheetName val="ESCANDALLO 2004"/>
      <sheetName val="Convenios"/>
      <sheetName val="T Madrid"/>
      <sheetName val="TAULES_x_PROV"/>
      <sheetName val="ESCANDALLO_2004"/>
      <sheetName val="T_Madrid"/>
    </sheetNames>
    <sheetDataSet>
      <sheetData sheetId="0"/>
      <sheetData sheetId="1"/>
      <sheetData sheetId="2">
        <row r="3">
          <cell r="A3" t="str">
            <v>A CORUÑA</v>
          </cell>
        </row>
        <row r="4">
          <cell r="A4" t="str">
            <v>ÁLAVA</v>
          </cell>
        </row>
        <row r="5">
          <cell r="A5" t="str">
            <v>ALBACETE</v>
          </cell>
        </row>
        <row r="6">
          <cell r="A6" t="str">
            <v>ALICANTE</v>
          </cell>
        </row>
        <row r="7">
          <cell r="A7" t="str">
            <v>ALMERÍA</v>
          </cell>
        </row>
        <row r="8">
          <cell r="A8" t="str">
            <v>ASTURIAS</v>
          </cell>
        </row>
        <row r="9">
          <cell r="A9" t="str">
            <v>ÁVILA</v>
          </cell>
        </row>
        <row r="10">
          <cell r="A10" t="str">
            <v>BADAJOZ</v>
          </cell>
        </row>
        <row r="11">
          <cell r="A11" t="str">
            <v>BALEARES</v>
          </cell>
        </row>
        <row r="12">
          <cell r="A12" t="str">
            <v>BARCELONA</v>
          </cell>
        </row>
        <row r="13">
          <cell r="A13" t="str">
            <v>BURGOS</v>
          </cell>
        </row>
        <row r="14">
          <cell r="A14" t="str">
            <v>CÁCERES</v>
          </cell>
        </row>
        <row r="15">
          <cell r="A15" t="str">
            <v>CÁDIZ</v>
          </cell>
        </row>
        <row r="16">
          <cell r="A16" t="str">
            <v>CANTABRIA</v>
          </cell>
        </row>
        <row r="17">
          <cell r="A17" t="str">
            <v>CASTELLÓN</v>
          </cell>
        </row>
        <row r="18">
          <cell r="A18" t="str">
            <v>CEUTA</v>
          </cell>
        </row>
        <row r="19">
          <cell r="A19" t="str">
            <v>CIUDAD REAL</v>
          </cell>
        </row>
        <row r="20">
          <cell r="A20" t="str">
            <v>CÓRDOBA</v>
          </cell>
        </row>
        <row r="21">
          <cell r="A21" t="str">
            <v>CUENCA</v>
          </cell>
        </row>
        <row r="22">
          <cell r="A22" t="str">
            <v>GIRONA</v>
          </cell>
        </row>
        <row r="23">
          <cell r="A23" t="str">
            <v>GRANADA</v>
          </cell>
        </row>
        <row r="24">
          <cell r="A24" t="str">
            <v>GUADALAJARA</v>
          </cell>
        </row>
        <row r="25">
          <cell r="A25" t="str">
            <v>GUIPÚZCOA</v>
          </cell>
        </row>
        <row r="26">
          <cell r="A26" t="str">
            <v>HUELVA</v>
          </cell>
        </row>
        <row r="27">
          <cell r="A27" t="str">
            <v>HUESCA</v>
          </cell>
        </row>
        <row r="28">
          <cell r="A28" t="str">
            <v>JAÉN</v>
          </cell>
        </row>
        <row r="29">
          <cell r="A29" t="str">
            <v>LA RIOJA</v>
          </cell>
        </row>
        <row r="30">
          <cell r="A30" t="str">
            <v>LAS PALMAS</v>
          </cell>
        </row>
        <row r="31">
          <cell r="A31" t="str">
            <v>LEÓN</v>
          </cell>
        </row>
        <row r="32">
          <cell r="A32" t="str">
            <v>LLEIDA</v>
          </cell>
        </row>
        <row r="33">
          <cell r="A33" t="str">
            <v>LUGO</v>
          </cell>
        </row>
        <row r="34">
          <cell r="A34" t="str">
            <v>MADRID</v>
          </cell>
        </row>
        <row r="35">
          <cell r="A35" t="str">
            <v>MÁLAGA</v>
          </cell>
        </row>
        <row r="36">
          <cell r="A36" t="str">
            <v>MELILLA</v>
          </cell>
        </row>
        <row r="37">
          <cell r="A37" t="str">
            <v>MURCIA</v>
          </cell>
        </row>
        <row r="38">
          <cell r="A38" t="str">
            <v>NAVARRA</v>
          </cell>
        </row>
        <row r="39">
          <cell r="A39" t="str">
            <v>OURENSE</v>
          </cell>
        </row>
        <row r="40">
          <cell r="A40" t="str">
            <v>PALENCIA</v>
          </cell>
        </row>
        <row r="41">
          <cell r="A41" t="str">
            <v>PONTEVEDRA</v>
          </cell>
        </row>
        <row r="42">
          <cell r="A42" t="str">
            <v>SALAMANCA</v>
          </cell>
        </row>
        <row r="43">
          <cell r="A43" t="str">
            <v>SEGOVIA</v>
          </cell>
        </row>
        <row r="44">
          <cell r="A44" t="str">
            <v>SEVILLA</v>
          </cell>
        </row>
        <row r="45">
          <cell r="A45" t="str">
            <v>SORIA</v>
          </cell>
        </row>
        <row r="46">
          <cell r="A46" t="str">
            <v>TARRAGONA</v>
          </cell>
        </row>
        <row r="47">
          <cell r="A47" t="str">
            <v>TENERIFE</v>
          </cell>
        </row>
        <row r="48">
          <cell r="A48" t="str">
            <v>TERUEL</v>
          </cell>
        </row>
        <row r="49">
          <cell r="A49" t="str">
            <v>TOLEDO</v>
          </cell>
        </row>
        <row r="50">
          <cell r="A50" t="str">
            <v>VALENCIA</v>
          </cell>
        </row>
        <row r="51">
          <cell r="A51" t="str">
            <v>VALLADOLID</v>
          </cell>
        </row>
        <row r="52">
          <cell r="A52" t="str">
            <v>VIZCAYA</v>
          </cell>
        </row>
        <row r="53">
          <cell r="A53" t="str">
            <v>ZAMORA</v>
          </cell>
        </row>
        <row r="54">
          <cell r="A54" t="str">
            <v>ZARAGOZA</v>
          </cell>
        </row>
        <row r="55">
          <cell r="A55" t="str">
            <v>A CORUÑA C.S.</v>
          </cell>
        </row>
        <row r="56">
          <cell r="A56" t="str">
            <v>ALICANTE C.S.</v>
          </cell>
        </row>
        <row r="57">
          <cell r="A57" t="str">
            <v>ASTURIAS TRANS.</v>
          </cell>
        </row>
        <row r="58">
          <cell r="A58" t="str">
            <v>OURENSE C.S.</v>
          </cell>
        </row>
        <row r="59">
          <cell r="A59" t="str">
            <v>SON DURETA</v>
          </cell>
        </row>
        <row r="60">
          <cell r="A60" t="str">
            <v>MADRID SIDERO</v>
          </cell>
        </row>
        <row r="61">
          <cell r="A61" t="str">
            <v>MÁLAGA AVO</v>
          </cell>
        </row>
        <row r="62">
          <cell r="A62" t="str">
            <v>TENERIFE AVO</v>
          </cell>
        </row>
        <row r="63">
          <cell r="A63" t="str">
            <v>RENFE</v>
          </cell>
        </row>
        <row r="64">
          <cell r="A64" t="str">
            <v>ARAGÓN SAS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ERTA"/>
      <sheetName val="PERSONAL"/>
      <sheetName val="INVERSIONES"/>
      <sheetName val="Tabla_Salarial"/>
      <sheetName val="Hoja1"/>
      <sheetName val="Hoja2"/>
    </sheetNames>
    <sheetDataSet>
      <sheetData sheetId="0"/>
      <sheetData sheetId="1"/>
      <sheetData sheetId="2"/>
      <sheetData sheetId="3">
        <row r="4">
          <cell r="M4" t="str">
            <v>BARCELONA</v>
          </cell>
          <cell r="N4" t="str">
            <v>Responsable Equipo</v>
          </cell>
        </row>
        <row r="5">
          <cell r="M5" t="str">
            <v>GIRONA</v>
          </cell>
          <cell r="N5" t="str">
            <v>Especialista</v>
          </cell>
        </row>
        <row r="6">
          <cell r="M6" t="str">
            <v>MADRID</v>
          </cell>
          <cell r="N6" t="str">
            <v>Conductor -limpiador</v>
          </cell>
        </row>
        <row r="7">
          <cell r="M7" t="str">
            <v>LLEIDA</v>
          </cell>
          <cell r="N7" t="str">
            <v>Limpiador</v>
          </cell>
        </row>
        <row r="8">
          <cell r="M8" t="str">
            <v>TARRAGONA</v>
          </cell>
        </row>
        <row r="9">
          <cell r="M9" t="str">
            <v>VALENCIA</v>
          </cell>
        </row>
        <row r="10">
          <cell r="M10" t="str">
            <v>LEON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BBE66-07D2-43F1-BA84-08D2B961B06D}">
  <dimension ref="A1:H38"/>
  <sheetViews>
    <sheetView tabSelected="1" zoomScale="160" zoomScaleNormal="160" workbookViewId="0">
      <selection activeCell="D27" sqref="D27"/>
    </sheetView>
  </sheetViews>
  <sheetFormatPr baseColWidth="10" defaultColWidth="11.42578125" defaultRowHeight="12.75" x14ac:dyDescent="0.25"/>
  <cols>
    <col min="1" max="1" width="31.85546875" style="189" bestFit="1" customWidth="1"/>
    <col min="2" max="2" width="12" style="189" customWidth="1"/>
    <col min="3" max="3" width="21.28515625" style="189" bestFit="1" customWidth="1"/>
    <col min="4" max="4" width="17.42578125" style="189" customWidth="1"/>
    <col min="5" max="5" width="18" style="189" bestFit="1" customWidth="1"/>
    <col min="6" max="6" width="14.42578125" style="189" bestFit="1" customWidth="1"/>
    <col min="7" max="7" width="9.42578125" style="189" bestFit="1" customWidth="1"/>
    <col min="8" max="8" width="13.42578125" style="189" bestFit="1" customWidth="1"/>
    <col min="9" max="11" width="11.42578125" style="189"/>
    <col min="12" max="12" width="21" style="189" bestFit="1" customWidth="1"/>
    <col min="13" max="13" width="15.140625" style="189" bestFit="1" customWidth="1"/>
    <col min="14" max="14" width="16.140625" style="189" customWidth="1"/>
    <col min="15" max="15" width="15.140625" style="189" bestFit="1" customWidth="1"/>
    <col min="16" max="16384" width="11.42578125" style="189"/>
  </cols>
  <sheetData>
    <row r="1" spans="1:8" ht="25.5" x14ac:dyDescent="0.25">
      <c r="A1" s="406" t="s">
        <v>423</v>
      </c>
      <c r="B1" s="406"/>
      <c r="C1" s="406"/>
      <c r="D1" s="406"/>
      <c r="E1" s="406"/>
      <c r="F1" s="406"/>
      <c r="G1" s="406"/>
      <c r="H1" s="406"/>
    </row>
    <row r="2" spans="1:8" ht="38.25" x14ac:dyDescent="0.25">
      <c r="A2" s="178" t="s">
        <v>58</v>
      </c>
      <c r="B2" s="178" t="s">
        <v>59</v>
      </c>
      <c r="C2" s="178" t="s">
        <v>207</v>
      </c>
      <c r="D2" s="178" t="s">
        <v>60</v>
      </c>
      <c r="E2" s="178" t="s">
        <v>61</v>
      </c>
      <c r="F2" s="178" t="s">
        <v>52</v>
      </c>
      <c r="G2" s="178" t="s">
        <v>62</v>
      </c>
      <c r="H2" s="178" t="s">
        <v>63</v>
      </c>
    </row>
    <row r="3" spans="1:8" ht="13.5" thickBot="1" x14ac:dyDescent="0.3">
      <c r="A3" s="236" t="s">
        <v>208</v>
      </c>
      <c r="B3" s="404"/>
      <c r="C3" s="404"/>
      <c r="D3" s="209">
        <f>+B3*C3</f>
        <v>0</v>
      </c>
      <c r="E3" s="209">
        <f>+D3*12</f>
        <v>0</v>
      </c>
      <c r="F3" s="235">
        <f>+E3/$E$29</f>
        <v>0</v>
      </c>
      <c r="G3" s="209">
        <f>IF(H3=0,,(E3/H3))</f>
        <v>0</v>
      </c>
      <c r="H3" s="241">
        <f>(1700)*B3</f>
        <v>0</v>
      </c>
    </row>
    <row r="4" spans="1:8" ht="13.5" thickBot="1" x14ac:dyDescent="0.3">
      <c r="A4" s="237" t="s">
        <v>418</v>
      </c>
      <c r="B4" s="404"/>
      <c r="C4" s="404"/>
      <c r="D4" s="209">
        <f t="shared" ref="D4:D9" si="0">+B4*C4</f>
        <v>0</v>
      </c>
      <c r="E4" s="209">
        <f t="shared" ref="E4:E9" si="1">+D4*12</f>
        <v>0</v>
      </c>
      <c r="F4" s="235">
        <f t="shared" ref="F4:F9" si="2">+E4/$E$29</f>
        <v>0</v>
      </c>
      <c r="G4" s="209">
        <f t="shared" ref="G4:G9" si="3">IF(H4=0,,(E4/H4))</f>
        <v>0</v>
      </c>
      <c r="H4" s="241">
        <f t="shared" ref="H4:H9" si="4">(1700)*B4</f>
        <v>0</v>
      </c>
    </row>
    <row r="5" spans="1:8" ht="13.5" thickBot="1" x14ac:dyDescent="0.3">
      <c r="A5" s="237" t="s">
        <v>419</v>
      </c>
      <c r="B5" s="404"/>
      <c r="C5" s="404"/>
      <c r="D5" s="209">
        <f t="shared" si="0"/>
        <v>0</v>
      </c>
      <c r="E5" s="209">
        <f t="shared" si="1"/>
        <v>0</v>
      </c>
      <c r="F5" s="235">
        <f t="shared" si="2"/>
        <v>0</v>
      </c>
      <c r="G5" s="209">
        <f t="shared" si="3"/>
        <v>0</v>
      </c>
      <c r="H5" s="241">
        <f t="shared" si="4"/>
        <v>0</v>
      </c>
    </row>
    <row r="6" spans="1:8" ht="13.5" thickBot="1" x14ac:dyDescent="0.3">
      <c r="A6" s="237" t="s">
        <v>420</v>
      </c>
      <c r="B6" s="404"/>
      <c r="C6" s="404"/>
      <c r="D6" s="209">
        <f t="shared" si="0"/>
        <v>0</v>
      </c>
      <c r="E6" s="209">
        <f t="shared" si="1"/>
        <v>0</v>
      </c>
      <c r="F6" s="235">
        <f t="shared" si="2"/>
        <v>0</v>
      </c>
      <c r="G6" s="209">
        <f t="shared" si="3"/>
        <v>0</v>
      </c>
      <c r="H6" s="241">
        <f t="shared" si="4"/>
        <v>0</v>
      </c>
    </row>
    <row r="7" spans="1:8" ht="13.5" thickBot="1" x14ac:dyDescent="0.3">
      <c r="A7" s="237" t="s">
        <v>209</v>
      </c>
      <c r="B7" s="404"/>
      <c r="C7" s="404"/>
      <c r="D7" s="209">
        <f t="shared" si="0"/>
        <v>0</v>
      </c>
      <c r="E7" s="209">
        <f t="shared" si="1"/>
        <v>0</v>
      </c>
      <c r="F7" s="235">
        <f t="shared" si="2"/>
        <v>0</v>
      </c>
      <c r="G7" s="209">
        <f t="shared" si="3"/>
        <v>0</v>
      </c>
      <c r="H7" s="241">
        <f t="shared" si="4"/>
        <v>0</v>
      </c>
    </row>
    <row r="8" spans="1:8" ht="13.5" hidden="1" thickBot="1" x14ac:dyDescent="0.3">
      <c r="A8" s="237" t="s">
        <v>210</v>
      </c>
      <c r="B8" s="243"/>
      <c r="C8" s="244">
        <v>2955.23</v>
      </c>
      <c r="D8" s="209">
        <f t="shared" si="0"/>
        <v>0</v>
      </c>
      <c r="E8" s="209">
        <f t="shared" si="1"/>
        <v>0</v>
      </c>
      <c r="F8" s="235">
        <f t="shared" si="2"/>
        <v>0</v>
      </c>
      <c r="G8" s="209">
        <f t="shared" si="3"/>
        <v>0</v>
      </c>
      <c r="H8" s="241">
        <f t="shared" si="4"/>
        <v>0</v>
      </c>
    </row>
    <row r="9" spans="1:8" hidden="1" x14ac:dyDescent="0.25">
      <c r="A9" s="238" t="s">
        <v>211</v>
      </c>
      <c r="B9" s="243"/>
      <c r="C9" s="244">
        <v>2586.04</v>
      </c>
      <c r="D9" s="209">
        <f t="shared" si="0"/>
        <v>0</v>
      </c>
      <c r="E9" s="209">
        <f t="shared" si="1"/>
        <v>0</v>
      </c>
      <c r="F9" s="235">
        <f t="shared" si="2"/>
        <v>0</v>
      </c>
      <c r="G9" s="209">
        <f t="shared" si="3"/>
        <v>0</v>
      </c>
      <c r="H9" s="241">
        <f t="shared" si="4"/>
        <v>0</v>
      </c>
    </row>
    <row r="10" spans="1:8" x14ac:dyDescent="0.25">
      <c r="A10" s="191" t="s">
        <v>212</v>
      </c>
      <c r="B10" s="192">
        <f>SUM(B3:B9)</f>
        <v>0</v>
      </c>
      <c r="C10" s="191"/>
      <c r="D10" s="193">
        <f>SUM(D3:D9)</f>
        <v>0</v>
      </c>
      <c r="E10" s="193">
        <f>SUM(E3:E9)</f>
        <v>0</v>
      </c>
      <c r="F10" s="194">
        <f>SUM(F3:F9)</f>
        <v>0</v>
      </c>
      <c r="G10" s="193">
        <f t="shared" ref="G10" si="5">IF(H10=0,,(E10/H10))</f>
        <v>0</v>
      </c>
      <c r="H10" s="192">
        <f>SUM(H3:H9)</f>
        <v>0</v>
      </c>
    </row>
    <row r="12" spans="1:8" ht="25.5" x14ac:dyDescent="0.25">
      <c r="A12" s="191" t="s">
        <v>213</v>
      </c>
      <c r="B12" s="178" t="s">
        <v>430</v>
      </c>
      <c r="C12" s="178" t="s">
        <v>431</v>
      </c>
      <c r="D12" s="178" t="s">
        <v>432</v>
      </c>
      <c r="E12" s="178" t="s">
        <v>61</v>
      </c>
      <c r="F12" s="178" t="s">
        <v>52</v>
      </c>
      <c r="G12" s="178" t="s">
        <v>62</v>
      </c>
    </row>
    <row r="13" spans="1:8" ht="13.5" thickBot="1" x14ac:dyDescent="0.3">
      <c r="A13" s="236" t="s">
        <v>426</v>
      </c>
      <c r="B13" s="239">
        <f>+'Desglos Costos Varis'!F12</f>
        <v>0</v>
      </c>
      <c r="C13" s="240">
        <f>+'Desglos Costos Varis'!H12</f>
        <v>60</v>
      </c>
      <c r="D13" s="209">
        <f>+'Desglos Costos Varis'!L12</f>
        <v>0</v>
      </c>
      <c r="E13" s="209">
        <f t="shared" ref="E13:E21" si="6">+D13*12</f>
        <v>0</v>
      </c>
      <c r="F13" s="235">
        <f t="shared" ref="F13:F28" si="7">+E13/$E$29</f>
        <v>0</v>
      </c>
      <c r="G13" s="209">
        <f t="shared" ref="G13:G24" si="8">IF($H$10=0,,(E13/$H$10))</f>
        <v>0</v>
      </c>
    </row>
    <row r="14" spans="1:8" ht="13.5" thickBot="1" x14ac:dyDescent="0.3">
      <c r="A14" s="237" t="s">
        <v>433</v>
      </c>
      <c r="B14" s="239">
        <f>+'Desglos Costos Varis'!F39</f>
        <v>0</v>
      </c>
      <c r="C14" s="240">
        <f>+'Desglos Costos Varis'!H39</f>
        <v>60</v>
      </c>
      <c r="D14" s="209">
        <f>+'Desglos Costos Varis'!L39</f>
        <v>0</v>
      </c>
      <c r="E14" s="209">
        <f t="shared" si="6"/>
        <v>0</v>
      </c>
      <c r="F14" s="235">
        <f t="shared" si="7"/>
        <v>0</v>
      </c>
      <c r="G14" s="209">
        <f t="shared" si="8"/>
        <v>0</v>
      </c>
    </row>
    <row r="15" spans="1:8" ht="13.5" thickBot="1" x14ac:dyDescent="0.3">
      <c r="A15" s="237" t="s">
        <v>87</v>
      </c>
      <c r="B15" s="239"/>
      <c r="C15" s="240"/>
      <c r="D15" s="209">
        <f>+'Desglos Costos Varis'!L64</f>
        <v>0</v>
      </c>
      <c r="E15" s="209">
        <f t="shared" si="6"/>
        <v>0</v>
      </c>
      <c r="F15" s="235">
        <f t="shared" si="7"/>
        <v>0</v>
      </c>
      <c r="G15" s="209">
        <f t="shared" si="8"/>
        <v>0</v>
      </c>
    </row>
    <row r="16" spans="1:8" ht="13.5" thickBot="1" x14ac:dyDescent="0.3">
      <c r="A16" s="237" t="s">
        <v>50</v>
      </c>
      <c r="B16" s="239">
        <f>+'Desglos Costos Varis'!D109</f>
        <v>0</v>
      </c>
      <c r="C16" s="240">
        <f>+'Desglos Costos Varis'!E109</f>
        <v>36</v>
      </c>
      <c r="D16" s="209">
        <f>+'Desglos Costos Varis'!F109</f>
        <v>0</v>
      </c>
      <c r="E16" s="209">
        <f t="shared" si="6"/>
        <v>0</v>
      </c>
      <c r="F16" s="235">
        <f t="shared" si="7"/>
        <v>0</v>
      </c>
      <c r="G16" s="209">
        <f t="shared" si="8"/>
        <v>0</v>
      </c>
    </row>
    <row r="17" spans="1:7" ht="13.5" thickBot="1" x14ac:dyDescent="0.3">
      <c r="A17" s="237" t="s">
        <v>88</v>
      </c>
      <c r="B17" s="239">
        <f>+'Desglos Costos Varis'!J202</f>
        <v>0</v>
      </c>
      <c r="C17" s="240">
        <v>12</v>
      </c>
      <c r="D17" s="209">
        <f>+'Desglos Costos Varis'!K202</f>
        <v>0</v>
      </c>
      <c r="E17" s="209">
        <f>+D17*12</f>
        <v>0</v>
      </c>
      <c r="F17" s="235">
        <f t="shared" si="7"/>
        <v>0</v>
      </c>
      <c r="G17" s="209">
        <f t="shared" si="8"/>
        <v>0</v>
      </c>
    </row>
    <row r="18" spans="1:7" ht="13.5" thickBot="1" x14ac:dyDescent="0.3">
      <c r="A18" s="237" t="s">
        <v>216</v>
      </c>
      <c r="B18" s="246">
        <f>SUM(B3:B9)</f>
        <v>0</v>
      </c>
      <c r="C18" s="247">
        <v>250.001</v>
      </c>
      <c r="D18" s="209">
        <f>+(B18*C18)/12</f>
        <v>0</v>
      </c>
      <c r="E18" s="209">
        <f t="shared" si="6"/>
        <v>0</v>
      </c>
      <c r="F18" s="235">
        <f t="shared" si="7"/>
        <v>0</v>
      </c>
      <c r="G18" s="209">
        <f t="shared" si="8"/>
        <v>0</v>
      </c>
    </row>
    <row r="19" spans="1:7" ht="13.5" hidden="1" thickBot="1" x14ac:dyDescent="0.3">
      <c r="A19" s="237" t="s">
        <v>89</v>
      </c>
      <c r="B19" s="404"/>
      <c r="C19" s="245">
        <v>12</v>
      </c>
      <c r="D19" s="209">
        <f>+B19*12.5</f>
        <v>0</v>
      </c>
      <c r="E19" s="209">
        <f t="shared" si="6"/>
        <v>0</v>
      </c>
      <c r="F19" s="235">
        <f t="shared" si="7"/>
        <v>0</v>
      </c>
      <c r="G19" s="209">
        <f t="shared" si="8"/>
        <v>0</v>
      </c>
    </row>
    <row r="20" spans="1:7" ht="13.5" thickBot="1" x14ac:dyDescent="0.3">
      <c r="A20" s="238" t="s">
        <v>523</v>
      </c>
      <c r="B20" s="242"/>
      <c r="C20" s="240"/>
      <c r="D20" s="405"/>
      <c r="E20" s="209">
        <f t="shared" si="6"/>
        <v>0</v>
      </c>
      <c r="F20" s="235">
        <f t="shared" si="7"/>
        <v>0</v>
      </c>
      <c r="G20" s="209">
        <f t="shared" si="8"/>
        <v>0</v>
      </c>
    </row>
    <row r="21" spans="1:7" x14ac:dyDescent="0.25">
      <c r="A21" s="238" t="s">
        <v>90</v>
      </c>
      <c r="B21" s="242"/>
      <c r="C21" s="240"/>
      <c r="D21" s="209">
        <v>800</v>
      </c>
      <c r="E21" s="209">
        <f t="shared" si="6"/>
        <v>9600</v>
      </c>
      <c r="F21" s="235">
        <f t="shared" si="7"/>
        <v>1</v>
      </c>
      <c r="G21" s="209">
        <f t="shared" si="8"/>
        <v>0</v>
      </c>
    </row>
    <row r="22" spans="1:7" x14ac:dyDescent="0.25">
      <c r="A22" s="195" t="s">
        <v>214</v>
      </c>
      <c r="B22" s="195"/>
      <c r="C22" s="195"/>
      <c r="D22" s="203">
        <f>SUM(D13:D21)</f>
        <v>800</v>
      </c>
      <c r="E22" s="402">
        <f>SUM(E13:E21)</f>
        <v>9600</v>
      </c>
      <c r="F22" s="194">
        <f t="shared" si="7"/>
        <v>1</v>
      </c>
      <c r="G22" s="193">
        <f t="shared" si="8"/>
        <v>0</v>
      </c>
    </row>
    <row r="23" spans="1:7" x14ac:dyDescent="0.25">
      <c r="C23" s="190"/>
      <c r="D23" s="190"/>
      <c r="G23" s="190">
        <f t="shared" si="8"/>
        <v>0</v>
      </c>
    </row>
    <row r="24" spans="1:7" x14ac:dyDescent="0.25">
      <c r="A24" s="195" t="s">
        <v>215</v>
      </c>
      <c r="B24" s="195"/>
      <c r="C24" s="195"/>
      <c r="D24" s="196">
        <f>+D22+D10</f>
        <v>800</v>
      </c>
      <c r="E24" s="196">
        <f>+E22+E10</f>
        <v>9600</v>
      </c>
      <c r="F24" s="194">
        <f t="shared" si="7"/>
        <v>1</v>
      </c>
      <c r="G24" s="193">
        <f t="shared" si="8"/>
        <v>0</v>
      </c>
    </row>
    <row r="25" spans="1:7" ht="25.5" x14ac:dyDescent="0.25">
      <c r="D25" s="178" t="s">
        <v>522</v>
      </c>
      <c r="G25" s="190"/>
    </row>
    <row r="26" spans="1:7" x14ac:dyDescent="0.25">
      <c r="A26" s="195" t="s">
        <v>93</v>
      </c>
      <c r="B26" s="181"/>
      <c r="C26" s="181"/>
      <c r="D26" s="404"/>
      <c r="E26" s="209">
        <f>+$E$24*D26</f>
        <v>0</v>
      </c>
      <c r="F26" s="235">
        <f t="shared" si="7"/>
        <v>0</v>
      </c>
      <c r="G26" s="209">
        <f>IF($H$10=0,,(E26/$H$10))</f>
        <v>0</v>
      </c>
    </row>
    <row r="27" spans="1:7" x14ac:dyDescent="0.25">
      <c r="A27" s="195" t="s">
        <v>51</v>
      </c>
      <c r="B27" s="181"/>
      <c r="C27" s="181"/>
      <c r="D27" s="404"/>
      <c r="E27" s="209">
        <f>+$E$24*D27</f>
        <v>0</v>
      </c>
      <c r="F27" s="235">
        <f t="shared" si="7"/>
        <v>0</v>
      </c>
      <c r="G27" s="209">
        <f>IF($H$10=0,,(E27/$H$10))</f>
        <v>0</v>
      </c>
    </row>
    <row r="28" spans="1:7" x14ac:dyDescent="0.25">
      <c r="A28" s="195" t="s">
        <v>94</v>
      </c>
      <c r="B28" s="181"/>
      <c r="C28" s="181"/>
      <c r="D28" s="404"/>
      <c r="E28" s="209">
        <f>+$E$24*D28</f>
        <v>0</v>
      </c>
      <c r="F28" s="235">
        <f t="shared" si="7"/>
        <v>0</v>
      </c>
      <c r="G28" s="209">
        <f>IF($H$10=0,,(E28/$H$10))</f>
        <v>0</v>
      </c>
    </row>
    <row r="29" spans="1:7" x14ac:dyDescent="0.25">
      <c r="A29" s="195" t="s">
        <v>217</v>
      </c>
      <c r="B29" s="195"/>
      <c r="C29" s="195"/>
      <c r="D29" s="204">
        <f>SUM(D26:D28)</f>
        <v>0</v>
      </c>
      <c r="E29" s="197">
        <f>SUM(E24:E28)</f>
        <v>9600</v>
      </c>
      <c r="F29" s="194">
        <f>+E29/$E$29</f>
        <v>1</v>
      </c>
      <c r="G29" s="193">
        <f>IF($H$10=0,,(E29/$H$10))</f>
        <v>0</v>
      </c>
    </row>
    <row r="30" spans="1:7" x14ac:dyDescent="0.25">
      <c r="A30" s="195"/>
      <c r="B30" s="195"/>
      <c r="C30" s="204" t="s">
        <v>95</v>
      </c>
      <c r="D30" s="205">
        <v>0.21</v>
      </c>
      <c r="E30" s="197">
        <f>+E29*D30</f>
        <v>2016</v>
      </c>
      <c r="F30" s="194">
        <f t="shared" ref="F30:F31" si="9">+E30/$E$29</f>
        <v>0.21</v>
      </c>
      <c r="G30" s="193">
        <f t="shared" ref="G30:G31" si="10">IF($H$10=0,,(E30/$H$10))</f>
        <v>0</v>
      </c>
    </row>
    <row r="31" spans="1:7" x14ac:dyDescent="0.25">
      <c r="D31" s="204" t="s">
        <v>92</v>
      </c>
      <c r="E31" s="197">
        <f>SUM(E29:E30)</f>
        <v>11616</v>
      </c>
      <c r="F31" s="194">
        <f t="shared" si="9"/>
        <v>1.21</v>
      </c>
      <c r="G31" s="193">
        <f t="shared" si="10"/>
        <v>0</v>
      </c>
    </row>
    <row r="33" spans="1:6" ht="13.5" thickBot="1" x14ac:dyDescent="0.3"/>
    <row r="34" spans="1:6" ht="21" thickBot="1" x14ac:dyDescent="0.3">
      <c r="A34" s="195" t="s">
        <v>91</v>
      </c>
      <c r="C34" s="403">
        <f>+G29</f>
        <v>0</v>
      </c>
    </row>
    <row r="38" spans="1:6" x14ac:dyDescent="0.25">
      <c r="C38" s="190"/>
      <c r="D38" s="190"/>
      <c r="E38" s="190"/>
      <c r="F38" s="190"/>
    </row>
  </sheetData>
  <sheetProtection algorithmName="SHA-512" hashValue="cEuPd5I7U8WwbBRz+9R9xlOV1i7yvVjqoMpWXABKkUmOyhLBoctLsA5XAYYMHL0+AqI+IbjrVMEhjU8gKTO5YQ==" saltValue="UsVn+FEsueThPcvygre78Q==" spinCount="100000" sheet="1" objects="1" scenarios="1" selectLockedCells="1"/>
  <mergeCells count="1">
    <mergeCell ref="A1:H1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79"/>
  <sheetViews>
    <sheetView workbookViewId="0">
      <pane xSplit="2" ySplit="3" topLeftCell="C49" activePane="bottomRight" state="frozen"/>
      <selection pane="topRight" activeCell="C1" sqref="C1"/>
      <selection pane="bottomLeft" activeCell="A4" sqref="A4"/>
      <selection pane="bottomRight" activeCell="J67" sqref="J67"/>
    </sheetView>
  </sheetViews>
  <sheetFormatPr baseColWidth="10" defaultColWidth="11.42578125" defaultRowHeight="15.75" x14ac:dyDescent="0.25"/>
  <cols>
    <col min="1" max="1" width="15.140625" style="29" customWidth="1"/>
    <col min="2" max="2" width="14.42578125" style="29" bestFit="1" customWidth="1"/>
    <col min="3" max="3" width="41" style="1" customWidth="1"/>
    <col min="4" max="4" width="10.7109375" style="25" customWidth="1"/>
    <col min="5" max="5" width="12.42578125" style="103" customWidth="1"/>
    <col min="6" max="7" width="12.42578125" style="1" customWidth="1"/>
    <col min="8" max="16384" width="11.42578125" style="1"/>
  </cols>
  <sheetData>
    <row r="1" spans="1:7" ht="28.5" x14ac:dyDescent="0.2">
      <c r="A1" s="353" t="s">
        <v>28</v>
      </c>
      <c r="B1" s="425" t="s">
        <v>340</v>
      </c>
      <c r="C1" s="425"/>
      <c r="D1" s="425"/>
      <c r="E1" s="425"/>
      <c r="F1" s="425"/>
      <c r="G1" s="425"/>
    </row>
    <row r="2" spans="1:7" s="4" customFormat="1" ht="16.5" thickBot="1" x14ac:dyDescent="0.3">
      <c r="A2" s="32"/>
      <c r="B2" s="32"/>
      <c r="D2" s="37"/>
      <c r="E2" s="104"/>
    </row>
    <row r="3" spans="1:7" customFormat="1" ht="45.75" thickBot="1" x14ac:dyDescent="0.3">
      <c r="A3" s="27" t="s">
        <v>218</v>
      </c>
      <c r="B3" s="28" t="s">
        <v>219</v>
      </c>
      <c r="C3" s="78" t="s">
        <v>220</v>
      </c>
      <c r="D3" s="28" t="s">
        <v>221</v>
      </c>
      <c r="E3" s="98" t="s">
        <v>357</v>
      </c>
      <c r="F3" s="28" t="s">
        <v>61</v>
      </c>
      <c r="G3" s="28" t="s">
        <v>60</v>
      </c>
    </row>
    <row r="4" spans="1:7" customFormat="1" ht="15" customHeight="1" x14ac:dyDescent="0.25">
      <c r="A4" s="468" t="s">
        <v>234</v>
      </c>
      <c r="B4" s="463" t="s">
        <v>404</v>
      </c>
      <c r="C4" s="386" t="s">
        <v>405</v>
      </c>
      <c r="D4" s="38">
        <v>15</v>
      </c>
      <c r="E4" s="404"/>
      <c r="F4" s="94">
        <f>+E4*'Escandall del Servei'!$C$34</f>
        <v>0</v>
      </c>
      <c r="G4" s="94">
        <f>+F4/12</f>
        <v>0</v>
      </c>
    </row>
    <row r="5" spans="1:7" customFormat="1" x14ac:dyDescent="0.25">
      <c r="A5" s="466"/>
      <c r="B5" s="462"/>
      <c r="C5" s="387" t="s">
        <v>406</v>
      </c>
      <c r="D5" s="50">
        <v>15</v>
      </c>
      <c r="E5" s="404"/>
      <c r="F5" s="94">
        <f>+E5*'Escandall del Servei'!$C$34</f>
        <v>0</v>
      </c>
      <c r="G5" s="94">
        <f t="shared" ref="G5:G6" si="0">+F5/12</f>
        <v>0</v>
      </c>
    </row>
    <row r="6" spans="1:7" customFormat="1" x14ac:dyDescent="0.25">
      <c r="A6" s="466"/>
      <c r="B6" s="462"/>
      <c r="C6" s="387" t="s">
        <v>407</v>
      </c>
      <c r="D6" s="50">
        <v>15</v>
      </c>
      <c r="E6" s="404"/>
      <c r="F6" s="94">
        <f>+E6*'Escandall del Servei'!$C$34</f>
        <v>0</v>
      </c>
      <c r="G6" s="94">
        <f t="shared" si="0"/>
        <v>0</v>
      </c>
    </row>
    <row r="7" spans="1:7" customFormat="1" ht="16.5" thickBot="1" x14ac:dyDescent="0.3">
      <c r="A7" s="466"/>
      <c r="B7" s="462"/>
      <c r="C7" s="387" t="s">
        <v>408</v>
      </c>
      <c r="D7" s="50">
        <v>15</v>
      </c>
      <c r="E7" s="404"/>
      <c r="F7" s="94">
        <f>+E7*'Escandall del Servei'!$C$34</f>
        <v>0</v>
      </c>
      <c r="G7" s="94">
        <f t="shared" ref="G7" si="1">+F7/12</f>
        <v>0</v>
      </c>
    </row>
    <row r="8" spans="1:7" customFormat="1" ht="16.5" thickBot="1" x14ac:dyDescent="0.3">
      <c r="A8" s="466"/>
      <c r="B8" s="462"/>
      <c r="C8" s="388" t="s">
        <v>409</v>
      </c>
      <c r="D8" s="51"/>
      <c r="E8" s="99">
        <f>SUM(E4:E7)</f>
        <v>0</v>
      </c>
      <c r="F8" s="99">
        <f t="shared" ref="F8:G8" si="2">SUM(F4:F7)</f>
        <v>0</v>
      </c>
      <c r="G8" s="99">
        <f t="shared" si="2"/>
        <v>0</v>
      </c>
    </row>
    <row r="9" spans="1:7" customFormat="1" ht="15" customHeight="1" x14ac:dyDescent="0.25">
      <c r="A9" s="465"/>
      <c r="B9" s="460" t="s">
        <v>22</v>
      </c>
      <c r="C9" s="389" t="s">
        <v>405</v>
      </c>
      <c r="D9" s="38"/>
      <c r="E9" s="404"/>
      <c r="F9" s="94">
        <f>+E9*'Escandall del Servei'!$C$34</f>
        <v>0</v>
      </c>
      <c r="G9" s="94">
        <f t="shared" ref="G9:G16" si="3">+F9/12</f>
        <v>0</v>
      </c>
    </row>
    <row r="10" spans="1:7" customFormat="1" x14ac:dyDescent="0.25">
      <c r="A10" s="465"/>
      <c r="B10" s="461"/>
      <c r="C10" s="390" t="s">
        <v>406</v>
      </c>
      <c r="D10" s="50"/>
      <c r="E10" s="404"/>
      <c r="F10" s="94">
        <f>+E10*'Escandall del Servei'!$C$34</f>
        <v>0</v>
      </c>
      <c r="G10" s="94">
        <f t="shared" si="3"/>
        <v>0</v>
      </c>
    </row>
    <row r="11" spans="1:7" customFormat="1" x14ac:dyDescent="0.25">
      <c r="A11" s="465"/>
      <c r="B11" s="461"/>
      <c r="C11" s="390" t="s">
        <v>407</v>
      </c>
      <c r="D11" s="50"/>
      <c r="E11" s="404"/>
      <c r="F11" s="94">
        <f>+E11*'Escandall del Servei'!$C$34</f>
        <v>0</v>
      </c>
      <c r="G11" s="94">
        <f t="shared" si="3"/>
        <v>0</v>
      </c>
    </row>
    <row r="12" spans="1:7" customFormat="1" x14ac:dyDescent="0.25">
      <c r="A12" s="465"/>
      <c r="B12" s="461"/>
      <c r="C12" s="390" t="s">
        <v>410</v>
      </c>
      <c r="D12" s="50"/>
      <c r="E12" s="404"/>
      <c r="F12" s="94">
        <f>+E12*'Escandall del Servei'!$C$34</f>
        <v>0</v>
      </c>
      <c r="G12" s="94">
        <f t="shared" si="3"/>
        <v>0</v>
      </c>
    </row>
    <row r="13" spans="1:7" customFormat="1" x14ac:dyDescent="0.25">
      <c r="A13" s="465"/>
      <c r="B13" s="461"/>
      <c r="C13" s="391" t="s">
        <v>411</v>
      </c>
      <c r="D13" s="50"/>
      <c r="E13" s="404"/>
      <c r="F13" s="94">
        <f>+E13*'Escandall del Servei'!$C$34</f>
        <v>0</v>
      </c>
      <c r="G13" s="94">
        <f t="shared" si="3"/>
        <v>0</v>
      </c>
    </row>
    <row r="14" spans="1:7" customFormat="1" x14ac:dyDescent="0.25">
      <c r="A14" s="465"/>
      <c r="B14" s="461"/>
      <c r="C14" s="392" t="s">
        <v>412</v>
      </c>
      <c r="D14" s="74"/>
      <c r="E14" s="404"/>
      <c r="F14" s="94">
        <f>+E14*'Escandall del Servei'!$C$34</f>
        <v>0</v>
      </c>
      <c r="G14" s="94">
        <f t="shared" si="3"/>
        <v>0</v>
      </c>
    </row>
    <row r="15" spans="1:7" customFormat="1" x14ac:dyDescent="0.25">
      <c r="A15" s="465"/>
      <c r="B15" s="461"/>
      <c r="C15" s="392" t="s">
        <v>413</v>
      </c>
      <c r="D15" s="50"/>
      <c r="E15" s="404"/>
      <c r="F15" s="94">
        <f>+E15*'Escandall del Servei'!$C$34</f>
        <v>0</v>
      </c>
      <c r="G15" s="94">
        <f t="shared" si="3"/>
        <v>0</v>
      </c>
    </row>
    <row r="16" spans="1:7" customFormat="1" ht="16.5" thickBot="1" x14ac:dyDescent="0.3">
      <c r="A16" s="465"/>
      <c r="B16" s="461"/>
      <c r="C16" s="392" t="s">
        <v>414</v>
      </c>
      <c r="D16" s="50"/>
      <c r="E16" s="404"/>
      <c r="F16" s="94">
        <f>+E16*'Escandall del Servei'!$C$34</f>
        <v>0</v>
      </c>
      <c r="G16" s="94">
        <f t="shared" si="3"/>
        <v>0</v>
      </c>
    </row>
    <row r="17" spans="1:7" customFormat="1" ht="16.5" thickBot="1" x14ac:dyDescent="0.3">
      <c r="A17" s="466"/>
      <c r="B17" s="462"/>
      <c r="C17" s="393" t="s">
        <v>415</v>
      </c>
      <c r="D17" s="49"/>
      <c r="E17" s="105">
        <f>SUM(E9:E16)</f>
        <v>0</v>
      </c>
      <c r="F17" s="105">
        <f t="shared" ref="F17:G17" si="4">SUM(F9:F16)</f>
        <v>0</v>
      </c>
      <c r="G17" s="105">
        <f t="shared" si="4"/>
        <v>0</v>
      </c>
    </row>
    <row r="18" spans="1:7" customFormat="1" ht="16.5" thickBot="1" x14ac:dyDescent="0.3">
      <c r="A18" s="467"/>
      <c r="B18" s="394"/>
      <c r="C18" s="33" t="s">
        <v>416</v>
      </c>
      <c r="D18" s="39"/>
      <c r="E18" s="106">
        <f>SUM(E17+E8)</f>
        <v>0</v>
      </c>
      <c r="F18" s="106">
        <f t="shared" ref="F18:G18" si="5">SUM(F17+F8)</f>
        <v>0</v>
      </c>
      <c r="G18" s="106">
        <f t="shared" si="5"/>
        <v>0</v>
      </c>
    </row>
    <row r="19" spans="1:7" customFormat="1" ht="15" customHeight="1" x14ac:dyDescent="0.25">
      <c r="A19" s="466" t="s">
        <v>259</v>
      </c>
      <c r="B19" s="463" t="s">
        <v>404</v>
      </c>
      <c r="C19" s="386" t="s">
        <v>405</v>
      </c>
      <c r="D19" s="38">
        <v>5</v>
      </c>
      <c r="E19" s="404"/>
      <c r="F19" s="94">
        <f>+E19*'Escandall del Servei'!$C$34</f>
        <v>0</v>
      </c>
      <c r="G19" s="94">
        <f t="shared" ref="G19:G22" si="6">+F19/12</f>
        <v>0</v>
      </c>
    </row>
    <row r="20" spans="1:7" customFormat="1" x14ac:dyDescent="0.25">
      <c r="A20" s="466"/>
      <c r="B20" s="462"/>
      <c r="C20" s="387" t="s">
        <v>406</v>
      </c>
      <c r="D20" s="50">
        <v>5</v>
      </c>
      <c r="E20" s="404"/>
      <c r="F20" s="94">
        <f>+E20*'Escandall del Servei'!$C$34</f>
        <v>0</v>
      </c>
      <c r="G20" s="94">
        <f t="shared" si="6"/>
        <v>0</v>
      </c>
    </row>
    <row r="21" spans="1:7" customFormat="1" x14ac:dyDescent="0.25">
      <c r="A21" s="466"/>
      <c r="B21" s="462"/>
      <c r="C21" s="387" t="s">
        <v>407</v>
      </c>
      <c r="D21" s="50">
        <v>5</v>
      </c>
      <c r="E21" s="404"/>
      <c r="F21" s="94">
        <f>+E21*'Escandall del Servei'!$C$34</f>
        <v>0</v>
      </c>
      <c r="G21" s="94">
        <f t="shared" si="6"/>
        <v>0</v>
      </c>
    </row>
    <row r="22" spans="1:7" customFormat="1" ht="16.5" thickBot="1" x14ac:dyDescent="0.3">
      <c r="A22" s="466"/>
      <c r="B22" s="462"/>
      <c r="C22" s="387" t="s">
        <v>408</v>
      </c>
      <c r="D22" s="50">
        <v>5</v>
      </c>
      <c r="E22" s="404"/>
      <c r="F22" s="94">
        <f>+E22*'Escandall del Servei'!$C$34</f>
        <v>0</v>
      </c>
      <c r="G22" s="94">
        <f t="shared" si="6"/>
        <v>0</v>
      </c>
    </row>
    <row r="23" spans="1:7" customFormat="1" ht="16.5" thickBot="1" x14ac:dyDescent="0.3">
      <c r="A23" s="466"/>
      <c r="B23" s="462"/>
      <c r="C23" s="388" t="s">
        <v>409</v>
      </c>
      <c r="D23" s="51"/>
      <c r="E23" s="99">
        <f>SUM(E19:E22)</f>
        <v>0</v>
      </c>
      <c r="F23" s="99">
        <f t="shared" ref="F23:G23" si="7">SUM(F19:F22)</f>
        <v>0</v>
      </c>
      <c r="G23" s="99">
        <f t="shared" si="7"/>
        <v>0</v>
      </c>
    </row>
    <row r="24" spans="1:7" customFormat="1" ht="15" customHeight="1" x14ac:dyDescent="0.25">
      <c r="A24" s="465"/>
      <c r="B24" s="460" t="s">
        <v>22</v>
      </c>
      <c r="C24" s="389" t="s">
        <v>405</v>
      </c>
      <c r="D24" s="38"/>
      <c r="E24" s="404"/>
      <c r="F24" s="94">
        <f>+E24*'Escandall del Servei'!$C$34</f>
        <v>0</v>
      </c>
      <c r="G24" s="94">
        <f t="shared" ref="G24:G31" si="8">+F24/12</f>
        <v>0</v>
      </c>
    </row>
    <row r="25" spans="1:7" customFormat="1" x14ac:dyDescent="0.25">
      <c r="A25" s="465"/>
      <c r="B25" s="461"/>
      <c r="C25" s="390" t="s">
        <v>406</v>
      </c>
      <c r="D25" s="50"/>
      <c r="E25" s="404"/>
      <c r="F25" s="94">
        <f>+E25*'Escandall del Servei'!$C$34</f>
        <v>0</v>
      </c>
      <c r="G25" s="94">
        <f t="shared" si="8"/>
        <v>0</v>
      </c>
    </row>
    <row r="26" spans="1:7" customFormat="1" x14ac:dyDescent="0.25">
      <c r="A26" s="465"/>
      <c r="B26" s="461"/>
      <c r="C26" s="390" t="s">
        <v>407</v>
      </c>
      <c r="D26" s="50"/>
      <c r="E26" s="404"/>
      <c r="F26" s="94">
        <f>+E26*'Escandall del Servei'!$C$34</f>
        <v>0</v>
      </c>
      <c r="G26" s="94">
        <f t="shared" si="8"/>
        <v>0</v>
      </c>
    </row>
    <row r="27" spans="1:7" customFormat="1" x14ac:dyDescent="0.25">
      <c r="A27" s="465"/>
      <c r="B27" s="461"/>
      <c r="C27" s="390" t="s">
        <v>410</v>
      </c>
      <c r="D27" s="50"/>
      <c r="E27" s="404"/>
      <c r="F27" s="94">
        <f>+E27*'Escandall del Servei'!$C$34</f>
        <v>0</v>
      </c>
      <c r="G27" s="94">
        <f t="shared" si="8"/>
        <v>0</v>
      </c>
    </row>
    <row r="28" spans="1:7" customFormat="1" x14ac:dyDescent="0.25">
      <c r="A28" s="465"/>
      <c r="B28" s="461"/>
      <c r="C28" s="391" t="s">
        <v>411</v>
      </c>
      <c r="D28" s="50"/>
      <c r="E28" s="404"/>
      <c r="F28" s="94">
        <f>+E28*'Escandall del Servei'!$C$34</f>
        <v>0</v>
      </c>
      <c r="G28" s="94">
        <f t="shared" si="8"/>
        <v>0</v>
      </c>
    </row>
    <row r="29" spans="1:7" customFormat="1" x14ac:dyDescent="0.25">
      <c r="A29" s="465"/>
      <c r="B29" s="461"/>
      <c r="C29" s="392" t="s">
        <v>412</v>
      </c>
      <c r="D29" s="74"/>
      <c r="E29" s="404"/>
      <c r="F29" s="94">
        <f>+E29*'Escandall del Servei'!$C$34</f>
        <v>0</v>
      </c>
      <c r="G29" s="94">
        <f t="shared" si="8"/>
        <v>0</v>
      </c>
    </row>
    <row r="30" spans="1:7" customFormat="1" x14ac:dyDescent="0.25">
      <c r="A30" s="465"/>
      <c r="B30" s="461"/>
      <c r="C30" s="392" t="s">
        <v>413</v>
      </c>
      <c r="D30" s="50"/>
      <c r="E30" s="404"/>
      <c r="F30" s="94">
        <f>+E30*'Escandall del Servei'!$C$34</f>
        <v>0</v>
      </c>
      <c r="G30" s="94">
        <f t="shared" si="8"/>
        <v>0</v>
      </c>
    </row>
    <row r="31" spans="1:7" customFormat="1" ht="16.5" thickBot="1" x14ac:dyDescent="0.3">
      <c r="A31" s="465"/>
      <c r="B31" s="461"/>
      <c r="C31" s="392" t="s">
        <v>414</v>
      </c>
      <c r="D31" s="50"/>
      <c r="E31" s="404"/>
      <c r="F31" s="94">
        <f>+E31*'Escandall del Servei'!$C$34</f>
        <v>0</v>
      </c>
      <c r="G31" s="94">
        <f t="shared" si="8"/>
        <v>0</v>
      </c>
    </row>
    <row r="32" spans="1:7" customFormat="1" ht="16.5" thickBot="1" x14ac:dyDescent="0.3">
      <c r="A32" s="466"/>
      <c r="B32" s="462"/>
      <c r="C32" s="393" t="s">
        <v>415</v>
      </c>
      <c r="D32" s="49"/>
      <c r="E32" s="105">
        <f>SUM(E24:E31)</f>
        <v>0</v>
      </c>
      <c r="F32" s="105">
        <f t="shared" ref="F32:G32" si="9">SUM(F24:F31)</f>
        <v>0</v>
      </c>
      <c r="G32" s="105">
        <f t="shared" si="9"/>
        <v>0</v>
      </c>
    </row>
    <row r="33" spans="1:7" customFormat="1" ht="16.5" thickBot="1" x14ac:dyDescent="0.3">
      <c r="A33" s="466"/>
      <c r="B33" s="394"/>
      <c r="C33" s="33" t="s">
        <v>416</v>
      </c>
      <c r="D33" s="39"/>
      <c r="E33" s="106">
        <f>SUM(E23+E32)</f>
        <v>0</v>
      </c>
      <c r="F33" s="106">
        <f t="shared" ref="F33:G33" si="10">SUM(F23+F32)</f>
        <v>0</v>
      </c>
      <c r="G33" s="106">
        <f t="shared" si="10"/>
        <v>0</v>
      </c>
    </row>
    <row r="34" spans="1:7" customFormat="1" ht="15" customHeight="1" x14ac:dyDescent="0.25">
      <c r="A34" s="464" t="s">
        <v>266</v>
      </c>
      <c r="B34" s="460" t="s">
        <v>404</v>
      </c>
      <c r="C34" s="389" t="s">
        <v>405</v>
      </c>
      <c r="D34" s="38"/>
      <c r="E34" s="404"/>
      <c r="F34" s="94">
        <f>+E34*'Escandall del Servei'!$C$34</f>
        <v>0</v>
      </c>
      <c r="G34" s="94">
        <f t="shared" ref="G34:G37" si="11">+F34/12</f>
        <v>0</v>
      </c>
    </row>
    <row r="35" spans="1:7" customFormat="1" x14ac:dyDescent="0.25">
      <c r="A35" s="465"/>
      <c r="B35" s="461"/>
      <c r="C35" s="390" t="s">
        <v>406</v>
      </c>
      <c r="D35" s="50"/>
      <c r="E35" s="404"/>
      <c r="F35" s="94">
        <f>+E35*'Escandall del Servei'!$C$34</f>
        <v>0</v>
      </c>
      <c r="G35" s="94">
        <f t="shared" si="11"/>
        <v>0</v>
      </c>
    </row>
    <row r="36" spans="1:7" customFormat="1" x14ac:dyDescent="0.25">
      <c r="A36" s="465"/>
      <c r="B36" s="461"/>
      <c r="C36" s="390" t="s">
        <v>407</v>
      </c>
      <c r="D36" s="50"/>
      <c r="E36" s="404"/>
      <c r="F36" s="94">
        <f>+E36*'Escandall del Servei'!$C$34</f>
        <v>0</v>
      </c>
      <c r="G36" s="94">
        <f t="shared" si="11"/>
        <v>0</v>
      </c>
    </row>
    <row r="37" spans="1:7" customFormat="1" ht="16.5" thickBot="1" x14ac:dyDescent="0.3">
      <c r="A37" s="465"/>
      <c r="B37" s="461"/>
      <c r="C37" s="390" t="s">
        <v>408</v>
      </c>
      <c r="D37" s="50"/>
      <c r="E37" s="404"/>
      <c r="F37" s="94">
        <f>+E37*'Escandall del Servei'!$C$34</f>
        <v>0</v>
      </c>
      <c r="G37" s="94">
        <f t="shared" si="11"/>
        <v>0</v>
      </c>
    </row>
    <row r="38" spans="1:7" customFormat="1" ht="16.5" thickBot="1" x14ac:dyDescent="0.3">
      <c r="A38" s="466"/>
      <c r="B38" s="462"/>
      <c r="C38" s="388" t="s">
        <v>409</v>
      </c>
      <c r="D38" s="51"/>
      <c r="E38" s="99">
        <f>SUM(E34:E37)</f>
        <v>0</v>
      </c>
      <c r="F38" s="99">
        <f t="shared" ref="F38:G38" si="12">SUM(F34:F37)</f>
        <v>0</v>
      </c>
      <c r="G38" s="99">
        <f t="shared" si="12"/>
        <v>0</v>
      </c>
    </row>
    <row r="39" spans="1:7" customFormat="1" ht="15" customHeight="1" x14ac:dyDescent="0.25">
      <c r="A39" s="466"/>
      <c r="B39" s="463" t="s">
        <v>22</v>
      </c>
      <c r="C39" s="386" t="s">
        <v>405</v>
      </c>
      <c r="D39" s="38">
        <v>8</v>
      </c>
      <c r="E39" s="404"/>
      <c r="F39" s="94">
        <f>+E39*'Escandall del Servei'!$C$34</f>
        <v>0</v>
      </c>
      <c r="G39" s="94">
        <f t="shared" ref="G39:G46" si="13">+F39/12</f>
        <v>0</v>
      </c>
    </row>
    <row r="40" spans="1:7" customFormat="1" x14ac:dyDescent="0.25">
      <c r="A40" s="466"/>
      <c r="B40" s="462"/>
      <c r="C40" s="387" t="s">
        <v>406</v>
      </c>
      <c r="D40" s="50">
        <v>8</v>
      </c>
      <c r="E40" s="404"/>
      <c r="F40" s="94">
        <f>+E40*'Escandall del Servei'!$C$34</f>
        <v>0</v>
      </c>
      <c r="G40" s="94">
        <f t="shared" si="13"/>
        <v>0</v>
      </c>
    </row>
    <row r="41" spans="1:7" customFormat="1" x14ac:dyDescent="0.25">
      <c r="A41" s="466"/>
      <c r="B41" s="462"/>
      <c r="C41" s="387" t="s">
        <v>407</v>
      </c>
      <c r="D41" s="50">
        <v>8</v>
      </c>
      <c r="E41" s="404"/>
      <c r="F41" s="94">
        <f>+E41*'Escandall del Servei'!$C$34</f>
        <v>0</v>
      </c>
      <c r="G41" s="94">
        <f t="shared" si="13"/>
        <v>0</v>
      </c>
    </row>
    <row r="42" spans="1:7" customFormat="1" x14ac:dyDescent="0.25">
      <c r="A42" s="466"/>
      <c r="B42" s="462"/>
      <c r="C42" s="387" t="s">
        <v>410</v>
      </c>
      <c r="D42" s="50">
        <v>8</v>
      </c>
      <c r="E42" s="404"/>
      <c r="F42" s="94">
        <f>+E42*'Escandall del Servei'!$C$34</f>
        <v>0</v>
      </c>
      <c r="G42" s="94">
        <f t="shared" si="13"/>
        <v>0</v>
      </c>
    </row>
    <row r="43" spans="1:7" customFormat="1" x14ac:dyDescent="0.25">
      <c r="A43" s="466"/>
      <c r="B43" s="462"/>
      <c r="C43" s="395" t="s">
        <v>411</v>
      </c>
      <c r="D43" s="50">
        <v>8</v>
      </c>
      <c r="E43" s="404"/>
      <c r="F43" s="94">
        <f>+E43*'Escandall del Servei'!$C$34</f>
        <v>0</v>
      </c>
      <c r="G43" s="94">
        <f t="shared" si="13"/>
        <v>0</v>
      </c>
    </row>
    <row r="44" spans="1:7" customFormat="1" x14ac:dyDescent="0.25">
      <c r="A44" s="466"/>
      <c r="B44" s="462"/>
      <c r="C44" s="396" t="s">
        <v>412</v>
      </c>
      <c r="D44" s="74">
        <v>1</v>
      </c>
      <c r="E44" s="404"/>
      <c r="F44" s="94">
        <f>+E44*'Escandall del Servei'!$C$34</f>
        <v>0</v>
      </c>
      <c r="G44" s="94">
        <f t="shared" si="13"/>
        <v>0</v>
      </c>
    </row>
    <row r="45" spans="1:7" customFormat="1" x14ac:dyDescent="0.25">
      <c r="A45" s="466"/>
      <c r="B45" s="462"/>
      <c r="C45" s="396" t="s">
        <v>417</v>
      </c>
      <c r="D45" s="74">
        <v>5</v>
      </c>
      <c r="E45" s="404"/>
      <c r="F45" s="94">
        <f>+E45*'Escandall del Servei'!$C$34</f>
        <v>0</v>
      </c>
      <c r="G45" s="94">
        <f t="shared" si="13"/>
        <v>0</v>
      </c>
    </row>
    <row r="46" spans="1:7" customFormat="1" ht="16.5" thickBot="1" x14ac:dyDescent="0.3">
      <c r="A46" s="466"/>
      <c r="B46" s="462"/>
      <c r="C46" s="396" t="s">
        <v>414</v>
      </c>
      <c r="D46" s="50">
        <v>8</v>
      </c>
      <c r="E46" s="404"/>
      <c r="F46" s="94">
        <f>+E46*'Escandall del Servei'!$C$34</f>
        <v>0</v>
      </c>
      <c r="G46" s="94">
        <f t="shared" si="13"/>
        <v>0</v>
      </c>
    </row>
    <row r="47" spans="1:7" customFormat="1" ht="16.5" thickBot="1" x14ac:dyDescent="0.3">
      <c r="A47" s="466"/>
      <c r="B47" s="462"/>
      <c r="C47" s="393" t="s">
        <v>415</v>
      </c>
      <c r="D47" s="49"/>
      <c r="E47" s="105">
        <f>SUM(E39:E46)</f>
        <v>0</v>
      </c>
      <c r="F47" s="105">
        <f t="shared" ref="F47:G47" si="14">SUM(F39:F46)</f>
        <v>0</v>
      </c>
      <c r="G47" s="105">
        <f t="shared" si="14"/>
        <v>0</v>
      </c>
    </row>
    <row r="48" spans="1:7" customFormat="1" ht="16.5" thickBot="1" x14ac:dyDescent="0.3">
      <c r="A48" s="467"/>
      <c r="B48" s="394"/>
      <c r="C48" s="33" t="s">
        <v>416</v>
      </c>
      <c r="D48" s="39"/>
      <c r="E48" s="106">
        <f>SUM(E47+E38)</f>
        <v>0</v>
      </c>
      <c r="F48" s="106">
        <f t="shared" ref="F48:G48" si="15">SUM(F47+F38)</f>
        <v>0</v>
      </c>
      <c r="G48" s="106">
        <f t="shared" si="15"/>
        <v>0</v>
      </c>
    </row>
    <row r="49" spans="1:7" customFormat="1" ht="15" customHeight="1" x14ac:dyDescent="0.25">
      <c r="A49" s="464" t="s">
        <v>295</v>
      </c>
      <c r="B49" s="460" t="s">
        <v>404</v>
      </c>
      <c r="C49" s="389" t="s">
        <v>405</v>
      </c>
      <c r="D49" s="38"/>
      <c r="E49" s="404"/>
      <c r="F49" s="94">
        <f>+E49*'Escandall del Servei'!$C$34</f>
        <v>0</v>
      </c>
      <c r="G49" s="94">
        <f t="shared" ref="G49:G52" si="16">+F49/12</f>
        <v>0</v>
      </c>
    </row>
    <row r="50" spans="1:7" customFormat="1" x14ac:dyDescent="0.25">
      <c r="A50" s="465"/>
      <c r="B50" s="461"/>
      <c r="C50" s="390" t="s">
        <v>406</v>
      </c>
      <c r="D50" s="50"/>
      <c r="E50" s="404"/>
      <c r="F50" s="94">
        <f>+E50*'Escandall del Servei'!$C$34</f>
        <v>0</v>
      </c>
      <c r="G50" s="94">
        <f t="shared" si="16"/>
        <v>0</v>
      </c>
    </row>
    <row r="51" spans="1:7" customFormat="1" x14ac:dyDescent="0.25">
      <c r="A51" s="465"/>
      <c r="B51" s="461"/>
      <c r="C51" s="390" t="s">
        <v>407</v>
      </c>
      <c r="D51" s="50"/>
      <c r="E51" s="404"/>
      <c r="F51" s="94">
        <f>+E51*'Escandall del Servei'!$C$34</f>
        <v>0</v>
      </c>
      <c r="G51" s="94">
        <f t="shared" si="16"/>
        <v>0</v>
      </c>
    </row>
    <row r="52" spans="1:7" customFormat="1" ht="16.5" thickBot="1" x14ac:dyDescent="0.3">
      <c r="A52" s="465"/>
      <c r="B52" s="461"/>
      <c r="C52" s="390" t="s">
        <v>408</v>
      </c>
      <c r="D52" s="50"/>
      <c r="E52" s="404"/>
      <c r="F52" s="94">
        <f>+E52*'Escandall del Servei'!$C$34</f>
        <v>0</v>
      </c>
      <c r="G52" s="94">
        <f t="shared" si="16"/>
        <v>0</v>
      </c>
    </row>
    <row r="53" spans="1:7" customFormat="1" ht="16.5" thickBot="1" x14ac:dyDescent="0.3">
      <c r="A53" s="466"/>
      <c r="B53" s="462"/>
      <c r="C53" s="388" t="s">
        <v>409</v>
      </c>
      <c r="D53" s="51"/>
      <c r="E53" s="99">
        <f>SUM(E49:E52)</f>
        <v>0</v>
      </c>
      <c r="F53" s="99">
        <f t="shared" ref="F53:G53" si="17">SUM(F49:F52)</f>
        <v>0</v>
      </c>
      <c r="G53" s="99">
        <f t="shared" si="17"/>
        <v>0</v>
      </c>
    </row>
    <row r="54" spans="1:7" customFormat="1" ht="15" customHeight="1" x14ac:dyDescent="0.25">
      <c r="A54" s="465"/>
      <c r="B54" s="460" t="s">
        <v>22</v>
      </c>
      <c r="C54" s="389" t="s">
        <v>405</v>
      </c>
      <c r="D54" s="38"/>
      <c r="E54" s="404"/>
      <c r="F54" s="94">
        <f>+E54*'Escandall del Servei'!$C$34</f>
        <v>0</v>
      </c>
      <c r="G54" s="94">
        <f t="shared" ref="G54:G61" si="18">+F54/12</f>
        <v>0</v>
      </c>
    </row>
    <row r="55" spans="1:7" customFormat="1" x14ac:dyDescent="0.25">
      <c r="A55" s="465"/>
      <c r="B55" s="461"/>
      <c r="C55" s="390" t="s">
        <v>406</v>
      </c>
      <c r="D55" s="50"/>
      <c r="E55" s="404"/>
      <c r="F55" s="94">
        <f>+E55*'Escandall del Servei'!$C$34</f>
        <v>0</v>
      </c>
      <c r="G55" s="94">
        <f t="shared" si="18"/>
        <v>0</v>
      </c>
    </row>
    <row r="56" spans="1:7" customFormat="1" x14ac:dyDescent="0.25">
      <c r="A56" s="465"/>
      <c r="B56" s="461"/>
      <c r="C56" s="390" t="s">
        <v>407</v>
      </c>
      <c r="D56" s="50"/>
      <c r="E56" s="404"/>
      <c r="F56" s="94">
        <f>+E56*'Escandall del Servei'!$C$34</f>
        <v>0</v>
      </c>
      <c r="G56" s="94">
        <f t="shared" si="18"/>
        <v>0</v>
      </c>
    </row>
    <row r="57" spans="1:7" customFormat="1" x14ac:dyDescent="0.25">
      <c r="A57" s="465"/>
      <c r="B57" s="461"/>
      <c r="C57" s="390" t="s">
        <v>410</v>
      </c>
      <c r="D57" s="50"/>
      <c r="E57" s="404"/>
      <c r="F57" s="94">
        <f>+E57*'Escandall del Servei'!$C$34</f>
        <v>0</v>
      </c>
      <c r="G57" s="94">
        <f t="shared" si="18"/>
        <v>0</v>
      </c>
    </row>
    <row r="58" spans="1:7" customFormat="1" x14ac:dyDescent="0.25">
      <c r="A58" s="465"/>
      <c r="B58" s="461"/>
      <c r="C58" s="391" t="s">
        <v>411</v>
      </c>
      <c r="D58" s="50"/>
      <c r="E58" s="404"/>
      <c r="F58" s="94">
        <f>+E58*'Escandall del Servei'!$C$34</f>
        <v>0</v>
      </c>
      <c r="G58" s="94">
        <f t="shared" si="18"/>
        <v>0</v>
      </c>
    </row>
    <row r="59" spans="1:7" customFormat="1" x14ac:dyDescent="0.25">
      <c r="A59" s="465"/>
      <c r="B59" s="461"/>
      <c r="C59" s="392" t="s">
        <v>412</v>
      </c>
      <c r="D59" s="74"/>
      <c r="E59" s="404"/>
      <c r="F59" s="94">
        <f>+E59*'Escandall del Servei'!$C$34</f>
        <v>0</v>
      </c>
      <c r="G59" s="94">
        <f t="shared" si="18"/>
        <v>0</v>
      </c>
    </row>
    <row r="60" spans="1:7" customFormat="1" x14ac:dyDescent="0.25">
      <c r="A60" s="465"/>
      <c r="B60" s="461"/>
      <c r="C60" s="392" t="s">
        <v>413</v>
      </c>
      <c r="D60" s="50"/>
      <c r="E60" s="404"/>
      <c r="F60" s="94">
        <f>+E60*'Escandall del Servei'!$C$34</f>
        <v>0</v>
      </c>
      <c r="G60" s="94">
        <f t="shared" si="18"/>
        <v>0</v>
      </c>
    </row>
    <row r="61" spans="1:7" customFormat="1" ht="16.5" thickBot="1" x14ac:dyDescent="0.3">
      <c r="A61" s="465"/>
      <c r="B61" s="461"/>
      <c r="C61" s="392" t="s">
        <v>414</v>
      </c>
      <c r="D61" s="50"/>
      <c r="E61" s="404"/>
      <c r="F61" s="94">
        <f>+E61*'Escandall del Servei'!$C$34</f>
        <v>0</v>
      </c>
      <c r="G61" s="94">
        <f t="shared" si="18"/>
        <v>0</v>
      </c>
    </row>
    <row r="62" spans="1:7" customFormat="1" ht="16.5" thickBot="1" x14ac:dyDescent="0.3">
      <c r="A62" s="466"/>
      <c r="B62" s="462"/>
      <c r="C62" s="393" t="s">
        <v>415</v>
      </c>
      <c r="D62" s="49"/>
      <c r="E62" s="105">
        <f>SUM(E54:E61)</f>
        <v>0</v>
      </c>
      <c r="F62" s="105">
        <f t="shared" ref="F62:G62" si="19">SUM(F54:F61)</f>
        <v>0</v>
      </c>
      <c r="G62" s="105">
        <f t="shared" si="19"/>
        <v>0</v>
      </c>
    </row>
    <row r="63" spans="1:7" customFormat="1" ht="16.5" thickBot="1" x14ac:dyDescent="0.3">
      <c r="A63" s="467"/>
      <c r="B63" s="394"/>
      <c r="C63" s="33" t="s">
        <v>416</v>
      </c>
      <c r="D63" s="39"/>
      <c r="E63" s="106">
        <f>SUM(E62+E53)</f>
        <v>0</v>
      </c>
      <c r="F63" s="106">
        <f t="shared" ref="F63:G63" si="20">SUM(F62+F53)</f>
        <v>0</v>
      </c>
      <c r="G63" s="106">
        <f t="shared" si="20"/>
        <v>0</v>
      </c>
    </row>
    <row r="64" spans="1:7" customFormat="1" ht="15" customHeight="1" x14ac:dyDescent="0.25">
      <c r="A64" s="466" t="s">
        <v>268</v>
      </c>
      <c r="B64" s="463" t="s">
        <v>404</v>
      </c>
      <c r="C64" s="386" t="s">
        <v>405</v>
      </c>
      <c r="D64" s="38">
        <f>+D4+D19+D34+D49</f>
        <v>20</v>
      </c>
      <c r="E64" s="404"/>
      <c r="F64" s="101">
        <f t="shared" ref="F64:G64" si="21">+F4+F19+F34+F49</f>
        <v>0</v>
      </c>
      <c r="G64" s="101">
        <f t="shared" si="21"/>
        <v>0</v>
      </c>
    </row>
    <row r="65" spans="1:7" customFormat="1" x14ac:dyDescent="0.25">
      <c r="A65" s="466"/>
      <c r="B65" s="462"/>
      <c r="C65" s="387" t="s">
        <v>406</v>
      </c>
      <c r="D65" s="50">
        <f>+D5+D20+D35+D50</f>
        <v>20</v>
      </c>
      <c r="E65" s="404"/>
      <c r="F65" s="102">
        <f t="shared" ref="F65:G65" si="22">+F5+F20+F35+F50</f>
        <v>0</v>
      </c>
      <c r="G65" s="102">
        <f t="shared" si="22"/>
        <v>0</v>
      </c>
    </row>
    <row r="66" spans="1:7" customFormat="1" x14ac:dyDescent="0.25">
      <c r="A66" s="466"/>
      <c r="B66" s="462"/>
      <c r="C66" s="387" t="s">
        <v>407</v>
      </c>
      <c r="D66" s="50">
        <f>+D6+D21+D36+D51</f>
        <v>20</v>
      </c>
      <c r="E66" s="404"/>
      <c r="F66" s="102">
        <f t="shared" ref="F66:G66" si="23">+F6+F21+F36+F51</f>
        <v>0</v>
      </c>
      <c r="G66" s="102">
        <f t="shared" si="23"/>
        <v>0</v>
      </c>
    </row>
    <row r="67" spans="1:7" customFormat="1" ht="16.5" thickBot="1" x14ac:dyDescent="0.3">
      <c r="A67" s="466"/>
      <c r="B67" s="462"/>
      <c r="C67" s="387" t="s">
        <v>408</v>
      </c>
      <c r="D67" s="50">
        <f>+D7+D22+D37+D52</f>
        <v>20</v>
      </c>
      <c r="E67" s="404"/>
      <c r="F67" s="102">
        <f t="shared" ref="F67:G67" si="24">+F7+F22+F37+F52</f>
        <v>0</v>
      </c>
      <c r="G67" s="102">
        <f t="shared" si="24"/>
        <v>0</v>
      </c>
    </row>
    <row r="68" spans="1:7" customFormat="1" ht="16.5" thickBot="1" x14ac:dyDescent="0.3">
      <c r="A68" s="466"/>
      <c r="B68" s="462"/>
      <c r="C68" s="388" t="s">
        <v>409</v>
      </c>
      <c r="D68" s="51"/>
      <c r="E68" s="99">
        <f>SUM(E64:E67)</f>
        <v>0</v>
      </c>
      <c r="F68" s="99">
        <f t="shared" ref="F68:G68" si="25">SUM(F64:F67)</f>
        <v>0</v>
      </c>
      <c r="G68" s="99">
        <f t="shared" si="25"/>
        <v>0</v>
      </c>
    </row>
    <row r="69" spans="1:7" customFormat="1" ht="15" customHeight="1" x14ac:dyDescent="0.25">
      <c r="A69" s="466"/>
      <c r="B69" s="463" t="s">
        <v>22</v>
      </c>
      <c r="C69" s="386" t="s">
        <v>405</v>
      </c>
      <c r="D69" s="38">
        <f>+D9+D24+D39+D54</f>
        <v>8</v>
      </c>
      <c r="E69" s="404"/>
      <c r="F69" s="101">
        <f t="shared" ref="F69:G69" si="26">+F9+F24+F39+F54</f>
        <v>0</v>
      </c>
      <c r="G69" s="101">
        <f t="shared" si="26"/>
        <v>0</v>
      </c>
    </row>
    <row r="70" spans="1:7" customFormat="1" x14ac:dyDescent="0.25">
      <c r="A70" s="466"/>
      <c r="B70" s="462"/>
      <c r="C70" s="387" t="s">
        <v>406</v>
      </c>
      <c r="D70" s="50">
        <f>+D10+D25+D40+D55</f>
        <v>8</v>
      </c>
      <c r="E70" s="404"/>
      <c r="F70" s="101">
        <f t="shared" ref="F70:G76" si="27">+F10+F25+F40+F55</f>
        <v>0</v>
      </c>
      <c r="G70" s="101">
        <f t="shared" si="27"/>
        <v>0</v>
      </c>
    </row>
    <row r="71" spans="1:7" customFormat="1" x14ac:dyDescent="0.25">
      <c r="A71" s="466"/>
      <c r="B71" s="462"/>
      <c r="C71" s="387" t="s">
        <v>407</v>
      </c>
      <c r="D71" s="50">
        <f>+D11+D26+D41+D56</f>
        <v>8</v>
      </c>
      <c r="E71" s="404"/>
      <c r="F71" s="101">
        <f t="shared" si="27"/>
        <v>0</v>
      </c>
      <c r="G71" s="101">
        <f t="shared" si="27"/>
        <v>0</v>
      </c>
    </row>
    <row r="72" spans="1:7" customFormat="1" x14ac:dyDescent="0.25">
      <c r="A72" s="466"/>
      <c r="B72" s="462"/>
      <c r="C72" s="387" t="s">
        <v>410</v>
      </c>
      <c r="D72" s="50">
        <f>+D12+D27+D42+D57</f>
        <v>8</v>
      </c>
      <c r="E72" s="404"/>
      <c r="F72" s="101">
        <f t="shared" si="27"/>
        <v>0</v>
      </c>
      <c r="G72" s="101">
        <f t="shared" si="27"/>
        <v>0</v>
      </c>
    </row>
    <row r="73" spans="1:7" customFormat="1" x14ac:dyDescent="0.25">
      <c r="A73" s="466"/>
      <c r="B73" s="462"/>
      <c r="C73" s="395" t="s">
        <v>411</v>
      </c>
      <c r="D73" s="74">
        <v>1</v>
      </c>
      <c r="E73" s="404"/>
      <c r="F73" s="101">
        <f t="shared" si="27"/>
        <v>0</v>
      </c>
      <c r="G73" s="101">
        <f t="shared" si="27"/>
        <v>0</v>
      </c>
    </row>
    <row r="74" spans="1:7" customFormat="1" x14ac:dyDescent="0.25">
      <c r="A74" s="466"/>
      <c r="B74" s="462"/>
      <c r="C74" s="396" t="s">
        <v>412</v>
      </c>
      <c r="D74" s="50">
        <f>+D13+D28+D43+D58</f>
        <v>8</v>
      </c>
      <c r="E74" s="404"/>
      <c r="F74" s="101">
        <f t="shared" si="27"/>
        <v>0</v>
      </c>
      <c r="G74" s="101">
        <f t="shared" si="27"/>
        <v>0</v>
      </c>
    </row>
    <row r="75" spans="1:7" customFormat="1" x14ac:dyDescent="0.25">
      <c r="A75" s="466"/>
      <c r="B75" s="462"/>
      <c r="C75" s="396" t="s">
        <v>413</v>
      </c>
      <c r="D75" s="50">
        <f>+D15+D30+D45+D60</f>
        <v>5</v>
      </c>
      <c r="E75" s="404"/>
      <c r="F75" s="101">
        <f t="shared" si="27"/>
        <v>0</v>
      </c>
      <c r="G75" s="101">
        <f t="shared" si="27"/>
        <v>0</v>
      </c>
    </row>
    <row r="76" spans="1:7" customFormat="1" ht="16.5" thickBot="1" x14ac:dyDescent="0.3">
      <c r="A76" s="466"/>
      <c r="B76" s="462"/>
      <c r="C76" s="396" t="s">
        <v>414</v>
      </c>
      <c r="D76" s="50">
        <f>+D16+D31+D46+D61</f>
        <v>8</v>
      </c>
      <c r="E76" s="404"/>
      <c r="F76" s="101">
        <f t="shared" si="27"/>
        <v>0</v>
      </c>
      <c r="G76" s="101">
        <f t="shared" si="27"/>
        <v>0</v>
      </c>
    </row>
    <row r="77" spans="1:7" customFormat="1" ht="16.5" thickBot="1" x14ac:dyDescent="0.3">
      <c r="A77" s="466"/>
      <c r="B77" s="462"/>
      <c r="C77" s="393" t="s">
        <v>415</v>
      </c>
      <c r="D77" s="49"/>
      <c r="E77" s="105">
        <f>SUM(E69:E76)</f>
        <v>0</v>
      </c>
      <c r="F77" s="105">
        <f t="shared" ref="F77:G77" si="28">SUM(F69:F76)</f>
        <v>0</v>
      </c>
      <c r="G77" s="105">
        <f t="shared" si="28"/>
        <v>0</v>
      </c>
    </row>
    <row r="78" spans="1:7" customFormat="1" ht="16.5" thickBot="1" x14ac:dyDescent="0.3">
      <c r="A78" s="467"/>
      <c r="B78" s="34"/>
      <c r="C78" s="33" t="s">
        <v>416</v>
      </c>
      <c r="D78" s="39"/>
      <c r="E78" s="106">
        <f>SUM(E77+E68)</f>
        <v>0</v>
      </c>
      <c r="F78" s="106">
        <f t="shared" ref="F78:G78" si="29">SUM(F77+F68)</f>
        <v>0</v>
      </c>
      <c r="G78" s="106">
        <f t="shared" si="29"/>
        <v>0</v>
      </c>
    </row>
    <row r="79" spans="1:7" ht="14.45" customHeight="1" x14ac:dyDescent="0.25"/>
  </sheetData>
  <sheetProtection algorithmName="SHA-512" hashValue="TxNqSa8JXpRa9M+qXZFcuk6JkvXLMZnsdjnoWl1PnU0jLEKIQtWvEZ9Q75+IUJkM65vAiLAetHtdgodQJdyPMw==" saltValue="Alrp8sosL7MlemEGFL6bAA==" spinCount="100000" sheet="1" objects="1" scenarios="1"/>
  <autoFilter ref="C3:G79" xr:uid="{8858DB82-B0F4-47FA-8AC9-69C186B35F69}"/>
  <mergeCells count="16">
    <mergeCell ref="B1:G1"/>
    <mergeCell ref="B34:B38"/>
    <mergeCell ref="B49:B53"/>
    <mergeCell ref="B64:B68"/>
    <mergeCell ref="A49:A63"/>
    <mergeCell ref="A64:A78"/>
    <mergeCell ref="A19:A33"/>
    <mergeCell ref="A34:A48"/>
    <mergeCell ref="A4:A18"/>
    <mergeCell ref="B4:B8"/>
    <mergeCell ref="B9:B17"/>
    <mergeCell ref="B39:B47"/>
    <mergeCell ref="B24:B32"/>
    <mergeCell ref="B54:B62"/>
    <mergeCell ref="B69:B77"/>
    <mergeCell ref="B19:B23"/>
  </mergeCells>
  <hyperlinks>
    <hyperlink ref="A1" location="Inici!A1" display="Inici" xr:uid="{D16F2FB3-0892-426E-993B-9B9FE3AD2196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9"/>
  <sheetViews>
    <sheetView zoomScaleNormal="100" workbookViewId="0">
      <pane xSplit="2" ySplit="3" topLeftCell="C35" activePane="bottomRight" state="frozen"/>
      <selection pane="topRight" activeCell="C1" sqref="C1"/>
      <selection pane="bottomLeft" activeCell="A6" sqref="A6"/>
      <selection pane="bottomRight" activeCell="F48" sqref="F48"/>
    </sheetView>
  </sheetViews>
  <sheetFormatPr baseColWidth="10" defaultColWidth="11.42578125" defaultRowHeight="15.75" x14ac:dyDescent="0.25"/>
  <cols>
    <col min="1" max="1" width="16.42578125" style="25" customWidth="1"/>
    <col min="2" max="2" width="20.7109375" style="35" bestFit="1" customWidth="1"/>
    <col min="3" max="3" width="41.7109375" style="1" bestFit="1" customWidth="1"/>
    <col min="4" max="4" width="16.42578125" style="1" customWidth="1"/>
    <col min="5" max="5" width="23.140625" style="1" bestFit="1" customWidth="1"/>
    <col min="6" max="6" width="10.7109375" style="103" bestFit="1" customWidth="1"/>
    <col min="7" max="7" width="14.140625" style="1" bestFit="1" customWidth="1"/>
    <col min="8" max="8" width="10.7109375" style="1" customWidth="1"/>
    <col min="9" max="16384" width="11.42578125" style="1"/>
  </cols>
  <sheetData>
    <row r="1" spans="1:8" ht="28.5" x14ac:dyDescent="0.2">
      <c r="A1" s="353" t="s">
        <v>28</v>
      </c>
      <c r="B1" s="469" t="s">
        <v>338</v>
      </c>
      <c r="C1" s="469"/>
      <c r="D1" s="469"/>
      <c r="E1" s="469"/>
      <c r="F1" s="469"/>
      <c r="G1" s="469"/>
      <c r="H1" s="469"/>
    </row>
    <row r="2" spans="1:8" ht="16.5" thickBot="1" x14ac:dyDescent="0.3"/>
    <row r="3" spans="1:8" ht="45.75" thickBot="1" x14ac:dyDescent="0.25">
      <c r="A3" s="248" t="s">
        <v>218</v>
      </c>
      <c r="B3" s="249" t="s">
        <v>219</v>
      </c>
      <c r="C3" s="250" t="s">
        <v>220</v>
      </c>
      <c r="D3" s="28" t="s">
        <v>221</v>
      </c>
      <c r="E3" s="28" t="s">
        <v>358</v>
      </c>
      <c r="F3" s="98" t="s">
        <v>357</v>
      </c>
      <c r="G3" s="28" t="s">
        <v>61</v>
      </c>
      <c r="H3" s="28" t="s">
        <v>60</v>
      </c>
    </row>
    <row r="4" spans="1:8" ht="16.350000000000001" customHeight="1" thickBot="1" x14ac:dyDescent="0.25">
      <c r="A4" s="454" t="s">
        <v>296</v>
      </c>
      <c r="B4" s="470" t="s">
        <v>395</v>
      </c>
      <c r="C4" s="383" t="s">
        <v>386</v>
      </c>
      <c r="D4" s="64">
        <v>0</v>
      </c>
      <c r="E4" s="65" t="s">
        <v>11</v>
      </c>
      <c r="F4" s="404"/>
      <c r="G4" s="94">
        <f>+F4*'Escandall del Servei'!$C$34</f>
        <v>0</v>
      </c>
      <c r="H4" s="94">
        <f>+G4/12</f>
        <v>0</v>
      </c>
    </row>
    <row r="5" spans="1:8" ht="16.5" thickBot="1" x14ac:dyDescent="0.25">
      <c r="A5" s="454"/>
      <c r="B5" s="470"/>
      <c r="C5" s="277" t="s">
        <v>230</v>
      </c>
      <c r="D5" s="72">
        <v>62010</v>
      </c>
      <c r="E5" s="63" t="s">
        <v>11</v>
      </c>
      <c r="F5" s="404"/>
      <c r="G5" s="94">
        <f>+F5*'Escandall del Servei'!$C$34</f>
        <v>0</v>
      </c>
      <c r="H5" s="94">
        <f t="shared" ref="H5:H12" si="0">+G5/12</f>
        <v>0</v>
      </c>
    </row>
    <row r="6" spans="1:8" ht="16.5" thickBot="1" x14ac:dyDescent="0.25">
      <c r="A6" s="454"/>
      <c r="B6" s="470"/>
      <c r="C6" s="322" t="s">
        <v>324</v>
      </c>
      <c r="D6" s="48">
        <v>682</v>
      </c>
      <c r="E6" s="52" t="s">
        <v>11</v>
      </c>
      <c r="F6" s="404"/>
      <c r="G6" s="94">
        <f>+F6*'Escandall del Servei'!$C$34</f>
        <v>0</v>
      </c>
      <c r="H6" s="94">
        <f t="shared" si="0"/>
        <v>0</v>
      </c>
    </row>
    <row r="7" spans="1:8" ht="16.5" thickBot="1" x14ac:dyDescent="0.25">
      <c r="A7" s="454"/>
      <c r="B7" s="470"/>
      <c r="C7" s="322" t="s">
        <v>396</v>
      </c>
      <c r="D7" s="48"/>
      <c r="E7" s="52" t="s">
        <v>11</v>
      </c>
      <c r="F7" s="404"/>
      <c r="G7" s="94">
        <f>+F7*'Escandall del Servei'!$C$34</f>
        <v>0</v>
      </c>
      <c r="H7" s="94">
        <f t="shared" si="0"/>
        <v>0</v>
      </c>
    </row>
    <row r="8" spans="1:8" ht="16.5" thickBot="1" x14ac:dyDescent="0.25">
      <c r="A8" s="454"/>
      <c r="B8" s="470"/>
      <c r="C8" s="322" t="s">
        <v>397</v>
      </c>
      <c r="D8" s="48"/>
      <c r="E8" s="52"/>
      <c r="F8" s="404"/>
      <c r="G8" s="94">
        <f>+F8*'Escandall del Servei'!$C$34</f>
        <v>0</v>
      </c>
      <c r="H8" s="94">
        <f t="shared" si="0"/>
        <v>0</v>
      </c>
    </row>
    <row r="9" spans="1:8" ht="16.5" thickBot="1" x14ac:dyDescent="0.25">
      <c r="A9" s="454"/>
      <c r="B9" s="470"/>
      <c r="C9" s="322" t="s">
        <v>398</v>
      </c>
      <c r="D9" s="48">
        <v>7</v>
      </c>
      <c r="E9" s="52" t="s">
        <v>11</v>
      </c>
      <c r="F9" s="404"/>
      <c r="G9" s="94">
        <f>+F9*'Escandall del Servei'!$C$34</f>
        <v>0</v>
      </c>
      <c r="H9" s="94">
        <f t="shared" si="0"/>
        <v>0</v>
      </c>
    </row>
    <row r="10" spans="1:8" ht="16.5" thickBot="1" x14ac:dyDescent="0.25">
      <c r="A10" s="454"/>
      <c r="B10" s="470"/>
      <c r="C10" s="322" t="s">
        <v>399</v>
      </c>
      <c r="D10" s="48">
        <v>7</v>
      </c>
      <c r="E10" s="52"/>
      <c r="F10" s="404"/>
      <c r="G10" s="94">
        <f>+F10*'Escandall del Servei'!$C$34</f>
        <v>0</v>
      </c>
      <c r="H10" s="94">
        <f t="shared" si="0"/>
        <v>0</v>
      </c>
    </row>
    <row r="11" spans="1:8" ht="16.5" thickBot="1" x14ac:dyDescent="0.25">
      <c r="A11" s="454"/>
      <c r="B11" s="470"/>
      <c r="C11" s="322" t="s">
        <v>400</v>
      </c>
      <c r="D11" s="44">
        <v>1384.97</v>
      </c>
      <c r="E11" s="52" t="s">
        <v>11</v>
      </c>
      <c r="F11" s="404"/>
      <c r="G11" s="94">
        <f>+F11*'Escandall del Servei'!$C$34</f>
        <v>0</v>
      </c>
      <c r="H11" s="94">
        <f t="shared" si="0"/>
        <v>0</v>
      </c>
    </row>
    <row r="12" spans="1:8" ht="16.5" thickBot="1" x14ac:dyDescent="0.25">
      <c r="A12" s="454"/>
      <c r="B12" s="470"/>
      <c r="C12" s="322" t="s">
        <v>401</v>
      </c>
      <c r="D12" s="44">
        <v>4.5</v>
      </c>
      <c r="E12" s="52" t="s">
        <v>27</v>
      </c>
      <c r="F12" s="404"/>
      <c r="G12" s="94">
        <f>+F12*'Escandall del Servei'!$C$34</f>
        <v>0</v>
      </c>
      <c r="H12" s="94">
        <f t="shared" si="0"/>
        <v>0</v>
      </c>
    </row>
    <row r="13" spans="1:8" ht="16.5" thickBot="1" x14ac:dyDescent="0.25">
      <c r="A13" s="454"/>
      <c r="B13" s="470"/>
      <c r="C13" s="325" t="s">
        <v>402</v>
      </c>
      <c r="D13" s="45"/>
      <c r="E13" s="46"/>
      <c r="F13" s="105">
        <f>SUM(F4:F12)</f>
        <v>0</v>
      </c>
      <c r="G13" s="105">
        <f t="shared" ref="G13:H13" si="1">SUM(G4:G12)</f>
        <v>0</v>
      </c>
      <c r="H13" s="105">
        <f t="shared" si="1"/>
        <v>0</v>
      </c>
    </row>
    <row r="14" spans="1:8" ht="16.5" thickBot="1" x14ac:dyDescent="0.25">
      <c r="A14" s="454"/>
      <c r="B14" s="384"/>
      <c r="C14" s="385" t="s">
        <v>403</v>
      </c>
      <c r="D14" s="53"/>
      <c r="E14" s="54"/>
      <c r="F14" s="106">
        <f>SUM(F13)</f>
        <v>0</v>
      </c>
      <c r="G14" s="106">
        <f t="shared" ref="G14:H14" si="2">SUM(G13)</f>
        <v>0</v>
      </c>
      <c r="H14" s="106">
        <f t="shared" si="2"/>
        <v>0</v>
      </c>
    </row>
    <row r="15" spans="1:8" ht="15" customHeight="1" thickBot="1" x14ac:dyDescent="0.25">
      <c r="A15" s="454" t="s">
        <v>321</v>
      </c>
      <c r="B15" s="470" t="s">
        <v>395</v>
      </c>
      <c r="C15" s="383" t="s">
        <v>386</v>
      </c>
      <c r="D15" s="43">
        <v>4070.94</v>
      </c>
      <c r="E15" s="36" t="s">
        <v>11</v>
      </c>
      <c r="F15" s="404"/>
      <c r="G15" s="94">
        <f>+F15*'Escandall del Servei'!$C$34</f>
        <v>0</v>
      </c>
      <c r="H15" s="94">
        <f t="shared" ref="H15:H23" si="3">+G15/12</f>
        <v>0</v>
      </c>
    </row>
    <row r="16" spans="1:8" ht="16.5" thickBot="1" x14ac:dyDescent="0.25">
      <c r="A16" s="454"/>
      <c r="B16" s="470"/>
      <c r="C16" s="277" t="s">
        <v>230</v>
      </c>
      <c r="D16" s="72">
        <v>35907</v>
      </c>
      <c r="E16" s="63" t="s">
        <v>11</v>
      </c>
      <c r="F16" s="404"/>
      <c r="G16" s="94">
        <f>+F16*'Escandall del Servei'!$C$34</f>
        <v>0</v>
      </c>
      <c r="H16" s="94">
        <f t="shared" si="3"/>
        <v>0</v>
      </c>
    </row>
    <row r="17" spans="1:8" ht="15" customHeight="1" thickBot="1" x14ac:dyDescent="0.25">
      <c r="A17" s="454"/>
      <c r="B17" s="470"/>
      <c r="C17" s="322" t="s">
        <v>324</v>
      </c>
      <c r="D17" s="48">
        <v>387</v>
      </c>
      <c r="E17" s="52" t="s">
        <v>11</v>
      </c>
      <c r="F17" s="404"/>
      <c r="G17" s="94">
        <f>+F17*'Escandall del Servei'!$C$34</f>
        <v>0</v>
      </c>
      <c r="H17" s="94">
        <f t="shared" si="3"/>
        <v>0</v>
      </c>
    </row>
    <row r="18" spans="1:8" ht="16.5" thickBot="1" x14ac:dyDescent="0.25">
      <c r="A18" s="454"/>
      <c r="B18" s="470"/>
      <c r="C18" s="322" t="s">
        <v>396</v>
      </c>
      <c r="D18" s="48"/>
      <c r="E18" s="52" t="s">
        <v>11</v>
      </c>
      <c r="F18" s="404"/>
      <c r="G18" s="94">
        <f>+F18*'Escandall del Servei'!$C$34</f>
        <v>0</v>
      </c>
      <c r="H18" s="94">
        <f t="shared" si="3"/>
        <v>0</v>
      </c>
    </row>
    <row r="19" spans="1:8" ht="16.5" thickBot="1" x14ac:dyDescent="0.25">
      <c r="A19" s="454"/>
      <c r="B19" s="470"/>
      <c r="C19" s="322" t="s">
        <v>397</v>
      </c>
      <c r="D19" s="48"/>
      <c r="E19" s="52"/>
      <c r="F19" s="404"/>
      <c r="G19" s="94">
        <f>+F19*'Escandall del Servei'!$C$34</f>
        <v>0</v>
      </c>
      <c r="H19" s="94">
        <f t="shared" si="3"/>
        <v>0</v>
      </c>
    </row>
    <row r="20" spans="1:8" ht="16.5" thickBot="1" x14ac:dyDescent="0.25">
      <c r="A20" s="454"/>
      <c r="B20" s="470"/>
      <c r="C20" s="322" t="s">
        <v>398</v>
      </c>
      <c r="D20" s="48"/>
      <c r="E20" s="52" t="s">
        <v>11</v>
      </c>
      <c r="F20" s="404"/>
      <c r="G20" s="94">
        <f>+F20*'Escandall del Servei'!$C$34</f>
        <v>0</v>
      </c>
      <c r="H20" s="94">
        <f t="shared" si="3"/>
        <v>0</v>
      </c>
    </row>
    <row r="21" spans="1:8" ht="16.5" thickBot="1" x14ac:dyDescent="0.25">
      <c r="A21" s="454"/>
      <c r="B21" s="470"/>
      <c r="C21" s="322" t="s">
        <v>399</v>
      </c>
      <c r="D21" s="48"/>
      <c r="E21" s="52"/>
      <c r="F21" s="404"/>
      <c r="G21" s="94">
        <f>+F21*'Escandall del Servei'!$C$34</f>
        <v>0</v>
      </c>
      <c r="H21" s="94">
        <f t="shared" si="3"/>
        <v>0</v>
      </c>
    </row>
    <row r="22" spans="1:8" ht="16.5" thickBot="1" x14ac:dyDescent="0.25">
      <c r="A22" s="454"/>
      <c r="B22" s="470"/>
      <c r="C22" s="322" t="s">
        <v>400</v>
      </c>
      <c r="D22" s="44">
        <v>367.53</v>
      </c>
      <c r="E22" s="52" t="s">
        <v>11</v>
      </c>
      <c r="F22" s="404"/>
      <c r="G22" s="94">
        <f>+F22*'Escandall del Servei'!$C$34</f>
        <v>0</v>
      </c>
      <c r="H22" s="94">
        <f t="shared" si="3"/>
        <v>0</v>
      </c>
    </row>
    <row r="23" spans="1:8" ht="16.5" thickBot="1" x14ac:dyDescent="0.25">
      <c r="A23" s="454"/>
      <c r="B23" s="470"/>
      <c r="C23" s="322" t="s">
        <v>401</v>
      </c>
      <c r="D23" s="44">
        <v>10.5</v>
      </c>
      <c r="E23" s="52" t="s">
        <v>27</v>
      </c>
      <c r="F23" s="404"/>
      <c r="G23" s="94">
        <f>+F23*'Escandall del Servei'!$C$34</f>
        <v>0</v>
      </c>
      <c r="H23" s="94">
        <f t="shared" si="3"/>
        <v>0</v>
      </c>
    </row>
    <row r="24" spans="1:8" ht="16.5" thickBot="1" x14ac:dyDescent="0.25">
      <c r="A24" s="454"/>
      <c r="B24" s="470"/>
      <c r="C24" s="325" t="s">
        <v>402</v>
      </c>
      <c r="D24" s="45"/>
      <c r="E24" s="46"/>
      <c r="F24" s="105">
        <f>SUM(F15:F23)</f>
        <v>0</v>
      </c>
      <c r="G24" s="105">
        <f t="shared" ref="G24:H24" si="4">SUM(G15:G23)</f>
        <v>0</v>
      </c>
      <c r="H24" s="105">
        <f t="shared" si="4"/>
        <v>0</v>
      </c>
    </row>
    <row r="25" spans="1:8" ht="16.5" thickBot="1" x14ac:dyDescent="0.25">
      <c r="A25" s="454"/>
      <c r="B25" s="384"/>
      <c r="C25" s="385" t="s">
        <v>403</v>
      </c>
      <c r="D25" s="53"/>
      <c r="E25" s="54"/>
      <c r="F25" s="106">
        <f>SUM(F24)</f>
        <v>0</v>
      </c>
      <c r="G25" s="106">
        <f t="shared" ref="G25:H25" si="5">SUM(G24)</f>
        <v>0</v>
      </c>
      <c r="H25" s="106">
        <f t="shared" si="5"/>
        <v>0</v>
      </c>
    </row>
    <row r="26" spans="1:8" ht="15" customHeight="1" thickBot="1" x14ac:dyDescent="0.25">
      <c r="A26" s="454" t="s">
        <v>322</v>
      </c>
      <c r="B26" s="470" t="s">
        <v>395</v>
      </c>
      <c r="C26" s="383" t="s">
        <v>386</v>
      </c>
      <c r="D26" s="43">
        <v>0</v>
      </c>
      <c r="E26" s="36" t="s">
        <v>11</v>
      </c>
      <c r="F26" s="404"/>
      <c r="G26" s="94">
        <f>+F26*'Escandall del Servei'!$C$34</f>
        <v>0</v>
      </c>
      <c r="H26" s="94">
        <f t="shared" ref="H26:H34" si="6">+G26/12</f>
        <v>0</v>
      </c>
    </row>
    <row r="27" spans="1:8" ht="16.5" thickBot="1" x14ac:dyDescent="0.25">
      <c r="A27" s="454"/>
      <c r="B27" s="470"/>
      <c r="C27" s="277" t="s">
        <v>230</v>
      </c>
      <c r="D27" s="44">
        <v>250</v>
      </c>
      <c r="E27" s="63" t="s">
        <v>11</v>
      </c>
      <c r="F27" s="404"/>
      <c r="G27" s="94">
        <f>+F27*'Escandall del Servei'!$C$34</f>
        <v>0</v>
      </c>
      <c r="H27" s="94">
        <f t="shared" si="6"/>
        <v>0</v>
      </c>
    </row>
    <row r="28" spans="1:8" ht="15" customHeight="1" thickBot="1" x14ac:dyDescent="0.25">
      <c r="A28" s="454"/>
      <c r="B28" s="470"/>
      <c r="C28" s="322" t="s">
        <v>324</v>
      </c>
      <c r="D28" s="48">
        <v>349</v>
      </c>
      <c r="E28" s="52" t="s">
        <v>11</v>
      </c>
      <c r="F28" s="404"/>
      <c r="G28" s="94">
        <f>+F28*'Escandall del Servei'!$C$34</f>
        <v>0</v>
      </c>
      <c r="H28" s="94">
        <f t="shared" si="6"/>
        <v>0</v>
      </c>
    </row>
    <row r="29" spans="1:8" ht="16.5" thickBot="1" x14ac:dyDescent="0.25">
      <c r="A29" s="454"/>
      <c r="B29" s="470"/>
      <c r="C29" s="322" t="s">
        <v>396</v>
      </c>
      <c r="D29" s="48"/>
      <c r="E29" s="52" t="s">
        <v>11</v>
      </c>
      <c r="F29" s="404"/>
      <c r="G29" s="94">
        <f>+F29*'Escandall del Servei'!$C$34</f>
        <v>0</v>
      </c>
      <c r="H29" s="94">
        <f t="shared" si="6"/>
        <v>0</v>
      </c>
    </row>
    <row r="30" spans="1:8" ht="16.5" thickBot="1" x14ac:dyDescent="0.25">
      <c r="A30" s="454"/>
      <c r="B30" s="470"/>
      <c r="C30" s="322" t="s">
        <v>397</v>
      </c>
      <c r="D30" s="48"/>
      <c r="E30" s="52"/>
      <c r="F30" s="404"/>
      <c r="G30" s="94">
        <f>+F30*'Escandall del Servei'!$C$34</f>
        <v>0</v>
      </c>
      <c r="H30" s="94">
        <f t="shared" si="6"/>
        <v>0</v>
      </c>
    </row>
    <row r="31" spans="1:8" ht="16.5" thickBot="1" x14ac:dyDescent="0.25">
      <c r="A31" s="454"/>
      <c r="B31" s="470"/>
      <c r="C31" s="322" t="s">
        <v>398</v>
      </c>
      <c r="D31" s="48"/>
      <c r="E31" s="52" t="s">
        <v>11</v>
      </c>
      <c r="F31" s="404"/>
      <c r="G31" s="94">
        <f>+F31*'Escandall del Servei'!$C$34</f>
        <v>0</v>
      </c>
      <c r="H31" s="94">
        <f t="shared" si="6"/>
        <v>0</v>
      </c>
    </row>
    <row r="32" spans="1:8" ht="16.5" thickBot="1" x14ac:dyDescent="0.25">
      <c r="A32" s="454"/>
      <c r="B32" s="470"/>
      <c r="C32" s="322" t="s">
        <v>399</v>
      </c>
      <c r="D32" s="48"/>
      <c r="E32" s="52"/>
      <c r="F32" s="404"/>
      <c r="G32" s="94">
        <f>+F32*'Escandall del Servei'!$C$34</f>
        <v>0</v>
      </c>
      <c r="H32" s="94">
        <f t="shared" si="6"/>
        <v>0</v>
      </c>
    </row>
    <row r="33" spans="1:8" ht="16.5" thickBot="1" x14ac:dyDescent="0.25">
      <c r="A33" s="454"/>
      <c r="B33" s="470"/>
      <c r="C33" s="322" t="s">
        <v>400</v>
      </c>
      <c r="D33" s="44">
        <v>10</v>
      </c>
      <c r="E33" s="52" t="s">
        <v>11</v>
      </c>
      <c r="F33" s="404"/>
      <c r="G33" s="94">
        <f>+F33*'Escandall del Servei'!$C$34</f>
        <v>0</v>
      </c>
      <c r="H33" s="94">
        <f t="shared" si="6"/>
        <v>0</v>
      </c>
    </row>
    <row r="34" spans="1:8" ht="16.5" thickBot="1" x14ac:dyDescent="0.25">
      <c r="A34" s="454"/>
      <c r="B34" s="470"/>
      <c r="C34" s="322" t="s">
        <v>401</v>
      </c>
      <c r="D34" s="44">
        <v>0</v>
      </c>
      <c r="E34" s="52" t="s">
        <v>27</v>
      </c>
      <c r="F34" s="404"/>
      <c r="G34" s="94">
        <f>+F34*'Escandall del Servei'!$C$34</f>
        <v>0</v>
      </c>
      <c r="H34" s="94">
        <f t="shared" si="6"/>
        <v>0</v>
      </c>
    </row>
    <row r="35" spans="1:8" ht="16.5" thickBot="1" x14ac:dyDescent="0.25">
      <c r="A35" s="454"/>
      <c r="B35" s="470"/>
      <c r="C35" s="325" t="s">
        <v>402</v>
      </c>
      <c r="D35" s="45"/>
      <c r="E35" s="46"/>
      <c r="F35" s="105">
        <f>SUM(F26:F34)</f>
        <v>0</v>
      </c>
      <c r="G35" s="105">
        <f t="shared" ref="G35:H35" si="7">SUM(G26:G34)</f>
        <v>0</v>
      </c>
      <c r="H35" s="105">
        <f t="shared" si="7"/>
        <v>0</v>
      </c>
    </row>
    <row r="36" spans="1:8" ht="16.5" thickBot="1" x14ac:dyDescent="0.25">
      <c r="A36" s="454"/>
      <c r="B36" s="384"/>
      <c r="C36" s="385" t="s">
        <v>403</v>
      </c>
      <c r="D36" s="53"/>
      <c r="E36" s="54"/>
      <c r="F36" s="106">
        <f>SUM(F35)</f>
        <v>0</v>
      </c>
      <c r="G36" s="106">
        <f t="shared" ref="G36:H36" si="8">SUM(G35)</f>
        <v>0</v>
      </c>
      <c r="H36" s="106">
        <f t="shared" si="8"/>
        <v>0</v>
      </c>
    </row>
    <row r="37" spans="1:8" ht="15" customHeight="1" thickBot="1" x14ac:dyDescent="0.25">
      <c r="A37" s="454" t="s">
        <v>295</v>
      </c>
      <c r="B37" s="470" t="s">
        <v>395</v>
      </c>
      <c r="C37" s="383" t="s">
        <v>386</v>
      </c>
      <c r="D37" s="43">
        <v>0</v>
      </c>
      <c r="E37" s="36" t="s">
        <v>11</v>
      </c>
      <c r="F37" s="404"/>
      <c r="G37" s="94">
        <f>+F37*'Escandall del Servei'!$C$34</f>
        <v>0</v>
      </c>
      <c r="H37" s="94">
        <f t="shared" ref="H37:H45" si="9">+G37/12</f>
        <v>0</v>
      </c>
    </row>
    <row r="38" spans="1:8" ht="16.5" thickBot="1" x14ac:dyDescent="0.25">
      <c r="A38" s="454"/>
      <c r="B38" s="470"/>
      <c r="C38" s="277" t="s">
        <v>230</v>
      </c>
      <c r="D38" s="47">
        <v>500</v>
      </c>
      <c r="E38" s="63" t="s">
        <v>11</v>
      </c>
      <c r="F38" s="404"/>
      <c r="G38" s="94">
        <f>+F38*'Escandall del Servei'!$C$34</f>
        <v>0</v>
      </c>
      <c r="H38" s="94">
        <f t="shared" si="9"/>
        <v>0</v>
      </c>
    </row>
    <row r="39" spans="1:8" ht="15.75" customHeight="1" thickBot="1" x14ac:dyDescent="0.25">
      <c r="A39" s="454"/>
      <c r="B39" s="470"/>
      <c r="C39" s="322" t="s">
        <v>324</v>
      </c>
      <c r="D39" s="48">
        <v>354</v>
      </c>
      <c r="E39" s="52" t="s">
        <v>11</v>
      </c>
      <c r="F39" s="404"/>
      <c r="G39" s="94">
        <f>+F39*'Escandall del Servei'!$C$34</f>
        <v>0</v>
      </c>
      <c r="H39" s="94">
        <f t="shared" si="9"/>
        <v>0</v>
      </c>
    </row>
    <row r="40" spans="1:8" ht="16.5" thickBot="1" x14ac:dyDescent="0.25">
      <c r="A40" s="454"/>
      <c r="B40" s="470"/>
      <c r="C40" s="322" t="s">
        <v>396</v>
      </c>
      <c r="D40" s="48"/>
      <c r="E40" s="52" t="s">
        <v>11</v>
      </c>
      <c r="F40" s="404"/>
      <c r="G40" s="94">
        <f>+F40*'Escandall del Servei'!$C$34</f>
        <v>0</v>
      </c>
      <c r="H40" s="94">
        <f t="shared" si="9"/>
        <v>0</v>
      </c>
    </row>
    <row r="41" spans="1:8" ht="16.5" thickBot="1" x14ac:dyDescent="0.25">
      <c r="A41" s="454"/>
      <c r="B41" s="470"/>
      <c r="C41" s="322" t="s">
        <v>397</v>
      </c>
      <c r="D41" s="48"/>
      <c r="E41" s="52"/>
      <c r="F41" s="404"/>
      <c r="G41" s="94">
        <f>+F41*'Escandall del Servei'!$C$34</f>
        <v>0</v>
      </c>
      <c r="H41" s="94">
        <f t="shared" si="9"/>
        <v>0</v>
      </c>
    </row>
    <row r="42" spans="1:8" ht="16.5" thickBot="1" x14ac:dyDescent="0.25">
      <c r="A42" s="454"/>
      <c r="B42" s="470"/>
      <c r="C42" s="322" t="s">
        <v>398</v>
      </c>
      <c r="D42" s="48"/>
      <c r="E42" s="52" t="s">
        <v>11</v>
      </c>
      <c r="F42" s="404"/>
      <c r="G42" s="94">
        <f>+F42*'Escandall del Servei'!$C$34</f>
        <v>0</v>
      </c>
      <c r="H42" s="94">
        <f t="shared" si="9"/>
        <v>0</v>
      </c>
    </row>
    <row r="43" spans="1:8" ht="16.5" thickBot="1" x14ac:dyDescent="0.25">
      <c r="A43" s="454"/>
      <c r="B43" s="470"/>
      <c r="C43" s="322" t="s">
        <v>399</v>
      </c>
      <c r="D43" s="48"/>
      <c r="E43" s="52"/>
      <c r="F43" s="404"/>
      <c r="G43" s="94">
        <f>+F43*'Escandall del Servei'!$C$34</f>
        <v>0</v>
      </c>
      <c r="H43" s="94">
        <f t="shared" si="9"/>
        <v>0</v>
      </c>
    </row>
    <row r="44" spans="1:8" ht="16.5" thickBot="1" x14ac:dyDescent="0.25">
      <c r="A44" s="454"/>
      <c r="B44" s="470"/>
      <c r="C44" s="322" t="s">
        <v>400</v>
      </c>
      <c r="D44" s="44">
        <v>0</v>
      </c>
      <c r="E44" s="52" t="s">
        <v>11</v>
      </c>
      <c r="F44" s="404"/>
      <c r="G44" s="94">
        <f>+F44*'Escandall del Servei'!$C$34</f>
        <v>0</v>
      </c>
      <c r="H44" s="94">
        <f t="shared" si="9"/>
        <v>0</v>
      </c>
    </row>
    <row r="45" spans="1:8" ht="16.5" thickBot="1" x14ac:dyDescent="0.25">
      <c r="A45" s="454"/>
      <c r="B45" s="470"/>
      <c r="C45" s="322" t="s">
        <v>401</v>
      </c>
      <c r="D45" s="44">
        <v>0</v>
      </c>
      <c r="E45" s="52" t="s">
        <v>27</v>
      </c>
      <c r="F45" s="404"/>
      <c r="G45" s="94">
        <f>+F45*'Escandall del Servei'!$C$34</f>
        <v>0</v>
      </c>
      <c r="H45" s="94">
        <f t="shared" si="9"/>
        <v>0</v>
      </c>
    </row>
    <row r="46" spans="1:8" ht="16.5" thickBot="1" x14ac:dyDescent="0.25">
      <c r="A46" s="454"/>
      <c r="B46" s="470"/>
      <c r="C46" s="325" t="s">
        <v>402</v>
      </c>
      <c r="D46" s="45"/>
      <c r="E46" s="46"/>
      <c r="F46" s="105">
        <f>SUM(F37:F45)</f>
        <v>0</v>
      </c>
      <c r="G46" s="105">
        <f t="shared" ref="G46:H46" si="10">SUM(G37:G45)</f>
        <v>0</v>
      </c>
      <c r="H46" s="105">
        <f t="shared" si="10"/>
        <v>0</v>
      </c>
    </row>
    <row r="47" spans="1:8" ht="16.5" thickBot="1" x14ac:dyDescent="0.25">
      <c r="A47" s="454"/>
      <c r="B47" s="384"/>
      <c r="C47" s="385" t="s">
        <v>403</v>
      </c>
      <c r="D47" s="53"/>
      <c r="E47" s="54"/>
      <c r="F47" s="106">
        <f>SUM(F46)</f>
        <v>0</v>
      </c>
      <c r="G47" s="106">
        <f t="shared" ref="G47:H47" si="11">SUM(G46)</f>
        <v>0</v>
      </c>
      <c r="H47" s="106">
        <f t="shared" si="11"/>
        <v>0</v>
      </c>
    </row>
    <row r="48" spans="1:8" ht="15" customHeight="1" thickBot="1" x14ac:dyDescent="0.25">
      <c r="A48" s="454" t="s">
        <v>323</v>
      </c>
      <c r="B48" s="470" t="s">
        <v>395</v>
      </c>
      <c r="C48" s="383" t="s">
        <v>386</v>
      </c>
      <c r="D48" s="66">
        <f>+D4+D15+D26+D37</f>
        <v>4070.94</v>
      </c>
      <c r="E48" s="36" t="s">
        <v>11</v>
      </c>
      <c r="F48" s="404"/>
      <c r="G48" s="108">
        <f t="shared" ref="G48:H48" si="12">+G4+G15+G26+G37</f>
        <v>0</v>
      </c>
      <c r="H48" s="108">
        <f t="shared" si="12"/>
        <v>0</v>
      </c>
    </row>
    <row r="49" spans="1:8" ht="16.5" thickBot="1" x14ac:dyDescent="0.25">
      <c r="A49" s="454"/>
      <c r="B49" s="470"/>
      <c r="C49" s="277" t="s">
        <v>230</v>
      </c>
      <c r="D49" s="67">
        <f>+D5+D16+D27+D38</f>
        <v>98667</v>
      </c>
      <c r="E49" s="63" t="s">
        <v>11</v>
      </c>
      <c r="F49" s="404"/>
      <c r="G49" s="109">
        <f t="shared" ref="G49:H49" si="13">+G5+G16+G27+G38</f>
        <v>0</v>
      </c>
      <c r="H49" s="109">
        <f t="shared" si="13"/>
        <v>0</v>
      </c>
    </row>
    <row r="50" spans="1:8" ht="15" customHeight="1" thickBot="1" x14ac:dyDescent="0.25">
      <c r="A50" s="454"/>
      <c r="B50" s="470"/>
      <c r="C50" s="322" t="s">
        <v>324</v>
      </c>
      <c r="D50" s="48">
        <f>+D6+D17+D28+D39</f>
        <v>1772</v>
      </c>
      <c r="E50" s="52" t="s">
        <v>11</v>
      </c>
      <c r="F50" s="404"/>
      <c r="G50" s="110">
        <f t="shared" ref="G50:H50" si="14">+G6+G17+G28+G39</f>
        <v>0</v>
      </c>
      <c r="H50" s="110">
        <f t="shared" si="14"/>
        <v>0</v>
      </c>
    </row>
    <row r="51" spans="1:8" ht="16.5" thickBot="1" x14ac:dyDescent="0.25">
      <c r="A51" s="454"/>
      <c r="B51" s="470"/>
      <c r="C51" s="322" t="s">
        <v>396</v>
      </c>
      <c r="D51" s="48">
        <f t="shared" ref="D51:D54" si="15">+D7+D18+D29+D40</f>
        <v>0</v>
      </c>
      <c r="E51" s="52" t="s">
        <v>11</v>
      </c>
      <c r="F51" s="404"/>
      <c r="G51" s="110">
        <f t="shared" ref="G51:H56" si="16">+G7+G18+G29+G40</f>
        <v>0</v>
      </c>
      <c r="H51" s="110">
        <f t="shared" si="16"/>
        <v>0</v>
      </c>
    </row>
    <row r="52" spans="1:8" ht="16.5" thickBot="1" x14ac:dyDescent="0.25">
      <c r="A52" s="454"/>
      <c r="B52" s="470"/>
      <c r="C52" s="322" t="s">
        <v>397</v>
      </c>
      <c r="D52" s="48">
        <f t="shared" si="15"/>
        <v>0</v>
      </c>
      <c r="E52" s="52"/>
      <c r="F52" s="404"/>
      <c r="G52" s="110">
        <f t="shared" si="16"/>
        <v>0</v>
      </c>
      <c r="H52" s="110">
        <f t="shared" si="16"/>
        <v>0</v>
      </c>
    </row>
    <row r="53" spans="1:8" ht="16.5" thickBot="1" x14ac:dyDescent="0.25">
      <c r="A53" s="454"/>
      <c r="B53" s="470"/>
      <c r="C53" s="322" t="s">
        <v>398</v>
      </c>
      <c r="D53" s="48">
        <f t="shared" si="15"/>
        <v>7</v>
      </c>
      <c r="E53" s="52" t="s">
        <v>11</v>
      </c>
      <c r="F53" s="404"/>
      <c r="G53" s="110">
        <f t="shared" si="16"/>
        <v>0</v>
      </c>
      <c r="H53" s="110">
        <f t="shared" si="16"/>
        <v>0</v>
      </c>
    </row>
    <row r="54" spans="1:8" ht="16.5" thickBot="1" x14ac:dyDescent="0.25">
      <c r="A54" s="454"/>
      <c r="B54" s="470"/>
      <c r="C54" s="322" t="s">
        <v>399</v>
      </c>
      <c r="D54" s="48">
        <f t="shared" si="15"/>
        <v>7</v>
      </c>
      <c r="E54" s="52"/>
      <c r="F54" s="404"/>
      <c r="G54" s="110">
        <f t="shared" si="16"/>
        <v>0</v>
      </c>
      <c r="H54" s="110">
        <f t="shared" si="16"/>
        <v>0</v>
      </c>
    </row>
    <row r="55" spans="1:8" ht="16.5" thickBot="1" x14ac:dyDescent="0.25">
      <c r="A55" s="454"/>
      <c r="B55" s="470"/>
      <c r="C55" s="322" t="s">
        <v>400</v>
      </c>
      <c r="D55" s="44">
        <f>+D11+D22+D33+D44</f>
        <v>1762.5</v>
      </c>
      <c r="E55" s="52" t="s">
        <v>11</v>
      </c>
      <c r="F55" s="404"/>
      <c r="G55" s="110">
        <f t="shared" si="16"/>
        <v>0</v>
      </c>
      <c r="H55" s="110">
        <f t="shared" si="16"/>
        <v>0</v>
      </c>
    </row>
    <row r="56" spans="1:8" ht="16.5" thickBot="1" x14ac:dyDescent="0.25">
      <c r="A56" s="454"/>
      <c r="B56" s="470"/>
      <c r="C56" s="322" t="s">
        <v>401</v>
      </c>
      <c r="D56" s="44">
        <f>+D12+D23+D34+D45</f>
        <v>15</v>
      </c>
      <c r="E56" s="52" t="s">
        <v>27</v>
      </c>
      <c r="F56" s="404"/>
      <c r="G56" s="110">
        <f t="shared" si="16"/>
        <v>0</v>
      </c>
      <c r="H56" s="110">
        <f t="shared" si="16"/>
        <v>0</v>
      </c>
    </row>
    <row r="57" spans="1:8" ht="16.5" thickBot="1" x14ac:dyDescent="0.25">
      <c r="A57" s="454"/>
      <c r="B57" s="470"/>
      <c r="C57" s="325" t="s">
        <v>402</v>
      </c>
      <c r="D57" s="45"/>
      <c r="E57" s="46"/>
      <c r="F57" s="105">
        <f>SUM(F48:F56)</f>
        <v>0</v>
      </c>
      <c r="G57" s="105">
        <f t="shared" ref="G57:H57" si="17">SUM(G48:G56)</f>
        <v>0</v>
      </c>
      <c r="H57" s="105">
        <f t="shared" si="17"/>
        <v>0</v>
      </c>
    </row>
    <row r="58" spans="1:8" ht="16.5" thickBot="1" x14ac:dyDescent="0.25">
      <c r="A58" s="454"/>
      <c r="B58" s="384"/>
      <c r="C58" s="385" t="s">
        <v>403</v>
      </c>
      <c r="D58" s="53"/>
      <c r="E58" s="54"/>
      <c r="F58" s="106">
        <f>SUM(F57)</f>
        <v>0</v>
      </c>
      <c r="G58" s="106">
        <f t="shared" ref="G58:H58" si="18">SUM(G57)</f>
        <v>0</v>
      </c>
      <c r="H58" s="106">
        <f t="shared" si="18"/>
        <v>0</v>
      </c>
    </row>
    <row r="59" spans="1:8" x14ac:dyDescent="0.25">
      <c r="E59" s="2"/>
    </row>
  </sheetData>
  <sheetProtection algorithmName="SHA-512" hashValue="fEEPKI3N1ZwLeAA9TvRO9OEyMdTbpKxBQQ2oO29kYq2O4s2julmWOzva/6VSPVZVrt6oJ057R0l03tXgKycvaQ==" saltValue="jfgYVAZXw7ofOeMejAnUMA==" spinCount="100000" sheet="1" objects="1" scenarios="1"/>
  <autoFilter ref="A3:H59" xr:uid="{F260CF52-BCB8-471D-9A8B-BD2897D0AD8C}"/>
  <mergeCells count="11">
    <mergeCell ref="A48:A58"/>
    <mergeCell ref="B48:B57"/>
    <mergeCell ref="A26:A36"/>
    <mergeCell ref="B26:B35"/>
    <mergeCell ref="A37:A47"/>
    <mergeCell ref="B37:B46"/>
    <mergeCell ref="B1:H1"/>
    <mergeCell ref="A15:A25"/>
    <mergeCell ref="B15:B24"/>
    <mergeCell ref="A4:A14"/>
    <mergeCell ref="B4:B13"/>
  </mergeCells>
  <hyperlinks>
    <hyperlink ref="A1" location="Inici!A1" display="Inici" xr:uid="{02F9168D-C3FC-4AE6-9355-042019DB391F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1"/>
  <sheetViews>
    <sheetView zoomScaleNormal="100" workbookViewId="0">
      <pane xSplit="2" ySplit="3" topLeftCell="C29" activePane="bottomRight" state="frozen"/>
      <selection pane="topRight" activeCell="C1" sqref="C1"/>
      <selection pane="bottomLeft" activeCell="A4" sqref="A4"/>
      <selection pane="bottomRight" activeCell="E32" sqref="E32"/>
    </sheetView>
  </sheetViews>
  <sheetFormatPr baseColWidth="10" defaultColWidth="11.42578125" defaultRowHeight="15.75" x14ac:dyDescent="0.25"/>
  <cols>
    <col min="1" max="1" width="18.42578125" style="1" customWidth="1"/>
    <col min="2" max="2" width="18.140625" style="30" customWidth="1"/>
    <col min="3" max="3" width="34.140625" style="1" customWidth="1"/>
    <col min="4" max="4" width="15.140625" style="1" customWidth="1"/>
    <col min="5" max="5" width="13.7109375" style="97" customWidth="1"/>
    <col min="6" max="6" width="15.28515625" style="103" customWidth="1"/>
    <col min="7" max="7" width="15.28515625" style="1" customWidth="1"/>
    <col min="8" max="16384" width="11.42578125" style="1"/>
  </cols>
  <sheetData>
    <row r="1" spans="1:7" ht="28.5" x14ac:dyDescent="0.2">
      <c r="A1" s="353" t="s">
        <v>28</v>
      </c>
      <c r="B1" s="469" t="s">
        <v>337</v>
      </c>
      <c r="C1" s="469"/>
      <c r="D1" s="469"/>
      <c r="E1" s="469"/>
      <c r="F1" s="469"/>
      <c r="G1" s="469"/>
    </row>
    <row r="2" spans="1:7" ht="16.5" thickBot="1" x14ac:dyDescent="0.25">
      <c r="A2" s="7"/>
      <c r="B2" s="40"/>
      <c r="C2" s="7"/>
      <c r="D2" s="7"/>
      <c r="E2" s="111"/>
      <c r="F2" s="115"/>
      <c r="G2" s="8"/>
    </row>
    <row r="3" spans="1:7" ht="45.75" thickBot="1" x14ac:dyDescent="0.25">
      <c r="A3" s="248" t="s">
        <v>218</v>
      </c>
      <c r="B3" s="249" t="s">
        <v>219</v>
      </c>
      <c r="C3" s="250" t="s">
        <v>220</v>
      </c>
      <c r="D3" s="28" t="s">
        <v>221</v>
      </c>
      <c r="E3" s="98" t="s">
        <v>357</v>
      </c>
      <c r="F3" s="28" t="s">
        <v>61</v>
      </c>
      <c r="G3" s="28" t="s">
        <v>60</v>
      </c>
    </row>
    <row r="4" spans="1:7" ht="16.350000000000001" customHeight="1" thickBot="1" x14ac:dyDescent="0.25">
      <c r="A4" s="474" t="s">
        <v>234</v>
      </c>
      <c r="B4" s="473" t="s">
        <v>385</v>
      </c>
      <c r="C4" s="276" t="s">
        <v>386</v>
      </c>
      <c r="D4" s="55">
        <v>0</v>
      </c>
      <c r="E4" s="404"/>
      <c r="F4" s="94">
        <f>+E4*'Escandall del Servei'!$C$34</f>
        <v>0</v>
      </c>
      <c r="G4" s="94">
        <f>+F4/12</f>
        <v>0</v>
      </c>
    </row>
    <row r="5" spans="1:7" ht="16.5" thickBot="1" x14ac:dyDescent="0.25">
      <c r="A5" s="474"/>
      <c r="B5" s="473"/>
      <c r="C5" s="277" t="s">
        <v>230</v>
      </c>
      <c r="D5" s="56">
        <v>62009.9</v>
      </c>
      <c r="E5" s="404"/>
      <c r="F5" s="94">
        <f>+E5*'Escandall del Servei'!$C$34</f>
        <v>0</v>
      </c>
      <c r="G5" s="94">
        <f t="shared" ref="G5" si="0">+F5/12</f>
        <v>0</v>
      </c>
    </row>
    <row r="6" spans="1:7" ht="16.5" thickBot="1" x14ac:dyDescent="0.25">
      <c r="A6" s="449"/>
      <c r="B6" s="459"/>
      <c r="C6" s="322" t="s">
        <v>387</v>
      </c>
      <c r="D6" s="57">
        <v>9</v>
      </c>
      <c r="E6" s="404"/>
      <c r="F6" s="94">
        <f>+E6*'Escandall del Servei'!$C$34</f>
        <v>0</v>
      </c>
      <c r="G6" s="94">
        <f t="shared" ref="G6" si="1">+F6/12</f>
        <v>0</v>
      </c>
    </row>
    <row r="7" spans="1:7" ht="16.5" thickBot="1" x14ac:dyDescent="0.25">
      <c r="A7" s="449"/>
      <c r="B7" s="459"/>
      <c r="C7" s="322" t="s">
        <v>388</v>
      </c>
      <c r="D7" s="56">
        <v>720.1</v>
      </c>
      <c r="E7" s="404"/>
      <c r="F7" s="94">
        <f>+E7*'Escandall del Servei'!$C$34</f>
        <v>0</v>
      </c>
      <c r="G7" s="94">
        <f t="shared" ref="G7" si="2">+F7/12</f>
        <v>0</v>
      </c>
    </row>
    <row r="8" spans="1:7" ht="16.5" thickBot="1" x14ac:dyDescent="0.25">
      <c r="A8" s="449"/>
      <c r="B8" s="459"/>
      <c r="C8" s="322" t="s">
        <v>389</v>
      </c>
      <c r="D8" s="57">
        <v>223</v>
      </c>
      <c r="E8" s="404"/>
      <c r="F8" s="94">
        <f>+E8*'Escandall del Servei'!$C$34</f>
        <v>0</v>
      </c>
      <c r="G8" s="94">
        <f t="shared" ref="G8" si="3">+F8/12</f>
        <v>0</v>
      </c>
    </row>
    <row r="9" spans="1:7" ht="16.5" thickBot="1" x14ac:dyDescent="0.25">
      <c r="A9" s="449"/>
      <c r="B9" s="459"/>
      <c r="C9" s="381" t="s">
        <v>390</v>
      </c>
      <c r="D9" s="58"/>
      <c r="E9" s="100">
        <f>SUM(E4:E8)</f>
        <v>0</v>
      </c>
      <c r="F9" s="105">
        <f>SUM(F4:F8)</f>
        <v>0</v>
      </c>
      <c r="G9" s="105">
        <f t="shared" ref="G9" si="4">SUM(G4:G8)</f>
        <v>0</v>
      </c>
    </row>
    <row r="10" spans="1:7" ht="16.5" thickBot="1" x14ac:dyDescent="0.25">
      <c r="A10" s="449"/>
      <c r="B10" s="459" t="s">
        <v>23</v>
      </c>
      <c r="C10" s="277" t="s">
        <v>391</v>
      </c>
      <c r="D10" s="56">
        <v>0</v>
      </c>
      <c r="E10" s="404"/>
      <c r="F10" s="94">
        <f>+E10*'Escandall del Servei'!$C$34</f>
        <v>0</v>
      </c>
      <c r="G10" s="94">
        <f t="shared" ref="G10:G14" si="5">+F10/12</f>
        <v>0</v>
      </c>
    </row>
    <row r="11" spans="1:7" ht="16.5" thickBot="1" x14ac:dyDescent="0.25">
      <c r="A11" s="449"/>
      <c r="B11" s="459"/>
      <c r="C11" s="277" t="s">
        <v>230</v>
      </c>
      <c r="D11" s="56">
        <v>62009.9</v>
      </c>
      <c r="E11" s="404"/>
      <c r="F11" s="94">
        <f>+E11*'Escandall del Servei'!$C$34</f>
        <v>0</v>
      </c>
      <c r="G11" s="94">
        <f t="shared" si="5"/>
        <v>0</v>
      </c>
    </row>
    <row r="12" spans="1:7" ht="16.5" thickBot="1" x14ac:dyDescent="0.25">
      <c r="A12" s="449"/>
      <c r="B12" s="459"/>
      <c r="C12" s="322" t="s">
        <v>387</v>
      </c>
      <c r="D12" s="57">
        <v>9</v>
      </c>
      <c r="E12" s="404"/>
      <c r="F12" s="94">
        <f>+E12*'Escandall del Servei'!$C$34</f>
        <v>0</v>
      </c>
      <c r="G12" s="94">
        <f t="shared" si="5"/>
        <v>0</v>
      </c>
    </row>
    <row r="13" spans="1:7" ht="16.5" thickBot="1" x14ac:dyDescent="0.25">
      <c r="A13" s="449"/>
      <c r="B13" s="459"/>
      <c r="C13" s="322" t="s">
        <v>388</v>
      </c>
      <c r="D13" s="56">
        <v>720.1</v>
      </c>
      <c r="E13" s="404"/>
      <c r="F13" s="94">
        <f>+E13*'Escandall del Servei'!$C$34</f>
        <v>0</v>
      </c>
      <c r="G13" s="94">
        <f t="shared" si="5"/>
        <v>0</v>
      </c>
    </row>
    <row r="14" spans="1:7" ht="16.5" thickBot="1" x14ac:dyDescent="0.25">
      <c r="A14" s="449"/>
      <c r="B14" s="459"/>
      <c r="C14" s="322" t="s">
        <v>389</v>
      </c>
      <c r="D14" s="57">
        <v>223</v>
      </c>
      <c r="E14" s="404"/>
      <c r="F14" s="94">
        <f>+E14*'Escandall del Servei'!$C$34</f>
        <v>0</v>
      </c>
      <c r="G14" s="94">
        <f t="shared" si="5"/>
        <v>0</v>
      </c>
    </row>
    <row r="15" spans="1:7" ht="16.5" thickBot="1" x14ac:dyDescent="0.25">
      <c r="A15" s="449"/>
      <c r="B15" s="459"/>
      <c r="C15" s="325" t="s">
        <v>392</v>
      </c>
      <c r="D15" s="45"/>
      <c r="E15" s="113">
        <f>SUM(E10:E14)</f>
        <v>0</v>
      </c>
      <c r="F15" s="116">
        <f>SUM(F10:F14)</f>
        <v>0</v>
      </c>
      <c r="G15" s="116">
        <f t="shared" ref="G15" si="6">SUM(G10:G14)</f>
        <v>0</v>
      </c>
    </row>
    <row r="16" spans="1:7" ht="16.5" thickBot="1" x14ac:dyDescent="0.25">
      <c r="A16" s="458"/>
      <c r="B16" s="340"/>
      <c r="C16" s="382" t="s">
        <v>393</v>
      </c>
      <c r="D16" s="41"/>
      <c r="E16" s="114">
        <f>SUM(E9+E15)</f>
        <v>0</v>
      </c>
      <c r="F16" s="117">
        <f>SUM(F9+F15)</f>
        <v>0</v>
      </c>
      <c r="G16" s="117">
        <f t="shared" ref="G16" si="7">SUM(G9+G15)</f>
        <v>0</v>
      </c>
    </row>
    <row r="17" spans="1:7" ht="15" customHeight="1" thickBot="1" x14ac:dyDescent="0.25">
      <c r="A17" s="454" t="s">
        <v>259</v>
      </c>
      <c r="B17" s="473" t="s">
        <v>385</v>
      </c>
      <c r="C17" s="276" t="s">
        <v>386</v>
      </c>
      <c r="D17" s="55">
        <v>4070.94</v>
      </c>
      <c r="E17" s="404"/>
      <c r="F17" s="94">
        <f>+E17*'Escandall del Servei'!$C$34</f>
        <v>0</v>
      </c>
      <c r="G17" s="94">
        <f t="shared" ref="G17:G21" si="8">+F17/12</f>
        <v>0</v>
      </c>
    </row>
    <row r="18" spans="1:7" ht="15" customHeight="1" thickBot="1" x14ac:dyDescent="0.25">
      <c r="A18" s="454"/>
      <c r="B18" s="473"/>
      <c r="C18" s="277" t="s">
        <v>230</v>
      </c>
      <c r="D18" s="56">
        <v>35907.06</v>
      </c>
      <c r="E18" s="404"/>
      <c r="F18" s="94">
        <f>+E18*'Escandall del Servei'!$C$34</f>
        <v>0</v>
      </c>
      <c r="G18" s="94">
        <f t="shared" si="8"/>
        <v>0</v>
      </c>
    </row>
    <row r="19" spans="1:7" ht="14.45" customHeight="1" thickBot="1" x14ac:dyDescent="0.25">
      <c r="A19" s="454"/>
      <c r="B19" s="459"/>
      <c r="C19" s="322" t="s">
        <v>387</v>
      </c>
      <c r="D19" s="57">
        <v>27</v>
      </c>
      <c r="E19" s="404"/>
      <c r="F19" s="94">
        <f>+E19*'Escandall del Servei'!$C$34</f>
        <v>0</v>
      </c>
      <c r="G19" s="94">
        <f t="shared" si="8"/>
        <v>0</v>
      </c>
    </row>
    <row r="20" spans="1:7" ht="14.45" customHeight="1" thickBot="1" x14ac:dyDescent="0.25">
      <c r="A20" s="454"/>
      <c r="B20" s="459"/>
      <c r="C20" s="322" t="s">
        <v>388</v>
      </c>
      <c r="D20" s="56">
        <v>82.28</v>
      </c>
      <c r="E20" s="404"/>
      <c r="F20" s="94">
        <f>+E20*'Escandall del Servei'!$C$34</f>
        <v>0</v>
      </c>
      <c r="G20" s="94">
        <f t="shared" si="8"/>
        <v>0</v>
      </c>
    </row>
    <row r="21" spans="1:7" ht="14.45" customHeight="1" thickBot="1" x14ac:dyDescent="0.25">
      <c r="A21" s="454"/>
      <c r="B21" s="459"/>
      <c r="C21" s="322" t="s">
        <v>389</v>
      </c>
      <c r="D21" s="57">
        <v>172</v>
      </c>
      <c r="E21" s="404"/>
      <c r="F21" s="94">
        <f>+E21*'Escandall del Servei'!$C$34</f>
        <v>0</v>
      </c>
      <c r="G21" s="94">
        <f t="shared" si="8"/>
        <v>0</v>
      </c>
    </row>
    <row r="22" spans="1:7" ht="15" customHeight="1" thickBot="1" x14ac:dyDescent="0.25">
      <c r="A22" s="454"/>
      <c r="B22" s="459"/>
      <c r="C22" s="381" t="s">
        <v>390</v>
      </c>
      <c r="D22" s="58"/>
      <c r="E22" s="100">
        <f>SUM(E17:E21)</f>
        <v>0</v>
      </c>
      <c r="F22" s="105">
        <f>SUM(F17:F21)</f>
        <v>0</v>
      </c>
      <c r="G22" s="105">
        <f t="shared" ref="G22" si="9">SUM(G17:G21)</f>
        <v>0</v>
      </c>
    </row>
    <row r="23" spans="1:7" ht="14.45" customHeight="1" thickBot="1" x14ac:dyDescent="0.25">
      <c r="A23" s="454"/>
      <c r="B23" s="459" t="s">
        <v>23</v>
      </c>
      <c r="C23" s="277" t="s">
        <v>391</v>
      </c>
      <c r="D23" s="56">
        <v>4070.94</v>
      </c>
      <c r="E23" s="404"/>
      <c r="F23" s="94">
        <f>+E23*'Escandall del Servei'!$C$34</f>
        <v>0</v>
      </c>
      <c r="G23" s="94">
        <f t="shared" ref="G23:G27" si="10">+F23/12</f>
        <v>0</v>
      </c>
    </row>
    <row r="24" spans="1:7" ht="15" customHeight="1" thickBot="1" x14ac:dyDescent="0.25">
      <c r="A24" s="454"/>
      <c r="B24" s="459"/>
      <c r="C24" s="277" t="s">
        <v>230</v>
      </c>
      <c r="D24" s="56">
        <v>35907.06</v>
      </c>
      <c r="E24" s="404"/>
      <c r="F24" s="94">
        <f>+E24*'Escandall del Servei'!$C$34</f>
        <v>0</v>
      </c>
      <c r="G24" s="94">
        <f t="shared" si="10"/>
        <v>0</v>
      </c>
    </row>
    <row r="25" spans="1:7" ht="14.45" customHeight="1" thickBot="1" x14ac:dyDescent="0.25">
      <c r="A25" s="454"/>
      <c r="B25" s="459"/>
      <c r="C25" s="322" t="s">
        <v>387</v>
      </c>
      <c r="D25" s="57">
        <v>27</v>
      </c>
      <c r="E25" s="404"/>
      <c r="F25" s="94">
        <f>+E25*'Escandall del Servei'!$C$34</f>
        <v>0</v>
      </c>
      <c r="G25" s="94">
        <f t="shared" si="10"/>
        <v>0</v>
      </c>
    </row>
    <row r="26" spans="1:7" ht="14.45" customHeight="1" thickBot="1" x14ac:dyDescent="0.25">
      <c r="A26" s="454"/>
      <c r="B26" s="459"/>
      <c r="C26" s="322" t="s">
        <v>388</v>
      </c>
      <c r="D26" s="56">
        <v>82.28</v>
      </c>
      <c r="E26" s="404"/>
      <c r="F26" s="94">
        <f>+E26*'Escandall del Servei'!$C$34</f>
        <v>0</v>
      </c>
      <c r="G26" s="94">
        <f t="shared" si="10"/>
        <v>0</v>
      </c>
    </row>
    <row r="27" spans="1:7" ht="14.45" customHeight="1" thickBot="1" x14ac:dyDescent="0.25">
      <c r="A27" s="454"/>
      <c r="B27" s="459"/>
      <c r="C27" s="322" t="s">
        <v>389</v>
      </c>
      <c r="D27" s="57">
        <v>172</v>
      </c>
      <c r="E27" s="404"/>
      <c r="F27" s="94">
        <f>+E27*'Escandall del Servei'!$C$34</f>
        <v>0</v>
      </c>
      <c r="G27" s="94">
        <f t="shared" si="10"/>
        <v>0</v>
      </c>
    </row>
    <row r="28" spans="1:7" ht="16.5" thickBot="1" x14ac:dyDescent="0.25">
      <c r="A28" s="454"/>
      <c r="B28" s="459"/>
      <c r="C28" s="325" t="s">
        <v>392</v>
      </c>
      <c r="D28" s="45"/>
      <c r="E28" s="113">
        <f>SUM(E23:E27)</f>
        <v>0</v>
      </c>
      <c r="F28" s="116">
        <f>SUM(F23:F27)</f>
        <v>0</v>
      </c>
      <c r="G28" s="116">
        <f t="shared" ref="G28" si="11">SUM(G23:G27)</f>
        <v>0</v>
      </c>
    </row>
    <row r="29" spans="1:7" ht="16.5" thickBot="1" x14ac:dyDescent="0.25">
      <c r="A29" s="454"/>
      <c r="B29" s="340"/>
      <c r="C29" s="382" t="s">
        <v>393</v>
      </c>
      <c r="D29" s="41"/>
      <c r="E29" s="114">
        <f>SUM(E22+E28)</f>
        <v>0</v>
      </c>
      <c r="F29" s="117">
        <f>SUM(F22+F28)</f>
        <v>0</v>
      </c>
      <c r="G29" s="117">
        <f t="shared" ref="G29" si="12">SUM(G22+G28)</f>
        <v>0</v>
      </c>
    </row>
    <row r="30" spans="1:7" ht="16.350000000000001" customHeight="1" thickBot="1" x14ac:dyDescent="0.25">
      <c r="A30" s="454" t="s">
        <v>266</v>
      </c>
      <c r="B30" s="473" t="s">
        <v>385</v>
      </c>
      <c r="C30" s="276" t="s">
        <v>386</v>
      </c>
      <c r="D30" s="55">
        <v>0</v>
      </c>
      <c r="E30" s="404"/>
      <c r="F30" s="94">
        <f>+E30*'Escandall del Servei'!$C$34</f>
        <v>0</v>
      </c>
      <c r="G30" s="94">
        <f t="shared" ref="G30:G34" si="13">+F30/12</f>
        <v>0</v>
      </c>
    </row>
    <row r="31" spans="1:7" ht="16.5" thickBot="1" x14ac:dyDescent="0.25">
      <c r="A31" s="454"/>
      <c r="B31" s="473"/>
      <c r="C31" s="277" t="s">
        <v>230</v>
      </c>
      <c r="D31" s="56">
        <v>0</v>
      </c>
      <c r="E31" s="404"/>
      <c r="F31" s="94">
        <f>+E31*'Escandall del Servei'!$C$34</f>
        <v>0</v>
      </c>
      <c r="G31" s="94">
        <f t="shared" si="13"/>
        <v>0</v>
      </c>
    </row>
    <row r="32" spans="1:7" ht="16.5" thickBot="1" x14ac:dyDescent="0.25">
      <c r="A32" s="454"/>
      <c r="B32" s="459"/>
      <c r="C32" s="322" t="s">
        <v>387</v>
      </c>
      <c r="D32" s="57">
        <v>0</v>
      </c>
      <c r="E32" s="404"/>
      <c r="F32" s="94">
        <f>+E32*'Escandall del Servei'!$C$34</f>
        <v>0</v>
      </c>
      <c r="G32" s="94">
        <f t="shared" si="13"/>
        <v>0</v>
      </c>
    </row>
    <row r="33" spans="1:7" ht="16.5" thickBot="1" x14ac:dyDescent="0.25">
      <c r="A33" s="454"/>
      <c r="B33" s="459"/>
      <c r="C33" s="322" t="s">
        <v>388</v>
      </c>
      <c r="D33" s="56">
        <v>0</v>
      </c>
      <c r="E33" s="404"/>
      <c r="F33" s="94">
        <f>+E33*'Escandall del Servei'!$C$34</f>
        <v>0</v>
      </c>
      <c r="G33" s="94">
        <f t="shared" si="13"/>
        <v>0</v>
      </c>
    </row>
    <row r="34" spans="1:7" ht="16.5" thickBot="1" x14ac:dyDescent="0.25">
      <c r="A34" s="454"/>
      <c r="B34" s="459"/>
      <c r="C34" s="322" t="s">
        <v>389</v>
      </c>
      <c r="D34" s="57">
        <v>0</v>
      </c>
      <c r="E34" s="404"/>
      <c r="F34" s="94">
        <f>+E34*'Escandall del Servei'!$C$34</f>
        <v>0</v>
      </c>
      <c r="G34" s="94">
        <f t="shared" si="13"/>
        <v>0</v>
      </c>
    </row>
    <row r="35" spans="1:7" ht="16.5" thickBot="1" x14ac:dyDescent="0.25">
      <c r="A35" s="454"/>
      <c r="B35" s="459"/>
      <c r="C35" s="381" t="s">
        <v>390</v>
      </c>
      <c r="D35" s="58"/>
      <c r="E35" s="100">
        <f>SUM(E30:E34)</f>
        <v>0</v>
      </c>
      <c r="F35" s="105">
        <f>SUM(F30:F34)</f>
        <v>0</v>
      </c>
      <c r="G35" s="105">
        <f t="shared" ref="G35" si="14">SUM(G30:G34)</f>
        <v>0</v>
      </c>
    </row>
    <row r="36" spans="1:7" ht="16.5" thickBot="1" x14ac:dyDescent="0.25">
      <c r="A36" s="454"/>
      <c r="B36" s="459" t="s">
        <v>23</v>
      </c>
      <c r="C36" s="277" t="s">
        <v>391</v>
      </c>
      <c r="D36" s="56">
        <v>0</v>
      </c>
      <c r="E36" s="404"/>
      <c r="F36" s="94">
        <f>+E36*'Escandall del Servei'!$C$34</f>
        <v>0</v>
      </c>
      <c r="G36" s="94">
        <f t="shared" ref="G36:G40" si="15">+F36/12</f>
        <v>0</v>
      </c>
    </row>
    <row r="37" spans="1:7" ht="16.5" thickBot="1" x14ac:dyDescent="0.25">
      <c r="A37" s="454"/>
      <c r="B37" s="459"/>
      <c r="C37" s="277" t="s">
        <v>230</v>
      </c>
      <c r="D37" s="56">
        <v>0</v>
      </c>
      <c r="E37" s="404"/>
      <c r="F37" s="94">
        <f>+E37*'Escandall del Servei'!$C$34</f>
        <v>0</v>
      </c>
      <c r="G37" s="94">
        <f t="shared" si="15"/>
        <v>0</v>
      </c>
    </row>
    <row r="38" spans="1:7" ht="16.5" thickBot="1" x14ac:dyDescent="0.25">
      <c r="A38" s="454"/>
      <c r="B38" s="459"/>
      <c r="C38" s="322" t="s">
        <v>387</v>
      </c>
      <c r="D38" s="57">
        <v>0</v>
      </c>
      <c r="E38" s="404"/>
      <c r="F38" s="94">
        <f>+E38*'Escandall del Servei'!$C$34</f>
        <v>0</v>
      </c>
      <c r="G38" s="94">
        <f t="shared" si="15"/>
        <v>0</v>
      </c>
    </row>
    <row r="39" spans="1:7" ht="16.5" thickBot="1" x14ac:dyDescent="0.25">
      <c r="A39" s="454"/>
      <c r="B39" s="459"/>
      <c r="C39" s="322" t="s">
        <v>388</v>
      </c>
      <c r="D39" s="56">
        <v>0</v>
      </c>
      <c r="E39" s="404"/>
      <c r="F39" s="94">
        <f>+E39*'Escandall del Servei'!$C$34</f>
        <v>0</v>
      </c>
      <c r="G39" s="94">
        <f t="shared" si="15"/>
        <v>0</v>
      </c>
    </row>
    <row r="40" spans="1:7" ht="16.5" thickBot="1" x14ac:dyDescent="0.25">
      <c r="A40" s="454"/>
      <c r="B40" s="459"/>
      <c r="C40" s="322" t="s">
        <v>389</v>
      </c>
      <c r="D40" s="57">
        <v>0</v>
      </c>
      <c r="E40" s="404"/>
      <c r="F40" s="94">
        <f>+E40*'Escandall del Servei'!$C$34</f>
        <v>0</v>
      </c>
      <c r="G40" s="94">
        <f t="shared" si="15"/>
        <v>0</v>
      </c>
    </row>
    <row r="41" spans="1:7" ht="16.5" thickBot="1" x14ac:dyDescent="0.25">
      <c r="A41" s="454"/>
      <c r="B41" s="459"/>
      <c r="C41" s="325" t="s">
        <v>392</v>
      </c>
      <c r="D41" s="45"/>
      <c r="E41" s="113">
        <f>SUM(E36:E40)</f>
        <v>0</v>
      </c>
      <c r="F41" s="116">
        <f>SUM(F36:F40)</f>
        <v>0</v>
      </c>
      <c r="G41" s="116">
        <f t="shared" ref="G41" si="16">SUM(G36:G40)</f>
        <v>0</v>
      </c>
    </row>
    <row r="42" spans="1:7" ht="16.5" thickBot="1" x14ac:dyDescent="0.25">
      <c r="A42" s="454"/>
      <c r="B42" s="348"/>
      <c r="C42" s="382" t="s">
        <v>393</v>
      </c>
      <c r="D42" s="41"/>
      <c r="E42" s="114">
        <f>SUM(E35+E41)</f>
        <v>0</v>
      </c>
      <c r="F42" s="117">
        <f>SUM(F35+F41)</f>
        <v>0</v>
      </c>
      <c r="G42" s="117">
        <f t="shared" ref="G42" si="17">SUM(G35+G41)</f>
        <v>0</v>
      </c>
    </row>
    <row r="43" spans="1:7" ht="16.350000000000001" customHeight="1" thickBot="1" x14ac:dyDescent="0.25">
      <c r="A43" s="455" t="s">
        <v>336</v>
      </c>
      <c r="B43" s="473" t="s">
        <v>385</v>
      </c>
      <c r="C43" s="276" t="s">
        <v>386</v>
      </c>
      <c r="D43" s="55">
        <v>0</v>
      </c>
      <c r="E43" s="404"/>
      <c r="F43" s="94">
        <f>+E43*'Escandall del Servei'!$C$34</f>
        <v>0</v>
      </c>
      <c r="G43" s="94">
        <f t="shared" ref="G43:G47" si="18">+F43/12</f>
        <v>0</v>
      </c>
    </row>
    <row r="44" spans="1:7" ht="16.5" thickBot="1" x14ac:dyDescent="0.25">
      <c r="A44" s="471"/>
      <c r="B44" s="473"/>
      <c r="C44" s="277" t="s">
        <v>230</v>
      </c>
      <c r="D44" s="56">
        <v>600</v>
      </c>
      <c r="E44" s="404"/>
      <c r="F44" s="94">
        <f>+E44*'Escandall del Servei'!$C$34</f>
        <v>0</v>
      </c>
      <c r="G44" s="94">
        <f t="shared" si="18"/>
        <v>0</v>
      </c>
    </row>
    <row r="45" spans="1:7" ht="16.5" thickBot="1" x14ac:dyDescent="0.25">
      <c r="A45" s="471"/>
      <c r="B45" s="459"/>
      <c r="C45" s="322" t="s">
        <v>387</v>
      </c>
      <c r="D45" s="57">
        <v>0</v>
      </c>
      <c r="E45" s="404"/>
      <c r="F45" s="94">
        <f>+E45*'Escandall del Servei'!$C$34</f>
        <v>0</v>
      </c>
      <c r="G45" s="94">
        <f t="shared" si="18"/>
        <v>0</v>
      </c>
    </row>
    <row r="46" spans="1:7" ht="16.5" thickBot="1" x14ac:dyDescent="0.25">
      <c r="A46" s="471"/>
      <c r="B46" s="459"/>
      <c r="C46" s="322" t="s">
        <v>388</v>
      </c>
      <c r="D46" s="56">
        <v>0</v>
      </c>
      <c r="E46" s="404"/>
      <c r="F46" s="94">
        <f>+E46*'Escandall del Servei'!$C$34</f>
        <v>0</v>
      </c>
      <c r="G46" s="94">
        <f t="shared" si="18"/>
        <v>0</v>
      </c>
    </row>
    <row r="47" spans="1:7" ht="16.5" thickBot="1" x14ac:dyDescent="0.25">
      <c r="A47" s="471"/>
      <c r="B47" s="459"/>
      <c r="C47" s="322" t="s">
        <v>389</v>
      </c>
      <c r="D47" s="57">
        <v>354</v>
      </c>
      <c r="E47" s="404"/>
      <c r="F47" s="94">
        <f>+E47*'Escandall del Servei'!$C$34</f>
        <v>0</v>
      </c>
      <c r="G47" s="94">
        <f t="shared" si="18"/>
        <v>0</v>
      </c>
    </row>
    <row r="48" spans="1:7" ht="16.5" thickBot="1" x14ac:dyDescent="0.25">
      <c r="A48" s="471"/>
      <c r="B48" s="459"/>
      <c r="C48" s="381" t="s">
        <v>390</v>
      </c>
      <c r="D48" s="58"/>
      <c r="E48" s="100">
        <f>SUM(E43:E47)</f>
        <v>0</v>
      </c>
      <c r="F48" s="105">
        <f>SUM(F43:F47)</f>
        <v>0</v>
      </c>
      <c r="G48" s="105">
        <f t="shared" ref="G48" si="19">SUM(G43:G47)</f>
        <v>0</v>
      </c>
    </row>
    <row r="49" spans="1:7" ht="16.5" thickBot="1" x14ac:dyDescent="0.25">
      <c r="A49" s="471"/>
      <c r="B49" s="459" t="s">
        <v>23</v>
      </c>
      <c r="C49" s="277" t="s">
        <v>391</v>
      </c>
      <c r="D49" s="56">
        <v>0</v>
      </c>
      <c r="E49" s="404"/>
      <c r="F49" s="94">
        <f>+E49*'Escandall del Servei'!$C$34</f>
        <v>0</v>
      </c>
      <c r="G49" s="94">
        <f t="shared" ref="G49:G53" si="20">+F49/12</f>
        <v>0</v>
      </c>
    </row>
    <row r="50" spans="1:7" ht="16.5" thickBot="1" x14ac:dyDescent="0.25">
      <c r="A50" s="471"/>
      <c r="B50" s="459"/>
      <c r="C50" s="277" t="s">
        <v>230</v>
      </c>
      <c r="D50" s="56">
        <v>600</v>
      </c>
      <c r="E50" s="404"/>
      <c r="F50" s="94">
        <f>+E50*'Escandall del Servei'!$C$34</f>
        <v>0</v>
      </c>
      <c r="G50" s="94">
        <f t="shared" si="20"/>
        <v>0</v>
      </c>
    </row>
    <row r="51" spans="1:7" ht="16.5" thickBot="1" x14ac:dyDescent="0.25">
      <c r="A51" s="471"/>
      <c r="B51" s="459"/>
      <c r="C51" s="322" t="s">
        <v>387</v>
      </c>
      <c r="D51" s="57">
        <v>0</v>
      </c>
      <c r="E51" s="404"/>
      <c r="F51" s="94">
        <f>+E51*'Escandall del Servei'!$C$34</f>
        <v>0</v>
      </c>
      <c r="G51" s="94">
        <f t="shared" si="20"/>
        <v>0</v>
      </c>
    </row>
    <row r="52" spans="1:7" ht="16.5" thickBot="1" x14ac:dyDescent="0.25">
      <c r="A52" s="471"/>
      <c r="B52" s="459"/>
      <c r="C52" s="322" t="s">
        <v>388</v>
      </c>
      <c r="D52" s="56">
        <v>0</v>
      </c>
      <c r="E52" s="404"/>
      <c r="F52" s="94">
        <f>+E52*'Escandall del Servei'!$C$34</f>
        <v>0</v>
      </c>
      <c r="G52" s="94">
        <f t="shared" si="20"/>
        <v>0</v>
      </c>
    </row>
    <row r="53" spans="1:7" ht="16.5" thickBot="1" x14ac:dyDescent="0.25">
      <c r="A53" s="471"/>
      <c r="B53" s="459"/>
      <c r="C53" s="322" t="s">
        <v>389</v>
      </c>
      <c r="D53" s="57">
        <v>354</v>
      </c>
      <c r="E53" s="404"/>
      <c r="F53" s="94">
        <f>+E53*'Escandall del Servei'!$C$34</f>
        <v>0</v>
      </c>
      <c r="G53" s="94">
        <f t="shared" si="20"/>
        <v>0</v>
      </c>
    </row>
    <row r="54" spans="1:7" ht="16.5" thickBot="1" x14ac:dyDescent="0.25">
      <c r="A54" s="472"/>
      <c r="B54" s="459"/>
      <c r="C54" s="325" t="s">
        <v>392</v>
      </c>
      <c r="D54" s="45"/>
      <c r="E54" s="113">
        <f>SUM(E49:E53)</f>
        <v>0</v>
      </c>
      <c r="F54" s="116">
        <f>SUM(F49:F53)</f>
        <v>0</v>
      </c>
      <c r="G54" s="116">
        <f t="shared" ref="G54" si="21">SUM(G49:G53)</f>
        <v>0</v>
      </c>
    </row>
    <row r="55" spans="1:7" ht="16.5" thickBot="1" x14ac:dyDescent="0.25">
      <c r="A55" s="335"/>
      <c r="B55" s="348"/>
      <c r="C55" s="382" t="s">
        <v>393</v>
      </c>
      <c r="D55" s="41"/>
      <c r="E55" s="114">
        <f>SUM(E48+E54)</f>
        <v>0</v>
      </c>
      <c r="F55" s="117">
        <f>SUM(F48+F54)</f>
        <v>0</v>
      </c>
      <c r="G55" s="117">
        <f t="shared" ref="G55" si="22">SUM(G48+G54)</f>
        <v>0</v>
      </c>
    </row>
    <row r="56" spans="1:7" ht="16.350000000000001" customHeight="1" thickBot="1" x14ac:dyDescent="0.25">
      <c r="A56" s="454" t="s">
        <v>394</v>
      </c>
      <c r="B56" s="473" t="s">
        <v>385</v>
      </c>
      <c r="C56" s="276" t="s">
        <v>386</v>
      </c>
      <c r="D56" s="55">
        <f t="shared" ref="D56:D60" si="23">+D4+D17+D30+D43</f>
        <v>4070.94</v>
      </c>
      <c r="E56" s="404"/>
      <c r="F56" s="118">
        <f t="shared" ref="F56:G56" si="24">+F4+F17+F30+F43</f>
        <v>0</v>
      </c>
      <c r="G56" s="118">
        <f t="shared" si="24"/>
        <v>0</v>
      </c>
    </row>
    <row r="57" spans="1:7" ht="16.5" thickBot="1" x14ac:dyDescent="0.25">
      <c r="A57" s="454"/>
      <c r="B57" s="473"/>
      <c r="C57" s="277" t="s">
        <v>230</v>
      </c>
      <c r="D57" s="56">
        <f t="shared" si="23"/>
        <v>98516.959999999992</v>
      </c>
      <c r="E57" s="404"/>
      <c r="F57" s="119">
        <f t="shared" ref="F57:G57" si="25">+F5+F18+F31+F44</f>
        <v>0</v>
      </c>
      <c r="G57" s="119">
        <f t="shared" si="25"/>
        <v>0</v>
      </c>
    </row>
    <row r="58" spans="1:7" ht="16.5" thickBot="1" x14ac:dyDescent="0.25">
      <c r="A58" s="454"/>
      <c r="B58" s="459"/>
      <c r="C58" s="322" t="s">
        <v>387</v>
      </c>
      <c r="D58" s="57">
        <f t="shared" si="23"/>
        <v>36</v>
      </c>
      <c r="E58" s="404"/>
      <c r="F58" s="107">
        <f t="shared" ref="F58:G58" si="26">+F6+F19+F32+F45</f>
        <v>0</v>
      </c>
      <c r="G58" s="107">
        <f t="shared" si="26"/>
        <v>0</v>
      </c>
    </row>
    <row r="59" spans="1:7" ht="16.5" thickBot="1" x14ac:dyDescent="0.25">
      <c r="A59" s="454"/>
      <c r="B59" s="459"/>
      <c r="C59" s="322" t="s">
        <v>388</v>
      </c>
      <c r="D59" s="56">
        <f t="shared" si="23"/>
        <v>802.38</v>
      </c>
      <c r="E59" s="404"/>
      <c r="F59" s="107">
        <f t="shared" ref="F59:G59" si="27">+F7+F20+F33+F46</f>
        <v>0</v>
      </c>
      <c r="G59" s="107">
        <f t="shared" si="27"/>
        <v>0</v>
      </c>
    </row>
    <row r="60" spans="1:7" ht="16.5" thickBot="1" x14ac:dyDescent="0.25">
      <c r="A60" s="454"/>
      <c r="B60" s="459"/>
      <c r="C60" s="322" t="s">
        <v>389</v>
      </c>
      <c r="D60" s="57">
        <f t="shared" si="23"/>
        <v>749</v>
      </c>
      <c r="E60" s="404"/>
      <c r="F60" s="120">
        <f t="shared" ref="F60:G60" si="28">+F8+F21+F34+F47</f>
        <v>0</v>
      </c>
      <c r="G60" s="120">
        <f t="shared" si="28"/>
        <v>0</v>
      </c>
    </row>
    <row r="61" spans="1:7" ht="16.5" thickBot="1" x14ac:dyDescent="0.25">
      <c r="A61" s="454"/>
      <c r="B61" s="459"/>
      <c r="C61" s="381" t="s">
        <v>390</v>
      </c>
      <c r="D61" s="58"/>
      <c r="E61" s="100">
        <f>SUM(E56:E60)</f>
        <v>0</v>
      </c>
      <c r="F61" s="105">
        <f>SUM(F56:F60)</f>
        <v>0</v>
      </c>
      <c r="G61" s="105">
        <f>SUM(G56:G60)</f>
        <v>0</v>
      </c>
    </row>
    <row r="62" spans="1:7" ht="16.5" thickBot="1" x14ac:dyDescent="0.25">
      <c r="A62" s="454"/>
      <c r="B62" s="459" t="s">
        <v>23</v>
      </c>
      <c r="C62" s="277" t="s">
        <v>391</v>
      </c>
      <c r="D62" s="56">
        <f t="shared" ref="D62:D66" si="29">+D10+D23+D36+D49</f>
        <v>4070.94</v>
      </c>
      <c r="E62" s="404"/>
      <c r="F62" s="118">
        <f t="shared" ref="F62:G62" si="30">+F10+F23+F36+F49</f>
        <v>0</v>
      </c>
      <c r="G62" s="118">
        <f t="shared" si="30"/>
        <v>0</v>
      </c>
    </row>
    <row r="63" spans="1:7" ht="16.5" thickBot="1" x14ac:dyDescent="0.25">
      <c r="A63" s="454"/>
      <c r="B63" s="459"/>
      <c r="C63" s="277" t="s">
        <v>230</v>
      </c>
      <c r="D63" s="56">
        <f t="shared" si="29"/>
        <v>98516.959999999992</v>
      </c>
      <c r="E63" s="404"/>
      <c r="F63" s="119">
        <f t="shared" ref="F63:G63" si="31">+F11+F24+F37+F50</f>
        <v>0</v>
      </c>
      <c r="G63" s="119">
        <f t="shared" si="31"/>
        <v>0</v>
      </c>
    </row>
    <row r="64" spans="1:7" ht="16.5" thickBot="1" x14ac:dyDescent="0.25">
      <c r="A64" s="454"/>
      <c r="B64" s="459"/>
      <c r="C64" s="322" t="s">
        <v>387</v>
      </c>
      <c r="D64" s="57">
        <f t="shared" si="29"/>
        <v>36</v>
      </c>
      <c r="E64" s="404"/>
      <c r="F64" s="107">
        <f t="shared" ref="F64:G64" si="32">+F12+F25+F38+F51</f>
        <v>0</v>
      </c>
      <c r="G64" s="107">
        <f t="shared" si="32"/>
        <v>0</v>
      </c>
    </row>
    <row r="65" spans="1:7" ht="16.5" thickBot="1" x14ac:dyDescent="0.25">
      <c r="A65" s="454"/>
      <c r="B65" s="459"/>
      <c r="C65" s="322" t="s">
        <v>388</v>
      </c>
      <c r="D65" s="56">
        <f t="shared" si="29"/>
        <v>802.38</v>
      </c>
      <c r="E65" s="404"/>
      <c r="F65" s="107">
        <f t="shared" ref="F65:G65" si="33">+F13+F26+F39+F52</f>
        <v>0</v>
      </c>
      <c r="G65" s="107">
        <f t="shared" si="33"/>
        <v>0</v>
      </c>
    </row>
    <row r="66" spans="1:7" ht="16.5" thickBot="1" x14ac:dyDescent="0.25">
      <c r="A66" s="454"/>
      <c r="B66" s="459"/>
      <c r="C66" s="322" t="s">
        <v>389</v>
      </c>
      <c r="D66" s="57">
        <f t="shared" si="29"/>
        <v>749</v>
      </c>
      <c r="E66" s="404"/>
      <c r="F66" s="120">
        <f t="shared" ref="F66:G66" si="34">+F14+F27+F40+F53</f>
        <v>0</v>
      </c>
      <c r="G66" s="120">
        <f t="shared" si="34"/>
        <v>0</v>
      </c>
    </row>
    <row r="67" spans="1:7" ht="16.5" thickBot="1" x14ac:dyDescent="0.25">
      <c r="A67" s="454"/>
      <c r="B67" s="459"/>
      <c r="C67" s="325" t="s">
        <v>392</v>
      </c>
      <c r="D67" s="45"/>
      <c r="E67" s="404"/>
      <c r="F67" s="116">
        <f>SUM(F62:F66)</f>
        <v>0</v>
      </c>
      <c r="G67" s="116">
        <f t="shared" ref="G67" si="35">SUM(G62:G66)</f>
        <v>0</v>
      </c>
    </row>
    <row r="68" spans="1:7" ht="16.5" thickBot="1" x14ac:dyDescent="0.25">
      <c r="A68" s="454"/>
      <c r="B68" s="348"/>
      <c r="C68" s="382" t="s">
        <v>393</v>
      </c>
      <c r="D68" s="41"/>
      <c r="E68" s="114">
        <f>SUM(E61+E67)</f>
        <v>0</v>
      </c>
      <c r="F68" s="117">
        <f>SUM(F61+F67)</f>
        <v>0</v>
      </c>
      <c r="G68" s="117">
        <f t="shared" ref="G68" si="36">SUM(G61+G67)</f>
        <v>0</v>
      </c>
    </row>
    <row r="70" spans="1:7" ht="15" x14ac:dyDescent="0.25">
      <c r="E70" s="1"/>
      <c r="F70" s="1"/>
    </row>
    <row r="71" spans="1:7" ht="15" x14ac:dyDescent="0.25">
      <c r="E71" s="1"/>
      <c r="F71" s="1"/>
    </row>
  </sheetData>
  <sheetProtection algorithmName="SHA-512" hashValue="XvVBpbFsO4WIELHCaXuWRBWOPdq6gjQvQyMsPdyMr/FV4armSgwBBiZxF9KMC4Zjmj1zaUPHyd2LMG9NwOpkOg==" saltValue="FwRMh/sYL1f4IZ8f0W21kQ==" spinCount="100000" sheet="1" objects="1" scenarios="1"/>
  <mergeCells count="16">
    <mergeCell ref="B1:G1"/>
    <mergeCell ref="A43:A54"/>
    <mergeCell ref="A56:A68"/>
    <mergeCell ref="B56:B61"/>
    <mergeCell ref="B62:B67"/>
    <mergeCell ref="A17:A29"/>
    <mergeCell ref="B17:B22"/>
    <mergeCell ref="B23:B28"/>
    <mergeCell ref="B4:B9"/>
    <mergeCell ref="B10:B15"/>
    <mergeCell ref="A4:A16"/>
    <mergeCell ref="B43:B48"/>
    <mergeCell ref="B49:B54"/>
    <mergeCell ref="A30:A42"/>
    <mergeCell ref="B30:B35"/>
    <mergeCell ref="B36:B41"/>
  </mergeCells>
  <hyperlinks>
    <hyperlink ref="A1" location="Inici!A1" display="Inici" xr:uid="{330E77BC-08D3-4F08-A737-467C5693972C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3E833-8654-4523-BC55-2FA65C35C6A3}">
  <dimension ref="A1:H144"/>
  <sheetViews>
    <sheetView workbookViewId="0">
      <pane xSplit="3" ySplit="3" topLeftCell="D97" activePane="bottomRight" state="frozen"/>
      <selection pane="topRight" activeCell="D1" sqref="D1"/>
      <selection pane="bottomLeft" activeCell="A5" sqref="A5"/>
      <selection pane="bottomRight" activeCell="F122" sqref="F122"/>
    </sheetView>
  </sheetViews>
  <sheetFormatPr baseColWidth="10" defaultColWidth="11.42578125" defaultRowHeight="15.75" x14ac:dyDescent="0.25"/>
  <cols>
    <col min="1" max="1" width="15.7109375" customWidth="1"/>
    <col min="2" max="2" width="9.7109375" customWidth="1"/>
    <col min="3" max="3" width="28" customWidth="1"/>
    <col min="4" max="4" width="36.140625" customWidth="1"/>
    <col min="5" max="5" width="19.7109375" bestFit="1" customWidth="1"/>
    <col min="6" max="6" width="13.85546875" style="121" bestFit="1" customWidth="1"/>
    <col min="7" max="7" width="14.140625" bestFit="1" customWidth="1"/>
    <col min="8" max="8" width="14.42578125" bestFit="1" customWidth="1"/>
  </cols>
  <sheetData>
    <row r="1" spans="1:8" ht="28.5" x14ac:dyDescent="0.25">
      <c r="A1" s="353" t="s">
        <v>28</v>
      </c>
      <c r="B1" s="479" t="s">
        <v>339</v>
      </c>
      <c r="C1" s="479"/>
      <c r="D1" s="479"/>
      <c r="E1" s="479"/>
      <c r="F1" s="479"/>
      <c r="G1" s="479"/>
      <c r="H1" s="479"/>
    </row>
    <row r="2" spans="1:8" ht="16.5" thickBot="1" x14ac:dyDescent="0.3">
      <c r="A2" s="5"/>
      <c r="B2" s="1"/>
      <c r="C2" s="1"/>
      <c r="D2" s="1"/>
      <c r="E2" s="1"/>
    </row>
    <row r="3" spans="1:8" s="24" customFormat="1" ht="45.75" thickBot="1" x14ac:dyDescent="0.3">
      <c r="A3" s="248" t="s">
        <v>218</v>
      </c>
      <c r="B3" s="249" t="s">
        <v>219</v>
      </c>
      <c r="C3" s="250" t="s">
        <v>220</v>
      </c>
      <c r="D3" s="249" t="s">
        <v>219</v>
      </c>
      <c r="E3" s="28" t="s">
        <v>221</v>
      </c>
      <c r="F3" s="98" t="s">
        <v>357</v>
      </c>
      <c r="G3" s="28" t="s">
        <v>61</v>
      </c>
      <c r="H3" s="28" t="s">
        <v>60</v>
      </c>
    </row>
    <row r="4" spans="1:8" ht="16.350000000000001" customHeight="1" thickBot="1" x14ac:dyDescent="0.3">
      <c r="A4" s="480" t="s">
        <v>296</v>
      </c>
      <c r="B4" s="475" t="s">
        <v>354</v>
      </c>
      <c r="C4" s="476" t="s">
        <v>359</v>
      </c>
      <c r="D4" s="62" t="s">
        <v>360</v>
      </c>
      <c r="E4" s="59">
        <v>96768.18</v>
      </c>
      <c r="F4" s="404"/>
      <c r="G4" s="94">
        <f>+F4*'Escandall del Servei'!$C$34</f>
        <v>0</v>
      </c>
      <c r="H4" s="94">
        <f>+G4/12</f>
        <v>0</v>
      </c>
    </row>
    <row r="5" spans="1:8" ht="14.1" customHeight="1" thickBot="1" x14ac:dyDescent="0.3">
      <c r="A5" s="480"/>
      <c r="B5" s="475"/>
      <c r="C5" s="477"/>
      <c r="D5" s="376" t="s">
        <v>361</v>
      </c>
      <c r="E5" s="60">
        <v>150</v>
      </c>
      <c r="F5" s="404"/>
      <c r="G5" s="94">
        <f>+F5*'Escandall del Servei'!$C$34</f>
        <v>0</v>
      </c>
      <c r="H5" s="94">
        <f t="shared" ref="H5:H26" si="0">+G5/12</f>
        <v>0</v>
      </c>
    </row>
    <row r="6" spans="1:8" ht="16.5" thickBot="1" x14ac:dyDescent="0.3">
      <c r="A6" s="480"/>
      <c r="B6" s="475"/>
      <c r="C6" s="477"/>
      <c r="D6" s="376" t="s">
        <v>362</v>
      </c>
      <c r="E6" s="60">
        <v>78</v>
      </c>
      <c r="F6" s="404"/>
      <c r="G6" s="94">
        <f>+F6*'Escandall del Servei'!$C$34</f>
        <v>0</v>
      </c>
      <c r="H6" s="94">
        <f t="shared" si="0"/>
        <v>0</v>
      </c>
    </row>
    <row r="7" spans="1:8" ht="16.5" thickBot="1" x14ac:dyDescent="0.3">
      <c r="A7" s="480"/>
      <c r="B7" s="475"/>
      <c r="C7" s="477"/>
      <c r="D7" s="377" t="s">
        <v>363</v>
      </c>
      <c r="E7" s="60">
        <v>113</v>
      </c>
      <c r="F7" s="404"/>
      <c r="G7" s="94">
        <f>+F7*'Escandall del Servei'!$C$34</f>
        <v>0</v>
      </c>
      <c r="H7" s="94">
        <f t="shared" si="0"/>
        <v>0</v>
      </c>
    </row>
    <row r="8" spans="1:8" ht="16.5" thickBot="1" x14ac:dyDescent="0.3">
      <c r="A8" s="480"/>
      <c r="B8" s="475"/>
      <c r="C8" s="477"/>
      <c r="D8" s="377" t="s">
        <v>364</v>
      </c>
      <c r="E8" s="60">
        <v>430</v>
      </c>
      <c r="F8" s="404"/>
      <c r="G8" s="94">
        <f>+F8*'Escandall del Servei'!$C$34</f>
        <v>0</v>
      </c>
      <c r="H8" s="94">
        <f t="shared" si="0"/>
        <v>0</v>
      </c>
    </row>
    <row r="9" spans="1:8" ht="16.5" thickBot="1" x14ac:dyDescent="0.3">
      <c r="A9" s="480"/>
      <c r="B9" s="475"/>
      <c r="C9" s="477"/>
      <c r="D9" s="377" t="s">
        <v>365</v>
      </c>
      <c r="E9" s="60">
        <v>430</v>
      </c>
      <c r="F9" s="404"/>
      <c r="G9" s="94">
        <f>+F9*'Escandall del Servei'!$C$34</f>
        <v>0</v>
      </c>
      <c r="H9" s="94">
        <f t="shared" si="0"/>
        <v>0</v>
      </c>
    </row>
    <row r="10" spans="1:8" ht="16.5" thickBot="1" x14ac:dyDescent="0.3">
      <c r="A10" s="480"/>
      <c r="B10" s="475"/>
      <c r="C10" s="477"/>
      <c r="D10" s="377" t="s">
        <v>366</v>
      </c>
      <c r="E10" s="60">
        <v>300</v>
      </c>
      <c r="F10" s="404"/>
      <c r="G10" s="94">
        <f>+F10*'Escandall del Servei'!$C$34</f>
        <v>0</v>
      </c>
      <c r="H10" s="94">
        <f t="shared" si="0"/>
        <v>0</v>
      </c>
    </row>
    <row r="11" spans="1:8" ht="16.5" thickBot="1" x14ac:dyDescent="0.3">
      <c r="A11" s="480"/>
      <c r="B11" s="475"/>
      <c r="C11" s="477"/>
      <c r="D11" s="377" t="s">
        <v>367</v>
      </c>
      <c r="E11" s="60"/>
      <c r="F11" s="404"/>
      <c r="G11" s="94">
        <f>+F11*'Escandall del Servei'!$C$34</f>
        <v>0</v>
      </c>
      <c r="H11" s="94">
        <f t="shared" si="0"/>
        <v>0</v>
      </c>
    </row>
    <row r="12" spans="1:8" ht="16.350000000000001" customHeight="1" thickBot="1" x14ac:dyDescent="0.3">
      <c r="A12" s="480"/>
      <c r="B12" s="475"/>
      <c r="C12" s="478" t="s">
        <v>368</v>
      </c>
      <c r="D12" s="377" t="s">
        <v>360</v>
      </c>
      <c r="E12" s="60"/>
      <c r="F12" s="404"/>
      <c r="G12" s="94">
        <f>+F12*'Escandall del Servei'!$C$34</f>
        <v>0</v>
      </c>
      <c r="H12" s="94">
        <f t="shared" si="0"/>
        <v>0</v>
      </c>
    </row>
    <row r="13" spans="1:8" ht="16.5" thickBot="1" x14ac:dyDescent="0.3">
      <c r="A13" s="480"/>
      <c r="B13" s="475"/>
      <c r="C13" s="477"/>
      <c r="D13" s="377" t="s">
        <v>367</v>
      </c>
      <c r="E13" s="60"/>
      <c r="F13" s="404"/>
      <c r="G13" s="94">
        <f>+F13*'Escandall del Servei'!$C$34</f>
        <v>0</v>
      </c>
      <c r="H13" s="94">
        <f t="shared" si="0"/>
        <v>0</v>
      </c>
    </row>
    <row r="14" spans="1:8" ht="16.5" thickBot="1" x14ac:dyDescent="0.3">
      <c r="A14" s="480"/>
      <c r="B14" s="475"/>
      <c r="C14" s="481" t="s">
        <v>369</v>
      </c>
      <c r="D14" s="377" t="s">
        <v>370</v>
      </c>
      <c r="E14" s="61">
        <v>22354.57</v>
      </c>
      <c r="F14" s="404"/>
      <c r="G14" s="94">
        <f>+F14*'Escandall del Servei'!$C$34</f>
        <v>0</v>
      </c>
      <c r="H14" s="94">
        <f t="shared" si="0"/>
        <v>0</v>
      </c>
    </row>
    <row r="15" spans="1:8" ht="16.5" thickBot="1" x14ac:dyDescent="0.3">
      <c r="A15" s="480"/>
      <c r="B15" s="475"/>
      <c r="C15" s="482"/>
      <c r="D15" s="377" t="s">
        <v>35</v>
      </c>
      <c r="E15" s="61">
        <v>22354.57</v>
      </c>
      <c r="F15" s="404"/>
      <c r="G15" s="94">
        <f>+F15*'Escandall del Servei'!$C$34</f>
        <v>0</v>
      </c>
      <c r="H15" s="94">
        <f t="shared" si="0"/>
        <v>0</v>
      </c>
    </row>
    <row r="16" spans="1:8" ht="16.5" thickBot="1" x14ac:dyDescent="0.3">
      <c r="A16" s="480"/>
      <c r="B16" s="475"/>
      <c r="C16" s="482"/>
      <c r="D16" s="377" t="s">
        <v>36</v>
      </c>
      <c r="E16" s="61">
        <v>15493.39</v>
      </c>
      <c r="F16" s="404"/>
      <c r="G16" s="94">
        <f>+F16*'Escandall del Servei'!$C$34</f>
        <v>0</v>
      </c>
      <c r="H16" s="94">
        <f t="shared" si="0"/>
        <v>0</v>
      </c>
    </row>
    <row r="17" spans="1:8" ht="16.5" thickBot="1" x14ac:dyDescent="0.3">
      <c r="A17" s="480"/>
      <c r="B17" s="475"/>
      <c r="C17" s="482"/>
      <c r="D17" s="377" t="s">
        <v>371</v>
      </c>
      <c r="E17" s="61">
        <v>6240.78</v>
      </c>
      <c r="F17" s="404"/>
      <c r="G17" s="94">
        <f>+F17*'Escandall del Servei'!$C$34</f>
        <v>0</v>
      </c>
      <c r="H17" s="94">
        <f t="shared" si="0"/>
        <v>0</v>
      </c>
    </row>
    <row r="18" spans="1:8" ht="16.5" thickBot="1" x14ac:dyDescent="0.3">
      <c r="A18" s="480"/>
      <c r="B18" s="475"/>
      <c r="C18" s="482"/>
      <c r="D18" s="377" t="s">
        <v>372</v>
      </c>
      <c r="E18" s="61">
        <v>15854.28</v>
      </c>
      <c r="F18" s="404"/>
      <c r="G18" s="94">
        <f>+F18*'Escandall del Servei'!$C$34</f>
        <v>0</v>
      </c>
      <c r="H18" s="94">
        <f t="shared" si="0"/>
        <v>0</v>
      </c>
    </row>
    <row r="19" spans="1:8" ht="16.5" thickBot="1" x14ac:dyDescent="0.3">
      <c r="A19" s="480"/>
      <c r="B19" s="475"/>
      <c r="C19" s="483"/>
      <c r="D19" s="377" t="s">
        <v>37</v>
      </c>
      <c r="E19" s="61">
        <v>2026.83</v>
      </c>
      <c r="F19" s="404"/>
      <c r="G19" s="94">
        <f>+F19*'Escandall del Servei'!$C$34</f>
        <v>0</v>
      </c>
      <c r="H19" s="94">
        <f t="shared" si="0"/>
        <v>0</v>
      </c>
    </row>
    <row r="20" spans="1:8" ht="16.5" thickBot="1" x14ac:dyDescent="0.3">
      <c r="A20" s="480"/>
      <c r="B20" s="475"/>
      <c r="C20" s="481" t="s">
        <v>373</v>
      </c>
      <c r="D20" s="377" t="s">
        <v>374</v>
      </c>
      <c r="E20" s="61"/>
      <c r="F20" s="404"/>
      <c r="G20" s="94">
        <f>+F20*'Escandall del Servei'!$C$34</f>
        <v>0</v>
      </c>
      <c r="H20" s="94">
        <f t="shared" si="0"/>
        <v>0</v>
      </c>
    </row>
    <row r="21" spans="1:8" ht="16.5" thickBot="1" x14ac:dyDescent="0.3">
      <c r="A21" s="480"/>
      <c r="B21" s="475"/>
      <c r="C21" s="483"/>
      <c r="D21" s="377" t="s">
        <v>375</v>
      </c>
      <c r="E21" s="61"/>
      <c r="F21" s="404"/>
      <c r="G21" s="94">
        <f>+F21*'Escandall del Servei'!$C$34</f>
        <v>0</v>
      </c>
      <c r="H21" s="94">
        <f t="shared" si="0"/>
        <v>0</v>
      </c>
    </row>
    <row r="22" spans="1:8" ht="16.5" thickBot="1" x14ac:dyDescent="0.3">
      <c r="A22" s="480"/>
      <c r="B22" s="475"/>
      <c r="C22" s="481" t="s">
        <v>376</v>
      </c>
      <c r="D22" s="377" t="s">
        <v>377</v>
      </c>
      <c r="E22" s="61">
        <v>70.5</v>
      </c>
      <c r="F22" s="404"/>
      <c r="G22" s="94">
        <f>+F22*'Escandall del Servei'!$C$34</f>
        <v>0</v>
      </c>
      <c r="H22" s="94">
        <f t="shared" si="0"/>
        <v>0</v>
      </c>
    </row>
    <row r="23" spans="1:8" ht="16.5" thickBot="1" x14ac:dyDescent="0.3">
      <c r="A23" s="480"/>
      <c r="B23" s="475"/>
      <c r="C23" s="484"/>
      <c r="D23" s="377" t="s">
        <v>378</v>
      </c>
      <c r="E23" s="61">
        <v>70.5</v>
      </c>
      <c r="F23" s="404"/>
      <c r="G23" s="94">
        <f>+F23*'Escandall del Servei'!$C$34</f>
        <v>0</v>
      </c>
      <c r="H23" s="94">
        <f t="shared" si="0"/>
        <v>0</v>
      </c>
    </row>
    <row r="24" spans="1:8" ht="16.5" thickBot="1" x14ac:dyDescent="0.3">
      <c r="A24" s="480"/>
      <c r="B24" s="475"/>
      <c r="C24" s="484"/>
      <c r="D24" s="377" t="s">
        <v>379</v>
      </c>
      <c r="E24" s="61"/>
      <c r="F24" s="404"/>
      <c r="G24" s="94">
        <f>+F24*'Escandall del Servei'!$C$34</f>
        <v>0</v>
      </c>
      <c r="H24" s="94">
        <f t="shared" si="0"/>
        <v>0</v>
      </c>
    </row>
    <row r="25" spans="1:8" ht="16.5" thickBot="1" x14ac:dyDescent="0.3">
      <c r="A25" s="480"/>
      <c r="B25" s="475"/>
      <c r="C25" s="484"/>
      <c r="D25" s="377" t="s">
        <v>380</v>
      </c>
      <c r="E25" s="61">
        <v>70.5</v>
      </c>
      <c r="F25" s="404"/>
      <c r="G25" s="94">
        <f>+F25*'Escandall del Servei'!$C$34</f>
        <v>0</v>
      </c>
      <c r="H25" s="94">
        <f t="shared" si="0"/>
        <v>0</v>
      </c>
    </row>
    <row r="26" spans="1:8" ht="16.5" thickBot="1" x14ac:dyDescent="0.3">
      <c r="A26" s="480"/>
      <c r="B26" s="475"/>
      <c r="C26" s="483"/>
      <c r="D26" s="377" t="s">
        <v>381</v>
      </c>
      <c r="E26" s="61">
        <v>70.5</v>
      </c>
      <c r="F26" s="404"/>
      <c r="G26" s="94">
        <f>+F26*'Escandall del Servei'!$C$34</f>
        <v>0</v>
      </c>
      <c r="H26" s="94">
        <f t="shared" si="0"/>
        <v>0</v>
      </c>
    </row>
    <row r="27" spans="1:8" ht="16.5" thickBot="1" x14ac:dyDescent="0.3">
      <c r="A27" s="480"/>
      <c r="B27" s="475"/>
      <c r="C27" s="378" t="s">
        <v>382</v>
      </c>
      <c r="D27" s="315"/>
      <c r="E27" s="46"/>
      <c r="F27" s="122">
        <f>SUM(F4:F26)</f>
        <v>0</v>
      </c>
      <c r="G27" s="124">
        <f t="shared" ref="G27:H27" si="1">SUM(G4:G26)</f>
        <v>0</v>
      </c>
      <c r="H27" s="124">
        <f t="shared" si="1"/>
        <v>0</v>
      </c>
    </row>
    <row r="28" spans="1:8" ht="16.5" thickBot="1" x14ac:dyDescent="0.3">
      <c r="A28" s="480"/>
      <c r="B28" s="475"/>
      <c r="C28" s="379" t="s">
        <v>383</v>
      </c>
      <c r="D28" s="315"/>
      <c r="E28" s="46"/>
      <c r="F28" s="123">
        <f>SUM(F27)</f>
        <v>0</v>
      </c>
      <c r="G28" s="125">
        <f t="shared" ref="G28:H28" si="2">SUM(G27)</f>
        <v>0</v>
      </c>
      <c r="H28" s="125">
        <f t="shared" si="2"/>
        <v>0</v>
      </c>
    </row>
    <row r="29" spans="1:8" ht="15" customHeight="1" thickBot="1" x14ac:dyDescent="0.3">
      <c r="A29" s="480" t="s">
        <v>321</v>
      </c>
      <c r="B29" s="475" t="s">
        <v>354</v>
      </c>
      <c r="C29" s="476" t="s">
        <v>359</v>
      </c>
      <c r="D29" s="380" t="s">
        <v>360</v>
      </c>
      <c r="E29" s="59">
        <v>11788.09</v>
      </c>
      <c r="F29" s="404"/>
      <c r="G29" s="94">
        <f>+F29*'Escandall del Servei'!$C$34</f>
        <v>0</v>
      </c>
      <c r="H29" s="94">
        <f t="shared" ref="H29:H51" si="3">+G29/12</f>
        <v>0</v>
      </c>
    </row>
    <row r="30" spans="1:8" ht="16.5" thickBot="1" x14ac:dyDescent="0.3">
      <c r="A30" s="480"/>
      <c r="B30" s="475"/>
      <c r="C30" s="477"/>
      <c r="D30" s="377" t="s">
        <v>361</v>
      </c>
      <c r="E30" s="60">
        <v>94</v>
      </c>
      <c r="F30" s="404"/>
      <c r="G30" s="94">
        <f>+F30*'Escandall del Servei'!$C$34</f>
        <v>0</v>
      </c>
      <c r="H30" s="94">
        <f t="shared" si="3"/>
        <v>0</v>
      </c>
    </row>
    <row r="31" spans="1:8" ht="16.5" thickBot="1" x14ac:dyDescent="0.3">
      <c r="A31" s="480"/>
      <c r="B31" s="475"/>
      <c r="C31" s="477"/>
      <c r="D31" s="377" t="s">
        <v>362</v>
      </c>
      <c r="E31" s="60">
        <v>26</v>
      </c>
      <c r="F31" s="404"/>
      <c r="G31" s="94">
        <f>+F31*'Escandall del Servei'!$C$34</f>
        <v>0</v>
      </c>
      <c r="H31" s="94">
        <f t="shared" si="3"/>
        <v>0</v>
      </c>
    </row>
    <row r="32" spans="1:8" ht="16.5" thickBot="1" x14ac:dyDescent="0.3">
      <c r="A32" s="480"/>
      <c r="B32" s="475"/>
      <c r="C32" s="477"/>
      <c r="D32" s="377" t="s">
        <v>363</v>
      </c>
      <c r="E32" s="60"/>
      <c r="F32" s="404"/>
      <c r="G32" s="94">
        <f>+F32*'Escandall del Servei'!$C$34</f>
        <v>0</v>
      </c>
      <c r="H32" s="94">
        <f t="shared" si="3"/>
        <v>0</v>
      </c>
    </row>
    <row r="33" spans="1:8" ht="16.5" thickBot="1" x14ac:dyDescent="0.3">
      <c r="A33" s="480"/>
      <c r="B33" s="475"/>
      <c r="C33" s="477"/>
      <c r="D33" s="377" t="s">
        <v>364</v>
      </c>
      <c r="E33" s="60">
        <v>260</v>
      </c>
      <c r="F33" s="404"/>
      <c r="G33" s="94">
        <f>+F33*'Escandall del Servei'!$C$34</f>
        <v>0</v>
      </c>
      <c r="H33" s="94">
        <f t="shared" si="3"/>
        <v>0</v>
      </c>
    </row>
    <row r="34" spans="1:8" ht="16.5" thickBot="1" x14ac:dyDescent="0.3">
      <c r="A34" s="480"/>
      <c r="B34" s="475"/>
      <c r="C34" s="477"/>
      <c r="D34" s="377" t="s">
        <v>365</v>
      </c>
      <c r="E34" s="60">
        <v>260</v>
      </c>
      <c r="F34" s="404"/>
      <c r="G34" s="94">
        <f>+F34*'Escandall del Servei'!$C$34</f>
        <v>0</v>
      </c>
      <c r="H34" s="94">
        <f t="shared" si="3"/>
        <v>0</v>
      </c>
    </row>
    <row r="35" spans="1:8" ht="16.5" thickBot="1" x14ac:dyDescent="0.3">
      <c r="A35" s="480"/>
      <c r="B35" s="475"/>
      <c r="C35" s="477"/>
      <c r="D35" s="377" t="s">
        <v>366</v>
      </c>
      <c r="E35" s="60">
        <v>300</v>
      </c>
      <c r="F35" s="404"/>
      <c r="G35" s="94">
        <f>+F35*'Escandall del Servei'!$C$34</f>
        <v>0</v>
      </c>
      <c r="H35" s="94">
        <f t="shared" si="3"/>
        <v>0</v>
      </c>
    </row>
    <row r="36" spans="1:8" ht="16.5" thickBot="1" x14ac:dyDescent="0.3">
      <c r="A36" s="480"/>
      <c r="B36" s="475"/>
      <c r="C36" s="477"/>
      <c r="D36" s="377" t="s">
        <v>367</v>
      </c>
      <c r="E36" s="60"/>
      <c r="F36" s="404"/>
      <c r="G36" s="94">
        <f>+F36*'Escandall del Servei'!$C$34</f>
        <v>0</v>
      </c>
      <c r="H36" s="94">
        <f t="shared" si="3"/>
        <v>0</v>
      </c>
    </row>
    <row r="37" spans="1:8" ht="14.45" customHeight="1" thickBot="1" x14ac:dyDescent="0.3">
      <c r="A37" s="480"/>
      <c r="B37" s="475"/>
      <c r="C37" s="478" t="s">
        <v>368</v>
      </c>
      <c r="D37" s="377" t="s">
        <v>360</v>
      </c>
      <c r="E37" s="60"/>
      <c r="F37" s="404"/>
      <c r="G37" s="94">
        <f>+F37*'Escandall del Servei'!$C$34</f>
        <v>0</v>
      </c>
      <c r="H37" s="94">
        <f t="shared" si="3"/>
        <v>0</v>
      </c>
    </row>
    <row r="38" spans="1:8" ht="16.5" thickBot="1" x14ac:dyDescent="0.3">
      <c r="A38" s="480"/>
      <c r="B38" s="475"/>
      <c r="C38" s="477"/>
      <c r="D38" s="377" t="s">
        <v>367</v>
      </c>
      <c r="E38" s="60"/>
      <c r="F38" s="404"/>
      <c r="G38" s="94">
        <f>+F38*'Escandall del Servei'!$C$34</f>
        <v>0</v>
      </c>
      <c r="H38" s="94">
        <f t="shared" si="3"/>
        <v>0</v>
      </c>
    </row>
    <row r="39" spans="1:8" ht="16.5" thickBot="1" x14ac:dyDescent="0.3">
      <c r="A39" s="480"/>
      <c r="B39" s="475"/>
      <c r="C39" s="481" t="s">
        <v>369</v>
      </c>
      <c r="D39" s="377" t="s">
        <v>370</v>
      </c>
      <c r="E39" s="61">
        <v>3093.16</v>
      </c>
      <c r="F39" s="404"/>
      <c r="G39" s="94">
        <f>+F39*'Escandall del Servei'!$C$34</f>
        <v>0</v>
      </c>
      <c r="H39" s="94">
        <f t="shared" si="3"/>
        <v>0</v>
      </c>
    </row>
    <row r="40" spans="1:8" ht="16.5" thickBot="1" x14ac:dyDescent="0.3">
      <c r="A40" s="480"/>
      <c r="B40" s="475"/>
      <c r="C40" s="482"/>
      <c r="D40" s="377" t="s">
        <v>35</v>
      </c>
      <c r="E40" s="61">
        <v>3093.16</v>
      </c>
      <c r="F40" s="404"/>
      <c r="G40" s="94">
        <f>+F40*'Escandall del Servei'!$C$34</f>
        <v>0</v>
      </c>
      <c r="H40" s="94">
        <f t="shared" si="3"/>
        <v>0</v>
      </c>
    </row>
    <row r="41" spans="1:8" ht="16.5" thickBot="1" x14ac:dyDescent="0.3">
      <c r="A41" s="480"/>
      <c r="B41" s="475"/>
      <c r="C41" s="482"/>
      <c r="D41" s="377" t="s">
        <v>36</v>
      </c>
      <c r="E41" s="61"/>
      <c r="F41" s="404"/>
      <c r="G41" s="94">
        <f>+F41*'Escandall del Servei'!$C$34</f>
        <v>0</v>
      </c>
      <c r="H41" s="94">
        <f t="shared" si="3"/>
        <v>0</v>
      </c>
    </row>
    <row r="42" spans="1:8" ht="16.5" thickBot="1" x14ac:dyDescent="0.3">
      <c r="A42" s="480"/>
      <c r="B42" s="475"/>
      <c r="C42" s="482"/>
      <c r="D42" s="377" t="s">
        <v>371</v>
      </c>
      <c r="E42" s="61"/>
      <c r="F42" s="404"/>
      <c r="G42" s="94">
        <f>+F42*'Escandall del Servei'!$C$34</f>
        <v>0</v>
      </c>
      <c r="H42" s="94">
        <f t="shared" si="3"/>
        <v>0</v>
      </c>
    </row>
    <row r="43" spans="1:8" ht="16.5" thickBot="1" x14ac:dyDescent="0.3">
      <c r="A43" s="480"/>
      <c r="B43" s="475"/>
      <c r="C43" s="482"/>
      <c r="D43" s="377" t="s">
        <v>372</v>
      </c>
      <c r="E43" s="61"/>
      <c r="F43" s="404"/>
      <c r="G43" s="94">
        <f>+F43*'Escandall del Servei'!$C$34</f>
        <v>0</v>
      </c>
      <c r="H43" s="94">
        <f t="shared" si="3"/>
        <v>0</v>
      </c>
    </row>
    <row r="44" spans="1:8" ht="16.5" thickBot="1" x14ac:dyDescent="0.3">
      <c r="A44" s="480"/>
      <c r="B44" s="475"/>
      <c r="C44" s="483"/>
      <c r="D44" s="377" t="s">
        <v>37</v>
      </c>
      <c r="E44" s="61">
        <v>538.62</v>
      </c>
      <c r="F44" s="404"/>
      <c r="G44" s="94">
        <f>+F44*'Escandall del Servei'!$C$34</f>
        <v>0</v>
      </c>
      <c r="H44" s="94">
        <f t="shared" si="3"/>
        <v>0</v>
      </c>
    </row>
    <row r="45" spans="1:8" ht="16.5" thickBot="1" x14ac:dyDescent="0.3">
      <c r="A45" s="480"/>
      <c r="B45" s="475"/>
      <c r="C45" s="481" t="s">
        <v>373</v>
      </c>
      <c r="D45" s="377" t="s">
        <v>374</v>
      </c>
      <c r="E45" s="61">
        <v>2975</v>
      </c>
      <c r="F45" s="404"/>
      <c r="G45" s="94">
        <f>+F45*'Escandall del Servei'!$C$34</f>
        <v>0</v>
      </c>
      <c r="H45" s="94">
        <f t="shared" si="3"/>
        <v>0</v>
      </c>
    </row>
    <row r="46" spans="1:8" ht="16.5" thickBot="1" x14ac:dyDescent="0.3">
      <c r="A46" s="480"/>
      <c r="B46" s="475"/>
      <c r="C46" s="483"/>
      <c r="D46" s="377" t="s">
        <v>375</v>
      </c>
      <c r="E46" s="69"/>
      <c r="F46" s="404"/>
      <c r="G46" s="94">
        <f>+F46*'Escandall del Servei'!$C$34</f>
        <v>0</v>
      </c>
      <c r="H46" s="94">
        <f t="shared" si="3"/>
        <v>0</v>
      </c>
    </row>
    <row r="47" spans="1:8" ht="16.5" thickBot="1" x14ac:dyDescent="0.3">
      <c r="A47" s="480"/>
      <c r="B47" s="475"/>
      <c r="C47" s="481" t="s">
        <v>376</v>
      </c>
      <c r="D47" s="377" t="s">
        <v>377</v>
      </c>
      <c r="E47" s="69"/>
      <c r="F47" s="404"/>
      <c r="G47" s="94">
        <f>+F47*'Escandall del Servei'!$C$34</f>
        <v>0</v>
      </c>
      <c r="H47" s="94">
        <f t="shared" si="3"/>
        <v>0</v>
      </c>
    </row>
    <row r="48" spans="1:8" ht="16.5" thickBot="1" x14ac:dyDescent="0.3">
      <c r="A48" s="480"/>
      <c r="B48" s="475"/>
      <c r="C48" s="484"/>
      <c r="D48" s="377" t="s">
        <v>378</v>
      </c>
      <c r="E48" s="69"/>
      <c r="F48" s="404"/>
      <c r="G48" s="94">
        <f>+F48*'Escandall del Servei'!$C$34</f>
        <v>0</v>
      </c>
      <c r="H48" s="94">
        <f t="shared" si="3"/>
        <v>0</v>
      </c>
    </row>
    <row r="49" spans="1:8" ht="16.5" thickBot="1" x14ac:dyDescent="0.3">
      <c r="A49" s="480"/>
      <c r="B49" s="475"/>
      <c r="C49" s="484"/>
      <c r="D49" s="377" t="s">
        <v>379</v>
      </c>
      <c r="E49" s="69"/>
      <c r="F49" s="404"/>
      <c r="G49" s="94">
        <f>+F49*'Escandall del Servei'!$C$34</f>
        <v>0</v>
      </c>
      <c r="H49" s="94">
        <f t="shared" si="3"/>
        <v>0</v>
      </c>
    </row>
    <row r="50" spans="1:8" ht="16.5" thickBot="1" x14ac:dyDescent="0.3">
      <c r="A50" s="480"/>
      <c r="B50" s="475"/>
      <c r="C50" s="484"/>
      <c r="D50" s="377" t="s">
        <v>380</v>
      </c>
      <c r="E50" s="69"/>
      <c r="F50" s="404"/>
      <c r="G50" s="94">
        <f>+F50*'Escandall del Servei'!$C$34</f>
        <v>0</v>
      </c>
      <c r="H50" s="94">
        <f t="shared" si="3"/>
        <v>0</v>
      </c>
    </row>
    <row r="51" spans="1:8" ht="16.5" thickBot="1" x14ac:dyDescent="0.3">
      <c r="A51" s="480"/>
      <c r="B51" s="475"/>
      <c r="C51" s="483"/>
      <c r="D51" s="377" t="s">
        <v>381</v>
      </c>
      <c r="E51" s="69"/>
      <c r="F51" s="404"/>
      <c r="G51" s="94">
        <f>+F51*'Escandall del Servei'!$C$34</f>
        <v>0</v>
      </c>
      <c r="H51" s="94">
        <f t="shared" si="3"/>
        <v>0</v>
      </c>
    </row>
    <row r="52" spans="1:8" ht="16.5" thickBot="1" x14ac:dyDescent="0.3">
      <c r="A52" s="480"/>
      <c r="B52" s="475"/>
      <c r="C52" s="378" t="s">
        <v>382</v>
      </c>
      <c r="D52" s="315"/>
      <c r="E52" s="46"/>
      <c r="F52" s="122">
        <f>SUM(F29:F51)</f>
        <v>0</v>
      </c>
      <c r="G52" s="124">
        <f t="shared" ref="G52:H52" si="4">SUM(G29:G51)</f>
        <v>0</v>
      </c>
      <c r="H52" s="124">
        <f t="shared" si="4"/>
        <v>0</v>
      </c>
    </row>
    <row r="53" spans="1:8" ht="16.5" thickBot="1" x14ac:dyDescent="0.3">
      <c r="A53" s="480"/>
      <c r="B53" s="475"/>
      <c r="C53" s="379" t="s">
        <v>383</v>
      </c>
      <c r="D53" s="315"/>
      <c r="E53" s="46"/>
      <c r="F53" s="123">
        <f>SUM(F52)</f>
        <v>0</v>
      </c>
      <c r="G53" s="125">
        <f t="shared" ref="G53:H53" si="5">SUM(G52)</f>
        <v>0</v>
      </c>
      <c r="H53" s="125">
        <f t="shared" si="5"/>
        <v>0</v>
      </c>
    </row>
    <row r="54" spans="1:8" ht="15" customHeight="1" thickBot="1" x14ac:dyDescent="0.3">
      <c r="A54" s="480" t="s">
        <v>266</v>
      </c>
      <c r="B54" s="475" t="s">
        <v>354</v>
      </c>
      <c r="C54" s="476" t="s">
        <v>359</v>
      </c>
      <c r="D54" s="380" t="s">
        <v>360</v>
      </c>
      <c r="E54" s="59"/>
      <c r="F54" s="404"/>
      <c r="G54" s="94">
        <f>+F54*'Escandall del Servei'!$C$34</f>
        <v>0</v>
      </c>
      <c r="H54" s="94">
        <f t="shared" ref="H54:H76" si="6">+G54/12</f>
        <v>0</v>
      </c>
    </row>
    <row r="55" spans="1:8" ht="16.5" thickBot="1" x14ac:dyDescent="0.3">
      <c r="A55" s="480"/>
      <c r="B55" s="475"/>
      <c r="C55" s="477"/>
      <c r="D55" s="377" t="s">
        <v>361</v>
      </c>
      <c r="E55" s="60"/>
      <c r="F55" s="404"/>
      <c r="G55" s="94">
        <f>+F55*'Escandall del Servei'!$C$34</f>
        <v>0</v>
      </c>
      <c r="H55" s="94">
        <f t="shared" si="6"/>
        <v>0</v>
      </c>
    </row>
    <row r="56" spans="1:8" ht="16.5" thickBot="1" x14ac:dyDescent="0.3">
      <c r="A56" s="480"/>
      <c r="B56" s="475"/>
      <c r="C56" s="477"/>
      <c r="D56" s="377" t="s">
        <v>362</v>
      </c>
      <c r="E56" s="60"/>
      <c r="F56" s="404"/>
      <c r="G56" s="94">
        <f>+F56*'Escandall del Servei'!$C$34</f>
        <v>0</v>
      </c>
      <c r="H56" s="94">
        <f t="shared" si="6"/>
        <v>0</v>
      </c>
    </row>
    <row r="57" spans="1:8" ht="16.5" thickBot="1" x14ac:dyDescent="0.3">
      <c r="A57" s="480"/>
      <c r="B57" s="475"/>
      <c r="C57" s="477"/>
      <c r="D57" s="377" t="s">
        <v>363</v>
      </c>
      <c r="E57" s="60"/>
      <c r="F57" s="404"/>
      <c r="G57" s="94">
        <f>+F57*'Escandall del Servei'!$C$34</f>
        <v>0</v>
      </c>
      <c r="H57" s="94">
        <f t="shared" si="6"/>
        <v>0</v>
      </c>
    </row>
    <row r="58" spans="1:8" ht="16.5" thickBot="1" x14ac:dyDescent="0.3">
      <c r="A58" s="480"/>
      <c r="B58" s="475"/>
      <c r="C58" s="477"/>
      <c r="D58" s="377" t="s">
        <v>364</v>
      </c>
      <c r="E58" s="60"/>
      <c r="F58" s="404"/>
      <c r="G58" s="94">
        <f>+F58*'Escandall del Servei'!$C$34</f>
        <v>0</v>
      </c>
      <c r="H58" s="94">
        <f t="shared" si="6"/>
        <v>0</v>
      </c>
    </row>
    <row r="59" spans="1:8" ht="16.5" thickBot="1" x14ac:dyDescent="0.3">
      <c r="A59" s="480"/>
      <c r="B59" s="475"/>
      <c r="C59" s="477"/>
      <c r="D59" s="377" t="s">
        <v>365</v>
      </c>
      <c r="E59" s="60"/>
      <c r="F59" s="404"/>
      <c r="G59" s="94">
        <f>+F59*'Escandall del Servei'!$C$34</f>
        <v>0</v>
      </c>
      <c r="H59" s="94">
        <f t="shared" si="6"/>
        <v>0</v>
      </c>
    </row>
    <row r="60" spans="1:8" ht="16.5" thickBot="1" x14ac:dyDescent="0.3">
      <c r="A60" s="480"/>
      <c r="B60" s="475"/>
      <c r="C60" s="477"/>
      <c r="D60" s="377" t="s">
        <v>366</v>
      </c>
      <c r="E60" s="60"/>
      <c r="F60" s="404"/>
      <c r="G60" s="94">
        <f>+F60*'Escandall del Servei'!$C$34</f>
        <v>0</v>
      </c>
      <c r="H60" s="94">
        <f t="shared" si="6"/>
        <v>0</v>
      </c>
    </row>
    <row r="61" spans="1:8" ht="16.5" thickBot="1" x14ac:dyDescent="0.3">
      <c r="A61" s="480"/>
      <c r="B61" s="475"/>
      <c r="C61" s="477"/>
      <c r="D61" s="377" t="s">
        <v>367</v>
      </c>
      <c r="E61" s="60"/>
      <c r="F61" s="404"/>
      <c r="G61" s="94">
        <f>+F61*'Escandall del Servei'!$C$34</f>
        <v>0</v>
      </c>
      <c r="H61" s="94">
        <f t="shared" si="6"/>
        <v>0</v>
      </c>
    </row>
    <row r="62" spans="1:8" ht="14.45" customHeight="1" thickBot="1" x14ac:dyDescent="0.3">
      <c r="A62" s="480"/>
      <c r="B62" s="475"/>
      <c r="C62" s="478" t="s">
        <v>368</v>
      </c>
      <c r="D62" s="377" t="s">
        <v>360</v>
      </c>
      <c r="E62" s="60"/>
      <c r="F62" s="404"/>
      <c r="G62" s="94">
        <f>+F62*'Escandall del Servei'!$C$34</f>
        <v>0</v>
      </c>
      <c r="H62" s="94">
        <f t="shared" si="6"/>
        <v>0</v>
      </c>
    </row>
    <row r="63" spans="1:8" ht="16.5" thickBot="1" x14ac:dyDescent="0.3">
      <c r="A63" s="480"/>
      <c r="B63" s="475"/>
      <c r="C63" s="477"/>
      <c r="D63" s="377" t="s">
        <v>367</v>
      </c>
      <c r="E63" s="60"/>
      <c r="F63" s="404"/>
      <c r="G63" s="94">
        <f>+F63*'Escandall del Servei'!$C$34</f>
        <v>0</v>
      </c>
      <c r="H63" s="94">
        <f t="shared" si="6"/>
        <v>0</v>
      </c>
    </row>
    <row r="64" spans="1:8" ht="16.5" thickBot="1" x14ac:dyDescent="0.3">
      <c r="A64" s="480"/>
      <c r="B64" s="475"/>
      <c r="C64" s="481" t="s">
        <v>369</v>
      </c>
      <c r="D64" s="377" t="s">
        <v>370</v>
      </c>
      <c r="E64" s="61"/>
      <c r="F64" s="404"/>
      <c r="G64" s="94">
        <f>+F64*'Escandall del Servei'!$C$34</f>
        <v>0</v>
      </c>
      <c r="H64" s="94">
        <f t="shared" si="6"/>
        <v>0</v>
      </c>
    </row>
    <row r="65" spans="1:8" ht="16.5" thickBot="1" x14ac:dyDescent="0.3">
      <c r="A65" s="480"/>
      <c r="B65" s="475"/>
      <c r="C65" s="482"/>
      <c r="D65" s="377" t="s">
        <v>35</v>
      </c>
      <c r="E65" s="61"/>
      <c r="F65" s="404"/>
      <c r="G65" s="94">
        <f>+F65*'Escandall del Servei'!$C$34</f>
        <v>0</v>
      </c>
      <c r="H65" s="94">
        <f t="shared" si="6"/>
        <v>0</v>
      </c>
    </row>
    <row r="66" spans="1:8" ht="16.5" thickBot="1" x14ac:dyDescent="0.3">
      <c r="A66" s="480"/>
      <c r="B66" s="475"/>
      <c r="C66" s="482"/>
      <c r="D66" s="377" t="s">
        <v>36</v>
      </c>
      <c r="E66" s="61"/>
      <c r="F66" s="404"/>
      <c r="G66" s="94">
        <f>+F66*'Escandall del Servei'!$C$34</f>
        <v>0</v>
      </c>
      <c r="H66" s="94">
        <f t="shared" si="6"/>
        <v>0</v>
      </c>
    </row>
    <row r="67" spans="1:8" ht="16.5" thickBot="1" x14ac:dyDescent="0.3">
      <c r="A67" s="480"/>
      <c r="B67" s="475"/>
      <c r="C67" s="482"/>
      <c r="D67" s="377" t="s">
        <v>371</v>
      </c>
      <c r="E67" s="61"/>
      <c r="F67" s="404"/>
      <c r="G67" s="94">
        <f>+F67*'Escandall del Servei'!$C$34</f>
        <v>0</v>
      </c>
      <c r="H67" s="94">
        <f t="shared" si="6"/>
        <v>0</v>
      </c>
    </row>
    <row r="68" spans="1:8" ht="16.5" thickBot="1" x14ac:dyDescent="0.3">
      <c r="A68" s="480"/>
      <c r="B68" s="475"/>
      <c r="C68" s="482"/>
      <c r="D68" s="377" t="s">
        <v>372</v>
      </c>
      <c r="E68" s="61"/>
      <c r="F68" s="404"/>
      <c r="G68" s="94">
        <f>+F68*'Escandall del Servei'!$C$34</f>
        <v>0</v>
      </c>
      <c r="H68" s="94">
        <f t="shared" si="6"/>
        <v>0</v>
      </c>
    </row>
    <row r="69" spans="1:8" ht="16.5" thickBot="1" x14ac:dyDescent="0.3">
      <c r="A69" s="480"/>
      <c r="B69" s="475"/>
      <c r="C69" s="483"/>
      <c r="D69" s="377" t="s">
        <v>37</v>
      </c>
      <c r="E69" s="61"/>
      <c r="F69" s="404"/>
      <c r="G69" s="94">
        <f>+F69*'Escandall del Servei'!$C$34</f>
        <v>0</v>
      </c>
      <c r="H69" s="94">
        <f t="shared" si="6"/>
        <v>0</v>
      </c>
    </row>
    <row r="70" spans="1:8" ht="16.5" thickBot="1" x14ac:dyDescent="0.3">
      <c r="A70" s="480"/>
      <c r="B70" s="475"/>
      <c r="C70" s="481" t="s">
        <v>373</v>
      </c>
      <c r="D70" s="377" t="s">
        <v>374</v>
      </c>
      <c r="E70" s="61"/>
      <c r="F70" s="404"/>
      <c r="G70" s="94">
        <f>+F70*'Escandall del Servei'!$C$34</f>
        <v>0</v>
      </c>
      <c r="H70" s="94">
        <f t="shared" si="6"/>
        <v>0</v>
      </c>
    </row>
    <row r="71" spans="1:8" ht="16.5" thickBot="1" x14ac:dyDescent="0.3">
      <c r="A71" s="480"/>
      <c r="B71" s="475"/>
      <c r="C71" s="483"/>
      <c r="D71" s="377" t="s">
        <v>375</v>
      </c>
      <c r="E71" s="61">
        <v>1820</v>
      </c>
      <c r="F71" s="404"/>
      <c r="G71" s="94">
        <f>+F71*'Escandall del Servei'!$C$34</f>
        <v>0</v>
      </c>
      <c r="H71" s="94">
        <f t="shared" si="6"/>
        <v>0</v>
      </c>
    </row>
    <row r="72" spans="1:8" ht="16.5" thickBot="1" x14ac:dyDescent="0.3">
      <c r="A72" s="480"/>
      <c r="B72" s="475"/>
      <c r="C72" s="481" t="s">
        <v>376</v>
      </c>
      <c r="D72" s="377" t="s">
        <v>377</v>
      </c>
      <c r="E72" s="61"/>
      <c r="F72" s="404"/>
      <c r="G72" s="94">
        <f>+F72*'Escandall del Servei'!$C$34</f>
        <v>0</v>
      </c>
      <c r="H72" s="94">
        <f t="shared" si="6"/>
        <v>0</v>
      </c>
    </row>
    <row r="73" spans="1:8" ht="16.5" thickBot="1" x14ac:dyDescent="0.3">
      <c r="A73" s="480"/>
      <c r="B73" s="475"/>
      <c r="C73" s="484"/>
      <c r="D73" s="377" t="s">
        <v>378</v>
      </c>
      <c r="E73" s="61"/>
      <c r="F73" s="404"/>
      <c r="G73" s="94">
        <f>+F73*'Escandall del Servei'!$C$34</f>
        <v>0</v>
      </c>
      <c r="H73" s="94">
        <f t="shared" si="6"/>
        <v>0</v>
      </c>
    </row>
    <row r="74" spans="1:8" ht="16.5" thickBot="1" x14ac:dyDescent="0.3">
      <c r="A74" s="480"/>
      <c r="B74" s="475"/>
      <c r="C74" s="484"/>
      <c r="D74" s="377" t="s">
        <v>379</v>
      </c>
      <c r="E74" s="61"/>
      <c r="F74" s="404"/>
      <c r="G74" s="94">
        <f>+F74*'Escandall del Servei'!$C$34</f>
        <v>0</v>
      </c>
      <c r="H74" s="94">
        <f t="shared" si="6"/>
        <v>0</v>
      </c>
    </row>
    <row r="75" spans="1:8" ht="16.5" thickBot="1" x14ac:dyDescent="0.3">
      <c r="A75" s="480"/>
      <c r="B75" s="475"/>
      <c r="C75" s="484"/>
      <c r="D75" s="377" t="s">
        <v>380</v>
      </c>
      <c r="E75" s="61"/>
      <c r="F75" s="404"/>
      <c r="G75" s="94">
        <f>+F75*'Escandall del Servei'!$C$34</f>
        <v>0</v>
      </c>
      <c r="H75" s="94">
        <f t="shared" si="6"/>
        <v>0</v>
      </c>
    </row>
    <row r="76" spans="1:8" ht="16.5" thickBot="1" x14ac:dyDescent="0.3">
      <c r="A76" s="480"/>
      <c r="B76" s="475"/>
      <c r="C76" s="483"/>
      <c r="D76" s="377" t="s">
        <v>381</v>
      </c>
      <c r="E76" s="61"/>
      <c r="F76" s="404"/>
      <c r="G76" s="94">
        <f>+F76*'Escandall del Servei'!$C$34</f>
        <v>0</v>
      </c>
      <c r="H76" s="94">
        <f t="shared" si="6"/>
        <v>0</v>
      </c>
    </row>
    <row r="77" spans="1:8" ht="16.5" thickBot="1" x14ac:dyDescent="0.3">
      <c r="A77" s="480"/>
      <c r="B77" s="475"/>
      <c r="C77" s="378" t="s">
        <v>382</v>
      </c>
      <c r="D77" s="315"/>
      <c r="E77" s="46"/>
      <c r="F77" s="122">
        <f>SUM(F54:F76)</f>
        <v>0</v>
      </c>
      <c r="G77" s="124">
        <f t="shared" ref="G77:H77" si="7">SUM(G54:G76)</f>
        <v>0</v>
      </c>
      <c r="H77" s="124">
        <f t="shared" si="7"/>
        <v>0</v>
      </c>
    </row>
    <row r="78" spans="1:8" ht="16.5" thickBot="1" x14ac:dyDescent="0.3">
      <c r="A78" s="480"/>
      <c r="B78" s="475"/>
      <c r="C78" s="379" t="s">
        <v>383</v>
      </c>
      <c r="D78" s="315"/>
      <c r="E78" s="46"/>
      <c r="F78" s="123">
        <f>SUM(F77)</f>
        <v>0</v>
      </c>
      <c r="G78" s="125">
        <f t="shared" ref="G78:H78" si="8">SUM(G77)</f>
        <v>0</v>
      </c>
      <c r="H78" s="125">
        <f t="shared" si="8"/>
        <v>0</v>
      </c>
    </row>
    <row r="79" spans="1:8" ht="15" customHeight="1" thickBot="1" x14ac:dyDescent="0.3">
      <c r="A79" s="480" t="s">
        <v>295</v>
      </c>
      <c r="B79" s="475" t="s">
        <v>354</v>
      </c>
      <c r="C79" s="476" t="s">
        <v>359</v>
      </c>
      <c r="D79" s="380" t="s">
        <v>360</v>
      </c>
      <c r="E79" s="59"/>
      <c r="F79" s="404"/>
      <c r="G79" s="94">
        <f>+F79*'Escandall del Servei'!$C$34</f>
        <v>0</v>
      </c>
      <c r="H79" s="94">
        <f t="shared" ref="H79:H101" si="9">+G79/12</f>
        <v>0</v>
      </c>
    </row>
    <row r="80" spans="1:8" ht="16.5" thickBot="1" x14ac:dyDescent="0.3">
      <c r="A80" s="480"/>
      <c r="B80" s="475"/>
      <c r="C80" s="477"/>
      <c r="D80" s="377" t="s">
        <v>361</v>
      </c>
      <c r="E80" s="59">
        <v>35</v>
      </c>
      <c r="F80" s="404"/>
      <c r="G80" s="94">
        <f>+F80*'Escandall del Servei'!$C$34</f>
        <v>0</v>
      </c>
      <c r="H80" s="94">
        <f t="shared" si="9"/>
        <v>0</v>
      </c>
    </row>
    <row r="81" spans="1:8" ht="16.5" thickBot="1" x14ac:dyDescent="0.3">
      <c r="A81" s="480"/>
      <c r="B81" s="475"/>
      <c r="C81" s="477"/>
      <c r="D81" s="377" t="s">
        <v>362</v>
      </c>
      <c r="E81" s="59"/>
      <c r="F81" s="404"/>
      <c r="G81" s="94">
        <f>+F81*'Escandall del Servei'!$C$34</f>
        <v>0</v>
      </c>
      <c r="H81" s="94">
        <f t="shared" si="9"/>
        <v>0</v>
      </c>
    </row>
    <row r="82" spans="1:8" ht="16.5" thickBot="1" x14ac:dyDescent="0.3">
      <c r="A82" s="480"/>
      <c r="B82" s="475"/>
      <c r="C82" s="477"/>
      <c r="D82" s="377" t="s">
        <v>363</v>
      </c>
      <c r="E82" s="59"/>
      <c r="F82" s="404"/>
      <c r="G82" s="94">
        <f>+F82*'Escandall del Servei'!$C$34</f>
        <v>0</v>
      </c>
      <c r="H82" s="94">
        <f t="shared" si="9"/>
        <v>0</v>
      </c>
    </row>
    <row r="83" spans="1:8" ht="16.5" thickBot="1" x14ac:dyDescent="0.3">
      <c r="A83" s="480"/>
      <c r="B83" s="475"/>
      <c r="C83" s="477"/>
      <c r="D83" s="377" t="s">
        <v>364</v>
      </c>
      <c r="E83" s="59"/>
      <c r="F83" s="404"/>
      <c r="G83" s="94">
        <f>+F83*'Escandall del Servei'!$C$34</f>
        <v>0</v>
      </c>
      <c r="H83" s="94">
        <f t="shared" si="9"/>
        <v>0</v>
      </c>
    </row>
    <row r="84" spans="1:8" ht="16.5" thickBot="1" x14ac:dyDescent="0.3">
      <c r="A84" s="480"/>
      <c r="B84" s="475"/>
      <c r="C84" s="477"/>
      <c r="D84" s="377" t="s">
        <v>365</v>
      </c>
      <c r="E84" s="59"/>
      <c r="F84" s="404"/>
      <c r="G84" s="94">
        <f>+F84*'Escandall del Servei'!$C$34</f>
        <v>0</v>
      </c>
      <c r="H84" s="94">
        <f t="shared" si="9"/>
        <v>0</v>
      </c>
    </row>
    <row r="85" spans="1:8" ht="16.5" thickBot="1" x14ac:dyDescent="0.3">
      <c r="A85" s="480"/>
      <c r="B85" s="475"/>
      <c r="C85" s="477"/>
      <c r="D85" s="377" t="s">
        <v>366</v>
      </c>
      <c r="E85" s="59"/>
      <c r="F85" s="404"/>
      <c r="G85" s="94">
        <f>+F85*'Escandall del Servei'!$C$34</f>
        <v>0</v>
      </c>
      <c r="H85" s="94">
        <f t="shared" si="9"/>
        <v>0</v>
      </c>
    </row>
    <row r="86" spans="1:8" ht="16.5" thickBot="1" x14ac:dyDescent="0.3">
      <c r="A86" s="480"/>
      <c r="B86" s="475"/>
      <c r="C86" s="477"/>
      <c r="D86" s="377" t="s">
        <v>367</v>
      </c>
      <c r="E86" s="59"/>
      <c r="F86" s="404"/>
      <c r="G86" s="94">
        <f>+F86*'Escandall del Servei'!$C$34</f>
        <v>0</v>
      </c>
      <c r="H86" s="94">
        <f t="shared" si="9"/>
        <v>0</v>
      </c>
    </row>
    <row r="87" spans="1:8" ht="14.45" customHeight="1" thickBot="1" x14ac:dyDescent="0.3">
      <c r="A87" s="480"/>
      <c r="B87" s="475"/>
      <c r="C87" s="478" t="s">
        <v>368</v>
      </c>
      <c r="D87" s="377" t="s">
        <v>360</v>
      </c>
      <c r="E87" s="59"/>
      <c r="F87" s="404"/>
      <c r="G87" s="94">
        <f>+F87*'Escandall del Servei'!$C$34</f>
        <v>0</v>
      </c>
      <c r="H87" s="94">
        <f t="shared" si="9"/>
        <v>0</v>
      </c>
    </row>
    <row r="88" spans="1:8" ht="16.5" thickBot="1" x14ac:dyDescent="0.3">
      <c r="A88" s="480"/>
      <c r="B88" s="475"/>
      <c r="C88" s="477"/>
      <c r="D88" s="377" t="s">
        <v>367</v>
      </c>
      <c r="E88" s="59"/>
      <c r="F88" s="404"/>
      <c r="G88" s="94">
        <f>+F88*'Escandall del Servei'!$C$34</f>
        <v>0</v>
      </c>
      <c r="H88" s="94">
        <f t="shared" si="9"/>
        <v>0</v>
      </c>
    </row>
    <row r="89" spans="1:8" ht="16.5" thickBot="1" x14ac:dyDescent="0.3">
      <c r="A89" s="480"/>
      <c r="B89" s="475"/>
      <c r="C89" s="481" t="s">
        <v>369</v>
      </c>
      <c r="D89" s="377" t="s">
        <v>370</v>
      </c>
      <c r="E89" s="59"/>
      <c r="F89" s="404"/>
      <c r="G89" s="94">
        <f>+F89*'Escandall del Servei'!$C$34</f>
        <v>0</v>
      </c>
      <c r="H89" s="94">
        <f t="shared" si="9"/>
        <v>0</v>
      </c>
    </row>
    <row r="90" spans="1:8" ht="16.5" thickBot="1" x14ac:dyDescent="0.3">
      <c r="A90" s="480"/>
      <c r="B90" s="475"/>
      <c r="C90" s="482"/>
      <c r="D90" s="377" t="s">
        <v>35</v>
      </c>
      <c r="E90" s="59"/>
      <c r="F90" s="404"/>
      <c r="G90" s="94">
        <f>+F90*'Escandall del Servei'!$C$34</f>
        <v>0</v>
      </c>
      <c r="H90" s="94">
        <f t="shared" si="9"/>
        <v>0</v>
      </c>
    </row>
    <row r="91" spans="1:8" ht="16.5" thickBot="1" x14ac:dyDescent="0.3">
      <c r="A91" s="480"/>
      <c r="B91" s="475"/>
      <c r="C91" s="482"/>
      <c r="D91" s="377" t="s">
        <v>36</v>
      </c>
      <c r="E91" s="59"/>
      <c r="F91" s="404"/>
      <c r="G91" s="94">
        <f>+F91*'Escandall del Servei'!$C$34</f>
        <v>0</v>
      </c>
      <c r="H91" s="94">
        <f t="shared" si="9"/>
        <v>0</v>
      </c>
    </row>
    <row r="92" spans="1:8" ht="16.5" thickBot="1" x14ac:dyDescent="0.3">
      <c r="A92" s="480"/>
      <c r="B92" s="475"/>
      <c r="C92" s="482"/>
      <c r="D92" s="377" t="s">
        <v>371</v>
      </c>
      <c r="E92" s="59"/>
      <c r="F92" s="404"/>
      <c r="G92" s="94">
        <f>+F92*'Escandall del Servei'!$C$34</f>
        <v>0</v>
      </c>
      <c r="H92" s="94">
        <f t="shared" si="9"/>
        <v>0</v>
      </c>
    </row>
    <row r="93" spans="1:8" ht="16.5" thickBot="1" x14ac:dyDescent="0.3">
      <c r="A93" s="480"/>
      <c r="B93" s="475"/>
      <c r="C93" s="482"/>
      <c r="D93" s="377" t="s">
        <v>372</v>
      </c>
      <c r="E93" s="59"/>
      <c r="F93" s="404"/>
      <c r="G93" s="94">
        <f>+F93*'Escandall del Servei'!$C$34</f>
        <v>0</v>
      </c>
      <c r="H93" s="94">
        <f t="shared" si="9"/>
        <v>0</v>
      </c>
    </row>
    <row r="94" spans="1:8" ht="16.5" thickBot="1" x14ac:dyDescent="0.3">
      <c r="A94" s="480"/>
      <c r="B94" s="475"/>
      <c r="C94" s="483"/>
      <c r="D94" s="377" t="s">
        <v>37</v>
      </c>
      <c r="E94" s="59"/>
      <c r="F94" s="404"/>
      <c r="G94" s="94">
        <f>+F94*'Escandall del Servei'!$C$34</f>
        <v>0</v>
      </c>
      <c r="H94" s="94">
        <f t="shared" si="9"/>
        <v>0</v>
      </c>
    </row>
    <row r="95" spans="1:8" ht="16.5" thickBot="1" x14ac:dyDescent="0.3">
      <c r="A95" s="480"/>
      <c r="B95" s="475"/>
      <c r="C95" s="481" t="s">
        <v>373</v>
      </c>
      <c r="D95" s="377" t="s">
        <v>374</v>
      </c>
      <c r="E95" s="59"/>
      <c r="F95" s="404"/>
      <c r="G95" s="94">
        <f>+F95*'Escandall del Servei'!$C$34</f>
        <v>0</v>
      </c>
      <c r="H95" s="94">
        <f t="shared" si="9"/>
        <v>0</v>
      </c>
    </row>
    <row r="96" spans="1:8" ht="16.5" thickBot="1" x14ac:dyDescent="0.3">
      <c r="A96" s="480"/>
      <c r="B96" s="475"/>
      <c r="C96" s="483"/>
      <c r="D96" s="377" t="s">
        <v>375</v>
      </c>
      <c r="E96" s="59"/>
      <c r="F96" s="404"/>
      <c r="G96" s="94">
        <f>+F96*'Escandall del Servei'!$C$34</f>
        <v>0</v>
      </c>
      <c r="H96" s="94">
        <f t="shared" si="9"/>
        <v>0</v>
      </c>
    </row>
    <row r="97" spans="1:8" ht="16.5" thickBot="1" x14ac:dyDescent="0.3">
      <c r="A97" s="480"/>
      <c r="B97" s="475"/>
      <c r="C97" s="481" t="s">
        <v>376</v>
      </c>
      <c r="D97" s="377" t="s">
        <v>377</v>
      </c>
      <c r="E97" s="59"/>
      <c r="F97" s="404"/>
      <c r="G97" s="94">
        <f>+F97*'Escandall del Servei'!$C$34</f>
        <v>0</v>
      </c>
      <c r="H97" s="94">
        <f t="shared" si="9"/>
        <v>0</v>
      </c>
    </row>
    <row r="98" spans="1:8" ht="16.5" thickBot="1" x14ac:dyDescent="0.3">
      <c r="A98" s="480"/>
      <c r="B98" s="475"/>
      <c r="C98" s="484"/>
      <c r="D98" s="377" t="s">
        <v>378</v>
      </c>
      <c r="E98" s="59"/>
      <c r="F98" s="404"/>
      <c r="G98" s="94">
        <f>+F98*'Escandall del Servei'!$C$34</f>
        <v>0</v>
      </c>
      <c r="H98" s="94">
        <f t="shared" si="9"/>
        <v>0</v>
      </c>
    </row>
    <row r="99" spans="1:8" ht="16.5" thickBot="1" x14ac:dyDescent="0.3">
      <c r="A99" s="480"/>
      <c r="B99" s="475"/>
      <c r="C99" s="484"/>
      <c r="D99" s="377" t="s">
        <v>379</v>
      </c>
      <c r="E99" s="59"/>
      <c r="F99" s="404"/>
      <c r="G99" s="94">
        <f>+F99*'Escandall del Servei'!$C$34</f>
        <v>0</v>
      </c>
      <c r="H99" s="94">
        <f t="shared" si="9"/>
        <v>0</v>
      </c>
    </row>
    <row r="100" spans="1:8" ht="16.5" thickBot="1" x14ac:dyDescent="0.3">
      <c r="A100" s="480"/>
      <c r="B100" s="475"/>
      <c r="C100" s="484"/>
      <c r="D100" s="377" t="s">
        <v>380</v>
      </c>
      <c r="E100" s="59"/>
      <c r="F100" s="404"/>
      <c r="G100" s="94">
        <f>+F100*'Escandall del Servei'!$C$34</f>
        <v>0</v>
      </c>
      <c r="H100" s="94">
        <f t="shared" si="9"/>
        <v>0</v>
      </c>
    </row>
    <row r="101" spans="1:8" ht="16.5" thickBot="1" x14ac:dyDescent="0.3">
      <c r="A101" s="480"/>
      <c r="B101" s="475"/>
      <c r="C101" s="483"/>
      <c r="D101" s="377" t="s">
        <v>381</v>
      </c>
      <c r="E101" s="59"/>
      <c r="F101" s="404"/>
      <c r="G101" s="94">
        <f>+F101*'Escandall del Servei'!$C$34</f>
        <v>0</v>
      </c>
      <c r="H101" s="94">
        <f t="shared" si="9"/>
        <v>0</v>
      </c>
    </row>
    <row r="102" spans="1:8" ht="16.5" thickBot="1" x14ac:dyDescent="0.3">
      <c r="A102" s="480"/>
      <c r="B102" s="475"/>
      <c r="C102" s="378" t="s">
        <v>382</v>
      </c>
      <c r="D102" s="315"/>
      <c r="E102" s="46"/>
      <c r="F102" s="122">
        <f>SUM(F79:F101)</f>
        <v>0</v>
      </c>
      <c r="G102" s="124">
        <f t="shared" ref="G102:H102" si="10">SUM(G79:G101)</f>
        <v>0</v>
      </c>
      <c r="H102" s="124">
        <f t="shared" si="10"/>
        <v>0</v>
      </c>
    </row>
    <row r="103" spans="1:8" ht="16.5" thickBot="1" x14ac:dyDescent="0.3">
      <c r="A103" s="480"/>
      <c r="B103" s="475"/>
      <c r="C103" s="379" t="s">
        <v>383</v>
      </c>
      <c r="D103" s="315"/>
      <c r="E103" s="70"/>
      <c r="F103" s="123">
        <f>SUM(F102)</f>
        <v>0</v>
      </c>
      <c r="G103" s="125">
        <f t="shared" ref="G103:H103" si="11">SUM(G102)</f>
        <v>0</v>
      </c>
      <c r="H103" s="125">
        <f t="shared" si="11"/>
        <v>0</v>
      </c>
    </row>
    <row r="104" spans="1:8" ht="14.45" customHeight="1" thickBot="1" x14ac:dyDescent="0.3">
      <c r="A104" s="488" t="s">
        <v>384</v>
      </c>
      <c r="B104" s="485" t="s">
        <v>354</v>
      </c>
      <c r="C104" s="476" t="s">
        <v>359</v>
      </c>
      <c r="D104" s="380" t="s">
        <v>360</v>
      </c>
      <c r="E104" s="71">
        <f t="shared" ref="E104:E126" si="12">SUM(E4+E29+E54+E79)</f>
        <v>108556.26999999999</v>
      </c>
      <c r="F104" s="112">
        <f t="shared" ref="F104:F126" si="13">+F4+F29+F54+F79</f>
        <v>0</v>
      </c>
      <c r="G104" s="126">
        <f t="shared" ref="G104:H104" si="14">+G4+G29+G54+G79</f>
        <v>0</v>
      </c>
      <c r="H104" s="126">
        <f t="shared" si="14"/>
        <v>0</v>
      </c>
    </row>
    <row r="105" spans="1:8" ht="16.5" thickBot="1" x14ac:dyDescent="0.3">
      <c r="A105" s="461"/>
      <c r="B105" s="486"/>
      <c r="C105" s="477"/>
      <c r="D105" s="377" t="s">
        <v>361</v>
      </c>
      <c r="E105" s="60">
        <f t="shared" si="12"/>
        <v>279</v>
      </c>
      <c r="F105" s="112">
        <f t="shared" si="13"/>
        <v>0</v>
      </c>
      <c r="G105" s="126">
        <f t="shared" ref="G105:H126" si="15">+G5+G30+G55+G80</f>
        <v>0</v>
      </c>
      <c r="H105" s="126">
        <f t="shared" si="15"/>
        <v>0</v>
      </c>
    </row>
    <row r="106" spans="1:8" ht="16.5" thickBot="1" x14ac:dyDescent="0.3">
      <c r="A106" s="461"/>
      <c r="B106" s="486"/>
      <c r="C106" s="477"/>
      <c r="D106" s="377" t="s">
        <v>362</v>
      </c>
      <c r="E106" s="60">
        <f t="shared" si="12"/>
        <v>104</v>
      </c>
      <c r="F106" s="112">
        <f t="shared" si="13"/>
        <v>0</v>
      </c>
      <c r="G106" s="126">
        <f t="shared" si="15"/>
        <v>0</v>
      </c>
      <c r="H106" s="126">
        <f t="shared" si="15"/>
        <v>0</v>
      </c>
    </row>
    <row r="107" spans="1:8" ht="16.5" thickBot="1" x14ac:dyDescent="0.3">
      <c r="A107" s="461"/>
      <c r="B107" s="486"/>
      <c r="C107" s="477"/>
      <c r="D107" s="377" t="s">
        <v>363</v>
      </c>
      <c r="E107" s="60">
        <f t="shared" si="12"/>
        <v>113</v>
      </c>
      <c r="F107" s="112">
        <f t="shared" si="13"/>
        <v>0</v>
      </c>
      <c r="G107" s="126">
        <f t="shared" si="15"/>
        <v>0</v>
      </c>
      <c r="H107" s="126">
        <f t="shared" si="15"/>
        <v>0</v>
      </c>
    </row>
    <row r="108" spans="1:8" ht="16.5" thickBot="1" x14ac:dyDescent="0.3">
      <c r="A108" s="461"/>
      <c r="B108" s="486"/>
      <c r="C108" s="477"/>
      <c r="D108" s="377" t="s">
        <v>364</v>
      </c>
      <c r="E108" s="60">
        <f t="shared" si="12"/>
        <v>690</v>
      </c>
      <c r="F108" s="112">
        <f t="shared" si="13"/>
        <v>0</v>
      </c>
      <c r="G108" s="126">
        <f t="shared" si="15"/>
        <v>0</v>
      </c>
      <c r="H108" s="126">
        <f t="shared" si="15"/>
        <v>0</v>
      </c>
    </row>
    <row r="109" spans="1:8" ht="16.5" thickBot="1" x14ac:dyDescent="0.3">
      <c r="A109" s="461"/>
      <c r="B109" s="486"/>
      <c r="C109" s="477"/>
      <c r="D109" s="377" t="s">
        <v>365</v>
      </c>
      <c r="E109" s="60">
        <f t="shared" si="12"/>
        <v>690</v>
      </c>
      <c r="F109" s="112">
        <f t="shared" si="13"/>
        <v>0</v>
      </c>
      <c r="G109" s="126">
        <f t="shared" si="15"/>
        <v>0</v>
      </c>
      <c r="H109" s="126">
        <f t="shared" si="15"/>
        <v>0</v>
      </c>
    </row>
    <row r="110" spans="1:8" ht="16.5" thickBot="1" x14ac:dyDescent="0.3">
      <c r="A110" s="461"/>
      <c r="B110" s="486"/>
      <c r="C110" s="477"/>
      <c r="D110" s="377" t="s">
        <v>366</v>
      </c>
      <c r="E110" s="60">
        <f t="shared" si="12"/>
        <v>600</v>
      </c>
      <c r="F110" s="112">
        <f t="shared" si="13"/>
        <v>0</v>
      </c>
      <c r="G110" s="126">
        <f t="shared" si="15"/>
        <v>0</v>
      </c>
      <c r="H110" s="126">
        <f t="shared" si="15"/>
        <v>0</v>
      </c>
    </row>
    <row r="111" spans="1:8" ht="16.5" thickBot="1" x14ac:dyDescent="0.3">
      <c r="A111" s="461"/>
      <c r="B111" s="486"/>
      <c r="C111" s="477"/>
      <c r="D111" s="377" t="s">
        <v>367</v>
      </c>
      <c r="E111" s="60">
        <f t="shared" si="12"/>
        <v>0</v>
      </c>
      <c r="F111" s="112">
        <f t="shared" si="13"/>
        <v>0</v>
      </c>
      <c r="G111" s="126">
        <f t="shared" si="15"/>
        <v>0</v>
      </c>
      <c r="H111" s="126">
        <f t="shared" si="15"/>
        <v>0</v>
      </c>
    </row>
    <row r="112" spans="1:8" ht="14.45" customHeight="1" thickBot="1" x14ac:dyDescent="0.3">
      <c r="A112" s="461"/>
      <c r="B112" s="486"/>
      <c r="C112" s="478" t="s">
        <v>368</v>
      </c>
      <c r="D112" s="377" t="s">
        <v>360</v>
      </c>
      <c r="E112" s="60">
        <f t="shared" si="12"/>
        <v>0</v>
      </c>
      <c r="F112" s="112">
        <f t="shared" si="13"/>
        <v>0</v>
      </c>
      <c r="G112" s="126">
        <f t="shared" si="15"/>
        <v>0</v>
      </c>
      <c r="H112" s="126">
        <f t="shared" si="15"/>
        <v>0</v>
      </c>
    </row>
    <row r="113" spans="1:8" ht="16.5" thickBot="1" x14ac:dyDescent="0.3">
      <c r="A113" s="461"/>
      <c r="B113" s="486"/>
      <c r="C113" s="477"/>
      <c r="D113" s="377" t="s">
        <v>367</v>
      </c>
      <c r="E113" s="60">
        <f t="shared" si="12"/>
        <v>0</v>
      </c>
      <c r="F113" s="112">
        <f t="shared" si="13"/>
        <v>0</v>
      </c>
      <c r="G113" s="126">
        <f t="shared" si="15"/>
        <v>0</v>
      </c>
      <c r="H113" s="126">
        <f t="shared" si="15"/>
        <v>0</v>
      </c>
    </row>
    <row r="114" spans="1:8" ht="16.5" thickBot="1" x14ac:dyDescent="0.3">
      <c r="A114" s="461"/>
      <c r="B114" s="486"/>
      <c r="C114" s="481" t="s">
        <v>369</v>
      </c>
      <c r="D114" s="377" t="s">
        <v>370</v>
      </c>
      <c r="E114" s="60">
        <f t="shared" si="12"/>
        <v>25447.73</v>
      </c>
      <c r="F114" s="112">
        <f t="shared" si="13"/>
        <v>0</v>
      </c>
      <c r="G114" s="126">
        <f t="shared" si="15"/>
        <v>0</v>
      </c>
      <c r="H114" s="126">
        <f t="shared" si="15"/>
        <v>0</v>
      </c>
    </row>
    <row r="115" spans="1:8" ht="16.5" thickBot="1" x14ac:dyDescent="0.3">
      <c r="A115" s="461"/>
      <c r="B115" s="486"/>
      <c r="C115" s="482"/>
      <c r="D115" s="377" t="s">
        <v>35</v>
      </c>
      <c r="E115" s="60">
        <f t="shared" si="12"/>
        <v>25447.73</v>
      </c>
      <c r="F115" s="112">
        <f t="shared" si="13"/>
        <v>0</v>
      </c>
      <c r="G115" s="126">
        <f t="shared" si="15"/>
        <v>0</v>
      </c>
      <c r="H115" s="126">
        <f t="shared" si="15"/>
        <v>0</v>
      </c>
    </row>
    <row r="116" spans="1:8" ht="16.5" thickBot="1" x14ac:dyDescent="0.3">
      <c r="A116" s="461"/>
      <c r="B116" s="486"/>
      <c r="C116" s="482"/>
      <c r="D116" s="377" t="s">
        <v>36</v>
      </c>
      <c r="E116" s="60">
        <f t="shared" si="12"/>
        <v>15493.39</v>
      </c>
      <c r="F116" s="112">
        <f t="shared" si="13"/>
        <v>0</v>
      </c>
      <c r="G116" s="126">
        <f t="shared" si="15"/>
        <v>0</v>
      </c>
      <c r="H116" s="126">
        <f t="shared" si="15"/>
        <v>0</v>
      </c>
    </row>
    <row r="117" spans="1:8" ht="16.5" thickBot="1" x14ac:dyDescent="0.3">
      <c r="A117" s="461"/>
      <c r="B117" s="486"/>
      <c r="C117" s="482"/>
      <c r="D117" s="377" t="s">
        <v>371</v>
      </c>
      <c r="E117" s="60">
        <f t="shared" si="12"/>
        <v>6240.78</v>
      </c>
      <c r="F117" s="112">
        <f t="shared" si="13"/>
        <v>0</v>
      </c>
      <c r="G117" s="126">
        <f t="shared" si="15"/>
        <v>0</v>
      </c>
      <c r="H117" s="126">
        <f t="shared" si="15"/>
        <v>0</v>
      </c>
    </row>
    <row r="118" spans="1:8" ht="16.5" thickBot="1" x14ac:dyDescent="0.3">
      <c r="A118" s="461"/>
      <c r="B118" s="486"/>
      <c r="C118" s="482"/>
      <c r="D118" s="377" t="s">
        <v>372</v>
      </c>
      <c r="E118" s="60">
        <f t="shared" si="12"/>
        <v>15854.28</v>
      </c>
      <c r="F118" s="112">
        <f t="shared" si="13"/>
        <v>0</v>
      </c>
      <c r="G118" s="126">
        <f t="shared" si="15"/>
        <v>0</v>
      </c>
      <c r="H118" s="126">
        <f t="shared" si="15"/>
        <v>0</v>
      </c>
    </row>
    <row r="119" spans="1:8" ht="16.5" thickBot="1" x14ac:dyDescent="0.3">
      <c r="A119" s="461"/>
      <c r="B119" s="486"/>
      <c r="C119" s="483"/>
      <c r="D119" s="377" t="s">
        <v>37</v>
      </c>
      <c r="E119" s="60">
        <f t="shared" si="12"/>
        <v>2565.4499999999998</v>
      </c>
      <c r="F119" s="112">
        <f t="shared" si="13"/>
        <v>0</v>
      </c>
      <c r="G119" s="126">
        <f t="shared" si="15"/>
        <v>0</v>
      </c>
      <c r="H119" s="126">
        <f t="shared" si="15"/>
        <v>0</v>
      </c>
    </row>
    <row r="120" spans="1:8" ht="16.5" thickBot="1" x14ac:dyDescent="0.3">
      <c r="A120" s="461"/>
      <c r="B120" s="486"/>
      <c r="C120" s="481" t="s">
        <v>373</v>
      </c>
      <c r="D120" s="377" t="s">
        <v>374</v>
      </c>
      <c r="E120" s="354">
        <f t="shared" si="12"/>
        <v>2975</v>
      </c>
      <c r="F120" s="112">
        <f t="shared" si="13"/>
        <v>0</v>
      </c>
      <c r="G120" s="126">
        <f t="shared" si="15"/>
        <v>0</v>
      </c>
      <c r="H120" s="126">
        <f t="shared" si="15"/>
        <v>0</v>
      </c>
    </row>
    <row r="121" spans="1:8" ht="16.5" thickBot="1" x14ac:dyDescent="0.3">
      <c r="A121" s="461"/>
      <c r="B121" s="486"/>
      <c r="C121" s="483"/>
      <c r="D121" s="377" t="s">
        <v>375</v>
      </c>
      <c r="E121" s="354">
        <f t="shared" si="12"/>
        <v>1820</v>
      </c>
      <c r="F121" s="112">
        <f t="shared" si="13"/>
        <v>0</v>
      </c>
      <c r="G121" s="126">
        <f t="shared" si="15"/>
        <v>0</v>
      </c>
      <c r="H121" s="126">
        <f t="shared" si="15"/>
        <v>0</v>
      </c>
    </row>
    <row r="122" spans="1:8" ht="16.5" thickBot="1" x14ac:dyDescent="0.3">
      <c r="A122" s="461"/>
      <c r="B122" s="486"/>
      <c r="C122" s="481" t="s">
        <v>376</v>
      </c>
      <c r="D122" s="377" t="s">
        <v>377</v>
      </c>
      <c r="E122" s="354">
        <f t="shared" si="12"/>
        <v>70.5</v>
      </c>
      <c r="F122" s="112">
        <f t="shared" si="13"/>
        <v>0</v>
      </c>
      <c r="G122" s="126">
        <f t="shared" si="15"/>
        <v>0</v>
      </c>
      <c r="H122" s="126">
        <f t="shared" si="15"/>
        <v>0</v>
      </c>
    </row>
    <row r="123" spans="1:8" ht="16.5" thickBot="1" x14ac:dyDescent="0.3">
      <c r="A123" s="461"/>
      <c r="B123" s="486"/>
      <c r="C123" s="484"/>
      <c r="D123" s="377" t="s">
        <v>378</v>
      </c>
      <c r="E123" s="354">
        <f t="shared" si="12"/>
        <v>70.5</v>
      </c>
      <c r="F123" s="112">
        <f t="shared" si="13"/>
        <v>0</v>
      </c>
      <c r="G123" s="126">
        <f t="shared" si="15"/>
        <v>0</v>
      </c>
      <c r="H123" s="126">
        <f t="shared" si="15"/>
        <v>0</v>
      </c>
    </row>
    <row r="124" spans="1:8" ht="16.5" thickBot="1" x14ac:dyDescent="0.3">
      <c r="A124" s="461"/>
      <c r="B124" s="486"/>
      <c r="C124" s="484"/>
      <c r="D124" s="377" t="s">
        <v>379</v>
      </c>
      <c r="E124" s="354">
        <f t="shared" si="12"/>
        <v>0</v>
      </c>
      <c r="F124" s="112">
        <f t="shared" si="13"/>
        <v>0</v>
      </c>
      <c r="G124" s="126">
        <f t="shared" si="15"/>
        <v>0</v>
      </c>
      <c r="H124" s="126">
        <f t="shared" si="15"/>
        <v>0</v>
      </c>
    </row>
    <row r="125" spans="1:8" ht="16.5" thickBot="1" x14ac:dyDescent="0.3">
      <c r="A125" s="461"/>
      <c r="B125" s="486"/>
      <c r="C125" s="484"/>
      <c r="D125" s="377" t="s">
        <v>380</v>
      </c>
      <c r="E125" s="354">
        <f t="shared" si="12"/>
        <v>70.5</v>
      </c>
      <c r="F125" s="112">
        <f t="shared" si="13"/>
        <v>0</v>
      </c>
      <c r="G125" s="126">
        <f t="shared" si="15"/>
        <v>0</v>
      </c>
      <c r="H125" s="126">
        <f t="shared" si="15"/>
        <v>0</v>
      </c>
    </row>
    <row r="126" spans="1:8" ht="16.5" thickBot="1" x14ac:dyDescent="0.3">
      <c r="A126" s="461"/>
      <c r="B126" s="486"/>
      <c r="C126" s="483"/>
      <c r="D126" s="377" t="s">
        <v>381</v>
      </c>
      <c r="E126" s="354">
        <f t="shared" si="12"/>
        <v>70.5</v>
      </c>
      <c r="F126" s="112">
        <f t="shared" si="13"/>
        <v>0</v>
      </c>
      <c r="G126" s="126">
        <f t="shared" si="15"/>
        <v>0</v>
      </c>
      <c r="H126" s="126">
        <f t="shared" si="15"/>
        <v>0</v>
      </c>
    </row>
    <row r="127" spans="1:8" ht="16.5" thickBot="1" x14ac:dyDescent="0.3">
      <c r="A127" s="461"/>
      <c r="B127" s="486"/>
      <c r="C127" s="378" t="s">
        <v>382</v>
      </c>
      <c r="D127" s="315"/>
      <c r="E127" s="46"/>
      <c r="F127" s="122">
        <f>SUM(F104:F126)</f>
        <v>0</v>
      </c>
      <c r="G127" s="124">
        <f t="shared" ref="G127:H127" si="16">SUM(G104:G126)</f>
        <v>0</v>
      </c>
      <c r="H127" s="124">
        <f t="shared" si="16"/>
        <v>0</v>
      </c>
    </row>
    <row r="128" spans="1:8" ht="16.5" thickBot="1" x14ac:dyDescent="0.3">
      <c r="A128" s="489"/>
      <c r="B128" s="487"/>
      <c r="C128" s="379" t="s">
        <v>383</v>
      </c>
      <c r="D128" s="315"/>
      <c r="E128" s="46"/>
      <c r="F128" s="123">
        <f>SUM(F127)</f>
        <v>0</v>
      </c>
      <c r="G128" s="125">
        <f>SUM(G127)</f>
        <v>0</v>
      </c>
      <c r="H128" s="125">
        <f t="shared" ref="H128" si="17">SUM(H127)</f>
        <v>0</v>
      </c>
    </row>
    <row r="132" ht="15" customHeight="1" x14ac:dyDescent="0.25"/>
    <row r="135" ht="15" customHeight="1" x14ac:dyDescent="0.25"/>
    <row r="138" ht="15" customHeight="1" x14ac:dyDescent="0.25"/>
    <row r="141" ht="15" customHeight="1" x14ac:dyDescent="0.25"/>
    <row r="144" ht="15" customHeight="1" x14ac:dyDescent="0.25"/>
  </sheetData>
  <sheetProtection algorithmName="SHA-512" hashValue="az50wfsC6+idO52/sFWGCLcfnoQ6FbRJu6qFx1hIUm2kw1AD5bSsUFEBO+ruGAmO+ylxLnpD//IyrEhL8oS1oA==" saltValue="uk74MgjKCQAYfV1RSQZaZA==" spinCount="100000" sheet="1" objects="1" scenarios="1"/>
  <autoFilter ref="A3:H133" xr:uid="{14AFA59A-89E0-40DE-A3D6-5E736170BD95}"/>
  <mergeCells count="36">
    <mergeCell ref="B104:B128"/>
    <mergeCell ref="A104:A128"/>
    <mergeCell ref="C104:C111"/>
    <mergeCell ref="C112:C113"/>
    <mergeCell ref="C120:C121"/>
    <mergeCell ref="C122:C126"/>
    <mergeCell ref="C114:C119"/>
    <mergeCell ref="A79:A103"/>
    <mergeCell ref="C79:C86"/>
    <mergeCell ref="C14:C19"/>
    <mergeCell ref="C95:C96"/>
    <mergeCell ref="C97:C101"/>
    <mergeCell ref="C87:C88"/>
    <mergeCell ref="C20:C21"/>
    <mergeCell ref="C22:C26"/>
    <mergeCell ref="C45:C46"/>
    <mergeCell ref="C47:C51"/>
    <mergeCell ref="C70:C71"/>
    <mergeCell ref="C72:C76"/>
    <mergeCell ref="C39:C44"/>
    <mergeCell ref="C64:C69"/>
    <mergeCell ref="C89:C94"/>
    <mergeCell ref="A4:A28"/>
    <mergeCell ref="A29:A53"/>
    <mergeCell ref="C29:C36"/>
    <mergeCell ref="C37:C38"/>
    <mergeCell ref="A54:A78"/>
    <mergeCell ref="C54:C61"/>
    <mergeCell ref="C62:C63"/>
    <mergeCell ref="B54:B78"/>
    <mergeCell ref="B79:B103"/>
    <mergeCell ref="C4:C11"/>
    <mergeCell ref="C12:C13"/>
    <mergeCell ref="B1:H1"/>
    <mergeCell ref="B4:B28"/>
    <mergeCell ref="B29:B53"/>
  </mergeCells>
  <phoneticPr fontId="25" type="noConversion"/>
  <hyperlinks>
    <hyperlink ref="A1" location="Inici!A1" display="Inici" xr:uid="{BF78508C-49AF-4674-991F-27F3049286C7}"/>
  </hyperlinks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3"/>
  <sheetViews>
    <sheetView zoomScale="130" zoomScaleNormal="130" workbookViewId="0"/>
  </sheetViews>
  <sheetFormatPr baseColWidth="10" defaultColWidth="11.42578125" defaultRowHeight="15" x14ac:dyDescent="0.25"/>
  <cols>
    <col min="1" max="1" width="20.7109375" style="6" customWidth="1"/>
    <col min="2" max="2" width="16.42578125" style="127" bestFit="1" customWidth="1"/>
    <col min="3" max="3" width="2.140625" style="127" customWidth="1"/>
    <col min="4" max="4" width="11.7109375" style="128" bestFit="1" customWidth="1"/>
    <col min="5" max="5" width="14.140625" style="6" bestFit="1" customWidth="1"/>
    <col min="6" max="7" width="14.85546875" style="6" bestFit="1" customWidth="1"/>
    <col min="8" max="8" width="11.7109375" style="6" bestFit="1" customWidth="1"/>
    <col min="9" max="9" width="12.140625" style="6" bestFit="1" customWidth="1"/>
    <col min="10" max="10" width="11.7109375" style="6" bestFit="1" customWidth="1"/>
    <col min="11" max="11" width="12.42578125" style="6" bestFit="1" customWidth="1"/>
    <col min="12" max="13" width="11.85546875" style="6" bestFit="1" customWidth="1"/>
    <col min="14" max="14" width="17.42578125" style="6" customWidth="1"/>
    <col min="15" max="15" width="16.140625" style="6" customWidth="1"/>
    <col min="16" max="16384" width="11.42578125" style="6"/>
  </cols>
  <sheetData>
    <row r="1" spans="1:15" ht="30" thickTop="1" thickBot="1" x14ac:dyDescent="0.3">
      <c r="A1" s="400" t="s">
        <v>28</v>
      </c>
      <c r="B1" s="493" t="s">
        <v>424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5"/>
    </row>
    <row r="2" spans="1:15" ht="16.5" thickTop="1" thickBot="1" x14ac:dyDescent="0.3">
      <c r="D2" s="157">
        <v>1</v>
      </c>
      <c r="E2" s="158">
        <v>2</v>
      </c>
      <c r="F2" s="158">
        <v>3</v>
      </c>
      <c r="G2" s="158">
        <v>4</v>
      </c>
      <c r="H2" s="158">
        <v>5</v>
      </c>
      <c r="I2" s="158">
        <v>6</v>
      </c>
      <c r="J2" s="158">
        <v>7</v>
      </c>
      <c r="K2" s="158">
        <v>8</v>
      </c>
      <c r="L2" s="158">
        <v>9</v>
      </c>
      <c r="M2" s="158">
        <v>10</v>
      </c>
      <c r="N2" s="159"/>
      <c r="O2" s="160"/>
    </row>
    <row r="3" spans="1:15" ht="46.5" thickTop="1" thickBot="1" x14ac:dyDescent="0.3">
      <c r="B3" s="166" t="s">
        <v>520</v>
      </c>
      <c r="C3" s="6"/>
      <c r="D3" s="153" t="s">
        <v>1</v>
      </c>
      <c r="E3" s="154" t="s">
        <v>24</v>
      </c>
      <c r="F3" s="155" t="s">
        <v>25</v>
      </c>
      <c r="G3" s="155" t="s">
        <v>26</v>
      </c>
      <c r="H3" s="155" t="s">
        <v>3</v>
      </c>
      <c r="I3" s="155" t="s">
        <v>12</v>
      </c>
      <c r="J3" s="155" t="s">
        <v>5</v>
      </c>
      <c r="K3" s="155" t="s">
        <v>4</v>
      </c>
      <c r="L3" s="155" t="s">
        <v>2</v>
      </c>
      <c r="M3" s="155" t="s">
        <v>7</v>
      </c>
      <c r="N3" s="167" t="s">
        <v>0</v>
      </c>
      <c r="O3" s="156" t="s">
        <v>6</v>
      </c>
    </row>
    <row r="4" spans="1:15" ht="15" customHeight="1" thickTop="1" thickBot="1" x14ac:dyDescent="0.3">
      <c r="A4" s="496" t="s">
        <v>516</v>
      </c>
      <c r="B4" s="161"/>
      <c r="C4" s="6"/>
      <c r="D4" s="137" t="s">
        <v>495</v>
      </c>
      <c r="E4" s="138" t="s">
        <v>495</v>
      </c>
      <c r="F4" s="138" t="s">
        <v>495</v>
      </c>
      <c r="G4" s="138" t="s">
        <v>495</v>
      </c>
      <c r="H4" s="138" t="s">
        <v>495</v>
      </c>
      <c r="I4" s="138" t="s">
        <v>495</v>
      </c>
      <c r="J4" s="138" t="s">
        <v>495</v>
      </c>
      <c r="K4" s="138" t="s">
        <v>495</v>
      </c>
      <c r="L4" s="138" t="s">
        <v>495</v>
      </c>
      <c r="M4" s="138" t="s">
        <v>495</v>
      </c>
      <c r="N4" s="138" t="s">
        <v>495</v>
      </c>
      <c r="O4" s="139" t="s">
        <v>495</v>
      </c>
    </row>
    <row r="5" spans="1:15" ht="15.75" thickBot="1" x14ac:dyDescent="0.3">
      <c r="A5" s="497"/>
      <c r="B5" s="162" t="s">
        <v>519</v>
      </c>
      <c r="C5" s="6"/>
      <c r="D5" s="140">
        <f>+reg!E15</f>
        <v>0</v>
      </c>
      <c r="E5" s="131">
        <f>+'Gespa - Prats'!E23</f>
        <v>0</v>
      </c>
      <c r="F5" s="131">
        <f>+'Caves-Escardes'!E30</f>
        <v>0</v>
      </c>
      <c r="G5" s="131">
        <f>+'Sega - Desbrossament '!E10</f>
        <v>0</v>
      </c>
      <c r="H5" s="131">
        <f>+Poda!E24</f>
        <v>0</v>
      </c>
      <c r="I5" s="131">
        <f>+Reposicions!E17</f>
        <v>0</v>
      </c>
      <c r="J5" s="131">
        <f>+Sorrals!E18</f>
        <v>0</v>
      </c>
      <c r="K5" s="131">
        <f>+Fitosanitaris!F14</f>
        <v>0</v>
      </c>
      <c r="L5" s="131">
        <f>+Abonats!E16</f>
        <v>0</v>
      </c>
      <c r="M5" s="131">
        <f>+Neteja!F28</f>
        <v>0</v>
      </c>
      <c r="N5" s="168">
        <f>SUM(D5:M5)</f>
        <v>0</v>
      </c>
      <c r="O5" s="141">
        <f>+N5/1700</f>
        <v>0</v>
      </c>
    </row>
    <row r="6" spans="1:15" ht="15" customHeight="1" thickBot="1" x14ac:dyDescent="0.3">
      <c r="A6" s="497"/>
      <c r="B6" s="162" t="s">
        <v>61</v>
      </c>
      <c r="C6" s="6"/>
      <c r="D6" s="142">
        <f>+reg!F15</f>
        <v>0</v>
      </c>
      <c r="E6" s="133">
        <f>+'Gespa - Prats'!F23</f>
        <v>0</v>
      </c>
      <c r="F6" s="133">
        <f>+'Caves-Escardes'!F30</f>
        <v>0</v>
      </c>
      <c r="G6" s="133">
        <f>+'Sega - Desbrossament '!F10</f>
        <v>0</v>
      </c>
      <c r="H6" s="133">
        <f>+Poda!F24</f>
        <v>0</v>
      </c>
      <c r="I6" s="133">
        <f>+Reposicions!F17</f>
        <v>0</v>
      </c>
      <c r="J6" s="133">
        <f>+Sorrals!F18</f>
        <v>0</v>
      </c>
      <c r="K6" s="133">
        <f>+Fitosanitaris!G14</f>
        <v>0</v>
      </c>
      <c r="L6" s="133">
        <f>+Abonats!F16</f>
        <v>0</v>
      </c>
      <c r="M6" s="133">
        <f>+Neteja!G28</f>
        <v>0</v>
      </c>
      <c r="N6" s="169">
        <f>SUM(D6:M6)</f>
        <v>0</v>
      </c>
      <c r="O6" s="143"/>
    </row>
    <row r="7" spans="1:15" ht="15" customHeight="1" thickBot="1" x14ac:dyDescent="0.3">
      <c r="A7" s="497"/>
      <c r="B7" s="165" t="s">
        <v>60</v>
      </c>
      <c r="C7" s="6"/>
      <c r="D7" s="142">
        <f>+reg!G15</f>
        <v>0</v>
      </c>
      <c r="E7" s="133">
        <f>+'Gespa - Prats'!G23</f>
        <v>0</v>
      </c>
      <c r="F7" s="133">
        <f>+'Caves-Escardes'!G30</f>
        <v>0</v>
      </c>
      <c r="G7" s="133">
        <f>+'Sega - Desbrossament '!G10</f>
        <v>0</v>
      </c>
      <c r="H7" s="133">
        <f>+Poda!G24</f>
        <v>0</v>
      </c>
      <c r="I7" s="133">
        <f>+Reposicions!G17</f>
        <v>0</v>
      </c>
      <c r="J7" s="133">
        <f>+Sorrals!G18</f>
        <v>0</v>
      </c>
      <c r="K7" s="133">
        <f>+Fitosanitaris!H14</f>
        <v>0</v>
      </c>
      <c r="L7" s="133">
        <f>+Abonats!G16</f>
        <v>0</v>
      </c>
      <c r="M7" s="133">
        <f>+Neteja!H28</f>
        <v>0</v>
      </c>
      <c r="N7" s="169">
        <f>SUM(D7:M7)</f>
        <v>0</v>
      </c>
      <c r="O7" s="143"/>
    </row>
    <row r="8" spans="1:15" ht="15" customHeight="1" thickTop="1" thickBot="1" x14ac:dyDescent="0.3">
      <c r="A8" s="498" t="s">
        <v>517</v>
      </c>
      <c r="B8" s="163"/>
      <c r="C8" s="6"/>
      <c r="D8" s="144" t="s">
        <v>496</v>
      </c>
      <c r="E8" s="130" t="s">
        <v>496</v>
      </c>
      <c r="F8" s="130" t="s">
        <v>496</v>
      </c>
      <c r="G8" s="130" t="s">
        <v>496</v>
      </c>
      <c r="H8" s="130" t="s">
        <v>496</v>
      </c>
      <c r="I8" s="130" t="s">
        <v>496</v>
      </c>
      <c r="J8" s="130" t="s">
        <v>496</v>
      </c>
      <c r="K8" s="130" t="s">
        <v>496</v>
      </c>
      <c r="L8" s="130" t="s">
        <v>496</v>
      </c>
      <c r="M8" s="130" t="s">
        <v>496</v>
      </c>
      <c r="N8" s="130" t="s">
        <v>496</v>
      </c>
      <c r="O8" s="145" t="s">
        <v>496</v>
      </c>
    </row>
    <row r="9" spans="1:15" ht="15" customHeight="1" thickBot="1" x14ac:dyDescent="0.3">
      <c r="A9" s="497"/>
      <c r="B9" s="162" t="s">
        <v>519</v>
      </c>
      <c r="C9" s="6"/>
      <c r="D9" s="140">
        <f>+reg!E27</f>
        <v>0</v>
      </c>
      <c r="E9" s="131">
        <f>+'Gespa - Prats'!E51</f>
        <v>0</v>
      </c>
      <c r="F9" s="131">
        <f>+'Caves-Escardes'!E57</f>
        <v>0</v>
      </c>
      <c r="G9" s="131">
        <f>+'Sega - Desbrossament '!E17</f>
        <v>0</v>
      </c>
      <c r="H9" s="131">
        <f>+Poda!E45</f>
        <v>0</v>
      </c>
      <c r="I9" s="131">
        <f>+Reposicions!E30</f>
        <v>0</v>
      </c>
      <c r="J9" s="131">
        <f>+Sorrals!E33</f>
        <v>0</v>
      </c>
      <c r="K9" s="131">
        <f>+Fitosanitaris!F25</f>
        <v>0</v>
      </c>
      <c r="L9" s="131">
        <f>+Abonats!E29</f>
        <v>0</v>
      </c>
      <c r="M9" s="131">
        <f>+Neteja!F53</f>
        <v>0</v>
      </c>
      <c r="N9" s="168">
        <f>SUM(D9:M9)</f>
        <v>0</v>
      </c>
      <c r="O9" s="141">
        <f>+N9/1700</f>
        <v>0</v>
      </c>
    </row>
    <row r="10" spans="1:15" ht="15" customHeight="1" thickBot="1" x14ac:dyDescent="0.3">
      <c r="A10" s="497"/>
      <c r="B10" s="162" t="s">
        <v>61</v>
      </c>
      <c r="C10" s="6"/>
      <c r="D10" s="142">
        <f>+reg!F27</f>
        <v>0</v>
      </c>
      <c r="E10" s="133">
        <f>+'Gespa - Prats'!F51</f>
        <v>0</v>
      </c>
      <c r="F10" s="133">
        <f>+'Caves-Escardes'!F57</f>
        <v>0</v>
      </c>
      <c r="G10" s="133">
        <f>+'Sega - Desbrossament '!F17</f>
        <v>0</v>
      </c>
      <c r="H10" s="133">
        <f>+Poda!F45</f>
        <v>0</v>
      </c>
      <c r="I10" s="133">
        <f>+Reposicions!F30</f>
        <v>0</v>
      </c>
      <c r="J10" s="133">
        <f>+Sorrals!F33</f>
        <v>0</v>
      </c>
      <c r="K10" s="133">
        <f>+Fitosanitaris!G25</f>
        <v>0</v>
      </c>
      <c r="L10" s="133">
        <f>+Abonats!F29</f>
        <v>0</v>
      </c>
      <c r="M10" s="133">
        <f>+Neteja!G53</f>
        <v>0</v>
      </c>
      <c r="N10" s="169">
        <f>SUM(D10:M10)</f>
        <v>0</v>
      </c>
      <c r="O10" s="143"/>
    </row>
    <row r="11" spans="1:15" ht="18" customHeight="1" thickBot="1" x14ac:dyDescent="0.3">
      <c r="A11" s="497"/>
      <c r="B11" s="165" t="s">
        <v>60</v>
      </c>
      <c r="C11" s="6"/>
      <c r="D11" s="142">
        <f>+reg!G27</f>
        <v>0</v>
      </c>
      <c r="E11" s="133">
        <f>+'Gespa - Prats'!G51</f>
        <v>0</v>
      </c>
      <c r="F11" s="133">
        <f>+'Caves-Escardes'!G57</f>
        <v>0</v>
      </c>
      <c r="G11" s="133">
        <f>+'Sega - Desbrossament '!G17</f>
        <v>0</v>
      </c>
      <c r="H11" s="133">
        <f>+Poda!G45</f>
        <v>0</v>
      </c>
      <c r="I11" s="133">
        <f>+Reposicions!G30</f>
        <v>0</v>
      </c>
      <c r="J11" s="133">
        <f>+Sorrals!G33</f>
        <v>0</v>
      </c>
      <c r="K11" s="133">
        <f>+Fitosanitaris!H25</f>
        <v>0</v>
      </c>
      <c r="L11" s="133">
        <f>+Abonats!G29</f>
        <v>0</v>
      </c>
      <c r="M11" s="133">
        <f>+Neteja!H53</f>
        <v>0</v>
      </c>
      <c r="N11" s="169">
        <f>SUM(D11:M11)</f>
        <v>0</v>
      </c>
      <c r="O11" s="143"/>
    </row>
    <row r="12" spans="1:15" ht="15" customHeight="1" thickTop="1" thickBot="1" x14ac:dyDescent="0.3">
      <c r="A12" s="498" t="s">
        <v>518</v>
      </c>
      <c r="B12" s="163"/>
      <c r="C12" s="6"/>
      <c r="D12" s="144" t="s">
        <v>497</v>
      </c>
      <c r="E12" s="130" t="s">
        <v>497</v>
      </c>
      <c r="F12" s="130" t="s">
        <v>497</v>
      </c>
      <c r="G12" s="130" t="s">
        <v>497</v>
      </c>
      <c r="H12" s="130" t="s">
        <v>497</v>
      </c>
      <c r="I12" s="130" t="s">
        <v>497</v>
      </c>
      <c r="J12" s="130" t="s">
        <v>497</v>
      </c>
      <c r="K12" s="130" t="s">
        <v>497</v>
      </c>
      <c r="L12" s="130" t="s">
        <v>497</v>
      </c>
      <c r="M12" s="130" t="s">
        <v>497</v>
      </c>
      <c r="N12" s="130" t="s">
        <v>497</v>
      </c>
      <c r="O12" s="145" t="s">
        <v>497</v>
      </c>
    </row>
    <row r="13" spans="1:15" ht="15" customHeight="1" thickBot="1" x14ac:dyDescent="0.3">
      <c r="A13" s="497"/>
      <c r="B13" s="162" t="s">
        <v>49</v>
      </c>
      <c r="C13" s="6"/>
      <c r="D13" s="140">
        <f>+reg!E33</f>
        <v>0</v>
      </c>
      <c r="E13" s="131">
        <f>+'Gespa - Prats'!E71</f>
        <v>0</v>
      </c>
      <c r="F13" s="131">
        <f>+'Caves-Escardes'!E84</f>
        <v>0</v>
      </c>
      <c r="G13" s="131">
        <f>+'Sega - Desbrossament '!E23</f>
        <v>0</v>
      </c>
      <c r="H13" s="131">
        <f>+Poda!E66</f>
        <v>0</v>
      </c>
      <c r="I13" s="131">
        <f>+Reposicions!E43</f>
        <v>0</v>
      </c>
      <c r="J13" s="131">
        <f>+Sorrals!E48</f>
        <v>0</v>
      </c>
      <c r="K13" s="131">
        <f>+Fitosanitaris!F36</f>
        <v>0</v>
      </c>
      <c r="L13" s="131">
        <f>+Abonats!E42</f>
        <v>0</v>
      </c>
      <c r="M13" s="131">
        <f>+Neteja!F78</f>
        <v>0</v>
      </c>
      <c r="N13" s="168">
        <f>SUM(D13:M13)</f>
        <v>0</v>
      </c>
      <c r="O13" s="141">
        <f>+N13/1700</f>
        <v>0</v>
      </c>
    </row>
    <row r="14" spans="1:15" ht="15.75" thickBot="1" x14ac:dyDescent="0.3">
      <c r="A14" s="497"/>
      <c r="B14" s="162" t="s">
        <v>48</v>
      </c>
      <c r="C14" s="6"/>
      <c r="D14" s="142">
        <f>+reg!F33</f>
        <v>0</v>
      </c>
      <c r="E14" s="133">
        <f>+'Gespa - Prats'!F71</f>
        <v>0</v>
      </c>
      <c r="F14" s="133">
        <f>+'Caves-Escardes'!F84</f>
        <v>0</v>
      </c>
      <c r="G14" s="133">
        <f>+'Sega - Desbrossament '!F24</f>
        <v>0</v>
      </c>
      <c r="H14" s="133">
        <f>+Poda!F66</f>
        <v>0</v>
      </c>
      <c r="I14" s="133">
        <f>+Reposicions!F43</f>
        <v>0</v>
      </c>
      <c r="J14" s="133">
        <f>+Sorrals!F48</f>
        <v>0</v>
      </c>
      <c r="K14" s="133">
        <f>+Fitosanitaris!G36</f>
        <v>0</v>
      </c>
      <c r="L14" s="133">
        <f>+Abonats!F42</f>
        <v>0</v>
      </c>
      <c r="M14" s="133">
        <f>+Neteja!G78</f>
        <v>0</v>
      </c>
      <c r="N14" s="169">
        <f>SUM(D14:M14)</f>
        <v>0</v>
      </c>
      <c r="O14" s="143"/>
    </row>
    <row r="15" spans="1:15" ht="15" customHeight="1" thickBot="1" x14ac:dyDescent="0.3">
      <c r="A15" s="497"/>
      <c r="B15" s="163"/>
      <c r="C15" s="6"/>
      <c r="D15" s="142">
        <f>+reg!G33</f>
        <v>0</v>
      </c>
      <c r="E15" s="133">
        <f>+'Gespa - Prats'!G71</f>
        <v>0</v>
      </c>
      <c r="F15" s="133">
        <f>+'Caves-Escardes'!G84</f>
        <v>0</v>
      </c>
      <c r="G15" s="133">
        <f>+'Sega - Desbrossament '!G24</f>
        <v>0</v>
      </c>
      <c r="H15" s="133">
        <f>+Poda!G66</f>
        <v>0</v>
      </c>
      <c r="I15" s="133">
        <f>+Reposicions!G43</f>
        <v>0</v>
      </c>
      <c r="J15" s="133">
        <f>+Sorrals!G48</f>
        <v>0</v>
      </c>
      <c r="K15" s="133">
        <f>+Fitosanitaris!H36</f>
        <v>0</v>
      </c>
      <c r="L15" s="133">
        <f>+Abonats!G42</f>
        <v>0</v>
      </c>
      <c r="M15" s="133">
        <f>+Neteja!H78</f>
        <v>0</v>
      </c>
      <c r="N15" s="169">
        <f>SUM(D15:M15)</f>
        <v>0</v>
      </c>
      <c r="O15" s="143"/>
    </row>
    <row r="16" spans="1:15" ht="15" customHeight="1" thickBot="1" x14ac:dyDescent="0.3">
      <c r="A16" s="498" t="s">
        <v>515</v>
      </c>
      <c r="B16" s="162" t="s">
        <v>519</v>
      </c>
      <c r="C16" s="6"/>
      <c r="D16" s="146" t="s">
        <v>32</v>
      </c>
      <c r="E16" s="135" t="s">
        <v>32</v>
      </c>
      <c r="F16" s="135" t="s">
        <v>32</v>
      </c>
      <c r="G16" s="135" t="s">
        <v>32</v>
      </c>
      <c r="H16" s="135" t="s">
        <v>32</v>
      </c>
      <c r="I16" s="135" t="s">
        <v>32</v>
      </c>
      <c r="J16" s="135" t="s">
        <v>32</v>
      </c>
      <c r="K16" s="135" t="s">
        <v>32</v>
      </c>
      <c r="L16" s="135" t="s">
        <v>32</v>
      </c>
      <c r="M16" s="135" t="s">
        <v>32</v>
      </c>
      <c r="N16" s="135" t="s">
        <v>32</v>
      </c>
      <c r="O16" s="147" t="s">
        <v>32</v>
      </c>
    </row>
    <row r="17" spans="1:15" ht="15" customHeight="1" thickBot="1" x14ac:dyDescent="0.3">
      <c r="A17" s="497"/>
      <c r="B17" s="162" t="s">
        <v>61</v>
      </c>
      <c r="C17" s="6"/>
      <c r="D17" s="140">
        <f>+reg!E37</f>
        <v>0</v>
      </c>
      <c r="E17" s="131">
        <f>+'Gespa - Prats'!E91</f>
        <v>0</v>
      </c>
      <c r="F17" s="131">
        <f>+'Caves-Escardes'!E111</f>
        <v>0</v>
      </c>
      <c r="G17" s="131">
        <f>+'Sega - Desbrossament '!E30</f>
        <v>0</v>
      </c>
      <c r="H17" s="131">
        <f>+Poda!E87</f>
        <v>0</v>
      </c>
      <c r="I17" s="131">
        <f>+Reposicions!E56</f>
        <v>0</v>
      </c>
      <c r="J17" s="131">
        <f>+Sorrals!E53</f>
        <v>0</v>
      </c>
      <c r="K17" s="131">
        <f>+Fitosanitaris!F47</f>
        <v>0</v>
      </c>
      <c r="L17" s="131">
        <f>+Abonats!E55</f>
        <v>0</v>
      </c>
      <c r="M17" s="131">
        <f>+Neteja!F103</f>
        <v>0</v>
      </c>
      <c r="N17" s="170">
        <f>SUM(D17:M17)</f>
        <v>0</v>
      </c>
      <c r="O17" s="141">
        <f>+N17/1700</f>
        <v>0</v>
      </c>
    </row>
    <row r="18" spans="1:15" ht="15" customHeight="1" thickBot="1" x14ac:dyDescent="0.3">
      <c r="A18" s="497"/>
      <c r="B18" s="165" t="s">
        <v>60</v>
      </c>
      <c r="C18" s="6"/>
      <c r="D18" s="142">
        <f>+reg!F37</f>
        <v>0</v>
      </c>
      <c r="E18" s="133">
        <f>+'Gespa - Prats'!F91</f>
        <v>0</v>
      </c>
      <c r="F18" s="133">
        <f>+'Caves-Escardes'!F111</f>
        <v>0</v>
      </c>
      <c r="G18" s="133">
        <f>+'Sega - Desbrossament '!F30</f>
        <v>0</v>
      </c>
      <c r="H18" s="133">
        <f>+Poda!F87</f>
        <v>0</v>
      </c>
      <c r="I18" s="133">
        <f>+Reposicions!F56</f>
        <v>0</v>
      </c>
      <c r="J18" s="133">
        <f>+Sorrals!F63</f>
        <v>0</v>
      </c>
      <c r="K18" s="133">
        <f>+Fitosanitaris!G47</f>
        <v>0</v>
      </c>
      <c r="L18" s="133">
        <f>+Abonats!F55</f>
        <v>0</v>
      </c>
      <c r="M18" s="133">
        <f>+Neteja!G103</f>
        <v>0</v>
      </c>
      <c r="N18" s="171">
        <f>SUM(D18:M18)</f>
        <v>0</v>
      </c>
      <c r="O18" s="143"/>
    </row>
    <row r="19" spans="1:15" ht="15" customHeight="1" thickTop="1" thickBot="1" x14ac:dyDescent="0.3">
      <c r="A19" s="497"/>
      <c r="B19" s="164" t="s">
        <v>521</v>
      </c>
      <c r="C19" s="6"/>
      <c r="D19" s="142">
        <f>+reg!G37</f>
        <v>0</v>
      </c>
      <c r="E19" s="133">
        <f>+'Gespa - Prats'!G91</f>
        <v>0</v>
      </c>
      <c r="F19" s="133">
        <f>+'Caves-Escardes'!G111</f>
        <v>0</v>
      </c>
      <c r="G19" s="133">
        <f>+'Sega - Desbrossament '!G30</f>
        <v>0</v>
      </c>
      <c r="H19" s="133">
        <f>+Poda!G87</f>
        <v>0</v>
      </c>
      <c r="I19" s="133">
        <f>+Reposicions!G56</f>
        <v>0</v>
      </c>
      <c r="J19" s="133">
        <f>+Sorrals!G63</f>
        <v>0</v>
      </c>
      <c r="K19" s="133">
        <f>+Fitosanitaris!H47</f>
        <v>0</v>
      </c>
      <c r="L19" s="133">
        <f>+Abonats!G55</f>
        <v>0</v>
      </c>
      <c r="M19" s="133">
        <f>+Neteja!H103</f>
        <v>0</v>
      </c>
      <c r="N19" s="171">
        <f>SUM(D19:M19)</f>
        <v>0</v>
      </c>
      <c r="O19" s="143"/>
    </row>
    <row r="20" spans="1:15" ht="15" customHeight="1" thickBot="1" x14ac:dyDescent="0.3">
      <c r="A20" s="490" t="s">
        <v>521</v>
      </c>
      <c r="B20" s="162" t="s">
        <v>519</v>
      </c>
      <c r="C20" s="6"/>
      <c r="D20" s="144" t="s">
        <v>521</v>
      </c>
      <c r="E20" s="130" t="s">
        <v>521</v>
      </c>
      <c r="F20" s="130" t="s">
        <v>521</v>
      </c>
      <c r="G20" s="130" t="s">
        <v>521</v>
      </c>
      <c r="H20" s="130" t="s">
        <v>521</v>
      </c>
      <c r="I20" s="130" t="s">
        <v>521</v>
      </c>
      <c r="J20" s="130" t="s">
        <v>521</v>
      </c>
      <c r="K20" s="130" t="s">
        <v>521</v>
      </c>
      <c r="L20" s="130" t="s">
        <v>521</v>
      </c>
      <c r="M20" s="130" t="s">
        <v>521</v>
      </c>
      <c r="N20" s="130" t="s">
        <v>521</v>
      </c>
      <c r="O20" s="145" t="s">
        <v>521</v>
      </c>
    </row>
    <row r="21" spans="1:15" ht="15" customHeight="1" thickBot="1" x14ac:dyDescent="0.3">
      <c r="A21" s="491"/>
      <c r="B21" s="162" t="s">
        <v>61</v>
      </c>
      <c r="C21" s="6"/>
      <c r="D21" s="148">
        <f t="shared" ref="D21:I21" si="0">+D17+D13+D9+D5</f>
        <v>0</v>
      </c>
      <c r="E21" s="136">
        <f t="shared" si="0"/>
        <v>0</v>
      </c>
      <c r="F21" s="132">
        <f t="shared" si="0"/>
        <v>0</v>
      </c>
      <c r="G21" s="132">
        <f t="shared" si="0"/>
        <v>0</v>
      </c>
      <c r="H21" s="132">
        <f t="shared" si="0"/>
        <v>0</v>
      </c>
      <c r="I21" s="132">
        <f t="shared" si="0"/>
        <v>0</v>
      </c>
      <c r="J21" s="132">
        <f t="shared" ref="J21:M21" si="1">+J17+J13+J9+J5</f>
        <v>0</v>
      </c>
      <c r="K21" s="132">
        <f t="shared" si="1"/>
        <v>0</v>
      </c>
      <c r="L21" s="132">
        <f t="shared" si="1"/>
        <v>0</v>
      </c>
      <c r="M21" s="132">
        <f t="shared" si="1"/>
        <v>0</v>
      </c>
      <c r="N21" s="168">
        <f>SUM(D21:M21)</f>
        <v>0</v>
      </c>
      <c r="O21" s="141">
        <f>+N21/1700</f>
        <v>0</v>
      </c>
    </row>
    <row r="22" spans="1:15" ht="15" customHeight="1" thickBot="1" x14ac:dyDescent="0.3">
      <c r="A22" s="491"/>
      <c r="B22" s="165" t="s">
        <v>60</v>
      </c>
      <c r="C22" s="6"/>
      <c r="D22" s="149">
        <f>+D18+D14+D10+D6</f>
        <v>0</v>
      </c>
      <c r="E22" s="134">
        <f>+E18+E14+E10+E6</f>
        <v>0</v>
      </c>
      <c r="F22" s="134">
        <f t="shared" ref="F22:G23" si="2">+F18+F14+F10+F6</f>
        <v>0</v>
      </c>
      <c r="G22" s="134">
        <f t="shared" si="2"/>
        <v>0</v>
      </c>
      <c r="H22" s="134">
        <f t="shared" ref="H22:I22" si="3">+H18+H14+H10+H6</f>
        <v>0</v>
      </c>
      <c r="I22" s="134">
        <f t="shared" si="3"/>
        <v>0</v>
      </c>
      <c r="J22" s="134">
        <f t="shared" ref="J22:M22" si="4">+J18+J14+J10+J6</f>
        <v>0</v>
      </c>
      <c r="K22" s="134">
        <f t="shared" si="4"/>
        <v>0</v>
      </c>
      <c r="L22" s="134">
        <f t="shared" si="4"/>
        <v>0</v>
      </c>
      <c r="M22" s="134">
        <f t="shared" si="4"/>
        <v>0</v>
      </c>
      <c r="N22" s="173">
        <f>SUM(D22:M22)</f>
        <v>0</v>
      </c>
      <c r="O22" s="143"/>
    </row>
    <row r="23" spans="1:15" ht="15" customHeight="1" thickTop="1" thickBot="1" x14ac:dyDescent="0.3">
      <c r="A23" s="492"/>
      <c r="B23" s="6"/>
      <c r="C23" s="6"/>
      <c r="D23" s="150">
        <f>+D19+D15+D11+D7</f>
        <v>0</v>
      </c>
      <c r="E23" s="151">
        <f>+E19+E15+E11+E7</f>
        <v>0</v>
      </c>
      <c r="F23" s="151">
        <f t="shared" si="2"/>
        <v>0</v>
      </c>
      <c r="G23" s="151">
        <f t="shared" si="2"/>
        <v>0</v>
      </c>
      <c r="H23" s="151">
        <f t="shared" ref="H23:I23" si="5">+H19+H15+H11+H7</f>
        <v>0</v>
      </c>
      <c r="I23" s="151">
        <f t="shared" si="5"/>
        <v>0</v>
      </c>
      <c r="J23" s="151">
        <f t="shared" ref="J23:M23" si="6">+J19+J15+J11+J7</f>
        <v>0</v>
      </c>
      <c r="K23" s="151">
        <f t="shared" si="6"/>
        <v>0</v>
      </c>
      <c r="L23" s="151">
        <f t="shared" si="6"/>
        <v>0</v>
      </c>
      <c r="M23" s="151">
        <f t="shared" si="6"/>
        <v>0</v>
      </c>
      <c r="N23" s="172">
        <f>SUM(D23:M23)</f>
        <v>0</v>
      </c>
      <c r="O23" s="152"/>
    </row>
    <row r="24" spans="1:15" ht="15.75" thickTop="1" x14ac:dyDescent="0.25"/>
    <row r="25" spans="1:15" x14ac:dyDescent="0.25">
      <c r="C25" s="6"/>
      <c r="N25" s="397"/>
    </row>
    <row r="26" spans="1:15" x14ac:dyDescent="0.25">
      <c r="C26" s="6"/>
      <c r="N26" s="397"/>
    </row>
    <row r="27" spans="1:15" x14ac:dyDescent="0.25">
      <c r="C27" s="6"/>
    </row>
    <row r="28" spans="1:15" x14ac:dyDescent="0.25">
      <c r="C28" s="6"/>
      <c r="N28" s="399"/>
    </row>
    <row r="29" spans="1:15" x14ac:dyDescent="0.25">
      <c r="C29" s="6"/>
    </row>
    <row r="30" spans="1:15" x14ac:dyDescent="0.25">
      <c r="C30" s="6"/>
      <c r="D30" s="129"/>
    </row>
    <row r="31" spans="1:15" x14ac:dyDescent="0.25">
      <c r="C31" s="6"/>
      <c r="D31" s="398"/>
      <c r="E31" s="398"/>
      <c r="F31" s="398"/>
      <c r="G31" s="398"/>
      <c r="H31" s="398"/>
      <c r="I31" s="398"/>
      <c r="J31" s="398"/>
      <c r="K31" s="398"/>
      <c r="L31" s="398"/>
      <c r="M31" s="398"/>
      <c r="N31" s="398"/>
    </row>
    <row r="32" spans="1:15" x14ac:dyDescent="0.25">
      <c r="C32" s="6"/>
      <c r="D32" s="398"/>
    </row>
    <row r="33" spans="2:3" x14ac:dyDescent="0.25">
      <c r="C33" s="6"/>
    </row>
    <row r="34" spans="2:3" x14ac:dyDescent="0.25">
      <c r="C34" s="6"/>
    </row>
    <row r="35" spans="2:3" x14ac:dyDescent="0.25">
      <c r="C35" s="6"/>
    </row>
    <row r="36" spans="2:3" x14ac:dyDescent="0.25">
      <c r="C36" s="6"/>
    </row>
    <row r="37" spans="2:3" x14ac:dyDescent="0.25">
      <c r="C37" s="6"/>
    </row>
    <row r="38" spans="2:3" x14ac:dyDescent="0.25">
      <c r="C38" s="6"/>
    </row>
    <row r="39" spans="2:3" x14ac:dyDescent="0.25">
      <c r="C39" s="6"/>
    </row>
    <row r="40" spans="2:3" x14ac:dyDescent="0.25">
      <c r="C40" s="6"/>
    </row>
    <row r="41" spans="2:3" x14ac:dyDescent="0.25">
      <c r="C41" s="6"/>
    </row>
    <row r="42" spans="2:3" x14ac:dyDescent="0.25">
      <c r="C42" s="6"/>
    </row>
    <row r="43" spans="2:3" x14ac:dyDescent="0.25">
      <c r="C43" s="6"/>
    </row>
    <row r="44" spans="2:3" x14ac:dyDescent="0.25">
      <c r="C44" s="6"/>
    </row>
    <row r="45" spans="2:3" x14ac:dyDescent="0.25">
      <c r="B45" s="6"/>
      <c r="C45" s="6"/>
    </row>
    <row r="46" spans="2:3" x14ac:dyDescent="0.25">
      <c r="B46" s="6"/>
      <c r="C46" s="6"/>
    </row>
    <row r="47" spans="2:3" x14ac:dyDescent="0.25">
      <c r="B47" s="6"/>
      <c r="C47" s="6"/>
    </row>
    <row r="48" spans="2:3" x14ac:dyDescent="0.25">
      <c r="B48" s="6"/>
      <c r="C48" s="6"/>
    </row>
    <row r="49" spans="2:3" x14ac:dyDescent="0.25">
      <c r="B49" s="6"/>
      <c r="C49" s="6"/>
    </row>
    <row r="50" spans="2:3" x14ac:dyDescent="0.25">
      <c r="B50" s="6"/>
      <c r="C50" s="6"/>
    </row>
    <row r="51" spans="2:3" x14ac:dyDescent="0.25">
      <c r="B51" s="6"/>
      <c r="C51" s="6"/>
    </row>
    <row r="52" spans="2:3" x14ac:dyDescent="0.25">
      <c r="B52" s="6"/>
      <c r="C52" s="6"/>
    </row>
    <row r="53" spans="2:3" x14ac:dyDescent="0.25">
      <c r="B53" s="6"/>
      <c r="C53" s="6"/>
    </row>
    <row r="54" spans="2:3" x14ac:dyDescent="0.25">
      <c r="B54" s="6"/>
      <c r="C54" s="6"/>
    </row>
    <row r="55" spans="2:3" x14ac:dyDescent="0.25">
      <c r="B55" s="6"/>
      <c r="C55" s="6"/>
    </row>
    <row r="56" spans="2:3" x14ac:dyDescent="0.25">
      <c r="B56" s="6"/>
      <c r="C56" s="6"/>
    </row>
    <row r="57" spans="2:3" x14ac:dyDescent="0.25">
      <c r="B57" s="6"/>
      <c r="C57" s="6"/>
    </row>
    <row r="58" spans="2:3" x14ac:dyDescent="0.25">
      <c r="B58" s="6"/>
      <c r="C58" s="6"/>
    </row>
    <row r="59" spans="2:3" x14ac:dyDescent="0.25">
      <c r="B59" s="6"/>
      <c r="C59" s="6"/>
    </row>
    <row r="60" spans="2:3" x14ac:dyDescent="0.25">
      <c r="B60" s="6"/>
      <c r="C60" s="6"/>
    </row>
    <row r="61" spans="2:3" x14ac:dyDescent="0.25">
      <c r="B61" s="6"/>
      <c r="C61" s="6"/>
    </row>
    <row r="62" spans="2:3" x14ac:dyDescent="0.25">
      <c r="B62" s="6"/>
      <c r="C62" s="6"/>
    </row>
    <row r="63" spans="2:3" x14ac:dyDescent="0.25">
      <c r="B63" s="6"/>
      <c r="C63" s="6"/>
    </row>
    <row r="64" spans="2:3" x14ac:dyDescent="0.25">
      <c r="B64" s="6"/>
      <c r="C64" s="6"/>
    </row>
    <row r="65" spans="2:3" x14ac:dyDescent="0.25">
      <c r="B65" s="6"/>
      <c r="C65" s="6"/>
    </row>
    <row r="66" spans="2:3" x14ac:dyDescent="0.25">
      <c r="B66" s="6"/>
      <c r="C66" s="6"/>
    </row>
    <row r="67" spans="2:3" x14ac:dyDescent="0.25">
      <c r="B67" s="6"/>
      <c r="C67" s="6"/>
    </row>
    <row r="68" spans="2:3" x14ac:dyDescent="0.25">
      <c r="B68" s="6"/>
      <c r="C68" s="6"/>
    </row>
    <row r="69" spans="2:3" x14ac:dyDescent="0.25">
      <c r="B69" s="6"/>
      <c r="C69" s="6"/>
    </row>
    <row r="70" spans="2:3" x14ac:dyDescent="0.25">
      <c r="B70" s="6"/>
      <c r="C70" s="6"/>
    </row>
    <row r="71" spans="2:3" x14ac:dyDescent="0.25">
      <c r="B71" s="6"/>
      <c r="C71" s="6"/>
    </row>
    <row r="72" spans="2:3" x14ac:dyDescent="0.25">
      <c r="B72" s="6"/>
      <c r="C72" s="6"/>
    </row>
    <row r="73" spans="2:3" x14ac:dyDescent="0.25">
      <c r="B73" s="6"/>
      <c r="C73" s="6"/>
    </row>
    <row r="74" spans="2:3" x14ac:dyDescent="0.25">
      <c r="B74" s="6"/>
      <c r="C74" s="6"/>
    </row>
    <row r="75" spans="2:3" x14ac:dyDescent="0.25">
      <c r="B75" s="6"/>
      <c r="C75" s="6"/>
    </row>
    <row r="76" spans="2:3" x14ac:dyDescent="0.25">
      <c r="B76" s="6"/>
      <c r="C76" s="6"/>
    </row>
    <row r="77" spans="2:3" x14ac:dyDescent="0.25">
      <c r="B77" s="6"/>
      <c r="C77" s="6"/>
    </row>
    <row r="78" spans="2:3" x14ac:dyDescent="0.25">
      <c r="B78" s="6"/>
      <c r="C78" s="6"/>
    </row>
    <row r="79" spans="2:3" x14ac:dyDescent="0.25">
      <c r="B79" s="6"/>
      <c r="C79" s="6"/>
    </row>
    <row r="80" spans="2:3" x14ac:dyDescent="0.25">
      <c r="B80" s="6"/>
      <c r="C80" s="6"/>
    </row>
    <row r="81" spans="2:3" x14ac:dyDescent="0.25">
      <c r="B81" s="6"/>
      <c r="C81" s="6"/>
    </row>
    <row r="82" spans="2:3" x14ac:dyDescent="0.25">
      <c r="B82" s="6"/>
      <c r="C82" s="6"/>
    </row>
    <row r="83" spans="2:3" x14ac:dyDescent="0.25">
      <c r="B83" s="6"/>
      <c r="C83" s="6"/>
    </row>
    <row r="84" spans="2:3" x14ac:dyDescent="0.25">
      <c r="B84" s="6"/>
      <c r="C84" s="6"/>
    </row>
    <row r="85" spans="2:3" x14ac:dyDescent="0.25">
      <c r="B85" s="6"/>
      <c r="C85" s="6"/>
    </row>
    <row r="86" spans="2:3" x14ac:dyDescent="0.25">
      <c r="B86" s="6"/>
      <c r="C86" s="6"/>
    </row>
    <row r="87" spans="2:3" x14ac:dyDescent="0.25">
      <c r="B87" s="6"/>
      <c r="C87" s="6"/>
    </row>
    <row r="88" spans="2:3" x14ac:dyDescent="0.25">
      <c r="B88" s="6"/>
      <c r="C88" s="6"/>
    </row>
    <row r="89" spans="2:3" x14ac:dyDescent="0.25">
      <c r="B89" s="6"/>
      <c r="C89" s="6"/>
    </row>
    <row r="90" spans="2:3" x14ac:dyDescent="0.25">
      <c r="B90" s="6"/>
      <c r="C90" s="6"/>
    </row>
    <row r="91" spans="2:3" x14ac:dyDescent="0.25">
      <c r="B91" s="6"/>
      <c r="C91" s="6"/>
    </row>
    <row r="92" spans="2:3" x14ac:dyDescent="0.25">
      <c r="B92" s="6"/>
      <c r="C92" s="6"/>
    </row>
    <row r="93" spans="2:3" x14ac:dyDescent="0.25">
      <c r="B93" s="6"/>
      <c r="C93" s="6"/>
    </row>
    <row r="94" spans="2:3" x14ac:dyDescent="0.25">
      <c r="B94" s="6"/>
      <c r="C94" s="6"/>
    </row>
    <row r="95" spans="2:3" x14ac:dyDescent="0.25">
      <c r="B95" s="6"/>
      <c r="C95" s="6"/>
    </row>
    <row r="96" spans="2:3" x14ac:dyDescent="0.25">
      <c r="B96" s="6"/>
      <c r="C96" s="6"/>
    </row>
    <row r="97" spans="2:3" x14ac:dyDescent="0.25">
      <c r="B97" s="6"/>
      <c r="C97" s="6"/>
    </row>
    <row r="98" spans="2:3" x14ac:dyDescent="0.25">
      <c r="B98" s="6"/>
      <c r="C98" s="6"/>
    </row>
    <row r="99" spans="2:3" x14ac:dyDescent="0.25">
      <c r="B99" s="6"/>
      <c r="C99" s="6"/>
    </row>
    <row r="100" spans="2:3" x14ac:dyDescent="0.25">
      <c r="B100" s="6"/>
      <c r="C100" s="6"/>
    </row>
    <row r="101" spans="2:3" x14ac:dyDescent="0.25">
      <c r="B101" s="6"/>
      <c r="C101" s="6"/>
    </row>
    <row r="102" spans="2:3" x14ac:dyDescent="0.25">
      <c r="B102" s="6"/>
      <c r="C102" s="6"/>
    </row>
    <row r="103" spans="2:3" x14ac:dyDescent="0.25">
      <c r="B103" s="6"/>
      <c r="C103" s="6"/>
    </row>
    <row r="104" spans="2:3" x14ac:dyDescent="0.25">
      <c r="B104" s="6"/>
      <c r="C104" s="6"/>
    </row>
    <row r="105" spans="2:3" x14ac:dyDescent="0.25">
      <c r="B105" s="6"/>
      <c r="C105" s="6"/>
    </row>
    <row r="106" spans="2:3" x14ac:dyDescent="0.25">
      <c r="B106" s="6"/>
      <c r="C106" s="6"/>
    </row>
    <row r="107" spans="2:3" x14ac:dyDescent="0.25">
      <c r="B107" s="6"/>
      <c r="C107" s="6"/>
    </row>
    <row r="108" spans="2:3" x14ac:dyDescent="0.25">
      <c r="B108" s="6"/>
      <c r="C108" s="6"/>
    </row>
    <row r="109" spans="2:3" x14ac:dyDescent="0.25">
      <c r="B109" s="6"/>
      <c r="C109" s="6"/>
    </row>
    <row r="110" spans="2:3" x14ac:dyDescent="0.25">
      <c r="B110" s="6"/>
      <c r="C110" s="6"/>
    </row>
    <row r="111" spans="2:3" x14ac:dyDescent="0.25">
      <c r="B111" s="6"/>
      <c r="C111" s="6"/>
    </row>
    <row r="112" spans="2:3" x14ac:dyDescent="0.25">
      <c r="B112" s="6"/>
      <c r="C112" s="6"/>
    </row>
    <row r="113" spans="2:3" x14ac:dyDescent="0.25">
      <c r="B113" s="6"/>
      <c r="C113" s="6"/>
    </row>
    <row r="114" spans="2:3" x14ac:dyDescent="0.25">
      <c r="B114" s="6"/>
      <c r="C114" s="6"/>
    </row>
    <row r="115" spans="2:3" x14ac:dyDescent="0.25">
      <c r="B115" s="6"/>
      <c r="C115" s="6"/>
    </row>
    <row r="116" spans="2:3" x14ac:dyDescent="0.25">
      <c r="B116" s="6"/>
      <c r="C116" s="6"/>
    </row>
    <row r="117" spans="2:3" x14ac:dyDescent="0.25">
      <c r="B117" s="6"/>
      <c r="C117" s="6"/>
    </row>
    <row r="118" spans="2:3" x14ac:dyDescent="0.25">
      <c r="B118" s="6"/>
      <c r="C118" s="6"/>
    </row>
    <row r="119" spans="2:3" x14ac:dyDescent="0.25">
      <c r="B119" s="6"/>
      <c r="C119" s="6"/>
    </row>
    <row r="120" spans="2:3" x14ac:dyDescent="0.25">
      <c r="B120" s="6"/>
      <c r="C120" s="6"/>
    </row>
    <row r="121" spans="2:3" x14ac:dyDescent="0.25">
      <c r="B121" s="6"/>
      <c r="C121" s="6"/>
    </row>
    <row r="122" spans="2:3" x14ac:dyDescent="0.25">
      <c r="B122" s="6"/>
      <c r="C122" s="6"/>
    </row>
    <row r="123" spans="2:3" x14ac:dyDescent="0.25">
      <c r="B123" s="6"/>
      <c r="C123" s="6"/>
    </row>
    <row r="124" spans="2:3" x14ac:dyDescent="0.25">
      <c r="B124" s="6"/>
      <c r="C124" s="6"/>
    </row>
    <row r="125" spans="2:3" x14ac:dyDescent="0.25">
      <c r="B125" s="6"/>
      <c r="C125" s="6"/>
    </row>
    <row r="126" spans="2:3" x14ac:dyDescent="0.25">
      <c r="B126" s="6"/>
      <c r="C126" s="6"/>
    </row>
    <row r="127" spans="2:3" x14ac:dyDescent="0.25">
      <c r="B127" s="6"/>
      <c r="C127" s="6"/>
    </row>
    <row r="128" spans="2:3" x14ac:dyDescent="0.25">
      <c r="B128" s="6"/>
      <c r="C128" s="6"/>
    </row>
    <row r="129" spans="2:3" x14ac:dyDescent="0.25">
      <c r="B129" s="6"/>
      <c r="C129" s="6"/>
    </row>
    <row r="130" spans="2:3" x14ac:dyDescent="0.25">
      <c r="B130" s="6"/>
      <c r="C130" s="6"/>
    </row>
    <row r="131" spans="2:3" x14ac:dyDescent="0.25">
      <c r="B131" s="6"/>
      <c r="C131" s="6"/>
    </row>
    <row r="132" spans="2:3" x14ac:dyDescent="0.25">
      <c r="B132" s="6"/>
      <c r="C132" s="6"/>
    </row>
    <row r="133" spans="2:3" x14ac:dyDescent="0.25">
      <c r="B133" s="6"/>
      <c r="C133" s="6"/>
    </row>
    <row r="134" spans="2:3" x14ac:dyDescent="0.25">
      <c r="B134" s="6"/>
      <c r="C134" s="6"/>
    </row>
    <row r="135" spans="2:3" x14ac:dyDescent="0.25">
      <c r="B135" s="6"/>
      <c r="C135" s="6"/>
    </row>
    <row r="136" spans="2:3" x14ac:dyDescent="0.25">
      <c r="B136" s="6"/>
      <c r="C136" s="6"/>
    </row>
    <row r="137" spans="2:3" x14ac:dyDescent="0.25">
      <c r="B137" s="6"/>
      <c r="C137" s="6"/>
    </row>
    <row r="138" spans="2:3" x14ac:dyDescent="0.25">
      <c r="B138" s="6"/>
      <c r="C138" s="6"/>
    </row>
    <row r="139" spans="2:3" x14ac:dyDescent="0.25">
      <c r="B139" s="6"/>
      <c r="C139" s="6"/>
    </row>
    <row r="140" spans="2:3" x14ac:dyDescent="0.25">
      <c r="B140" s="6"/>
      <c r="C140" s="6"/>
    </row>
    <row r="141" spans="2:3" x14ac:dyDescent="0.25">
      <c r="B141" s="6"/>
      <c r="C141" s="6"/>
    </row>
    <row r="142" spans="2:3" x14ac:dyDescent="0.25">
      <c r="B142" s="6"/>
      <c r="C142" s="6"/>
    </row>
    <row r="143" spans="2:3" x14ac:dyDescent="0.25">
      <c r="B143" s="6"/>
      <c r="C143" s="6"/>
    </row>
    <row r="144" spans="2:3" x14ac:dyDescent="0.25">
      <c r="B144" s="6"/>
      <c r="C144" s="6"/>
    </row>
    <row r="145" spans="2:3" x14ac:dyDescent="0.25">
      <c r="B145" s="6"/>
      <c r="C145" s="6"/>
    </row>
    <row r="146" spans="2:3" x14ac:dyDescent="0.25">
      <c r="B146" s="6"/>
      <c r="C146" s="6"/>
    </row>
    <row r="147" spans="2:3" x14ac:dyDescent="0.25">
      <c r="B147" s="6"/>
      <c r="C147" s="6"/>
    </row>
    <row r="148" spans="2:3" x14ac:dyDescent="0.25">
      <c r="B148" s="6"/>
      <c r="C148" s="6"/>
    </row>
    <row r="149" spans="2:3" x14ac:dyDescent="0.25">
      <c r="B149" s="6"/>
      <c r="C149" s="6"/>
    </row>
    <row r="150" spans="2:3" x14ac:dyDescent="0.25">
      <c r="B150" s="6"/>
      <c r="C150" s="6"/>
    </row>
    <row r="151" spans="2:3" x14ac:dyDescent="0.25">
      <c r="B151" s="6"/>
      <c r="C151" s="6"/>
    </row>
    <row r="152" spans="2:3" x14ac:dyDescent="0.25">
      <c r="B152" s="6"/>
      <c r="C152" s="6"/>
    </row>
    <row r="153" spans="2:3" x14ac:dyDescent="0.25">
      <c r="B153" s="6"/>
      <c r="C153" s="6"/>
    </row>
    <row r="154" spans="2:3" x14ac:dyDescent="0.25">
      <c r="B154" s="6"/>
      <c r="C154" s="6"/>
    </row>
    <row r="155" spans="2:3" x14ac:dyDescent="0.25">
      <c r="B155" s="6"/>
      <c r="C155" s="6"/>
    </row>
    <row r="156" spans="2:3" x14ac:dyDescent="0.25">
      <c r="B156" s="6"/>
      <c r="C156" s="6"/>
    </row>
    <row r="157" spans="2:3" x14ac:dyDescent="0.25">
      <c r="B157" s="6"/>
      <c r="C157" s="6"/>
    </row>
    <row r="158" spans="2:3" x14ac:dyDescent="0.25">
      <c r="B158" s="6"/>
      <c r="C158" s="6"/>
    </row>
    <row r="159" spans="2:3" x14ac:dyDescent="0.25">
      <c r="B159" s="6"/>
      <c r="C159" s="6"/>
    </row>
    <row r="160" spans="2:3" x14ac:dyDescent="0.25">
      <c r="B160" s="6"/>
      <c r="C160" s="6"/>
    </row>
    <row r="161" spans="2:3" x14ac:dyDescent="0.25">
      <c r="B161" s="6"/>
      <c r="C161" s="6"/>
    </row>
    <row r="162" spans="2:3" x14ac:dyDescent="0.25">
      <c r="B162" s="6"/>
      <c r="C162" s="6"/>
    </row>
    <row r="163" spans="2:3" x14ac:dyDescent="0.25">
      <c r="B163" s="6"/>
      <c r="C163" s="6"/>
    </row>
    <row r="164" spans="2:3" x14ac:dyDescent="0.25">
      <c r="B164" s="6"/>
      <c r="C164" s="6"/>
    </row>
    <row r="165" spans="2:3" x14ac:dyDescent="0.25">
      <c r="B165" s="6"/>
      <c r="C165" s="6"/>
    </row>
    <row r="166" spans="2:3" x14ac:dyDescent="0.25">
      <c r="B166" s="6"/>
      <c r="C166" s="6"/>
    </row>
    <row r="167" spans="2:3" x14ac:dyDescent="0.25">
      <c r="B167" s="6"/>
      <c r="C167" s="6"/>
    </row>
    <row r="168" spans="2:3" x14ac:dyDescent="0.25">
      <c r="B168" s="6"/>
      <c r="C168" s="6"/>
    </row>
    <row r="169" spans="2:3" x14ac:dyDescent="0.25">
      <c r="B169" s="6"/>
      <c r="C169" s="6"/>
    </row>
    <row r="170" spans="2:3" x14ac:dyDescent="0.25">
      <c r="B170" s="6"/>
      <c r="C170" s="6"/>
    </row>
    <row r="171" spans="2:3" x14ac:dyDescent="0.25">
      <c r="B171" s="6"/>
      <c r="C171" s="6"/>
    </row>
    <row r="172" spans="2:3" x14ac:dyDescent="0.25">
      <c r="B172" s="6"/>
      <c r="C172" s="6"/>
    </row>
    <row r="173" spans="2:3" x14ac:dyDescent="0.25">
      <c r="B173" s="6"/>
      <c r="C173" s="6"/>
    </row>
    <row r="174" spans="2:3" x14ac:dyDescent="0.25">
      <c r="B174" s="6"/>
      <c r="C174" s="6"/>
    </row>
    <row r="175" spans="2:3" x14ac:dyDescent="0.25">
      <c r="B175" s="6"/>
      <c r="C175" s="6"/>
    </row>
    <row r="176" spans="2:3" x14ac:dyDescent="0.25">
      <c r="B176" s="6"/>
      <c r="C176" s="6"/>
    </row>
    <row r="177" spans="2:3" x14ac:dyDescent="0.25">
      <c r="B177" s="6"/>
      <c r="C177" s="6"/>
    </row>
    <row r="178" spans="2:3" x14ac:dyDescent="0.25">
      <c r="B178" s="6"/>
      <c r="C178" s="6"/>
    </row>
    <row r="179" spans="2:3" x14ac:dyDescent="0.25">
      <c r="B179" s="6"/>
      <c r="C179" s="6"/>
    </row>
    <row r="180" spans="2:3" x14ac:dyDescent="0.25">
      <c r="B180" s="6"/>
      <c r="C180" s="6"/>
    </row>
    <row r="181" spans="2:3" x14ac:dyDescent="0.25">
      <c r="B181" s="6"/>
      <c r="C181" s="6"/>
    </row>
    <row r="182" spans="2:3" x14ac:dyDescent="0.25">
      <c r="B182" s="6"/>
      <c r="C182" s="6"/>
    </row>
    <row r="183" spans="2:3" x14ac:dyDescent="0.25">
      <c r="B183" s="6"/>
      <c r="C183" s="6"/>
    </row>
    <row r="184" spans="2:3" x14ac:dyDescent="0.25">
      <c r="B184" s="6"/>
      <c r="C184" s="6"/>
    </row>
    <row r="185" spans="2:3" x14ac:dyDescent="0.25">
      <c r="B185" s="6"/>
      <c r="C185" s="6"/>
    </row>
    <row r="186" spans="2:3" x14ac:dyDescent="0.25">
      <c r="B186" s="6"/>
      <c r="C186" s="6"/>
    </row>
    <row r="187" spans="2:3" x14ac:dyDescent="0.25">
      <c r="B187" s="6"/>
      <c r="C187" s="6"/>
    </row>
    <row r="188" spans="2:3" x14ac:dyDescent="0.25">
      <c r="B188" s="6"/>
      <c r="C188" s="6"/>
    </row>
    <row r="189" spans="2:3" x14ac:dyDescent="0.25">
      <c r="B189" s="6"/>
      <c r="C189" s="6"/>
    </row>
    <row r="190" spans="2:3" x14ac:dyDescent="0.25">
      <c r="B190" s="6"/>
      <c r="C190" s="6"/>
    </row>
    <row r="191" spans="2:3" x14ac:dyDescent="0.25">
      <c r="B191" s="6"/>
      <c r="C191" s="6"/>
    </row>
    <row r="192" spans="2:3" x14ac:dyDescent="0.25">
      <c r="B192" s="6"/>
      <c r="C192" s="6"/>
    </row>
    <row r="193" spans="2:3" x14ac:dyDescent="0.25">
      <c r="B193" s="6"/>
      <c r="C193" s="6"/>
    </row>
    <row r="194" spans="2:3" x14ac:dyDescent="0.25">
      <c r="B194" s="6"/>
      <c r="C194" s="6"/>
    </row>
    <row r="195" spans="2:3" x14ac:dyDescent="0.25">
      <c r="B195" s="6"/>
      <c r="C195" s="6"/>
    </row>
    <row r="196" spans="2:3" x14ac:dyDescent="0.25">
      <c r="B196" s="6"/>
      <c r="C196" s="6"/>
    </row>
    <row r="197" spans="2:3" x14ac:dyDescent="0.25">
      <c r="B197" s="6"/>
      <c r="C197" s="6"/>
    </row>
    <row r="198" spans="2:3" x14ac:dyDescent="0.25">
      <c r="B198" s="6"/>
      <c r="C198" s="6"/>
    </row>
    <row r="199" spans="2:3" x14ac:dyDescent="0.25">
      <c r="B199" s="6"/>
      <c r="C199" s="6"/>
    </row>
    <row r="200" spans="2:3" x14ac:dyDescent="0.25">
      <c r="B200" s="6"/>
      <c r="C200" s="6"/>
    </row>
    <row r="201" spans="2:3" x14ac:dyDescent="0.25">
      <c r="B201" s="6"/>
      <c r="C201" s="6"/>
    </row>
    <row r="202" spans="2:3" x14ac:dyDescent="0.25">
      <c r="B202" s="6"/>
      <c r="C202" s="6"/>
    </row>
    <row r="203" spans="2:3" x14ac:dyDescent="0.25">
      <c r="B203" s="6"/>
      <c r="C203" s="6"/>
    </row>
    <row r="204" spans="2:3" x14ac:dyDescent="0.25">
      <c r="B204" s="6"/>
      <c r="C204" s="6"/>
    </row>
    <row r="205" spans="2:3" x14ac:dyDescent="0.25">
      <c r="B205" s="6"/>
      <c r="C205" s="6"/>
    </row>
    <row r="206" spans="2:3" x14ac:dyDescent="0.25">
      <c r="B206" s="6"/>
      <c r="C206" s="6"/>
    </row>
    <row r="207" spans="2:3" x14ac:dyDescent="0.25">
      <c r="B207" s="6"/>
      <c r="C207" s="6"/>
    </row>
    <row r="208" spans="2:3" x14ac:dyDescent="0.25">
      <c r="B208" s="6"/>
      <c r="C208" s="6"/>
    </row>
    <row r="209" spans="2:3" x14ac:dyDescent="0.25">
      <c r="B209" s="6"/>
      <c r="C209" s="6"/>
    </row>
    <row r="210" spans="2:3" x14ac:dyDescent="0.25">
      <c r="B210" s="6"/>
      <c r="C210" s="6"/>
    </row>
    <row r="211" spans="2:3" x14ac:dyDescent="0.25">
      <c r="B211" s="6"/>
      <c r="C211" s="6"/>
    </row>
    <row r="212" spans="2:3" x14ac:dyDescent="0.25">
      <c r="B212" s="6"/>
      <c r="C212" s="6"/>
    </row>
    <row r="213" spans="2:3" x14ac:dyDescent="0.25">
      <c r="B213" s="6"/>
      <c r="C213" s="6"/>
    </row>
    <row r="214" spans="2:3" x14ac:dyDescent="0.25">
      <c r="B214" s="6"/>
      <c r="C214" s="6"/>
    </row>
    <row r="215" spans="2:3" x14ac:dyDescent="0.25">
      <c r="B215" s="6"/>
      <c r="C215" s="6"/>
    </row>
    <row r="216" spans="2:3" x14ac:dyDescent="0.25">
      <c r="B216" s="6"/>
      <c r="C216" s="6"/>
    </row>
    <row r="217" spans="2:3" x14ac:dyDescent="0.25">
      <c r="B217" s="6"/>
      <c r="C217" s="6"/>
    </row>
    <row r="218" spans="2:3" x14ac:dyDescent="0.25">
      <c r="B218" s="6"/>
      <c r="C218" s="6"/>
    </row>
    <row r="219" spans="2:3" x14ac:dyDescent="0.25">
      <c r="C219" s="6"/>
    </row>
    <row r="220" spans="2:3" x14ac:dyDescent="0.25">
      <c r="C220" s="6"/>
    </row>
    <row r="221" spans="2:3" x14ac:dyDescent="0.25">
      <c r="C221" s="6"/>
    </row>
    <row r="222" spans="2:3" x14ac:dyDescent="0.25">
      <c r="C222" s="6"/>
    </row>
    <row r="223" spans="2:3" x14ac:dyDescent="0.25">
      <c r="C223" s="6"/>
    </row>
  </sheetData>
  <sheetProtection algorithmName="SHA-512" hashValue="r6e+RYxSIPF5XN+M86fbb21x0pNnMaHvJpvFcGKXVC3vW6jtPETIHBktXKgcO1GqxHhT+gtduPSguVHdCveJ5Q==" saltValue="igU3kPQ6F/NkoMdioNdrFg==" spinCount="100000" sheet="1" objects="1" scenarios="1"/>
  <mergeCells count="6">
    <mergeCell ref="A20:A23"/>
    <mergeCell ref="B1:O1"/>
    <mergeCell ref="A4:A7"/>
    <mergeCell ref="A8:A11"/>
    <mergeCell ref="A12:A15"/>
    <mergeCell ref="A16:A19"/>
  </mergeCells>
  <phoneticPr fontId="25" type="noConversion"/>
  <hyperlinks>
    <hyperlink ref="A1" location="Inici!A1" display="Inici" xr:uid="{E0D40A78-E0BF-4E21-92AC-CFC2CA498814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E9AE2-713F-4F3D-BA46-D66D33CA4D77}">
  <dimension ref="A1:C13"/>
  <sheetViews>
    <sheetView workbookViewId="0">
      <selection activeCell="G15" sqref="G15"/>
    </sheetView>
  </sheetViews>
  <sheetFormatPr baseColWidth="10" defaultRowHeight="15" x14ac:dyDescent="0.25"/>
  <cols>
    <col min="2" max="2" width="23.140625" customWidth="1"/>
  </cols>
  <sheetData>
    <row r="1" spans="1:3" s="6" customFormat="1" ht="26.45" customHeight="1" x14ac:dyDescent="0.25">
      <c r="A1" s="80" t="s">
        <v>45</v>
      </c>
      <c r="B1" s="81" t="s">
        <v>39</v>
      </c>
      <c r="C1" s="80"/>
    </row>
    <row r="2" spans="1:3" x14ac:dyDescent="0.25">
      <c r="A2" s="79">
        <v>1</v>
      </c>
      <c r="B2" s="76"/>
      <c r="C2" s="79">
        <v>1</v>
      </c>
    </row>
    <row r="3" spans="1:3" x14ac:dyDescent="0.25">
      <c r="A3" s="79">
        <v>2</v>
      </c>
      <c r="B3" s="77" t="s">
        <v>38</v>
      </c>
      <c r="C3" s="79">
        <v>2</v>
      </c>
    </row>
    <row r="4" spans="1:3" x14ac:dyDescent="0.25">
      <c r="A4" s="79">
        <v>3</v>
      </c>
      <c r="B4" s="77" t="s">
        <v>41</v>
      </c>
      <c r="C4" s="79">
        <v>3</v>
      </c>
    </row>
    <row r="5" spans="1:3" x14ac:dyDescent="0.25">
      <c r="A5" s="79">
        <v>4</v>
      </c>
      <c r="B5" s="77" t="s">
        <v>42</v>
      </c>
      <c r="C5" s="79">
        <v>4</v>
      </c>
    </row>
    <row r="6" spans="1:3" x14ac:dyDescent="0.25">
      <c r="A6" s="79">
        <v>5</v>
      </c>
      <c r="B6" s="77" t="s">
        <v>40</v>
      </c>
      <c r="C6" s="79">
        <v>5</v>
      </c>
    </row>
    <row r="7" spans="1:3" x14ac:dyDescent="0.25">
      <c r="A7" s="79">
        <v>6</v>
      </c>
      <c r="B7" s="77" t="s">
        <v>43</v>
      </c>
      <c r="C7" s="79">
        <v>6</v>
      </c>
    </row>
    <row r="8" spans="1:3" x14ac:dyDescent="0.25">
      <c r="A8" s="79">
        <v>7</v>
      </c>
      <c r="B8" s="77" t="s">
        <v>44</v>
      </c>
      <c r="C8" s="79">
        <v>7</v>
      </c>
    </row>
    <row r="9" spans="1:3" x14ac:dyDescent="0.25">
      <c r="A9" s="79">
        <v>8</v>
      </c>
      <c r="B9" s="77" t="s">
        <v>47</v>
      </c>
      <c r="C9" s="79">
        <v>8</v>
      </c>
    </row>
    <row r="10" spans="1:3" x14ac:dyDescent="0.25">
      <c r="A10" s="79">
        <v>9</v>
      </c>
      <c r="B10" s="77" t="s">
        <v>46</v>
      </c>
      <c r="C10" s="79">
        <v>9</v>
      </c>
    </row>
    <row r="11" spans="1:3" x14ac:dyDescent="0.25">
      <c r="A11" s="79">
        <v>10</v>
      </c>
      <c r="B11" s="76"/>
      <c r="C11" s="79">
        <v>10</v>
      </c>
    </row>
    <row r="12" spans="1:3" x14ac:dyDescent="0.25">
      <c r="A12" s="79">
        <v>11</v>
      </c>
      <c r="B12" s="76"/>
      <c r="C12" s="79">
        <v>11</v>
      </c>
    </row>
    <row r="13" spans="1:3" x14ac:dyDescent="0.25">
      <c r="A13" s="79">
        <v>12</v>
      </c>
      <c r="B13" s="76"/>
      <c r="C13" s="79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18B70-F7EF-4BA1-BC72-A5B68410475A}">
  <dimension ref="A1:L202"/>
  <sheetViews>
    <sheetView topLeftCell="A161" zoomScale="120" zoomScaleNormal="120" workbookViewId="0">
      <selection activeCell="B191" sqref="B191"/>
    </sheetView>
  </sheetViews>
  <sheetFormatPr baseColWidth="10" defaultColWidth="11.42578125" defaultRowHeight="15" x14ac:dyDescent="0.25"/>
  <cols>
    <col min="1" max="1" width="67" customWidth="1"/>
    <col min="2" max="2" width="15.140625" customWidth="1"/>
    <col min="3" max="3" width="57" customWidth="1"/>
    <col min="4" max="4" width="20.7109375" bestFit="1" customWidth="1"/>
    <col min="5" max="5" width="8.85546875" bestFit="1" customWidth="1"/>
    <col min="6" max="6" width="18.42578125" bestFit="1" customWidth="1"/>
    <col min="7" max="7" width="31.140625" bestFit="1" customWidth="1"/>
    <col min="8" max="8" width="19.42578125" bestFit="1" customWidth="1"/>
    <col min="9" max="9" width="18.42578125" bestFit="1" customWidth="1"/>
    <col min="10" max="10" width="16.42578125" bestFit="1" customWidth="1"/>
    <col min="11" max="11" width="20" bestFit="1" customWidth="1"/>
    <col min="12" max="12" width="11.85546875" bestFit="1" customWidth="1"/>
  </cols>
  <sheetData>
    <row r="1" spans="1:12" ht="24" x14ac:dyDescent="0.25">
      <c r="A1" s="179" t="s">
        <v>109</v>
      </c>
      <c r="B1" s="179" t="s">
        <v>101</v>
      </c>
      <c r="C1" s="179" t="s">
        <v>99</v>
      </c>
      <c r="D1" s="180" t="s">
        <v>98</v>
      </c>
      <c r="E1" s="179" t="s">
        <v>102</v>
      </c>
      <c r="F1" s="179" t="s">
        <v>427</v>
      </c>
      <c r="G1" s="179" t="s">
        <v>428</v>
      </c>
      <c r="H1" s="179" t="s">
        <v>429</v>
      </c>
      <c r="I1" s="180" t="s">
        <v>106</v>
      </c>
      <c r="J1" s="180" t="s">
        <v>107</v>
      </c>
      <c r="K1" s="179" t="s">
        <v>108</v>
      </c>
      <c r="L1" s="180" t="s">
        <v>53</v>
      </c>
    </row>
    <row r="2" spans="1:12" ht="33.75" x14ac:dyDescent="0.5">
      <c r="A2" s="407" t="s">
        <v>426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9"/>
    </row>
    <row r="3" spans="1:12" x14ac:dyDescent="0.25">
      <c r="A3" s="360" t="s">
        <v>55</v>
      </c>
      <c r="B3" s="361"/>
      <c r="C3" s="362" t="s">
        <v>56</v>
      </c>
      <c r="D3" s="404"/>
      <c r="E3" s="182">
        <v>1</v>
      </c>
      <c r="F3" s="184">
        <f t="shared" ref="F3" si="0">IF(E3="","",D3*E3)</f>
        <v>0</v>
      </c>
      <c r="G3" s="184">
        <f t="shared" ref="G3" si="1">IF(H3="","",(F3/H3))</f>
        <v>0</v>
      </c>
      <c r="H3" s="187">
        <v>60</v>
      </c>
      <c r="I3" s="185">
        <f t="shared" ref="I3" si="2">IF(E3=0,"",IF(D3&lt;600,0,D3*0.01*H3*E3))</f>
        <v>0</v>
      </c>
      <c r="J3" s="188"/>
      <c r="K3" s="186">
        <f t="shared" ref="K3" si="3">IF(J3="",I3,J3)</f>
        <v>0</v>
      </c>
      <c r="L3" s="184">
        <f t="shared" ref="L3" si="4">IF(E3="","",IF(H3=0,F3+K3,(F3+K3)/H3))</f>
        <v>0</v>
      </c>
    </row>
    <row r="4" spans="1:12" x14ac:dyDescent="0.25">
      <c r="A4" s="362" t="s">
        <v>57</v>
      </c>
      <c r="B4" s="361"/>
      <c r="C4" s="362" t="s">
        <v>57</v>
      </c>
      <c r="D4" s="404"/>
      <c r="E4" s="183">
        <v>1</v>
      </c>
      <c r="F4" s="184">
        <f t="shared" ref="F4:F11" si="5">IF(E4="","",D4*E4)</f>
        <v>0</v>
      </c>
      <c r="G4" s="184">
        <f t="shared" ref="G4:G11" si="6">IF(H4="","",(F4/H4))</f>
        <v>0</v>
      </c>
      <c r="H4" s="187">
        <v>60</v>
      </c>
      <c r="I4" s="185">
        <f t="shared" ref="I4:I11" si="7">IF(E4=0,"",IF(D4&lt;600,0,D4*0.01*H4*E4))</f>
        <v>0</v>
      </c>
      <c r="J4" s="188"/>
      <c r="K4" s="186">
        <f t="shared" ref="K4:K11" si="8">IF(J4="",I4,J4)</f>
        <v>0</v>
      </c>
      <c r="L4" s="184">
        <f t="shared" ref="L4:L11" si="9">IF(E4="","",IF(H4=0,F4+K4,(F4+K4)/H4))</f>
        <v>0</v>
      </c>
    </row>
    <row r="5" spans="1:12" x14ac:dyDescent="0.25">
      <c r="A5" s="362"/>
      <c r="B5" s="361"/>
      <c r="C5" s="362"/>
      <c r="D5" s="404"/>
      <c r="E5" s="183"/>
      <c r="F5" s="184" t="str">
        <f t="shared" si="5"/>
        <v/>
      </c>
      <c r="G5" s="184" t="str">
        <f t="shared" si="6"/>
        <v/>
      </c>
      <c r="H5" s="187"/>
      <c r="I5" s="185" t="str">
        <f t="shared" si="7"/>
        <v/>
      </c>
      <c r="J5" s="188"/>
      <c r="K5" s="186" t="str">
        <f t="shared" si="8"/>
        <v/>
      </c>
      <c r="L5" s="184" t="str">
        <f t="shared" si="9"/>
        <v/>
      </c>
    </row>
    <row r="6" spans="1:12" x14ac:dyDescent="0.25">
      <c r="A6" s="362"/>
      <c r="B6" s="361"/>
      <c r="C6" s="362"/>
      <c r="D6" s="404"/>
      <c r="E6" s="183"/>
      <c r="F6" s="184" t="str">
        <f t="shared" si="5"/>
        <v/>
      </c>
      <c r="G6" s="184" t="str">
        <f t="shared" si="6"/>
        <v/>
      </c>
      <c r="H6" s="187"/>
      <c r="I6" s="185" t="str">
        <f t="shared" si="7"/>
        <v/>
      </c>
      <c r="J6" s="188"/>
      <c r="K6" s="186" t="str">
        <f t="shared" si="8"/>
        <v/>
      </c>
      <c r="L6" s="184" t="str">
        <f t="shared" si="9"/>
        <v/>
      </c>
    </row>
    <row r="7" spans="1:12" x14ac:dyDescent="0.25">
      <c r="A7" s="362"/>
      <c r="B7" s="361"/>
      <c r="C7" s="362"/>
      <c r="D7" s="404"/>
      <c r="E7" s="183"/>
      <c r="F7" s="184" t="str">
        <f t="shared" si="5"/>
        <v/>
      </c>
      <c r="G7" s="184" t="str">
        <f t="shared" si="6"/>
        <v/>
      </c>
      <c r="H7" s="187"/>
      <c r="I7" s="185" t="str">
        <f t="shared" si="7"/>
        <v/>
      </c>
      <c r="J7" s="188"/>
      <c r="K7" s="186" t="str">
        <f t="shared" si="8"/>
        <v/>
      </c>
      <c r="L7" s="184" t="str">
        <f t="shared" si="9"/>
        <v/>
      </c>
    </row>
    <row r="8" spans="1:12" x14ac:dyDescent="0.25">
      <c r="A8" s="362"/>
      <c r="B8" s="361"/>
      <c r="C8" s="362"/>
      <c r="D8" s="404"/>
      <c r="E8" s="183"/>
      <c r="F8" s="184" t="str">
        <f t="shared" si="5"/>
        <v/>
      </c>
      <c r="G8" s="184" t="str">
        <f t="shared" si="6"/>
        <v/>
      </c>
      <c r="H8" s="187"/>
      <c r="I8" s="185" t="str">
        <f t="shared" si="7"/>
        <v/>
      </c>
      <c r="J8" s="188"/>
      <c r="K8" s="186" t="str">
        <f t="shared" si="8"/>
        <v/>
      </c>
      <c r="L8" s="184" t="str">
        <f t="shared" si="9"/>
        <v/>
      </c>
    </row>
    <row r="9" spans="1:12" x14ac:dyDescent="0.25">
      <c r="A9" s="362"/>
      <c r="B9" s="361"/>
      <c r="C9" s="362"/>
      <c r="D9" s="404"/>
      <c r="E9" s="183"/>
      <c r="F9" s="184" t="str">
        <f t="shared" si="5"/>
        <v/>
      </c>
      <c r="G9" s="184" t="str">
        <f t="shared" si="6"/>
        <v/>
      </c>
      <c r="H9" s="187"/>
      <c r="I9" s="185" t="str">
        <f t="shared" si="7"/>
        <v/>
      </c>
      <c r="J9" s="188"/>
      <c r="K9" s="186" t="str">
        <f t="shared" si="8"/>
        <v/>
      </c>
      <c r="L9" s="184" t="str">
        <f t="shared" si="9"/>
        <v/>
      </c>
    </row>
    <row r="10" spans="1:12" x14ac:dyDescent="0.25">
      <c r="A10" s="362"/>
      <c r="B10" s="361"/>
      <c r="C10" s="362"/>
      <c r="D10" s="404"/>
      <c r="E10" s="183"/>
      <c r="F10" s="184" t="str">
        <f t="shared" si="5"/>
        <v/>
      </c>
      <c r="G10" s="184" t="str">
        <f t="shared" si="6"/>
        <v/>
      </c>
      <c r="H10" s="187"/>
      <c r="I10" s="185" t="str">
        <f t="shared" si="7"/>
        <v/>
      </c>
      <c r="J10" s="188"/>
      <c r="K10" s="186" t="str">
        <f t="shared" si="8"/>
        <v/>
      </c>
      <c r="L10" s="184" t="str">
        <f t="shared" si="9"/>
        <v/>
      </c>
    </row>
    <row r="11" spans="1:12" x14ac:dyDescent="0.25">
      <c r="A11" s="362"/>
      <c r="B11" s="361"/>
      <c r="C11" s="362"/>
      <c r="D11" s="404"/>
      <c r="E11" s="183"/>
      <c r="F11" s="184" t="str">
        <f t="shared" si="5"/>
        <v/>
      </c>
      <c r="G11" s="184" t="str">
        <f t="shared" si="6"/>
        <v/>
      </c>
      <c r="H11" s="187"/>
      <c r="I11" s="185" t="str">
        <f t="shared" si="7"/>
        <v/>
      </c>
      <c r="J11" s="188"/>
      <c r="K11" s="186" t="str">
        <f t="shared" si="8"/>
        <v/>
      </c>
      <c r="L11" s="184" t="str">
        <f t="shared" si="9"/>
        <v/>
      </c>
    </row>
    <row r="12" spans="1:12" ht="15.75" x14ac:dyDescent="0.25">
      <c r="F12" s="198">
        <f>SUM(F3:F11)</f>
        <v>0</v>
      </c>
      <c r="G12" s="198">
        <f>SUM(G3:G11)</f>
        <v>0</v>
      </c>
      <c r="H12" s="199">
        <v>60</v>
      </c>
      <c r="I12" s="200">
        <f>SUM(I3:I11)</f>
        <v>0</v>
      </c>
      <c r="J12" s="201"/>
      <c r="K12" s="202">
        <f>SUM(K3:K11)</f>
        <v>0</v>
      </c>
      <c r="L12" s="198">
        <f>SUM(L3:L11)</f>
        <v>0</v>
      </c>
    </row>
    <row r="17" spans="1:12" ht="36" x14ac:dyDescent="0.25">
      <c r="A17" s="179" t="s">
        <v>100</v>
      </c>
      <c r="B17" s="179" t="s">
        <v>101</v>
      </c>
      <c r="C17" s="179" t="s">
        <v>99</v>
      </c>
      <c r="D17" s="180" t="s">
        <v>98</v>
      </c>
      <c r="E17" s="179" t="s">
        <v>102</v>
      </c>
      <c r="F17" s="179" t="s">
        <v>103</v>
      </c>
      <c r="G17" s="179" t="s">
        <v>104</v>
      </c>
      <c r="H17" s="179" t="s">
        <v>105</v>
      </c>
      <c r="I17" s="180" t="s">
        <v>106</v>
      </c>
      <c r="J17" s="180" t="s">
        <v>107</v>
      </c>
      <c r="K17" s="179" t="s">
        <v>108</v>
      </c>
      <c r="L17" s="180" t="s">
        <v>53</v>
      </c>
    </row>
    <row r="18" spans="1:12" ht="33.75" x14ac:dyDescent="0.5">
      <c r="A18" s="410" t="s">
        <v>64</v>
      </c>
      <c r="B18" s="411"/>
      <c r="C18" s="411"/>
      <c r="D18" s="411"/>
      <c r="E18" s="411"/>
      <c r="F18" s="411"/>
      <c r="G18" s="411"/>
      <c r="H18" s="411"/>
      <c r="I18" s="411"/>
      <c r="J18" s="411"/>
      <c r="K18" s="411"/>
      <c r="L18" s="412"/>
    </row>
    <row r="19" spans="1:12" x14ac:dyDescent="0.25">
      <c r="A19" s="360" t="s">
        <v>65</v>
      </c>
      <c r="B19" s="360"/>
      <c r="C19" s="362" t="s">
        <v>66</v>
      </c>
      <c r="D19" s="404"/>
      <c r="E19" s="183">
        <v>1</v>
      </c>
      <c r="F19" s="184">
        <f t="shared" ref="F19" si="10">IF(E19="","",D19*E19)</f>
        <v>0</v>
      </c>
      <c r="G19" s="184">
        <f t="shared" ref="G19" si="11">IF(H19="","",(F19/H19))</f>
        <v>0</v>
      </c>
      <c r="H19" s="187">
        <v>60</v>
      </c>
      <c r="I19" s="185">
        <f t="shared" ref="I19:I38" si="12">IF(E19=0,"",IF(D19&lt;100,0,D19*0.01*H19*E19))</f>
        <v>0</v>
      </c>
      <c r="J19" s="188"/>
      <c r="K19" s="186">
        <f t="shared" ref="K19" si="13">IF(J19="",I19,J19)</f>
        <v>0</v>
      </c>
      <c r="L19" s="184">
        <f t="shared" ref="L19" si="14">IF(E19="","",IF(H19=0,F19+K19,(F19+K19)/H19))</f>
        <v>0</v>
      </c>
    </row>
    <row r="20" spans="1:12" x14ac:dyDescent="0.25">
      <c r="A20" s="360" t="s">
        <v>67</v>
      </c>
      <c r="B20" s="360"/>
      <c r="C20" s="362" t="s">
        <v>68</v>
      </c>
      <c r="D20" s="404"/>
      <c r="E20" s="183">
        <v>1</v>
      </c>
      <c r="F20" s="184">
        <f t="shared" ref="F20:F38" si="15">IF(E20="","",D20*E20)</f>
        <v>0</v>
      </c>
      <c r="G20" s="184">
        <f t="shared" ref="G20:G38" si="16">IF(H20="","",(F20/H20))</f>
        <v>0</v>
      </c>
      <c r="H20" s="187">
        <v>60</v>
      </c>
      <c r="I20" s="185">
        <f t="shared" si="12"/>
        <v>0</v>
      </c>
      <c r="J20" s="188"/>
      <c r="K20" s="186">
        <f t="shared" ref="K20:K38" si="17">IF(J20="",I20,J20)</f>
        <v>0</v>
      </c>
      <c r="L20" s="184">
        <f t="shared" ref="L20:L38" si="18">IF(E20="","",IF(H20=0,F20+K20,(F20+K20)/H20))</f>
        <v>0</v>
      </c>
    </row>
    <row r="21" spans="1:12" x14ac:dyDescent="0.25">
      <c r="A21" s="360" t="s">
        <v>69</v>
      </c>
      <c r="B21" s="360"/>
      <c r="C21" s="362" t="s">
        <v>70</v>
      </c>
      <c r="D21" s="404"/>
      <c r="E21" s="183">
        <v>1</v>
      </c>
      <c r="F21" s="184">
        <f t="shared" si="15"/>
        <v>0</v>
      </c>
      <c r="G21" s="184">
        <f t="shared" si="16"/>
        <v>0</v>
      </c>
      <c r="H21" s="187">
        <v>60</v>
      </c>
      <c r="I21" s="185">
        <f t="shared" si="12"/>
        <v>0</v>
      </c>
      <c r="J21" s="188"/>
      <c r="K21" s="186">
        <f t="shared" si="17"/>
        <v>0</v>
      </c>
      <c r="L21" s="184">
        <f t="shared" si="18"/>
        <v>0</v>
      </c>
    </row>
    <row r="22" spans="1:12" x14ac:dyDescent="0.25">
      <c r="A22" s="360" t="s">
        <v>71</v>
      </c>
      <c r="B22" s="360"/>
      <c r="C22" s="362" t="s">
        <v>72</v>
      </c>
      <c r="D22" s="404"/>
      <c r="E22" s="183">
        <v>2</v>
      </c>
      <c r="F22" s="184">
        <f t="shared" si="15"/>
        <v>0</v>
      </c>
      <c r="G22" s="184">
        <f t="shared" si="16"/>
        <v>0</v>
      </c>
      <c r="H22" s="187">
        <v>60</v>
      </c>
      <c r="I22" s="185">
        <f t="shared" si="12"/>
        <v>0</v>
      </c>
      <c r="J22" s="188"/>
      <c r="K22" s="186">
        <f t="shared" si="17"/>
        <v>0</v>
      </c>
      <c r="L22" s="184">
        <f t="shared" si="18"/>
        <v>0</v>
      </c>
    </row>
    <row r="23" spans="1:12" x14ac:dyDescent="0.25">
      <c r="A23" s="360" t="s">
        <v>73</v>
      </c>
      <c r="B23" s="360"/>
      <c r="C23" s="362" t="s">
        <v>74</v>
      </c>
      <c r="D23" s="404"/>
      <c r="E23" s="183">
        <v>1</v>
      </c>
      <c r="F23" s="184">
        <f t="shared" si="15"/>
        <v>0</v>
      </c>
      <c r="G23" s="184">
        <f t="shared" si="16"/>
        <v>0</v>
      </c>
      <c r="H23" s="187">
        <v>60</v>
      </c>
      <c r="I23" s="185">
        <f t="shared" si="12"/>
        <v>0</v>
      </c>
      <c r="J23" s="188"/>
      <c r="K23" s="186">
        <f t="shared" si="17"/>
        <v>0</v>
      </c>
      <c r="L23" s="184">
        <f t="shared" si="18"/>
        <v>0</v>
      </c>
    </row>
    <row r="24" spans="1:12" x14ac:dyDescent="0.25">
      <c r="A24" s="360" t="s">
        <v>75</v>
      </c>
      <c r="B24" s="360"/>
      <c r="C24" s="362" t="s">
        <v>76</v>
      </c>
      <c r="D24" s="404"/>
      <c r="E24" s="183">
        <v>1</v>
      </c>
      <c r="F24" s="184">
        <f t="shared" si="15"/>
        <v>0</v>
      </c>
      <c r="G24" s="184">
        <f t="shared" si="16"/>
        <v>0</v>
      </c>
      <c r="H24" s="187">
        <v>60</v>
      </c>
      <c r="I24" s="185">
        <f t="shared" si="12"/>
        <v>0</v>
      </c>
      <c r="J24" s="188"/>
      <c r="K24" s="186">
        <f t="shared" si="17"/>
        <v>0</v>
      </c>
      <c r="L24" s="184">
        <f t="shared" si="18"/>
        <v>0</v>
      </c>
    </row>
    <row r="25" spans="1:12" x14ac:dyDescent="0.25">
      <c r="A25" s="360" t="s">
        <v>77</v>
      </c>
      <c r="B25" s="360"/>
      <c r="C25" s="362" t="s">
        <v>77</v>
      </c>
      <c r="D25" s="404"/>
      <c r="E25" s="183">
        <v>2</v>
      </c>
      <c r="F25" s="184">
        <f t="shared" si="15"/>
        <v>0</v>
      </c>
      <c r="G25" s="184">
        <f t="shared" si="16"/>
        <v>0</v>
      </c>
      <c r="H25" s="187">
        <v>60</v>
      </c>
      <c r="I25" s="185">
        <f t="shared" si="12"/>
        <v>0</v>
      </c>
      <c r="J25" s="188"/>
      <c r="K25" s="186">
        <f t="shared" si="17"/>
        <v>0</v>
      </c>
      <c r="L25" s="184">
        <f t="shared" si="18"/>
        <v>0</v>
      </c>
    </row>
    <row r="26" spans="1:12" x14ac:dyDescent="0.25">
      <c r="A26" s="360" t="s">
        <v>78</v>
      </c>
      <c r="B26" s="360"/>
      <c r="C26" s="362" t="s">
        <v>78</v>
      </c>
      <c r="D26" s="404"/>
      <c r="E26" s="183">
        <v>1</v>
      </c>
      <c r="F26" s="184">
        <f t="shared" si="15"/>
        <v>0</v>
      </c>
      <c r="G26" s="184">
        <f t="shared" si="16"/>
        <v>0</v>
      </c>
      <c r="H26" s="187">
        <v>60</v>
      </c>
      <c r="I26" s="185">
        <f t="shared" si="12"/>
        <v>0</v>
      </c>
      <c r="J26" s="188"/>
      <c r="K26" s="186">
        <f t="shared" si="17"/>
        <v>0</v>
      </c>
      <c r="L26" s="184">
        <f t="shared" si="18"/>
        <v>0</v>
      </c>
    </row>
    <row r="27" spans="1:12" x14ac:dyDescent="0.25">
      <c r="A27" s="360" t="s">
        <v>79</v>
      </c>
      <c r="B27" s="360"/>
      <c r="C27" s="362" t="s">
        <v>80</v>
      </c>
      <c r="D27" s="404"/>
      <c r="E27" s="183">
        <v>2</v>
      </c>
      <c r="F27" s="184">
        <f t="shared" si="15"/>
        <v>0</v>
      </c>
      <c r="G27" s="184">
        <f t="shared" si="16"/>
        <v>0</v>
      </c>
      <c r="H27" s="187">
        <v>60</v>
      </c>
      <c r="I27" s="185">
        <f t="shared" si="12"/>
        <v>0</v>
      </c>
      <c r="J27" s="188"/>
      <c r="K27" s="186">
        <f t="shared" si="17"/>
        <v>0</v>
      </c>
      <c r="L27" s="184">
        <f t="shared" si="18"/>
        <v>0</v>
      </c>
    </row>
    <row r="28" spans="1:12" x14ac:dyDescent="0.25">
      <c r="A28" s="360" t="s">
        <v>81</v>
      </c>
      <c r="B28" s="360"/>
      <c r="C28" s="362" t="s">
        <v>81</v>
      </c>
      <c r="D28" s="404"/>
      <c r="E28" s="183">
        <v>2</v>
      </c>
      <c r="F28" s="184">
        <f t="shared" si="15"/>
        <v>0</v>
      </c>
      <c r="G28" s="184">
        <f t="shared" si="16"/>
        <v>0</v>
      </c>
      <c r="H28" s="187">
        <v>60</v>
      </c>
      <c r="I28" s="185">
        <f t="shared" si="12"/>
        <v>0</v>
      </c>
      <c r="J28" s="188"/>
      <c r="K28" s="186">
        <f t="shared" si="17"/>
        <v>0</v>
      </c>
      <c r="L28" s="184">
        <f t="shared" si="18"/>
        <v>0</v>
      </c>
    </row>
    <row r="29" spans="1:12" x14ac:dyDescent="0.25">
      <c r="A29" s="360" t="s">
        <v>82</v>
      </c>
      <c r="B29" s="360"/>
      <c r="C29" s="362" t="s">
        <v>83</v>
      </c>
      <c r="D29" s="404"/>
      <c r="E29" s="183">
        <v>2</v>
      </c>
      <c r="F29" s="184">
        <f t="shared" si="15"/>
        <v>0</v>
      </c>
      <c r="G29" s="184">
        <f t="shared" si="16"/>
        <v>0</v>
      </c>
      <c r="H29" s="187">
        <v>60</v>
      </c>
      <c r="I29" s="185">
        <f t="shared" si="12"/>
        <v>0</v>
      </c>
      <c r="J29" s="188"/>
      <c r="K29" s="186">
        <f t="shared" si="17"/>
        <v>0</v>
      </c>
      <c r="L29" s="184">
        <f t="shared" si="18"/>
        <v>0</v>
      </c>
    </row>
    <row r="30" spans="1:12" x14ac:dyDescent="0.25">
      <c r="A30" s="360" t="s">
        <v>84</v>
      </c>
      <c r="B30" s="360"/>
      <c r="C30" s="362" t="s">
        <v>84</v>
      </c>
      <c r="D30" s="404"/>
      <c r="E30" s="183">
        <v>1</v>
      </c>
      <c r="F30" s="184">
        <f t="shared" si="15"/>
        <v>0</v>
      </c>
      <c r="G30" s="184">
        <f t="shared" si="16"/>
        <v>0</v>
      </c>
      <c r="H30" s="187">
        <v>60</v>
      </c>
      <c r="I30" s="185">
        <f t="shared" si="12"/>
        <v>0</v>
      </c>
      <c r="J30" s="188"/>
      <c r="K30" s="186">
        <f t="shared" si="17"/>
        <v>0</v>
      </c>
      <c r="L30" s="184">
        <f t="shared" si="18"/>
        <v>0</v>
      </c>
    </row>
    <row r="31" spans="1:12" x14ac:dyDescent="0.25">
      <c r="A31" s="360" t="s">
        <v>85</v>
      </c>
      <c r="B31" s="360"/>
      <c r="C31" s="362" t="s">
        <v>86</v>
      </c>
      <c r="D31" s="404"/>
      <c r="E31" s="183">
        <v>1</v>
      </c>
      <c r="F31" s="184">
        <f t="shared" si="15"/>
        <v>0</v>
      </c>
      <c r="G31" s="184">
        <f t="shared" si="16"/>
        <v>0</v>
      </c>
      <c r="H31" s="187">
        <v>60</v>
      </c>
      <c r="I31" s="185">
        <f t="shared" si="12"/>
        <v>0</v>
      </c>
      <c r="J31" s="188"/>
      <c r="K31" s="186">
        <f t="shared" si="17"/>
        <v>0</v>
      </c>
      <c r="L31" s="184">
        <f t="shared" si="18"/>
        <v>0</v>
      </c>
    </row>
    <row r="32" spans="1:12" x14ac:dyDescent="0.25">
      <c r="A32" s="363"/>
      <c r="B32" s="363"/>
      <c r="C32" s="364"/>
      <c r="D32" s="404"/>
      <c r="E32" s="183"/>
      <c r="F32" s="184" t="str">
        <f t="shared" si="15"/>
        <v/>
      </c>
      <c r="G32" s="184" t="str">
        <f t="shared" si="16"/>
        <v/>
      </c>
      <c r="H32" s="187"/>
      <c r="I32" s="185" t="str">
        <f t="shared" si="12"/>
        <v/>
      </c>
      <c r="J32" s="188"/>
      <c r="K32" s="186" t="str">
        <f t="shared" si="17"/>
        <v/>
      </c>
      <c r="L32" s="184" t="str">
        <f t="shared" si="18"/>
        <v/>
      </c>
    </row>
    <row r="33" spans="1:12" x14ac:dyDescent="0.25">
      <c r="A33" s="361"/>
      <c r="B33" s="361"/>
      <c r="C33" s="361"/>
      <c r="D33" s="404"/>
      <c r="E33" s="183"/>
      <c r="F33" s="184" t="str">
        <f t="shared" si="15"/>
        <v/>
      </c>
      <c r="G33" s="184" t="str">
        <f t="shared" si="16"/>
        <v/>
      </c>
      <c r="H33" s="187"/>
      <c r="I33" s="185" t="str">
        <f t="shared" si="12"/>
        <v/>
      </c>
      <c r="J33" s="188"/>
      <c r="K33" s="186" t="str">
        <f t="shared" si="17"/>
        <v/>
      </c>
      <c r="L33" s="184" t="str">
        <f t="shared" si="18"/>
        <v/>
      </c>
    </row>
    <row r="34" spans="1:12" x14ac:dyDescent="0.25">
      <c r="A34" s="361"/>
      <c r="B34" s="361"/>
      <c r="C34" s="361"/>
      <c r="D34" s="404"/>
      <c r="E34" s="183"/>
      <c r="F34" s="184" t="str">
        <f t="shared" si="15"/>
        <v/>
      </c>
      <c r="G34" s="184" t="str">
        <f t="shared" si="16"/>
        <v/>
      </c>
      <c r="H34" s="187"/>
      <c r="I34" s="185" t="str">
        <f t="shared" si="12"/>
        <v/>
      </c>
      <c r="J34" s="188"/>
      <c r="K34" s="186" t="str">
        <f t="shared" si="17"/>
        <v/>
      </c>
      <c r="L34" s="184" t="str">
        <f t="shared" si="18"/>
        <v/>
      </c>
    </row>
    <row r="35" spans="1:12" x14ac:dyDescent="0.25">
      <c r="A35" s="361"/>
      <c r="B35" s="361"/>
      <c r="C35" s="361"/>
      <c r="D35" s="404"/>
      <c r="E35" s="183"/>
      <c r="F35" s="184" t="str">
        <f t="shared" si="15"/>
        <v/>
      </c>
      <c r="G35" s="184" t="str">
        <f t="shared" si="16"/>
        <v/>
      </c>
      <c r="H35" s="187"/>
      <c r="I35" s="185" t="str">
        <f t="shared" si="12"/>
        <v/>
      </c>
      <c r="J35" s="188"/>
      <c r="K35" s="186" t="str">
        <f t="shared" si="17"/>
        <v/>
      </c>
      <c r="L35" s="184" t="str">
        <f t="shared" si="18"/>
        <v/>
      </c>
    </row>
    <row r="36" spans="1:12" x14ac:dyDescent="0.25">
      <c r="A36" s="361"/>
      <c r="B36" s="361"/>
      <c r="C36" s="361"/>
      <c r="D36" s="404"/>
      <c r="E36" s="183"/>
      <c r="F36" s="184" t="str">
        <f t="shared" si="15"/>
        <v/>
      </c>
      <c r="G36" s="184" t="str">
        <f t="shared" si="16"/>
        <v/>
      </c>
      <c r="H36" s="187"/>
      <c r="I36" s="185" t="str">
        <f t="shared" si="12"/>
        <v/>
      </c>
      <c r="J36" s="188"/>
      <c r="K36" s="186" t="str">
        <f t="shared" si="17"/>
        <v/>
      </c>
      <c r="L36" s="184" t="str">
        <f t="shared" si="18"/>
        <v/>
      </c>
    </row>
    <row r="37" spans="1:12" x14ac:dyDescent="0.25">
      <c r="A37" s="361"/>
      <c r="B37" s="361"/>
      <c r="C37" s="361"/>
      <c r="D37" s="404"/>
      <c r="E37" s="183"/>
      <c r="F37" s="184" t="str">
        <f t="shared" si="15"/>
        <v/>
      </c>
      <c r="G37" s="184" t="str">
        <f t="shared" si="16"/>
        <v/>
      </c>
      <c r="H37" s="187"/>
      <c r="I37" s="185" t="str">
        <f t="shared" si="12"/>
        <v/>
      </c>
      <c r="J37" s="188"/>
      <c r="K37" s="186" t="str">
        <f t="shared" si="17"/>
        <v/>
      </c>
      <c r="L37" s="184" t="str">
        <f t="shared" si="18"/>
        <v/>
      </c>
    </row>
    <row r="38" spans="1:12" x14ac:dyDescent="0.25">
      <c r="A38" s="361"/>
      <c r="B38" s="361"/>
      <c r="C38" s="361"/>
      <c r="D38" s="404"/>
      <c r="E38" s="183"/>
      <c r="F38" s="184" t="str">
        <f t="shared" si="15"/>
        <v/>
      </c>
      <c r="G38" s="184" t="str">
        <f t="shared" si="16"/>
        <v/>
      </c>
      <c r="H38" s="187"/>
      <c r="I38" s="185" t="str">
        <f t="shared" si="12"/>
        <v/>
      </c>
      <c r="J38" s="188"/>
      <c r="K38" s="186" t="str">
        <f t="shared" si="17"/>
        <v/>
      </c>
      <c r="L38" s="184" t="str">
        <f t="shared" si="18"/>
        <v/>
      </c>
    </row>
    <row r="39" spans="1:12" ht="15.75" x14ac:dyDescent="0.25">
      <c r="F39" s="198">
        <f>SUM(F19:F38)</f>
        <v>0</v>
      </c>
      <c r="G39" s="198">
        <f>SUM(G19:G38)</f>
        <v>0</v>
      </c>
      <c r="H39" s="199">
        <f>+H19</f>
        <v>60</v>
      </c>
      <c r="I39" s="200">
        <f>SUM(I19:I38)</f>
        <v>0</v>
      </c>
      <c r="J39" s="201"/>
      <c r="K39" s="202">
        <f>SUM(K19:K38)</f>
        <v>0</v>
      </c>
      <c r="L39" s="198">
        <f>SUM(L19:L38)</f>
        <v>0</v>
      </c>
    </row>
    <row r="42" spans="1:12" ht="36" x14ac:dyDescent="0.25">
      <c r="A42" s="179" t="s">
        <v>100</v>
      </c>
      <c r="B42" s="179" t="s">
        <v>101</v>
      </c>
      <c r="C42" s="179" t="s">
        <v>99</v>
      </c>
      <c r="D42" s="180" t="s">
        <v>98</v>
      </c>
      <c r="E42" s="179" t="s">
        <v>102</v>
      </c>
      <c r="F42" s="179" t="s">
        <v>110</v>
      </c>
      <c r="G42" s="179" t="s">
        <v>111</v>
      </c>
      <c r="H42" s="179" t="s">
        <v>105</v>
      </c>
      <c r="I42" s="180" t="s">
        <v>106</v>
      </c>
      <c r="J42" s="180" t="s">
        <v>107</v>
      </c>
      <c r="K42" s="179" t="s">
        <v>108</v>
      </c>
      <c r="L42" s="180" t="s">
        <v>53</v>
      </c>
    </row>
    <row r="43" spans="1:12" ht="33.75" x14ac:dyDescent="0.5">
      <c r="A43" s="410" t="s">
        <v>96</v>
      </c>
      <c r="B43" s="411"/>
      <c r="C43" s="411"/>
      <c r="D43" s="411"/>
      <c r="E43" s="411"/>
      <c r="F43" s="411"/>
      <c r="G43" s="411"/>
      <c r="H43" s="411"/>
      <c r="I43" s="411"/>
      <c r="J43" s="411"/>
      <c r="K43" s="411"/>
      <c r="L43" s="412"/>
    </row>
    <row r="44" spans="1:12" x14ac:dyDescent="0.25">
      <c r="A44" s="360" t="s">
        <v>54</v>
      </c>
      <c r="B44" s="360"/>
      <c r="C44" s="362" t="s">
        <v>54</v>
      </c>
      <c r="D44" s="404"/>
      <c r="E44" s="183">
        <v>48</v>
      </c>
      <c r="F44" s="206">
        <v>48</v>
      </c>
      <c r="G44" s="184">
        <f>+D44/8</f>
        <v>0</v>
      </c>
      <c r="H44" s="187">
        <v>12</v>
      </c>
      <c r="I44" s="185">
        <f>IF(E44=0,"",IF(D44&lt;100,0,D44*0.01*H44*E44))</f>
        <v>0</v>
      </c>
      <c r="J44" s="188"/>
      <c r="K44" s="186">
        <f t="shared" ref="K44:K63" si="19">IF(J44="",I44,J44)</f>
        <v>0</v>
      </c>
      <c r="L44" s="184" t="str">
        <f>IF(D44="","",IF(H44=0,F44+K44,(F44+K44)/H44))</f>
        <v/>
      </c>
    </row>
    <row r="45" spans="1:12" x14ac:dyDescent="0.25">
      <c r="A45" s="360" t="s">
        <v>97</v>
      </c>
      <c r="B45" s="360"/>
      <c r="C45" s="362" t="s">
        <v>97</v>
      </c>
      <c r="D45" s="404"/>
      <c r="E45" s="183">
        <v>48</v>
      </c>
      <c r="F45" s="206">
        <v>48</v>
      </c>
      <c r="G45" s="184">
        <f>+D45/8</f>
        <v>0</v>
      </c>
      <c r="H45" s="187">
        <v>12</v>
      </c>
      <c r="I45" s="185">
        <f t="shared" ref="I45:I63" si="20">IF(E45=0,"",IF(D45&lt;100,0,D45*0.01*H45*E45))</f>
        <v>0</v>
      </c>
      <c r="J45" s="188"/>
      <c r="K45" s="186">
        <f t="shared" si="19"/>
        <v>0</v>
      </c>
      <c r="L45" s="184" t="str">
        <f t="shared" ref="L45:L63" si="21">IF(D45="","",IF(H45=0,F45+K45,(F45+K45)/H45))</f>
        <v/>
      </c>
    </row>
    <row r="46" spans="1:12" x14ac:dyDescent="0.25">
      <c r="A46" s="360"/>
      <c r="B46" s="360"/>
      <c r="C46" s="362"/>
      <c r="D46" s="404"/>
      <c r="E46" s="183"/>
      <c r="F46" s="206" t="str">
        <f t="shared" ref="F46:F63" si="22">IF(E46="","",D46*E46)</f>
        <v/>
      </c>
      <c r="G46" s="184" t="str">
        <f t="shared" ref="G46:G63" si="23">IF(H46="","",(F46/H46))</f>
        <v/>
      </c>
      <c r="H46" s="187"/>
      <c r="I46" s="185" t="str">
        <f t="shared" si="20"/>
        <v/>
      </c>
      <c r="J46" s="188"/>
      <c r="K46" s="186" t="str">
        <f t="shared" si="19"/>
        <v/>
      </c>
      <c r="L46" s="184" t="str">
        <f t="shared" si="21"/>
        <v/>
      </c>
    </row>
    <row r="47" spans="1:12" x14ac:dyDescent="0.25">
      <c r="A47" s="360"/>
      <c r="B47" s="360"/>
      <c r="C47" s="362"/>
      <c r="D47" s="404"/>
      <c r="E47" s="183"/>
      <c r="F47" s="206" t="str">
        <f t="shared" si="22"/>
        <v/>
      </c>
      <c r="G47" s="184" t="str">
        <f t="shared" si="23"/>
        <v/>
      </c>
      <c r="H47" s="187"/>
      <c r="I47" s="185" t="str">
        <f t="shared" si="20"/>
        <v/>
      </c>
      <c r="J47" s="188"/>
      <c r="K47" s="186" t="str">
        <f t="shared" si="19"/>
        <v/>
      </c>
      <c r="L47" s="184" t="str">
        <f t="shared" si="21"/>
        <v/>
      </c>
    </row>
    <row r="48" spans="1:12" x14ac:dyDescent="0.25">
      <c r="A48" s="360"/>
      <c r="B48" s="360"/>
      <c r="C48" s="362"/>
      <c r="D48" s="404"/>
      <c r="E48" s="183"/>
      <c r="F48" s="206" t="str">
        <f t="shared" si="22"/>
        <v/>
      </c>
      <c r="G48" s="184" t="str">
        <f t="shared" si="23"/>
        <v/>
      </c>
      <c r="H48" s="187"/>
      <c r="I48" s="185" t="str">
        <f t="shared" si="20"/>
        <v/>
      </c>
      <c r="J48" s="188"/>
      <c r="K48" s="186" t="str">
        <f t="shared" si="19"/>
        <v/>
      </c>
      <c r="L48" s="184" t="str">
        <f t="shared" si="21"/>
        <v/>
      </c>
    </row>
    <row r="49" spans="1:12" x14ac:dyDescent="0.25">
      <c r="A49" s="360"/>
      <c r="B49" s="360"/>
      <c r="C49" s="362"/>
      <c r="D49" s="404"/>
      <c r="E49" s="183"/>
      <c r="F49" s="206" t="str">
        <f t="shared" si="22"/>
        <v/>
      </c>
      <c r="G49" s="184" t="str">
        <f t="shared" si="23"/>
        <v/>
      </c>
      <c r="H49" s="187"/>
      <c r="I49" s="185" t="str">
        <f t="shared" si="20"/>
        <v/>
      </c>
      <c r="J49" s="188"/>
      <c r="K49" s="186" t="str">
        <f t="shared" si="19"/>
        <v/>
      </c>
      <c r="L49" s="184" t="str">
        <f t="shared" si="21"/>
        <v/>
      </c>
    </row>
    <row r="50" spans="1:12" x14ac:dyDescent="0.25">
      <c r="A50" s="360"/>
      <c r="B50" s="360"/>
      <c r="C50" s="362"/>
      <c r="D50" s="404"/>
      <c r="E50" s="183"/>
      <c r="F50" s="206" t="str">
        <f t="shared" si="22"/>
        <v/>
      </c>
      <c r="G50" s="184" t="str">
        <f t="shared" si="23"/>
        <v/>
      </c>
      <c r="H50" s="187"/>
      <c r="I50" s="185" t="str">
        <f t="shared" si="20"/>
        <v/>
      </c>
      <c r="J50" s="188"/>
      <c r="K50" s="186" t="str">
        <f t="shared" si="19"/>
        <v/>
      </c>
      <c r="L50" s="184" t="str">
        <f t="shared" si="21"/>
        <v/>
      </c>
    </row>
    <row r="51" spans="1:12" x14ac:dyDescent="0.25">
      <c r="A51" s="360"/>
      <c r="B51" s="360"/>
      <c r="C51" s="362"/>
      <c r="D51" s="404"/>
      <c r="E51" s="183"/>
      <c r="F51" s="206" t="str">
        <f t="shared" si="22"/>
        <v/>
      </c>
      <c r="G51" s="184" t="str">
        <f t="shared" si="23"/>
        <v/>
      </c>
      <c r="H51" s="187"/>
      <c r="I51" s="185" t="str">
        <f t="shared" si="20"/>
        <v/>
      </c>
      <c r="J51" s="188"/>
      <c r="K51" s="186" t="str">
        <f t="shared" si="19"/>
        <v/>
      </c>
      <c r="L51" s="184" t="str">
        <f t="shared" si="21"/>
        <v/>
      </c>
    </row>
    <row r="52" spans="1:12" x14ac:dyDescent="0.25">
      <c r="A52" s="360"/>
      <c r="B52" s="360"/>
      <c r="C52" s="362"/>
      <c r="D52" s="404"/>
      <c r="E52" s="183"/>
      <c r="F52" s="206" t="str">
        <f t="shared" si="22"/>
        <v/>
      </c>
      <c r="G52" s="184" t="str">
        <f t="shared" si="23"/>
        <v/>
      </c>
      <c r="H52" s="187"/>
      <c r="I52" s="185" t="str">
        <f t="shared" si="20"/>
        <v/>
      </c>
      <c r="J52" s="188"/>
      <c r="K52" s="186" t="str">
        <f t="shared" si="19"/>
        <v/>
      </c>
      <c r="L52" s="184" t="str">
        <f t="shared" si="21"/>
        <v/>
      </c>
    </row>
    <row r="53" spans="1:12" x14ac:dyDescent="0.25">
      <c r="A53" s="360"/>
      <c r="B53" s="360"/>
      <c r="C53" s="362"/>
      <c r="D53" s="404"/>
      <c r="E53" s="183"/>
      <c r="F53" s="206" t="str">
        <f t="shared" si="22"/>
        <v/>
      </c>
      <c r="G53" s="184" t="str">
        <f t="shared" si="23"/>
        <v/>
      </c>
      <c r="H53" s="187"/>
      <c r="I53" s="185" t="str">
        <f t="shared" si="20"/>
        <v/>
      </c>
      <c r="J53" s="188"/>
      <c r="K53" s="186" t="str">
        <f t="shared" si="19"/>
        <v/>
      </c>
      <c r="L53" s="184" t="str">
        <f t="shared" si="21"/>
        <v/>
      </c>
    </row>
    <row r="54" spans="1:12" x14ac:dyDescent="0.25">
      <c r="A54" s="360"/>
      <c r="B54" s="360"/>
      <c r="C54" s="362"/>
      <c r="D54" s="404"/>
      <c r="E54" s="183"/>
      <c r="F54" s="206" t="str">
        <f t="shared" si="22"/>
        <v/>
      </c>
      <c r="G54" s="184" t="str">
        <f t="shared" si="23"/>
        <v/>
      </c>
      <c r="H54" s="187"/>
      <c r="I54" s="185" t="str">
        <f t="shared" si="20"/>
        <v/>
      </c>
      <c r="J54" s="188"/>
      <c r="K54" s="186" t="str">
        <f t="shared" si="19"/>
        <v/>
      </c>
      <c r="L54" s="184" t="str">
        <f t="shared" si="21"/>
        <v/>
      </c>
    </row>
    <row r="55" spans="1:12" x14ac:dyDescent="0.25">
      <c r="A55" s="360"/>
      <c r="B55" s="360"/>
      <c r="C55" s="362"/>
      <c r="D55" s="404"/>
      <c r="E55" s="183"/>
      <c r="F55" s="206" t="str">
        <f t="shared" si="22"/>
        <v/>
      </c>
      <c r="G55" s="184" t="str">
        <f t="shared" si="23"/>
        <v/>
      </c>
      <c r="H55" s="187"/>
      <c r="I55" s="185" t="str">
        <f t="shared" si="20"/>
        <v/>
      </c>
      <c r="J55" s="188"/>
      <c r="K55" s="186" t="str">
        <f t="shared" si="19"/>
        <v/>
      </c>
      <c r="L55" s="184" t="str">
        <f t="shared" si="21"/>
        <v/>
      </c>
    </row>
    <row r="56" spans="1:12" x14ac:dyDescent="0.25">
      <c r="A56" s="360"/>
      <c r="B56" s="360"/>
      <c r="C56" s="362"/>
      <c r="D56" s="404"/>
      <c r="E56" s="183"/>
      <c r="F56" s="206" t="str">
        <f t="shared" si="22"/>
        <v/>
      </c>
      <c r="G56" s="184" t="str">
        <f t="shared" si="23"/>
        <v/>
      </c>
      <c r="H56" s="187"/>
      <c r="I56" s="185" t="str">
        <f t="shared" si="20"/>
        <v/>
      </c>
      <c r="J56" s="188"/>
      <c r="K56" s="186" t="str">
        <f t="shared" si="19"/>
        <v/>
      </c>
      <c r="L56" s="184" t="str">
        <f t="shared" si="21"/>
        <v/>
      </c>
    </row>
    <row r="57" spans="1:12" x14ac:dyDescent="0.25">
      <c r="A57" s="363"/>
      <c r="B57" s="363"/>
      <c r="C57" s="364"/>
      <c r="D57" s="404"/>
      <c r="E57" s="183"/>
      <c r="F57" s="206" t="str">
        <f t="shared" si="22"/>
        <v/>
      </c>
      <c r="G57" s="184" t="str">
        <f t="shared" si="23"/>
        <v/>
      </c>
      <c r="H57" s="187"/>
      <c r="I57" s="185" t="str">
        <f t="shared" si="20"/>
        <v/>
      </c>
      <c r="J57" s="188"/>
      <c r="K57" s="186" t="str">
        <f t="shared" si="19"/>
        <v/>
      </c>
      <c r="L57" s="184" t="str">
        <f t="shared" si="21"/>
        <v/>
      </c>
    </row>
    <row r="58" spans="1:12" x14ac:dyDescent="0.25">
      <c r="A58" s="361"/>
      <c r="B58" s="361"/>
      <c r="C58" s="361"/>
      <c r="D58" s="404"/>
      <c r="E58" s="183"/>
      <c r="F58" s="206" t="str">
        <f t="shared" si="22"/>
        <v/>
      </c>
      <c r="G58" s="184" t="str">
        <f t="shared" si="23"/>
        <v/>
      </c>
      <c r="H58" s="187"/>
      <c r="I58" s="185" t="str">
        <f t="shared" si="20"/>
        <v/>
      </c>
      <c r="J58" s="188"/>
      <c r="K58" s="186" t="str">
        <f t="shared" si="19"/>
        <v/>
      </c>
      <c r="L58" s="184" t="str">
        <f t="shared" si="21"/>
        <v/>
      </c>
    </row>
    <row r="59" spans="1:12" x14ac:dyDescent="0.25">
      <c r="A59" s="361"/>
      <c r="B59" s="361"/>
      <c r="C59" s="361"/>
      <c r="D59" s="404"/>
      <c r="E59" s="183"/>
      <c r="F59" s="206" t="str">
        <f t="shared" si="22"/>
        <v/>
      </c>
      <c r="G59" s="184" t="str">
        <f t="shared" si="23"/>
        <v/>
      </c>
      <c r="H59" s="187"/>
      <c r="I59" s="185" t="str">
        <f t="shared" si="20"/>
        <v/>
      </c>
      <c r="J59" s="188"/>
      <c r="K59" s="186" t="str">
        <f t="shared" si="19"/>
        <v/>
      </c>
      <c r="L59" s="184" t="str">
        <f t="shared" si="21"/>
        <v/>
      </c>
    </row>
    <row r="60" spans="1:12" x14ac:dyDescent="0.25">
      <c r="A60" s="361"/>
      <c r="B60" s="361"/>
      <c r="C60" s="361"/>
      <c r="D60" s="404"/>
      <c r="E60" s="183"/>
      <c r="F60" s="206" t="str">
        <f t="shared" si="22"/>
        <v/>
      </c>
      <c r="G60" s="184" t="str">
        <f t="shared" si="23"/>
        <v/>
      </c>
      <c r="H60" s="187"/>
      <c r="I60" s="185" t="str">
        <f t="shared" si="20"/>
        <v/>
      </c>
      <c r="J60" s="188"/>
      <c r="K60" s="186" t="str">
        <f t="shared" si="19"/>
        <v/>
      </c>
      <c r="L60" s="184" t="str">
        <f t="shared" si="21"/>
        <v/>
      </c>
    </row>
    <row r="61" spans="1:12" x14ac:dyDescent="0.25">
      <c r="A61" s="361"/>
      <c r="B61" s="361"/>
      <c r="C61" s="361"/>
      <c r="D61" s="404"/>
      <c r="E61" s="183"/>
      <c r="F61" s="206" t="str">
        <f t="shared" si="22"/>
        <v/>
      </c>
      <c r="G61" s="184" t="str">
        <f t="shared" si="23"/>
        <v/>
      </c>
      <c r="H61" s="187"/>
      <c r="I61" s="185" t="str">
        <f t="shared" si="20"/>
        <v/>
      </c>
      <c r="J61" s="188"/>
      <c r="K61" s="186" t="str">
        <f t="shared" si="19"/>
        <v/>
      </c>
      <c r="L61" s="184" t="str">
        <f t="shared" si="21"/>
        <v/>
      </c>
    </row>
    <row r="62" spans="1:12" x14ac:dyDescent="0.25">
      <c r="A62" s="361"/>
      <c r="B62" s="361"/>
      <c r="C62" s="361"/>
      <c r="D62" s="404"/>
      <c r="E62" s="183"/>
      <c r="F62" s="206" t="str">
        <f t="shared" si="22"/>
        <v/>
      </c>
      <c r="G62" s="184" t="str">
        <f t="shared" si="23"/>
        <v/>
      </c>
      <c r="H62" s="187"/>
      <c r="I62" s="185" t="str">
        <f t="shared" si="20"/>
        <v/>
      </c>
      <c r="J62" s="188"/>
      <c r="K62" s="186" t="str">
        <f t="shared" si="19"/>
        <v/>
      </c>
      <c r="L62" s="184" t="str">
        <f t="shared" si="21"/>
        <v/>
      </c>
    </row>
    <row r="63" spans="1:12" x14ac:dyDescent="0.25">
      <c r="A63" s="361"/>
      <c r="B63" s="361"/>
      <c r="C63" s="361"/>
      <c r="D63" s="404"/>
      <c r="E63" s="183"/>
      <c r="F63" s="206" t="str">
        <f t="shared" si="22"/>
        <v/>
      </c>
      <c r="G63" s="184" t="str">
        <f t="shared" si="23"/>
        <v/>
      </c>
      <c r="H63" s="187"/>
      <c r="I63" s="185" t="str">
        <f t="shared" si="20"/>
        <v/>
      </c>
      <c r="J63" s="188"/>
      <c r="K63" s="186" t="str">
        <f t="shared" si="19"/>
        <v/>
      </c>
      <c r="L63" s="184" t="str">
        <f t="shared" si="21"/>
        <v/>
      </c>
    </row>
    <row r="64" spans="1:12" ht="15.75" x14ac:dyDescent="0.25">
      <c r="F64" s="207">
        <f>SUM(F44:F63)</f>
        <v>96</v>
      </c>
      <c r="G64" s="198">
        <f>SUM(G44:G63)</f>
        <v>0</v>
      </c>
      <c r="H64" s="199">
        <f>+H44</f>
        <v>12</v>
      </c>
      <c r="I64" s="200">
        <f>SUM(I44:I63)</f>
        <v>0</v>
      </c>
      <c r="J64" s="201"/>
      <c r="K64" s="202">
        <f>SUM(K44:K63)</f>
        <v>0</v>
      </c>
      <c r="L64" s="198">
        <f>SUM(L44:L63)</f>
        <v>0</v>
      </c>
    </row>
    <row r="67" spans="1:6" x14ac:dyDescent="0.25">
      <c r="A67" s="208" t="s">
        <v>112</v>
      </c>
      <c r="B67" s="216" t="s">
        <v>150</v>
      </c>
      <c r="C67" s="208" t="s">
        <v>113</v>
      </c>
      <c r="D67" s="208" t="s">
        <v>0</v>
      </c>
      <c r="E67" s="208" t="s">
        <v>153</v>
      </c>
      <c r="F67" s="208" t="s">
        <v>60</v>
      </c>
    </row>
    <row r="68" spans="1:6" x14ac:dyDescent="0.25">
      <c r="A68" s="365" t="s">
        <v>114</v>
      </c>
      <c r="B68" s="404"/>
      <c r="C68" s="367">
        <v>1</v>
      </c>
      <c r="D68" s="234">
        <f>+B68*C68</f>
        <v>0</v>
      </c>
      <c r="E68" s="369">
        <v>36</v>
      </c>
      <c r="F68" s="234">
        <f>+D68/E68</f>
        <v>0</v>
      </c>
    </row>
    <row r="69" spans="1:6" x14ac:dyDescent="0.25">
      <c r="A69" s="366" t="s">
        <v>115</v>
      </c>
      <c r="B69" s="404"/>
      <c r="C69" s="368">
        <v>1</v>
      </c>
      <c r="D69" s="234">
        <f t="shared" ref="D69:D80" si="24">+B69*C69</f>
        <v>0</v>
      </c>
      <c r="E69" s="369">
        <v>36</v>
      </c>
      <c r="F69" s="234">
        <f t="shared" ref="F69:F80" si="25">+D69/E69</f>
        <v>0</v>
      </c>
    </row>
    <row r="70" spans="1:6" x14ac:dyDescent="0.25">
      <c r="A70" s="366" t="s">
        <v>116</v>
      </c>
      <c r="B70" s="404"/>
      <c r="C70" s="368">
        <v>10</v>
      </c>
      <c r="D70" s="234">
        <f t="shared" si="24"/>
        <v>0</v>
      </c>
      <c r="E70" s="369">
        <v>36</v>
      </c>
      <c r="F70" s="234">
        <f t="shared" si="25"/>
        <v>0</v>
      </c>
    </row>
    <row r="71" spans="1:6" x14ac:dyDescent="0.25">
      <c r="A71" s="366" t="s">
        <v>117</v>
      </c>
      <c r="B71" s="404"/>
      <c r="C71" s="368">
        <v>3</v>
      </c>
      <c r="D71" s="234">
        <f t="shared" si="24"/>
        <v>0</v>
      </c>
      <c r="E71" s="369">
        <v>36</v>
      </c>
      <c r="F71" s="234">
        <f t="shared" si="25"/>
        <v>0</v>
      </c>
    </row>
    <row r="72" spans="1:6" x14ac:dyDescent="0.25">
      <c r="A72" s="366" t="s">
        <v>118</v>
      </c>
      <c r="B72" s="404"/>
      <c r="C72" s="368">
        <v>1</v>
      </c>
      <c r="D72" s="234">
        <f t="shared" si="24"/>
        <v>0</v>
      </c>
      <c r="E72" s="369">
        <v>36</v>
      </c>
      <c r="F72" s="234">
        <f t="shared" si="25"/>
        <v>0</v>
      </c>
    </row>
    <row r="73" spans="1:6" x14ac:dyDescent="0.25">
      <c r="A73" s="366" t="s">
        <v>119</v>
      </c>
      <c r="B73" s="404"/>
      <c r="C73" s="368">
        <v>1</v>
      </c>
      <c r="D73" s="234">
        <f t="shared" si="24"/>
        <v>0</v>
      </c>
      <c r="E73" s="369">
        <v>36</v>
      </c>
      <c r="F73" s="234">
        <f t="shared" si="25"/>
        <v>0</v>
      </c>
    </row>
    <row r="74" spans="1:6" x14ac:dyDescent="0.25">
      <c r="A74" s="366" t="s">
        <v>120</v>
      </c>
      <c r="B74" s="404"/>
      <c r="C74" s="368">
        <v>1</v>
      </c>
      <c r="D74" s="234">
        <f t="shared" si="24"/>
        <v>0</v>
      </c>
      <c r="E74" s="369">
        <v>36</v>
      </c>
      <c r="F74" s="234">
        <f t="shared" si="25"/>
        <v>0</v>
      </c>
    </row>
    <row r="75" spans="1:6" x14ac:dyDescent="0.25">
      <c r="A75" s="365" t="s">
        <v>121</v>
      </c>
      <c r="B75" s="404"/>
      <c r="C75" s="367">
        <v>2</v>
      </c>
      <c r="D75" s="234">
        <f t="shared" si="24"/>
        <v>0</v>
      </c>
      <c r="E75" s="369">
        <v>36</v>
      </c>
      <c r="F75" s="234">
        <f t="shared" si="25"/>
        <v>0</v>
      </c>
    </row>
    <row r="76" spans="1:6" x14ac:dyDescent="0.25">
      <c r="A76" s="365" t="s">
        <v>122</v>
      </c>
      <c r="B76" s="404"/>
      <c r="C76" s="367">
        <v>2</v>
      </c>
      <c r="D76" s="234">
        <f t="shared" si="24"/>
        <v>0</v>
      </c>
      <c r="E76" s="369">
        <v>36</v>
      </c>
      <c r="F76" s="234">
        <f t="shared" si="25"/>
        <v>0</v>
      </c>
    </row>
    <row r="77" spans="1:6" x14ac:dyDescent="0.25">
      <c r="A77" s="365" t="s">
        <v>123</v>
      </c>
      <c r="B77" s="404"/>
      <c r="C77" s="367">
        <v>1</v>
      </c>
      <c r="D77" s="234">
        <f t="shared" si="24"/>
        <v>0</v>
      </c>
      <c r="E77" s="369">
        <v>36</v>
      </c>
      <c r="F77" s="234">
        <f t="shared" si="25"/>
        <v>0</v>
      </c>
    </row>
    <row r="78" spans="1:6" x14ac:dyDescent="0.25">
      <c r="A78" s="365" t="s">
        <v>124</v>
      </c>
      <c r="B78" s="404"/>
      <c r="C78" s="367">
        <v>1</v>
      </c>
      <c r="D78" s="234">
        <f t="shared" si="24"/>
        <v>0</v>
      </c>
      <c r="E78" s="369">
        <v>36</v>
      </c>
      <c r="F78" s="234">
        <f t="shared" si="25"/>
        <v>0</v>
      </c>
    </row>
    <row r="79" spans="1:6" x14ac:dyDescent="0.25">
      <c r="A79" s="365" t="s">
        <v>125</v>
      </c>
      <c r="B79" s="404"/>
      <c r="C79" s="367">
        <v>1</v>
      </c>
      <c r="D79" s="234">
        <f t="shared" si="24"/>
        <v>0</v>
      </c>
      <c r="E79" s="369">
        <v>36</v>
      </c>
      <c r="F79" s="234">
        <f t="shared" si="25"/>
        <v>0</v>
      </c>
    </row>
    <row r="80" spans="1:6" x14ac:dyDescent="0.25">
      <c r="A80" s="365" t="s">
        <v>126</v>
      </c>
      <c r="B80" s="404"/>
      <c r="C80" s="367">
        <v>3</v>
      </c>
      <c r="D80" s="234">
        <f t="shared" si="24"/>
        <v>0</v>
      </c>
      <c r="E80" s="369">
        <v>36</v>
      </c>
      <c r="F80" s="234">
        <f t="shared" si="25"/>
        <v>0</v>
      </c>
    </row>
    <row r="81" spans="1:6" x14ac:dyDescent="0.25">
      <c r="A81" s="213"/>
      <c r="B81" s="213"/>
      <c r="C81" s="213"/>
      <c r="D81" s="210">
        <f>SUM(D68:D80)</f>
        <v>0</v>
      </c>
      <c r="E81" s="369">
        <v>36</v>
      </c>
      <c r="F81" s="210">
        <f>SUM(F68:F80)</f>
        <v>0</v>
      </c>
    </row>
    <row r="82" spans="1:6" x14ac:dyDescent="0.25">
      <c r="A82" s="211" t="s">
        <v>151</v>
      </c>
      <c r="B82" s="216" t="s">
        <v>150</v>
      </c>
      <c r="C82" s="213"/>
      <c r="D82" s="208" t="s">
        <v>152</v>
      </c>
      <c r="E82" s="208" t="s">
        <v>153</v>
      </c>
      <c r="F82" s="208" t="s">
        <v>60</v>
      </c>
    </row>
    <row r="83" spans="1:6" x14ac:dyDescent="0.25">
      <c r="A83" s="366" t="s">
        <v>127</v>
      </c>
      <c r="B83" s="404"/>
      <c r="C83" s="370">
        <v>3</v>
      </c>
      <c r="D83" s="209">
        <f t="shared" ref="D83:D106" si="26">+B83*C83</f>
        <v>0</v>
      </c>
      <c r="E83" s="369">
        <v>36</v>
      </c>
      <c r="F83" s="209">
        <f t="shared" ref="F83:F106" si="27">+D83/E83</f>
        <v>0</v>
      </c>
    </row>
    <row r="84" spans="1:6" x14ac:dyDescent="0.25">
      <c r="A84" s="366" t="s">
        <v>128</v>
      </c>
      <c r="B84" s="404"/>
      <c r="C84" s="370">
        <v>3</v>
      </c>
      <c r="D84" s="209">
        <f t="shared" si="26"/>
        <v>0</v>
      </c>
      <c r="E84" s="369">
        <v>36</v>
      </c>
      <c r="F84" s="209">
        <f t="shared" si="27"/>
        <v>0</v>
      </c>
    </row>
    <row r="85" spans="1:6" x14ac:dyDescent="0.25">
      <c r="A85" s="366" t="s">
        <v>129</v>
      </c>
      <c r="B85" s="404"/>
      <c r="C85" s="370">
        <v>3</v>
      </c>
      <c r="D85" s="209">
        <f t="shared" si="26"/>
        <v>0</v>
      </c>
      <c r="E85" s="369">
        <v>36</v>
      </c>
      <c r="F85" s="209">
        <f t="shared" si="27"/>
        <v>0</v>
      </c>
    </row>
    <row r="86" spans="1:6" x14ac:dyDescent="0.25">
      <c r="A86" s="366" t="s">
        <v>130</v>
      </c>
      <c r="B86" s="404"/>
      <c r="C86" s="370">
        <v>3</v>
      </c>
      <c r="D86" s="209">
        <f t="shared" si="26"/>
        <v>0</v>
      </c>
      <c r="E86" s="369">
        <v>36</v>
      </c>
      <c r="F86" s="209">
        <f t="shared" si="27"/>
        <v>0</v>
      </c>
    </row>
    <row r="87" spans="1:6" x14ac:dyDescent="0.25">
      <c r="A87" s="366" t="s">
        <v>131</v>
      </c>
      <c r="B87" s="404"/>
      <c r="C87" s="370">
        <v>3</v>
      </c>
      <c r="D87" s="209">
        <f t="shared" si="26"/>
        <v>0</v>
      </c>
      <c r="E87" s="369">
        <v>36</v>
      </c>
      <c r="F87" s="209">
        <f t="shared" si="27"/>
        <v>0</v>
      </c>
    </row>
    <row r="88" spans="1:6" x14ac:dyDescent="0.25">
      <c r="A88" s="366" t="s">
        <v>132</v>
      </c>
      <c r="B88" s="404"/>
      <c r="C88" s="370">
        <v>3</v>
      </c>
      <c r="D88" s="209">
        <f t="shared" si="26"/>
        <v>0</v>
      </c>
      <c r="E88" s="369">
        <v>36</v>
      </c>
      <c r="F88" s="209">
        <f t="shared" si="27"/>
        <v>0</v>
      </c>
    </row>
    <row r="89" spans="1:6" x14ac:dyDescent="0.25">
      <c r="A89" s="366" t="s">
        <v>133</v>
      </c>
      <c r="B89" s="404"/>
      <c r="C89" s="370">
        <v>3</v>
      </c>
      <c r="D89" s="209">
        <f t="shared" si="26"/>
        <v>0</v>
      </c>
      <c r="E89" s="369">
        <v>36</v>
      </c>
      <c r="F89" s="209">
        <f t="shared" si="27"/>
        <v>0</v>
      </c>
    </row>
    <row r="90" spans="1:6" x14ac:dyDescent="0.25">
      <c r="A90" s="366" t="s">
        <v>134</v>
      </c>
      <c r="B90" s="404"/>
      <c r="C90" s="370">
        <v>3</v>
      </c>
      <c r="D90" s="209">
        <f t="shared" si="26"/>
        <v>0</v>
      </c>
      <c r="E90" s="369">
        <v>36</v>
      </c>
      <c r="F90" s="209">
        <f t="shared" si="27"/>
        <v>0</v>
      </c>
    </row>
    <row r="91" spans="1:6" x14ac:dyDescent="0.25">
      <c r="A91" s="366" t="s">
        <v>135</v>
      </c>
      <c r="B91" s="404"/>
      <c r="C91" s="370">
        <v>3</v>
      </c>
      <c r="D91" s="209">
        <f t="shared" si="26"/>
        <v>0</v>
      </c>
      <c r="E91" s="369">
        <v>36</v>
      </c>
      <c r="F91" s="209">
        <f t="shared" si="27"/>
        <v>0</v>
      </c>
    </row>
    <row r="92" spans="1:6" x14ac:dyDescent="0.25">
      <c r="A92" s="366" t="s">
        <v>136</v>
      </c>
      <c r="B92" s="404"/>
      <c r="C92" s="370">
        <v>3</v>
      </c>
      <c r="D92" s="209">
        <f t="shared" si="26"/>
        <v>0</v>
      </c>
      <c r="E92" s="369">
        <v>36</v>
      </c>
      <c r="F92" s="209">
        <f t="shared" si="27"/>
        <v>0</v>
      </c>
    </row>
    <row r="93" spans="1:6" x14ac:dyDescent="0.25">
      <c r="A93" s="366" t="s">
        <v>507</v>
      </c>
      <c r="B93" s="404"/>
      <c r="C93" s="370">
        <v>3</v>
      </c>
      <c r="D93" s="209">
        <f t="shared" si="26"/>
        <v>0</v>
      </c>
      <c r="E93" s="369">
        <v>36</v>
      </c>
      <c r="F93" s="209">
        <f t="shared" si="27"/>
        <v>0</v>
      </c>
    </row>
    <row r="94" spans="1:6" x14ac:dyDescent="0.25">
      <c r="A94" s="366" t="s">
        <v>137</v>
      </c>
      <c r="B94" s="404"/>
      <c r="C94" s="370">
        <v>3</v>
      </c>
      <c r="D94" s="209">
        <f t="shared" si="26"/>
        <v>0</v>
      </c>
      <c r="E94" s="369">
        <v>36</v>
      </c>
      <c r="F94" s="209">
        <f t="shared" si="27"/>
        <v>0</v>
      </c>
    </row>
    <row r="95" spans="1:6" x14ac:dyDescent="0.25">
      <c r="A95" s="366" t="s">
        <v>138</v>
      </c>
      <c r="B95" s="404"/>
      <c r="C95" s="370">
        <v>3</v>
      </c>
      <c r="D95" s="209">
        <f t="shared" si="26"/>
        <v>0</v>
      </c>
      <c r="E95" s="369">
        <v>36</v>
      </c>
      <c r="F95" s="209">
        <f t="shared" si="27"/>
        <v>0</v>
      </c>
    </row>
    <row r="96" spans="1:6" x14ac:dyDescent="0.25">
      <c r="A96" s="366" t="s">
        <v>139</v>
      </c>
      <c r="B96" s="404"/>
      <c r="C96" s="370">
        <v>3</v>
      </c>
      <c r="D96" s="209">
        <f t="shared" si="26"/>
        <v>0</v>
      </c>
      <c r="E96" s="369">
        <v>36</v>
      </c>
      <c r="F96" s="209">
        <f t="shared" si="27"/>
        <v>0</v>
      </c>
    </row>
    <row r="97" spans="1:6" x14ac:dyDescent="0.25">
      <c r="A97" s="366" t="s">
        <v>140</v>
      </c>
      <c r="B97" s="404"/>
      <c r="C97" s="370">
        <v>3</v>
      </c>
      <c r="D97" s="209">
        <f t="shared" si="26"/>
        <v>0</v>
      </c>
      <c r="E97" s="369">
        <v>36</v>
      </c>
      <c r="F97" s="209">
        <f t="shared" si="27"/>
        <v>0</v>
      </c>
    </row>
    <row r="98" spans="1:6" x14ac:dyDescent="0.25">
      <c r="A98" s="366" t="s">
        <v>141</v>
      </c>
      <c r="B98" s="404"/>
      <c r="C98" s="370">
        <v>3</v>
      </c>
      <c r="D98" s="209">
        <f t="shared" si="26"/>
        <v>0</v>
      </c>
      <c r="E98" s="369">
        <v>36</v>
      </c>
      <c r="F98" s="209">
        <f t="shared" si="27"/>
        <v>0</v>
      </c>
    </row>
    <row r="99" spans="1:6" x14ac:dyDescent="0.25">
      <c r="A99" s="366" t="s">
        <v>142</v>
      </c>
      <c r="B99" s="404"/>
      <c r="C99" s="370">
        <v>3</v>
      </c>
      <c r="D99" s="209">
        <f t="shared" si="26"/>
        <v>0</v>
      </c>
      <c r="E99" s="369">
        <v>36</v>
      </c>
      <c r="F99" s="209">
        <f t="shared" si="27"/>
        <v>0</v>
      </c>
    </row>
    <row r="100" spans="1:6" x14ac:dyDescent="0.25">
      <c r="A100" s="366" t="s">
        <v>143</v>
      </c>
      <c r="B100" s="404"/>
      <c r="C100" s="370">
        <v>3</v>
      </c>
      <c r="D100" s="209">
        <f t="shared" si="26"/>
        <v>0</v>
      </c>
      <c r="E100" s="369">
        <v>36</v>
      </c>
      <c r="F100" s="209">
        <f t="shared" si="27"/>
        <v>0</v>
      </c>
    </row>
    <row r="101" spans="1:6" x14ac:dyDescent="0.25">
      <c r="A101" s="366" t="s">
        <v>144</v>
      </c>
      <c r="B101" s="404"/>
      <c r="C101" s="370">
        <v>3</v>
      </c>
      <c r="D101" s="209">
        <f t="shared" si="26"/>
        <v>0</v>
      </c>
      <c r="E101" s="369">
        <v>36</v>
      </c>
      <c r="F101" s="209">
        <f t="shared" si="27"/>
        <v>0</v>
      </c>
    </row>
    <row r="102" spans="1:6" x14ac:dyDescent="0.25">
      <c r="A102" s="365" t="s">
        <v>145</v>
      </c>
      <c r="B102" s="404"/>
      <c r="C102" s="370">
        <v>3</v>
      </c>
      <c r="D102" s="209">
        <f t="shared" si="26"/>
        <v>0</v>
      </c>
      <c r="E102" s="369">
        <v>36</v>
      </c>
      <c r="F102" s="209">
        <f t="shared" si="27"/>
        <v>0</v>
      </c>
    </row>
    <row r="103" spans="1:6" x14ac:dyDescent="0.25">
      <c r="A103" s="366" t="s">
        <v>146</v>
      </c>
      <c r="B103" s="404"/>
      <c r="C103" s="370">
        <v>3</v>
      </c>
      <c r="D103" s="209">
        <f t="shared" si="26"/>
        <v>0</v>
      </c>
      <c r="E103" s="369">
        <v>36</v>
      </c>
      <c r="F103" s="209">
        <f t="shared" si="27"/>
        <v>0</v>
      </c>
    </row>
    <row r="104" spans="1:6" x14ac:dyDescent="0.25">
      <c r="A104" s="366" t="s">
        <v>147</v>
      </c>
      <c r="B104" s="404"/>
      <c r="C104" s="370">
        <v>3</v>
      </c>
      <c r="D104" s="209">
        <f t="shared" si="26"/>
        <v>0</v>
      </c>
      <c r="E104" s="369">
        <v>36</v>
      </c>
      <c r="F104" s="209">
        <f t="shared" si="27"/>
        <v>0</v>
      </c>
    </row>
    <row r="105" spans="1:6" x14ac:dyDescent="0.25">
      <c r="A105" s="366" t="s">
        <v>148</v>
      </c>
      <c r="B105" s="404"/>
      <c r="C105" s="370">
        <v>3</v>
      </c>
      <c r="D105" s="209">
        <f t="shared" si="26"/>
        <v>0</v>
      </c>
      <c r="E105" s="369">
        <v>36</v>
      </c>
      <c r="F105" s="209">
        <f t="shared" si="27"/>
        <v>0</v>
      </c>
    </row>
    <row r="106" spans="1:6" x14ac:dyDescent="0.25">
      <c r="A106" s="366" t="s">
        <v>149</v>
      </c>
      <c r="B106" s="404"/>
      <c r="C106" s="370">
        <v>3</v>
      </c>
      <c r="D106" s="209">
        <f t="shared" si="26"/>
        <v>0</v>
      </c>
      <c r="E106" s="369">
        <v>36</v>
      </c>
      <c r="F106" s="209">
        <f t="shared" si="27"/>
        <v>0</v>
      </c>
    </row>
    <row r="107" spans="1:6" x14ac:dyDescent="0.25">
      <c r="A107" s="189"/>
      <c r="B107" s="212">
        <f>SUM(B83:B106)</f>
        <v>0</v>
      </c>
      <c r="C107" s="213"/>
      <c r="D107" s="210">
        <f>SUM(D83:D106)</f>
        <v>0</v>
      </c>
      <c r="E107" s="369">
        <v>36</v>
      </c>
      <c r="F107" s="210">
        <f>SUM(F83:F106)</f>
        <v>0</v>
      </c>
    </row>
    <row r="108" spans="1:6" x14ac:dyDescent="0.25">
      <c r="A108" s="189"/>
      <c r="B108" s="213"/>
      <c r="C108" s="213"/>
      <c r="D108" s="214"/>
      <c r="E108" s="215"/>
      <c r="F108" s="189"/>
    </row>
    <row r="109" spans="1:6" x14ac:dyDescent="0.25">
      <c r="A109" s="189"/>
      <c r="B109" s="189"/>
      <c r="C109" s="189"/>
      <c r="D109" s="210">
        <f>+D107+D81</f>
        <v>0</v>
      </c>
      <c r="E109" s="371">
        <f>+E107</f>
        <v>36</v>
      </c>
      <c r="F109" s="210">
        <f>+F107+F81</f>
        <v>0</v>
      </c>
    </row>
    <row r="114" spans="1:11" ht="28.5" x14ac:dyDescent="0.45">
      <c r="A114" s="413" t="s">
        <v>197</v>
      </c>
      <c r="B114" s="413"/>
      <c r="C114" s="413"/>
      <c r="D114" s="413"/>
      <c r="E114" s="413"/>
      <c r="F114" s="413"/>
      <c r="G114" s="413"/>
      <c r="H114" s="413"/>
      <c r="I114" s="413"/>
      <c r="J114" s="413"/>
      <c r="K114" s="413"/>
    </row>
    <row r="115" spans="1:11" x14ac:dyDescent="0.25">
      <c r="A115" s="222" t="s">
        <v>198</v>
      </c>
      <c r="B115" s="222" t="s">
        <v>199</v>
      </c>
      <c r="C115" s="222"/>
      <c r="D115" s="222" t="s">
        <v>200</v>
      </c>
      <c r="E115" s="222"/>
      <c r="F115" s="222" t="s">
        <v>201</v>
      </c>
      <c r="G115" s="218"/>
      <c r="H115" s="218"/>
      <c r="I115" s="232" t="s">
        <v>502</v>
      </c>
      <c r="J115" s="217" t="s">
        <v>61</v>
      </c>
      <c r="K115" s="217" t="s">
        <v>60</v>
      </c>
    </row>
    <row r="116" spans="1:11" x14ac:dyDescent="0.25">
      <c r="A116" s="372" t="s">
        <v>508</v>
      </c>
      <c r="B116" s="404"/>
      <c r="C116" s="373" t="s">
        <v>154</v>
      </c>
      <c r="D116" s="374">
        <v>0.01</v>
      </c>
      <c r="E116" s="373" t="s">
        <v>155</v>
      </c>
      <c r="F116" s="374">
        <v>749</v>
      </c>
      <c r="G116" s="374" t="s">
        <v>503</v>
      </c>
      <c r="H116" s="374" t="s">
        <v>493</v>
      </c>
      <c r="I116" s="227">
        <v>0.5</v>
      </c>
      <c r="J116" s="220">
        <f t="shared" ref="J116:J129" si="28">(F116*D116*B116*I116)</f>
        <v>0</v>
      </c>
      <c r="K116" s="219">
        <f>+J116/12</f>
        <v>0</v>
      </c>
    </row>
    <row r="117" spans="1:11" x14ac:dyDescent="0.25">
      <c r="A117" s="372" t="s">
        <v>509</v>
      </c>
      <c r="B117" s="404"/>
      <c r="C117" s="373" t="s">
        <v>154</v>
      </c>
      <c r="D117" s="374">
        <v>0.01</v>
      </c>
      <c r="E117" s="373" t="s">
        <v>156</v>
      </c>
      <c r="F117" s="374">
        <v>820</v>
      </c>
      <c r="G117" s="374" t="s">
        <v>157</v>
      </c>
      <c r="H117" s="374" t="s">
        <v>493</v>
      </c>
      <c r="I117" s="227">
        <v>0.5</v>
      </c>
      <c r="J117" s="220">
        <f t="shared" si="28"/>
        <v>0</v>
      </c>
      <c r="K117" s="219">
        <f t="shared" ref="K117:K129" si="29">+J117/12</f>
        <v>0</v>
      </c>
    </row>
    <row r="118" spans="1:11" x14ac:dyDescent="0.25">
      <c r="A118" s="372" t="s">
        <v>510</v>
      </c>
      <c r="B118" s="404"/>
      <c r="C118" s="373" t="s">
        <v>158</v>
      </c>
      <c r="D118" s="374">
        <v>0.5</v>
      </c>
      <c r="E118" s="373" t="s">
        <v>159</v>
      </c>
      <c r="F118" s="374">
        <v>223</v>
      </c>
      <c r="G118" s="374" t="s">
        <v>513</v>
      </c>
      <c r="H118" s="374" t="s">
        <v>495</v>
      </c>
      <c r="I118" s="227">
        <v>1</v>
      </c>
      <c r="J118" s="220">
        <f t="shared" si="28"/>
        <v>0</v>
      </c>
      <c r="K118" s="219">
        <f t="shared" si="29"/>
        <v>0</v>
      </c>
    </row>
    <row r="119" spans="1:11" x14ac:dyDescent="0.25">
      <c r="A119" s="375"/>
      <c r="B119" s="404"/>
      <c r="C119" s="373" t="s">
        <v>158</v>
      </c>
      <c r="D119" s="374">
        <v>0.5</v>
      </c>
      <c r="E119" s="373" t="s">
        <v>159</v>
      </c>
      <c r="F119" s="374">
        <v>172</v>
      </c>
      <c r="G119" s="374" t="s">
        <v>513</v>
      </c>
      <c r="H119" s="374" t="s">
        <v>496</v>
      </c>
      <c r="I119" s="227">
        <v>1</v>
      </c>
      <c r="J119" s="220">
        <f t="shared" si="28"/>
        <v>0</v>
      </c>
      <c r="K119" s="219">
        <f t="shared" si="29"/>
        <v>0</v>
      </c>
    </row>
    <row r="120" spans="1:11" x14ac:dyDescent="0.25">
      <c r="A120" s="372"/>
      <c r="B120" s="404"/>
      <c r="C120" s="373" t="s">
        <v>158</v>
      </c>
      <c r="D120" s="374">
        <v>0.5</v>
      </c>
      <c r="E120" s="373" t="s">
        <v>159</v>
      </c>
      <c r="F120" s="374"/>
      <c r="G120" s="374" t="s">
        <v>513</v>
      </c>
      <c r="H120" s="374" t="s">
        <v>497</v>
      </c>
      <c r="I120" s="227">
        <v>1</v>
      </c>
      <c r="J120" s="220">
        <f t="shared" si="28"/>
        <v>0</v>
      </c>
      <c r="K120" s="219">
        <f t="shared" si="29"/>
        <v>0</v>
      </c>
    </row>
    <row r="121" spans="1:11" x14ac:dyDescent="0.25">
      <c r="A121" s="372"/>
      <c r="B121" s="404"/>
      <c r="C121" s="373" t="s">
        <v>158</v>
      </c>
      <c r="D121" s="374">
        <v>0.5</v>
      </c>
      <c r="E121" s="373" t="s">
        <v>159</v>
      </c>
      <c r="F121" s="374">
        <v>354</v>
      </c>
      <c r="G121" s="374" t="s">
        <v>513</v>
      </c>
      <c r="H121" s="374" t="s">
        <v>498</v>
      </c>
      <c r="I121" s="227">
        <v>1</v>
      </c>
      <c r="J121" s="220"/>
      <c r="K121" s="219">
        <f t="shared" si="29"/>
        <v>0</v>
      </c>
    </row>
    <row r="122" spans="1:11" x14ac:dyDescent="0.25">
      <c r="A122" s="372" t="s">
        <v>511</v>
      </c>
      <c r="B122" s="404"/>
      <c r="C122" s="373" t="s">
        <v>158</v>
      </c>
      <c r="D122" s="374">
        <v>7.0000000000000007E-2</v>
      </c>
      <c r="E122" s="373" t="s">
        <v>160</v>
      </c>
      <c r="F122" s="374">
        <v>724.5</v>
      </c>
      <c r="G122" s="374" t="s">
        <v>157</v>
      </c>
      <c r="H122" s="374" t="s">
        <v>29</v>
      </c>
      <c r="I122" s="227">
        <v>1</v>
      </c>
      <c r="J122" s="220">
        <f t="shared" si="28"/>
        <v>0</v>
      </c>
      <c r="K122" s="219">
        <f t="shared" si="29"/>
        <v>0</v>
      </c>
    </row>
    <row r="123" spans="1:11" x14ac:dyDescent="0.25">
      <c r="A123" s="372"/>
      <c r="B123" s="404"/>
      <c r="C123" s="373" t="s">
        <v>158</v>
      </c>
      <c r="D123" s="374">
        <v>7.0000000000000007E-2</v>
      </c>
      <c r="E123" s="373" t="s">
        <v>161</v>
      </c>
      <c r="F123" s="374">
        <v>95.5</v>
      </c>
      <c r="G123" s="374" t="s">
        <v>157</v>
      </c>
      <c r="H123" s="374" t="s">
        <v>30</v>
      </c>
      <c r="I123" s="227">
        <v>1</v>
      </c>
      <c r="J123" s="220">
        <f t="shared" si="28"/>
        <v>0</v>
      </c>
      <c r="K123" s="219">
        <f t="shared" si="29"/>
        <v>0</v>
      </c>
    </row>
    <row r="124" spans="1:11" x14ac:dyDescent="0.25">
      <c r="A124" s="372"/>
      <c r="B124" s="404"/>
      <c r="C124" s="373" t="s">
        <v>158</v>
      </c>
      <c r="D124" s="374">
        <v>7.0000000000000007E-2</v>
      </c>
      <c r="E124" s="373" t="s">
        <v>162</v>
      </c>
      <c r="F124" s="374"/>
      <c r="G124" s="374" t="s">
        <v>157</v>
      </c>
      <c r="H124" s="374" t="s">
        <v>31</v>
      </c>
      <c r="I124" s="227">
        <v>1</v>
      </c>
      <c r="J124" s="220">
        <f t="shared" si="28"/>
        <v>0</v>
      </c>
      <c r="K124" s="219">
        <f t="shared" si="29"/>
        <v>0</v>
      </c>
    </row>
    <row r="125" spans="1:11" x14ac:dyDescent="0.25">
      <c r="A125" s="372"/>
      <c r="B125" s="404"/>
      <c r="C125" s="373" t="s">
        <v>158</v>
      </c>
      <c r="D125" s="374">
        <v>7.0000000000000007E-2</v>
      </c>
      <c r="E125" s="373" t="s">
        <v>163</v>
      </c>
      <c r="F125" s="374"/>
      <c r="G125" s="374" t="s">
        <v>157</v>
      </c>
      <c r="H125" s="374" t="s">
        <v>498</v>
      </c>
      <c r="I125" s="227">
        <v>1</v>
      </c>
      <c r="J125" s="220">
        <f t="shared" si="28"/>
        <v>0</v>
      </c>
      <c r="K125" s="219">
        <f t="shared" si="29"/>
        <v>0</v>
      </c>
    </row>
    <row r="126" spans="1:11" x14ac:dyDescent="0.25">
      <c r="A126" s="372" t="s">
        <v>512</v>
      </c>
      <c r="B126" s="404"/>
      <c r="C126" s="373" t="s">
        <v>164</v>
      </c>
      <c r="D126" s="374">
        <v>3</v>
      </c>
      <c r="E126" s="373" t="s">
        <v>165</v>
      </c>
      <c r="F126" s="374">
        <v>40.71</v>
      </c>
      <c r="G126" s="374" t="s">
        <v>489</v>
      </c>
      <c r="H126" s="374" t="s">
        <v>494</v>
      </c>
      <c r="I126" s="227">
        <v>1</v>
      </c>
      <c r="J126" s="220">
        <f t="shared" si="28"/>
        <v>0</v>
      </c>
      <c r="K126" s="219">
        <f t="shared" si="29"/>
        <v>0</v>
      </c>
    </row>
    <row r="127" spans="1:11" x14ac:dyDescent="0.25">
      <c r="A127" s="372" t="s">
        <v>166</v>
      </c>
      <c r="B127" s="404"/>
      <c r="C127" s="373" t="s">
        <v>154</v>
      </c>
      <c r="D127" s="374">
        <v>1.5</v>
      </c>
      <c r="E127" s="373" t="s">
        <v>167</v>
      </c>
      <c r="F127" s="374">
        <v>40.71</v>
      </c>
      <c r="G127" s="374" t="s">
        <v>489</v>
      </c>
      <c r="H127" s="374" t="s">
        <v>494</v>
      </c>
      <c r="I127" s="227">
        <v>0.5</v>
      </c>
      <c r="J127" s="220">
        <f t="shared" si="28"/>
        <v>0</v>
      </c>
      <c r="K127" s="219">
        <f t="shared" si="29"/>
        <v>0</v>
      </c>
    </row>
    <row r="128" spans="1:11" x14ac:dyDescent="0.25">
      <c r="A128" s="372" t="s">
        <v>512</v>
      </c>
      <c r="B128" s="404"/>
      <c r="C128" s="373" t="s">
        <v>164</v>
      </c>
      <c r="D128" s="374">
        <v>3</v>
      </c>
      <c r="E128" s="373" t="s">
        <v>165</v>
      </c>
      <c r="F128" s="374">
        <v>98.516999999999996</v>
      </c>
      <c r="G128" s="374" t="s">
        <v>168</v>
      </c>
      <c r="H128" s="374" t="s">
        <v>494</v>
      </c>
      <c r="I128" s="227">
        <v>1</v>
      </c>
      <c r="J128" s="220">
        <f t="shared" si="28"/>
        <v>0</v>
      </c>
      <c r="K128" s="219">
        <f t="shared" si="29"/>
        <v>0</v>
      </c>
    </row>
    <row r="129" spans="1:11" x14ac:dyDescent="0.25">
      <c r="A129" s="372" t="s">
        <v>166</v>
      </c>
      <c r="B129" s="404"/>
      <c r="C129" s="373" t="s">
        <v>154</v>
      </c>
      <c r="D129" s="374">
        <v>1.5</v>
      </c>
      <c r="E129" s="373" t="s">
        <v>167</v>
      </c>
      <c r="F129" s="374">
        <v>98.516999999999996</v>
      </c>
      <c r="G129" s="374" t="s">
        <v>168</v>
      </c>
      <c r="H129" s="374" t="s">
        <v>494</v>
      </c>
      <c r="I129" s="227">
        <v>0.5</v>
      </c>
      <c r="J129" s="220">
        <f t="shared" si="28"/>
        <v>0</v>
      </c>
      <c r="K129" s="219">
        <f t="shared" si="29"/>
        <v>0</v>
      </c>
    </row>
    <row r="130" spans="1:11" x14ac:dyDescent="0.25">
      <c r="A130" s="218"/>
      <c r="B130" s="226"/>
      <c r="C130" s="226"/>
      <c r="D130" s="227"/>
      <c r="E130" s="226"/>
      <c r="F130" s="227"/>
      <c r="G130" s="227"/>
      <c r="H130" s="227"/>
      <c r="I130" s="227"/>
      <c r="J130" s="225">
        <f>SUM(J116:J129)</f>
        <v>0</v>
      </c>
      <c r="K130" s="225">
        <f>SUM(K116:K129)</f>
        <v>0</v>
      </c>
    </row>
    <row r="131" spans="1:11" x14ac:dyDescent="0.25">
      <c r="A131" s="222" t="s">
        <v>202</v>
      </c>
      <c r="B131" s="222" t="s">
        <v>199</v>
      </c>
      <c r="C131" s="222"/>
      <c r="D131" s="222" t="s">
        <v>200</v>
      </c>
      <c r="E131" s="222"/>
      <c r="F131" s="222" t="s">
        <v>204</v>
      </c>
      <c r="G131" s="226"/>
      <c r="H131" s="226"/>
      <c r="I131" s="232" t="s">
        <v>502</v>
      </c>
      <c r="J131" s="217" t="s">
        <v>61</v>
      </c>
      <c r="K131" s="217" t="s">
        <v>48</v>
      </c>
    </row>
    <row r="132" spans="1:11" x14ac:dyDescent="0.25">
      <c r="A132" s="218" t="s">
        <v>434</v>
      </c>
      <c r="B132" s="404"/>
      <c r="C132" s="226" t="s">
        <v>169</v>
      </c>
      <c r="D132" s="227">
        <v>1.4999999999999999E-2</v>
      </c>
      <c r="E132" s="226" t="s">
        <v>170</v>
      </c>
      <c r="F132" s="227"/>
      <c r="G132" s="227" t="s">
        <v>499</v>
      </c>
      <c r="H132" s="227"/>
      <c r="I132" s="227"/>
      <c r="J132" s="220">
        <f t="shared" ref="J132:J159" si="30">(F132*D132*B132*I132)</f>
        <v>0</v>
      </c>
      <c r="K132" s="219">
        <f t="shared" ref="K132:K159" si="31">+J132/12</f>
        <v>0</v>
      </c>
    </row>
    <row r="133" spans="1:11" x14ac:dyDescent="0.25">
      <c r="A133" s="218" t="s">
        <v>440</v>
      </c>
      <c r="B133" s="404"/>
      <c r="C133" s="226" t="s">
        <v>169</v>
      </c>
      <c r="D133" s="227">
        <v>1.4999999999999999E-2</v>
      </c>
      <c r="E133" s="226" t="s">
        <v>170</v>
      </c>
      <c r="F133" s="227"/>
      <c r="G133" s="227" t="s">
        <v>499</v>
      </c>
      <c r="H133" s="227"/>
      <c r="I133" s="227"/>
      <c r="J133" s="220">
        <f t="shared" si="30"/>
        <v>0</v>
      </c>
      <c r="K133" s="219">
        <f t="shared" si="31"/>
        <v>0</v>
      </c>
    </row>
    <row r="134" spans="1:11" x14ac:dyDescent="0.25">
      <c r="A134" s="218" t="s">
        <v>446</v>
      </c>
      <c r="B134" s="404"/>
      <c r="C134" s="226" t="s">
        <v>169</v>
      </c>
      <c r="D134" s="227">
        <v>1.4999999999999999E-2</v>
      </c>
      <c r="E134" s="226" t="s">
        <v>170</v>
      </c>
      <c r="F134" s="227"/>
      <c r="G134" s="227" t="s">
        <v>499</v>
      </c>
      <c r="H134" s="227"/>
      <c r="I134" s="227"/>
      <c r="J134" s="220">
        <f t="shared" si="30"/>
        <v>0</v>
      </c>
      <c r="K134" s="219">
        <f t="shared" si="31"/>
        <v>0</v>
      </c>
    </row>
    <row r="135" spans="1:11" x14ac:dyDescent="0.25">
      <c r="A135" s="218" t="s">
        <v>452</v>
      </c>
      <c r="B135" s="404"/>
      <c r="C135" s="226" t="s">
        <v>171</v>
      </c>
      <c r="D135" s="227">
        <v>1.4999999999999999E-2</v>
      </c>
      <c r="E135" s="226" t="s">
        <v>172</v>
      </c>
      <c r="F135" s="227"/>
      <c r="G135" s="227" t="s">
        <v>499</v>
      </c>
      <c r="H135" s="227"/>
      <c r="I135" s="227"/>
      <c r="J135" s="220">
        <f t="shared" si="30"/>
        <v>0</v>
      </c>
      <c r="K135" s="219">
        <f t="shared" si="31"/>
        <v>0</v>
      </c>
    </row>
    <row r="136" spans="1:11" x14ac:dyDescent="0.25">
      <c r="A136" s="218" t="s">
        <v>435</v>
      </c>
      <c r="B136" s="404"/>
      <c r="C136" s="226" t="s">
        <v>169</v>
      </c>
      <c r="D136" s="227">
        <v>0.01</v>
      </c>
      <c r="E136" s="226" t="s">
        <v>170</v>
      </c>
      <c r="F136" s="227">
        <v>1772</v>
      </c>
      <c r="G136" s="227" t="s">
        <v>500</v>
      </c>
      <c r="H136" s="227" t="s">
        <v>494</v>
      </c>
      <c r="I136" s="227">
        <v>1</v>
      </c>
      <c r="J136" s="220">
        <f t="shared" si="30"/>
        <v>0</v>
      </c>
      <c r="K136" s="219">
        <f t="shared" si="31"/>
        <v>0</v>
      </c>
    </row>
    <row r="137" spans="1:11" x14ac:dyDescent="0.25">
      <c r="A137" s="218" t="s">
        <v>441</v>
      </c>
      <c r="B137" s="404"/>
      <c r="C137" s="226" t="s">
        <v>169</v>
      </c>
      <c r="D137" s="227">
        <v>0.01</v>
      </c>
      <c r="E137" s="226" t="s">
        <v>170</v>
      </c>
      <c r="F137" s="227">
        <v>1772</v>
      </c>
      <c r="G137" s="227" t="s">
        <v>500</v>
      </c>
      <c r="H137" s="227" t="s">
        <v>494</v>
      </c>
      <c r="I137" s="227">
        <v>1</v>
      </c>
      <c r="J137" s="220">
        <f t="shared" si="30"/>
        <v>0</v>
      </c>
      <c r="K137" s="219">
        <f t="shared" si="31"/>
        <v>0</v>
      </c>
    </row>
    <row r="138" spans="1:11" x14ac:dyDescent="0.25">
      <c r="A138" s="218" t="s">
        <v>447</v>
      </c>
      <c r="B138" s="404"/>
      <c r="C138" s="226" t="s">
        <v>169</v>
      </c>
      <c r="D138" s="227">
        <v>0.01</v>
      </c>
      <c r="E138" s="226" t="s">
        <v>170</v>
      </c>
      <c r="F138" s="227">
        <v>1772</v>
      </c>
      <c r="G138" s="227" t="s">
        <v>500</v>
      </c>
      <c r="H138" s="227" t="s">
        <v>494</v>
      </c>
      <c r="I138" s="227">
        <v>1</v>
      </c>
      <c r="J138" s="220">
        <f t="shared" si="30"/>
        <v>0</v>
      </c>
      <c r="K138" s="219">
        <f t="shared" si="31"/>
        <v>0</v>
      </c>
    </row>
    <row r="139" spans="1:11" x14ac:dyDescent="0.25">
      <c r="A139" s="218" t="s">
        <v>453</v>
      </c>
      <c r="B139" s="404"/>
      <c r="C139" s="226" t="s">
        <v>171</v>
      </c>
      <c r="D139" s="227">
        <v>0.01</v>
      </c>
      <c r="E139" s="226" t="s">
        <v>172</v>
      </c>
      <c r="F139" s="227">
        <v>1772</v>
      </c>
      <c r="G139" s="227" t="s">
        <v>500</v>
      </c>
      <c r="H139" s="227" t="s">
        <v>494</v>
      </c>
      <c r="I139" s="227">
        <v>1</v>
      </c>
      <c r="J139" s="220">
        <f t="shared" si="30"/>
        <v>0</v>
      </c>
      <c r="K139" s="219">
        <f t="shared" si="31"/>
        <v>0</v>
      </c>
    </row>
    <row r="140" spans="1:11" x14ac:dyDescent="0.25">
      <c r="A140" s="218" t="s">
        <v>436</v>
      </c>
      <c r="B140" s="404"/>
      <c r="C140" s="226" t="s">
        <v>169</v>
      </c>
      <c r="D140" s="227">
        <v>8.0000000000000002E-3</v>
      </c>
      <c r="E140" s="226" t="s">
        <v>170</v>
      </c>
      <c r="F140" s="227"/>
      <c r="G140" s="227" t="s">
        <v>501</v>
      </c>
      <c r="H140" s="227"/>
      <c r="I140" s="227"/>
      <c r="J140" s="220">
        <f t="shared" si="30"/>
        <v>0</v>
      </c>
      <c r="K140" s="219">
        <f t="shared" si="31"/>
        <v>0</v>
      </c>
    </row>
    <row r="141" spans="1:11" x14ac:dyDescent="0.25">
      <c r="A141" s="218" t="s">
        <v>442</v>
      </c>
      <c r="B141" s="404"/>
      <c r="C141" s="226" t="s">
        <v>169</v>
      </c>
      <c r="D141" s="227">
        <v>8.0000000000000002E-3</v>
      </c>
      <c r="E141" s="226" t="s">
        <v>170</v>
      </c>
      <c r="F141" s="227"/>
      <c r="G141" s="227" t="s">
        <v>501</v>
      </c>
      <c r="H141" s="227"/>
      <c r="I141" s="227"/>
      <c r="J141" s="220">
        <f t="shared" si="30"/>
        <v>0</v>
      </c>
      <c r="K141" s="219">
        <f t="shared" si="31"/>
        <v>0</v>
      </c>
    </row>
    <row r="142" spans="1:11" x14ac:dyDescent="0.25">
      <c r="A142" s="218" t="s">
        <v>448</v>
      </c>
      <c r="B142" s="404"/>
      <c r="C142" s="226" t="s">
        <v>169</v>
      </c>
      <c r="D142" s="227">
        <v>3.0000000000000001E-3</v>
      </c>
      <c r="E142" s="226" t="s">
        <v>170</v>
      </c>
      <c r="F142" s="227"/>
      <c r="G142" s="227" t="s">
        <v>501</v>
      </c>
      <c r="H142" s="227"/>
      <c r="I142" s="227"/>
      <c r="J142" s="220">
        <f t="shared" si="30"/>
        <v>0</v>
      </c>
      <c r="K142" s="219">
        <f t="shared" si="31"/>
        <v>0</v>
      </c>
    </row>
    <row r="143" spans="1:11" x14ac:dyDescent="0.25">
      <c r="A143" s="218" t="s">
        <v>454</v>
      </c>
      <c r="B143" s="404"/>
      <c r="C143" s="226" t="s">
        <v>171</v>
      </c>
      <c r="D143" s="227">
        <v>5.0000000000000001E-3</v>
      </c>
      <c r="E143" s="226" t="s">
        <v>172</v>
      </c>
      <c r="F143" s="227"/>
      <c r="G143" s="227" t="s">
        <v>501</v>
      </c>
      <c r="H143" s="227"/>
      <c r="I143" s="227"/>
      <c r="J143" s="220">
        <f t="shared" si="30"/>
        <v>0</v>
      </c>
      <c r="K143" s="219">
        <f t="shared" si="31"/>
        <v>0</v>
      </c>
    </row>
    <row r="144" spans="1:11" x14ac:dyDescent="0.25">
      <c r="A144" s="218" t="s">
        <v>437</v>
      </c>
      <c r="B144" s="404"/>
      <c r="C144" s="226" t="s">
        <v>169</v>
      </c>
      <c r="D144" s="227">
        <v>1E-3</v>
      </c>
      <c r="E144" s="226" t="s">
        <v>173</v>
      </c>
      <c r="F144" s="227">
        <v>1768</v>
      </c>
      <c r="G144" s="227" t="s">
        <v>504</v>
      </c>
      <c r="H144" s="227" t="s">
        <v>494</v>
      </c>
      <c r="I144" s="227">
        <v>1</v>
      </c>
      <c r="J144" s="220">
        <f t="shared" si="30"/>
        <v>0</v>
      </c>
      <c r="K144" s="219">
        <f t="shared" si="31"/>
        <v>0</v>
      </c>
    </row>
    <row r="145" spans="1:11" x14ac:dyDescent="0.25">
      <c r="A145" s="218" t="s">
        <v>443</v>
      </c>
      <c r="B145" s="404"/>
      <c r="C145" s="226" t="s">
        <v>169</v>
      </c>
      <c r="D145" s="227">
        <v>1E-3</v>
      </c>
      <c r="E145" s="226" t="s">
        <v>173</v>
      </c>
      <c r="F145" s="227">
        <v>1768</v>
      </c>
      <c r="G145" s="227" t="s">
        <v>504</v>
      </c>
      <c r="H145" s="227" t="s">
        <v>494</v>
      </c>
      <c r="I145" s="227">
        <v>1</v>
      </c>
      <c r="J145" s="220">
        <f t="shared" si="30"/>
        <v>0</v>
      </c>
      <c r="K145" s="219">
        <f t="shared" si="31"/>
        <v>0</v>
      </c>
    </row>
    <row r="146" spans="1:11" x14ac:dyDescent="0.25">
      <c r="A146" s="218" t="s">
        <v>449</v>
      </c>
      <c r="B146" s="404"/>
      <c r="C146" s="226" t="s">
        <v>169</v>
      </c>
      <c r="D146" s="227">
        <v>1E-3</v>
      </c>
      <c r="E146" s="226" t="s">
        <v>173</v>
      </c>
      <c r="F146" s="227">
        <v>1768</v>
      </c>
      <c r="G146" s="227" t="s">
        <v>504</v>
      </c>
      <c r="H146" s="227" t="s">
        <v>494</v>
      </c>
      <c r="I146" s="227">
        <v>1</v>
      </c>
      <c r="J146" s="220">
        <f t="shared" si="30"/>
        <v>0</v>
      </c>
      <c r="K146" s="219">
        <f t="shared" si="31"/>
        <v>0</v>
      </c>
    </row>
    <row r="147" spans="1:11" x14ac:dyDescent="0.25">
      <c r="A147" s="218" t="s">
        <v>455</v>
      </c>
      <c r="B147" s="404"/>
      <c r="C147" s="226" t="s">
        <v>171</v>
      </c>
      <c r="D147" s="227">
        <v>1E-3</v>
      </c>
      <c r="E147" s="226" t="s">
        <v>160</v>
      </c>
      <c r="F147" s="227">
        <v>1768</v>
      </c>
      <c r="G147" s="227" t="s">
        <v>174</v>
      </c>
      <c r="H147" s="227" t="s">
        <v>494</v>
      </c>
      <c r="I147" s="227">
        <v>1</v>
      </c>
      <c r="J147" s="220">
        <f t="shared" si="30"/>
        <v>0</v>
      </c>
      <c r="K147" s="219">
        <f t="shared" si="31"/>
        <v>0</v>
      </c>
    </row>
    <row r="148" spans="1:11" x14ac:dyDescent="0.25">
      <c r="A148" s="218" t="s">
        <v>438</v>
      </c>
      <c r="B148" s="404"/>
      <c r="C148" s="226" t="s">
        <v>169</v>
      </c>
      <c r="D148" s="227">
        <v>1E-3</v>
      </c>
      <c r="E148" s="226" t="s">
        <v>173</v>
      </c>
      <c r="F148" s="227">
        <v>4071</v>
      </c>
      <c r="G148" s="227" t="s">
        <v>490</v>
      </c>
      <c r="H148" s="227" t="s">
        <v>494</v>
      </c>
      <c r="I148" s="227">
        <v>1</v>
      </c>
      <c r="J148" s="220">
        <f t="shared" si="30"/>
        <v>0</v>
      </c>
      <c r="K148" s="219">
        <f t="shared" si="31"/>
        <v>0</v>
      </c>
    </row>
    <row r="149" spans="1:11" x14ac:dyDescent="0.25">
      <c r="A149" s="218" t="s">
        <v>444</v>
      </c>
      <c r="B149" s="404"/>
      <c r="C149" s="226" t="s">
        <v>169</v>
      </c>
      <c r="D149" s="227">
        <v>1E-3</v>
      </c>
      <c r="E149" s="226" t="s">
        <v>173</v>
      </c>
      <c r="F149" s="227">
        <v>4071</v>
      </c>
      <c r="G149" s="227" t="s">
        <v>490</v>
      </c>
      <c r="H149" s="227" t="s">
        <v>494</v>
      </c>
      <c r="I149" s="227">
        <v>1</v>
      </c>
      <c r="J149" s="220">
        <f t="shared" si="30"/>
        <v>0</v>
      </c>
      <c r="K149" s="219">
        <f t="shared" si="31"/>
        <v>0</v>
      </c>
    </row>
    <row r="150" spans="1:11" x14ac:dyDescent="0.25">
      <c r="A150" s="218" t="s">
        <v>450</v>
      </c>
      <c r="B150" s="404"/>
      <c r="C150" s="226" t="s">
        <v>169</v>
      </c>
      <c r="D150" s="227">
        <v>1E-3</v>
      </c>
      <c r="E150" s="226" t="s">
        <v>173</v>
      </c>
      <c r="F150" s="227">
        <v>4071</v>
      </c>
      <c r="G150" s="227" t="s">
        <v>490</v>
      </c>
      <c r="H150" s="227" t="s">
        <v>494</v>
      </c>
      <c r="I150" s="227">
        <v>1</v>
      </c>
      <c r="J150" s="220">
        <f t="shared" si="30"/>
        <v>0</v>
      </c>
      <c r="K150" s="219">
        <f t="shared" si="31"/>
        <v>0</v>
      </c>
    </row>
    <row r="151" spans="1:11" x14ac:dyDescent="0.25">
      <c r="A151" s="218" t="s">
        <v>456</v>
      </c>
      <c r="B151" s="404"/>
      <c r="C151" s="226" t="s">
        <v>171</v>
      </c>
      <c r="D151" s="227">
        <v>1E-3</v>
      </c>
      <c r="E151" s="226" t="s">
        <v>160</v>
      </c>
      <c r="F151" s="227">
        <v>4071</v>
      </c>
      <c r="G151" s="227" t="s">
        <v>490</v>
      </c>
      <c r="H151" s="227" t="s">
        <v>494</v>
      </c>
      <c r="I151" s="227">
        <v>1</v>
      </c>
      <c r="J151" s="220">
        <f t="shared" si="30"/>
        <v>0</v>
      </c>
      <c r="K151" s="219">
        <f t="shared" si="31"/>
        <v>0</v>
      </c>
    </row>
    <row r="152" spans="1:11" x14ac:dyDescent="0.25">
      <c r="A152" s="218" t="s">
        <v>439</v>
      </c>
      <c r="B152" s="404"/>
      <c r="C152" s="226" t="s">
        <v>169</v>
      </c>
      <c r="D152" s="227">
        <v>1E-3</v>
      </c>
      <c r="E152" s="226" t="s">
        <v>173</v>
      </c>
      <c r="F152" s="227">
        <v>98667</v>
      </c>
      <c r="G152" s="227" t="s">
        <v>175</v>
      </c>
      <c r="H152" s="227" t="s">
        <v>494</v>
      </c>
      <c r="I152" s="227">
        <v>1</v>
      </c>
      <c r="J152" s="220">
        <f t="shared" si="30"/>
        <v>0</v>
      </c>
      <c r="K152" s="219">
        <f t="shared" si="31"/>
        <v>0</v>
      </c>
    </row>
    <row r="153" spans="1:11" x14ac:dyDescent="0.25">
      <c r="A153" s="218" t="s">
        <v>445</v>
      </c>
      <c r="B153" s="404"/>
      <c r="C153" s="226" t="s">
        <v>169</v>
      </c>
      <c r="D153" s="227">
        <v>1E-3</v>
      </c>
      <c r="E153" s="226" t="s">
        <v>173</v>
      </c>
      <c r="F153" s="227">
        <v>98667</v>
      </c>
      <c r="G153" s="227" t="s">
        <v>175</v>
      </c>
      <c r="H153" s="227" t="s">
        <v>494</v>
      </c>
      <c r="I153" s="227">
        <v>1</v>
      </c>
      <c r="J153" s="220">
        <f t="shared" si="30"/>
        <v>0</v>
      </c>
      <c r="K153" s="219">
        <f t="shared" si="31"/>
        <v>0</v>
      </c>
    </row>
    <row r="154" spans="1:11" x14ac:dyDescent="0.25">
      <c r="A154" s="218" t="s">
        <v>451</v>
      </c>
      <c r="B154" s="404"/>
      <c r="C154" s="226" t="s">
        <v>169</v>
      </c>
      <c r="D154" s="227">
        <v>1E-3</v>
      </c>
      <c r="E154" s="226" t="s">
        <v>173</v>
      </c>
      <c r="F154" s="227">
        <v>98667</v>
      </c>
      <c r="G154" s="227" t="s">
        <v>175</v>
      </c>
      <c r="H154" s="227" t="s">
        <v>494</v>
      </c>
      <c r="I154" s="227">
        <v>1</v>
      </c>
      <c r="J154" s="220">
        <f t="shared" si="30"/>
        <v>0</v>
      </c>
      <c r="K154" s="219">
        <f t="shared" si="31"/>
        <v>0</v>
      </c>
    </row>
    <row r="155" spans="1:11" x14ac:dyDescent="0.25">
      <c r="A155" s="218" t="s">
        <v>457</v>
      </c>
      <c r="B155" s="404"/>
      <c r="C155" s="226" t="s">
        <v>171</v>
      </c>
      <c r="D155" s="227">
        <v>1E-3</v>
      </c>
      <c r="E155" s="226" t="s">
        <v>160</v>
      </c>
      <c r="F155" s="227">
        <v>98667</v>
      </c>
      <c r="G155" s="227" t="s">
        <v>175</v>
      </c>
      <c r="H155" s="227" t="s">
        <v>494</v>
      </c>
      <c r="I155" s="227">
        <v>1</v>
      </c>
      <c r="J155" s="220">
        <f t="shared" si="30"/>
        <v>0</v>
      </c>
      <c r="K155" s="219">
        <f t="shared" si="31"/>
        <v>0</v>
      </c>
    </row>
    <row r="156" spans="1:11" x14ac:dyDescent="0.25">
      <c r="A156" s="218" t="s">
        <v>458</v>
      </c>
      <c r="B156" s="404"/>
      <c r="C156" s="226" t="s">
        <v>169</v>
      </c>
      <c r="D156" s="227">
        <v>1</v>
      </c>
      <c r="E156" s="226" t="s">
        <v>170</v>
      </c>
      <c r="F156" s="227"/>
      <c r="G156" s="227" t="s">
        <v>176</v>
      </c>
      <c r="H156" s="227" t="s">
        <v>494</v>
      </c>
      <c r="I156" s="227">
        <v>5</v>
      </c>
      <c r="J156" s="220">
        <f t="shared" si="30"/>
        <v>0</v>
      </c>
      <c r="K156" s="219">
        <f t="shared" si="31"/>
        <v>0</v>
      </c>
    </row>
    <row r="157" spans="1:11" x14ac:dyDescent="0.25">
      <c r="A157" s="218" t="s">
        <v>459</v>
      </c>
      <c r="B157" s="404"/>
      <c r="C157" s="226" t="s">
        <v>169</v>
      </c>
      <c r="D157" s="227">
        <v>1</v>
      </c>
      <c r="E157" s="226" t="s">
        <v>177</v>
      </c>
      <c r="F157" s="227"/>
      <c r="G157" s="227" t="s">
        <v>176</v>
      </c>
      <c r="H157" s="227" t="s">
        <v>494</v>
      </c>
      <c r="I157" s="227">
        <v>1</v>
      </c>
      <c r="J157" s="220">
        <f t="shared" si="30"/>
        <v>0</v>
      </c>
      <c r="K157" s="219">
        <f t="shared" si="31"/>
        <v>0</v>
      </c>
    </row>
    <row r="158" spans="1:11" x14ac:dyDescent="0.25">
      <c r="A158" s="218" t="s">
        <v>460</v>
      </c>
      <c r="B158" s="404"/>
      <c r="C158" s="226" t="s">
        <v>178</v>
      </c>
      <c r="D158" s="227">
        <v>1</v>
      </c>
      <c r="E158" s="226" t="s">
        <v>179</v>
      </c>
      <c r="F158" s="227">
        <v>7</v>
      </c>
      <c r="G158" s="227" t="s">
        <v>176</v>
      </c>
      <c r="H158" s="227" t="s">
        <v>494</v>
      </c>
      <c r="I158" s="227">
        <v>3</v>
      </c>
      <c r="J158" s="220">
        <f t="shared" si="30"/>
        <v>0</v>
      </c>
      <c r="K158" s="219">
        <f t="shared" si="31"/>
        <v>0</v>
      </c>
    </row>
    <row r="159" spans="1:11" x14ac:dyDescent="0.25">
      <c r="A159" s="218" t="s">
        <v>461</v>
      </c>
      <c r="B159" s="404"/>
      <c r="C159" s="226" t="s">
        <v>171</v>
      </c>
      <c r="D159" s="227">
        <v>1</v>
      </c>
      <c r="E159" s="226" t="s">
        <v>177</v>
      </c>
      <c r="F159" s="227">
        <v>7</v>
      </c>
      <c r="G159" s="227" t="s">
        <v>176</v>
      </c>
      <c r="H159" s="227" t="s">
        <v>494</v>
      </c>
      <c r="I159" s="227">
        <v>1</v>
      </c>
      <c r="J159" s="220">
        <f t="shared" si="30"/>
        <v>0</v>
      </c>
      <c r="K159" s="219">
        <f t="shared" si="31"/>
        <v>0</v>
      </c>
    </row>
    <row r="160" spans="1:11" x14ac:dyDescent="0.25">
      <c r="A160" s="218"/>
      <c r="B160" s="226"/>
      <c r="C160" s="226"/>
      <c r="D160" s="227"/>
      <c r="E160" s="226"/>
      <c r="F160" s="227"/>
      <c r="G160" s="227"/>
      <c r="H160" s="227"/>
      <c r="I160" s="227"/>
      <c r="J160" s="225">
        <f>SUM(J132:J159)</f>
        <v>0</v>
      </c>
      <c r="K160" s="225">
        <f>SUM(K132:K159)</f>
        <v>0</v>
      </c>
    </row>
    <row r="161" spans="1:11" x14ac:dyDescent="0.25">
      <c r="A161" s="222" t="s">
        <v>203</v>
      </c>
      <c r="B161" s="222" t="s">
        <v>199</v>
      </c>
      <c r="C161" s="222"/>
      <c r="D161" s="222" t="s">
        <v>200</v>
      </c>
      <c r="E161" s="222"/>
      <c r="F161" s="222" t="s">
        <v>204</v>
      </c>
      <c r="G161" s="226"/>
      <c r="H161" s="226"/>
      <c r="I161" s="232" t="s">
        <v>502</v>
      </c>
      <c r="J161" s="217" t="s">
        <v>61</v>
      </c>
      <c r="K161" s="217" t="s">
        <v>48</v>
      </c>
    </row>
    <row r="162" spans="1:11" x14ac:dyDescent="0.25">
      <c r="A162" s="218" t="s">
        <v>462</v>
      </c>
      <c r="B162" s="404"/>
      <c r="C162" s="226" t="s">
        <v>171</v>
      </c>
      <c r="D162" s="227">
        <v>3</v>
      </c>
      <c r="E162" s="226" t="s">
        <v>160</v>
      </c>
      <c r="F162" s="227">
        <v>75</v>
      </c>
      <c r="G162" s="227" t="s">
        <v>180</v>
      </c>
      <c r="H162" s="227"/>
      <c r="I162" s="227">
        <v>4</v>
      </c>
      <c r="J162" s="220">
        <f>F162*D162*B162*I162</f>
        <v>0</v>
      </c>
      <c r="K162" s="219">
        <f t="shared" ref="K162:K167" si="32">+J162/12</f>
        <v>0</v>
      </c>
    </row>
    <row r="163" spans="1:11" x14ac:dyDescent="0.25">
      <c r="A163" s="218"/>
      <c r="B163" s="404"/>
      <c r="C163" s="226"/>
      <c r="D163" s="227"/>
      <c r="E163" s="226"/>
      <c r="F163" s="227"/>
      <c r="G163" s="227"/>
      <c r="H163" s="227"/>
      <c r="I163" s="227"/>
      <c r="J163" s="223"/>
      <c r="K163" s="223"/>
    </row>
    <row r="164" spans="1:11" x14ac:dyDescent="0.25">
      <c r="A164" s="218" t="s">
        <v>463</v>
      </c>
      <c r="B164" s="404"/>
      <c r="C164" s="226" t="s">
        <v>178</v>
      </c>
      <c r="D164" s="227">
        <v>20</v>
      </c>
      <c r="E164" s="226" t="s">
        <v>181</v>
      </c>
      <c r="F164" s="227">
        <v>75</v>
      </c>
      <c r="G164" s="227" t="s">
        <v>180</v>
      </c>
      <c r="H164" s="227"/>
      <c r="I164" s="227">
        <v>4</v>
      </c>
      <c r="J164" s="220">
        <f>F164*D164*B164*I164</f>
        <v>0</v>
      </c>
      <c r="K164" s="219">
        <f t="shared" si="32"/>
        <v>0</v>
      </c>
    </row>
    <row r="165" spans="1:11" x14ac:dyDescent="0.25">
      <c r="A165" s="218" t="s">
        <v>464</v>
      </c>
      <c r="B165" s="404"/>
      <c r="C165" s="226" t="s">
        <v>178</v>
      </c>
      <c r="D165" s="227"/>
      <c r="E165" s="226"/>
      <c r="F165" s="227"/>
      <c r="G165" s="227" t="s">
        <v>487</v>
      </c>
      <c r="H165" s="227"/>
      <c r="I165" s="227"/>
      <c r="J165" s="228">
        <f>B165*F165</f>
        <v>0</v>
      </c>
      <c r="K165" s="229">
        <f t="shared" si="32"/>
        <v>0</v>
      </c>
    </row>
    <row r="166" spans="1:11" x14ac:dyDescent="0.25">
      <c r="A166" s="218" t="s">
        <v>505</v>
      </c>
      <c r="B166" s="404"/>
      <c r="C166" s="226" t="s">
        <v>506</v>
      </c>
      <c r="D166" s="227"/>
      <c r="E166" s="226"/>
      <c r="F166" s="227"/>
      <c r="G166" s="227" t="s">
        <v>487</v>
      </c>
      <c r="H166" s="227"/>
      <c r="I166" s="227"/>
      <c r="J166" s="228">
        <f>B166*F166</f>
        <v>0</v>
      </c>
      <c r="K166" s="229">
        <f t="shared" si="32"/>
        <v>0</v>
      </c>
    </row>
    <row r="167" spans="1:11" x14ac:dyDescent="0.25">
      <c r="A167" s="218" t="s">
        <v>465</v>
      </c>
      <c r="B167" s="404"/>
      <c r="C167" s="226" t="s">
        <v>178</v>
      </c>
      <c r="D167" s="227"/>
      <c r="E167" s="226"/>
      <c r="F167" s="227">
        <v>15</v>
      </c>
      <c r="G167" s="227" t="s">
        <v>487</v>
      </c>
      <c r="H167" s="227"/>
      <c r="I167" s="227"/>
      <c r="J167" s="228">
        <f>B167*F167</f>
        <v>0</v>
      </c>
      <c r="K167" s="229">
        <f t="shared" si="32"/>
        <v>0</v>
      </c>
    </row>
    <row r="168" spans="1:11" x14ac:dyDescent="0.25">
      <c r="A168" s="218"/>
      <c r="B168" s="404"/>
      <c r="C168" s="226"/>
      <c r="D168" s="227"/>
      <c r="E168" s="226"/>
      <c r="F168" s="227"/>
      <c r="G168" s="227"/>
      <c r="H168" s="227"/>
      <c r="I168" s="227"/>
      <c r="J168" s="225">
        <f>SUM(J162:J166)</f>
        <v>0</v>
      </c>
      <c r="K168" s="225">
        <f>SUM(K162:K166)</f>
        <v>0</v>
      </c>
    </row>
    <row r="169" spans="1:11" x14ac:dyDescent="0.25">
      <c r="A169" s="222" t="s">
        <v>182</v>
      </c>
      <c r="B169" s="222" t="s">
        <v>199</v>
      </c>
      <c r="C169" s="222"/>
      <c r="D169" s="222" t="s">
        <v>200</v>
      </c>
      <c r="E169" s="222"/>
      <c r="F169" s="222" t="s">
        <v>205</v>
      </c>
      <c r="G169" s="226"/>
      <c r="H169" s="226"/>
      <c r="I169" s="232" t="s">
        <v>502</v>
      </c>
      <c r="J169" s="217" t="s">
        <v>61</v>
      </c>
      <c r="K169" s="217" t="s">
        <v>48</v>
      </c>
    </row>
    <row r="170" spans="1:11" x14ac:dyDescent="0.25">
      <c r="A170" s="218" t="s">
        <v>466</v>
      </c>
      <c r="B170" s="404"/>
      <c r="C170" s="226" t="s">
        <v>183</v>
      </c>
      <c r="D170" s="227">
        <v>3.5000000000000003E-2</v>
      </c>
      <c r="E170" s="226" t="s">
        <v>160</v>
      </c>
      <c r="F170" s="227">
        <v>204</v>
      </c>
      <c r="G170" s="227" t="s">
        <v>491</v>
      </c>
      <c r="H170" s="227"/>
      <c r="I170" s="227"/>
      <c r="J170" s="220">
        <f t="shared" ref="J170:J177" si="33">F170*D170*B170</f>
        <v>0</v>
      </c>
      <c r="K170" s="219">
        <f t="shared" ref="K170:K171" si="34">+J170/12</f>
        <v>0</v>
      </c>
    </row>
    <row r="171" spans="1:11" x14ac:dyDescent="0.25">
      <c r="A171" s="218" t="s">
        <v>467</v>
      </c>
      <c r="B171" s="404"/>
      <c r="C171" s="226" t="s">
        <v>154</v>
      </c>
      <c r="D171" s="227">
        <v>1E-3</v>
      </c>
      <c r="E171" s="226" t="s">
        <v>156</v>
      </c>
      <c r="F171" s="227">
        <v>204</v>
      </c>
      <c r="G171" s="227" t="s">
        <v>491</v>
      </c>
      <c r="H171" s="227"/>
      <c r="I171" s="227"/>
      <c r="J171" s="220">
        <f t="shared" si="33"/>
        <v>0</v>
      </c>
      <c r="K171" s="219">
        <f t="shared" si="34"/>
        <v>0</v>
      </c>
    </row>
    <row r="172" spans="1:11" x14ac:dyDescent="0.25">
      <c r="A172" s="218"/>
      <c r="B172" s="404"/>
      <c r="C172" s="226"/>
      <c r="D172" s="227"/>
      <c r="E172" s="226"/>
      <c r="F172" s="227"/>
      <c r="G172" s="227"/>
      <c r="H172" s="227"/>
      <c r="I172" s="227"/>
      <c r="J172" s="225">
        <f>SUM(J170:J171)</f>
        <v>0</v>
      </c>
      <c r="K172" s="225">
        <f>SUM(K170:K171)</f>
        <v>0</v>
      </c>
    </row>
    <row r="173" spans="1:11" x14ac:dyDescent="0.25">
      <c r="A173" s="222" t="s">
        <v>184</v>
      </c>
      <c r="B173" s="222" t="s">
        <v>199</v>
      </c>
      <c r="C173" s="222"/>
      <c r="D173" s="222" t="s">
        <v>200</v>
      </c>
      <c r="E173" s="222"/>
      <c r="F173" s="222" t="s">
        <v>205</v>
      </c>
      <c r="G173" s="226"/>
      <c r="H173" s="226"/>
      <c r="I173" s="232" t="s">
        <v>502</v>
      </c>
      <c r="J173" s="217" t="s">
        <v>61</v>
      </c>
      <c r="K173" s="217" t="s">
        <v>48</v>
      </c>
    </row>
    <row r="174" spans="1:11" x14ac:dyDescent="0.25">
      <c r="A174" s="218" t="s">
        <v>468</v>
      </c>
      <c r="B174" s="404"/>
      <c r="C174" s="226" t="s">
        <v>154</v>
      </c>
      <c r="D174" s="227">
        <v>3.0000000000000001E-3</v>
      </c>
      <c r="E174" s="226" t="s">
        <v>156</v>
      </c>
      <c r="F174" s="227">
        <v>4071</v>
      </c>
      <c r="G174" s="227" t="s">
        <v>490</v>
      </c>
      <c r="H174" s="227"/>
      <c r="I174" s="227"/>
      <c r="J174" s="220">
        <f t="shared" si="33"/>
        <v>0</v>
      </c>
      <c r="K174" s="219">
        <f t="shared" ref="K174:K177" si="35">+J174/12</f>
        <v>0</v>
      </c>
    </row>
    <row r="175" spans="1:11" x14ac:dyDescent="0.25">
      <c r="A175" s="218" t="s">
        <v>471</v>
      </c>
      <c r="B175" s="404"/>
      <c r="C175" s="226" t="s">
        <v>154</v>
      </c>
      <c r="D175" s="227">
        <v>3.0000000000000001E-3</v>
      </c>
      <c r="E175" s="226" t="s">
        <v>156</v>
      </c>
      <c r="F175" s="227">
        <v>4071</v>
      </c>
      <c r="G175" s="227" t="s">
        <v>490</v>
      </c>
      <c r="H175" s="227"/>
      <c r="I175" s="227"/>
      <c r="J175" s="220">
        <f t="shared" si="33"/>
        <v>0</v>
      </c>
      <c r="K175" s="219">
        <f t="shared" si="35"/>
        <v>0</v>
      </c>
    </row>
    <row r="176" spans="1:11" x14ac:dyDescent="0.25">
      <c r="A176" s="218" t="s">
        <v>469</v>
      </c>
      <c r="B176" s="404"/>
      <c r="C176" s="226" t="s">
        <v>154</v>
      </c>
      <c r="D176" s="227">
        <v>3.0000000000000001E-3</v>
      </c>
      <c r="E176" s="226" t="s">
        <v>156</v>
      </c>
      <c r="F176" s="227">
        <v>4071</v>
      </c>
      <c r="G176" s="227" t="s">
        <v>490</v>
      </c>
      <c r="H176" s="227"/>
      <c r="I176" s="227"/>
      <c r="J176" s="220">
        <f t="shared" si="33"/>
        <v>0</v>
      </c>
      <c r="K176" s="219">
        <f t="shared" si="35"/>
        <v>0</v>
      </c>
    </row>
    <row r="177" spans="1:11" x14ac:dyDescent="0.25">
      <c r="A177" s="218" t="s">
        <v>470</v>
      </c>
      <c r="B177" s="404"/>
      <c r="C177" s="226" t="s">
        <v>154</v>
      </c>
      <c r="D177" s="227">
        <v>3.0000000000000001E-3</v>
      </c>
      <c r="E177" s="226" t="s">
        <v>156</v>
      </c>
      <c r="F177" s="227">
        <v>4071</v>
      </c>
      <c r="G177" s="227" t="s">
        <v>490</v>
      </c>
      <c r="H177" s="227"/>
      <c r="I177" s="227"/>
      <c r="J177" s="220">
        <f t="shared" si="33"/>
        <v>0</v>
      </c>
      <c r="K177" s="219">
        <f t="shared" si="35"/>
        <v>0</v>
      </c>
    </row>
    <row r="178" spans="1:11" x14ac:dyDescent="0.25">
      <c r="A178" s="218"/>
      <c r="B178" s="404"/>
      <c r="C178" s="226"/>
      <c r="D178" s="227"/>
      <c r="E178" s="226"/>
      <c r="F178" s="227"/>
      <c r="G178" s="227"/>
      <c r="H178" s="227"/>
      <c r="I178" s="227"/>
      <c r="J178" s="225">
        <f>SUM(J174:J177)</f>
        <v>0</v>
      </c>
      <c r="K178" s="225">
        <f>SUM(K174:K177)</f>
        <v>0</v>
      </c>
    </row>
    <row r="179" spans="1:11" x14ac:dyDescent="0.25">
      <c r="A179" s="222" t="s">
        <v>185</v>
      </c>
      <c r="B179" s="222" t="s">
        <v>199</v>
      </c>
      <c r="C179" s="222"/>
      <c r="D179" s="222" t="s">
        <v>200</v>
      </c>
      <c r="E179" s="222"/>
      <c r="F179" s="222" t="s">
        <v>206</v>
      </c>
      <c r="G179" s="233" t="s">
        <v>482</v>
      </c>
      <c r="H179" s="226"/>
      <c r="I179" s="232" t="s">
        <v>502</v>
      </c>
      <c r="J179" s="217" t="s">
        <v>61</v>
      </c>
      <c r="K179" s="217" t="s">
        <v>48</v>
      </c>
    </row>
    <row r="180" spans="1:11" x14ac:dyDescent="0.25">
      <c r="A180" s="218" t="s">
        <v>472</v>
      </c>
      <c r="B180" s="404"/>
      <c r="C180" s="226" t="s">
        <v>154</v>
      </c>
      <c r="D180" s="227">
        <v>6.3E-2</v>
      </c>
      <c r="E180" s="226" t="s">
        <v>156</v>
      </c>
      <c r="F180" s="227"/>
      <c r="G180" s="227" t="s">
        <v>186</v>
      </c>
      <c r="H180" s="227"/>
      <c r="I180" s="227"/>
      <c r="J180" s="220">
        <f>F180*D180*B180</f>
        <v>0</v>
      </c>
      <c r="K180" s="219">
        <f t="shared" ref="K180:K182" si="36">+J180/12</f>
        <v>0</v>
      </c>
    </row>
    <row r="181" spans="1:11" x14ac:dyDescent="0.25">
      <c r="A181" s="218" t="s">
        <v>473</v>
      </c>
      <c r="B181" s="404"/>
      <c r="C181" s="226" t="s">
        <v>154</v>
      </c>
      <c r="D181" s="227">
        <v>6.3E-2</v>
      </c>
      <c r="E181" s="226" t="s">
        <v>156</v>
      </c>
      <c r="F181" s="227"/>
      <c r="G181" s="227" t="s">
        <v>492</v>
      </c>
      <c r="H181" s="227"/>
      <c r="I181" s="227"/>
      <c r="J181" s="220">
        <f>F181*D181*B181</f>
        <v>0</v>
      </c>
      <c r="K181" s="219">
        <f t="shared" si="36"/>
        <v>0</v>
      </c>
    </row>
    <row r="182" spans="1:11" x14ac:dyDescent="0.25">
      <c r="A182" s="218"/>
      <c r="B182" s="404"/>
      <c r="C182" s="226"/>
      <c r="D182" s="227"/>
      <c r="E182" s="226"/>
      <c r="F182" s="227"/>
      <c r="G182" s="227"/>
      <c r="H182" s="227"/>
      <c r="I182" s="227"/>
      <c r="J182" s="219">
        <f>SUM(J180:J181)</f>
        <v>0</v>
      </c>
      <c r="K182" s="219">
        <f t="shared" si="36"/>
        <v>0</v>
      </c>
    </row>
    <row r="183" spans="1:11" x14ac:dyDescent="0.25">
      <c r="A183" s="218"/>
      <c r="B183" s="404"/>
      <c r="C183" s="226"/>
      <c r="D183" s="227"/>
      <c r="E183" s="226"/>
      <c r="F183" s="227"/>
      <c r="G183" s="227"/>
      <c r="H183" s="227"/>
      <c r="I183" s="227"/>
      <c r="J183" s="225">
        <f>J180+J181+J182</f>
        <v>0</v>
      </c>
      <c r="K183" s="225">
        <f>K180+K181+K182</f>
        <v>0</v>
      </c>
    </row>
    <row r="184" spans="1:11" x14ac:dyDescent="0.25">
      <c r="A184" s="222" t="s">
        <v>187</v>
      </c>
      <c r="B184" s="222" t="s">
        <v>199</v>
      </c>
      <c r="C184" s="222"/>
      <c r="D184" s="222" t="s">
        <v>200</v>
      </c>
      <c r="E184" s="222"/>
      <c r="F184" s="222" t="s">
        <v>204</v>
      </c>
      <c r="G184" s="233" t="s">
        <v>483</v>
      </c>
      <c r="H184" s="226"/>
      <c r="I184" s="232" t="s">
        <v>502</v>
      </c>
      <c r="J184" s="217" t="s">
        <v>61</v>
      </c>
      <c r="K184" s="217" t="s">
        <v>48</v>
      </c>
    </row>
    <row r="185" spans="1:11" x14ac:dyDescent="0.25">
      <c r="A185" s="218" t="s">
        <v>474</v>
      </c>
      <c r="B185" s="404"/>
      <c r="C185" s="226" t="s">
        <v>171</v>
      </c>
      <c r="D185" s="227">
        <v>2</v>
      </c>
      <c r="E185" s="226" t="s">
        <v>188</v>
      </c>
      <c r="F185" s="227">
        <v>15</v>
      </c>
      <c r="G185" s="227" t="s">
        <v>488</v>
      </c>
      <c r="H185" s="227"/>
      <c r="I185" s="227"/>
      <c r="J185" s="220">
        <f>F185*D185*B185</f>
        <v>0</v>
      </c>
      <c r="K185" s="219">
        <f t="shared" ref="K185" si="37">+J185/12</f>
        <v>0</v>
      </c>
    </row>
    <row r="186" spans="1:11" x14ac:dyDescent="0.25">
      <c r="A186" s="218" t="s">
        <v>475</v>
      </c>
      <c r="B186" s="404"/>
      <c r="C186" s="226" t="s">
        <v>171</v>
      </c>
      <c r="D186" s="227">
        <v>0.3</v>
      </c>
      <c r="E186" s="226" t="s">
        <v>189</v>
      </c>
      <c r="F186" s="227"/>
      <c r="G186" s="227" t="s">
        <v>487</v>
      </c>
      <c r="H186" s="227"/>
      <c r="I186" s="227"/>
      <c r="J186" s="220">
        <f>F186*D186*B186*I186</f>
        <v>0</v>
      </c>
      <c r="K186" s="219">
        <f>+J186/12</f>
        <v>0</v>
      </c>
    </row>
    <row r="187" spans="1:11" x14ac:dyDescent="0.25">
      <c r="A187" s="218"/>
      <c r="B187" s="404"/>
      <c r="C187" s="226"/>
      <c r="D187" s="227"/>
      <c r="E187" s="226"/>
      <c r="F187" s="227"/>
      <c r="G187" s="227"/>
      <c r="H187" s="227"/>
      <c r="I187" s="227"/>
      <c r="J187" s="220"/>
      <c r="K187" s="219"/>
    </row>
    <row r="188" spans="1:11" x14ac:dyDescent="0.25">
      <c r="A188" s="218"/>
      <c r="B188" s="404"/>
      <c r="C188" s="226"/>
      <c r="D188" s="227"/>
      <c r="E188" s="226"/>
      <c r="F188" s="227"/>
      <c r="H188" s="227"/>
      <c r="I188" s="227"/>
      <c r="J188" s="225">
        <f>SUM(J185)</f>
        <v>0</v>
      </c>
      <c r="K188" s="225">
        <f>SUM(K185)</f>
        <v>0</v>
      </c>
    </row>
    <row r="189" spans="1:11" x14ac:dyDescent="0.25">
      <c r="A189" s="222" t="s">
        <v>190</v>
      </c>
      <c r="B189" s="222" t="s">
        <v>199</v>
      </c>
      <c r="C189" s="222"/>
      <c r="D189" s="222" t="s">
        <v>200</v>
      </c>
      <c r="E189" s="222"/>
      <c r="F189" s="222" t="s">
        <v>191</v>
      </c>
      <c r="G189" s="226"/>
      <c r="H189" s="226"/>
      <c r="I189" s="232" t="s">
        <v>502</v>
      </c>
      <c r="J189" s="217" t="s">
        <v>61</v>
      </c>
      <c r="K189" s="217" t="s">
        <v>48</v>
      </c>
    </row>
    <row r="190" spans="1:11" x14ac:dyDescent="0.25">
      <c r="A190" s="218" t="s">
        <v>476</v>
      </c>
      <c r="B190" s="404"/>
      <c r="C190" s="226" t="s">
        <v>154</v>
      </c>
      <c r="D190" s="227">
        <v>0.1</v>
      </c>
      <c r="E190" s="226" t="s">
        <v>156</v>
      </c>
      <c r="F190" s="227">
        <v>20</v>
      </c>
      <c r="G190" s="227" t="s">
        <v>484</v>
      </c>
      <c r="H190" s="227"/>
      <c r="I190" s="227">
        <v>1</v>
      </c>
      <c r="J190" s="220">
        <f>F190*D190*B190*I190</f>
        <v>0</v>
      </c>
      <c r="K190" s="219">
        <f t="shared" ref="K190:K195" si="38">+J190/12</f>
        <v>0</v>
      </c>
    </row>
    <row r="191" spans="1:11" x14ac:dyDescent="0.25">
      <c r="A191" s="218" t="s">
        <v>476</v>
      </c>
      <c r="B191" s="404"/>
      <c r="C191" s="226" t="s">
        <v>154</v>
      </c>
      <c r="D191" s="227">
        <v>0.05</v>
      </c>
      <c r="E191" s="226" t="s">
        <v>156</v>
      </c>
      <c r="F191" s="227">
        <v>8</v>
      </c>
      <c r="G191" s="227" t="s">
        <v>485</v>
      </c>
      <c r="H191" s="227"/>
      <c r="I191" s="227">
        <v>1</v>
      </c>
      <c r="J191" s="220">
        <f>F191*D191*B191*I191</f>
        <v>0</v>
      </c>
      <c r="K191" s="219">
        <f t="shared" si="38"/>
        <v>0</v>
      </c>
    </row>
    <row r="192" spans="1:11" x14ac:dyDescent="0.25">
      <c r="A192" s="218" t="s">
        <v>477</v>
      </c>
      <c r="B192" s="404"/>
      <c r="C192" s="226" t="s">
        <v>192</v>
      </c>
      <c r="D192" s="227">
        <v>1.4999999999999999E-2</v>
      </c>
      <c r="E192" s="226" t="s">
        <v>173</v>
      </c>
      <c r="F192" s="227">
        <v>20</v>
      </c>
      <c r="G192" s="227" t="s">
        <v>484</v>
      </c>
      <c r="H192" s="227"/>
      <c r="I192" s="227">
        <v>1</v>
      </c>
      <c r="J192" s="220">
        <f>F192*D192*B192*I192</f>
        <v>0</v>
      </c>
      <c r="K192" s="219">
        <f t="shared" si="38"/>
        <v>0</v>
      </c>
    </row>
    <row r="193" spans="1:11" x14ac:dyDescent="0.25">
      <c r="A193" s="218" t="s">
        <v>478</v>
      </c>
      <c r="B193" s="404"/>
      <c r="C193" s="226" t="s">
        <v>192</v>
      </c>
      <c r="D193" s="227">
        <v>1.4999999999999999E-2</v>
      </c>
      <c r="E193" s="226" t="s">
        <v>173</v>
      </c>
      <c r="F193" s="227">
        <v>8</v>
      </c>
      <c r="G193" s="227" t="s">
        <v>485</v>
      </c>
      <c r="H193" s="227"/>
      <c r="I193" s="227">
        <v>2</v>
      </c>
      <c r="J193" s="220">
        <f>F193*D193*B193*I193</f>
        <v>0</v>
      </c>
      <c r="K193" s="219">
        <f t="shared" si="38"/>
        <v>0</v>
      </c>
    </row>
    <row r="194" spans="1:11" x14ac:dyDescent="0.25">
      <c r="A194" s="218" t="s">
        <v>479</v>
      </c>
      <c r="B194" s="404"/>
      <c r="C194" s="226" t="s">
        <v>192</v>
      </c>
      <c r="D194" s="227">
        <v>1.4999999999999999E-2</v>
      </c>
      <c r="E194" s="226" t="s">
        <v>173</v>
      </c>
      <c r="F194" s="227">
        <v>690</v>
      </c>
      <c r="G194" s="227" t="s">
        <v>486</v>
      </c>
      <c r="H194" s="227"/>
      <c r="I194" s="227">
        <v>6</v>
      </c>
      <c r="J194" s="220">
        <f>F194*D194*B194*I194</f>
        <v>0</v>
      </c>
      <c r="K194" s="219">
        <f t="shared" si="38"/>
        <v>0</v>
      </c>
    </row>
    <row r="195" spans="1:11" x14ac:dyDescent="0.25">
      <c r="A195" s="218" t="s">
        <v>193</v>
      </c>
      <c r="B195" s="404"/>
      <c r="C195" s="226"/>
      <c r="D195" s="227"/>
      <c r="E195" s="226"/>
      <c r="F195" s="227"/>
      <c r="G195" s="227" t="s">
        <v>194</v>
      </c>
      <c r="H195" s="227"/>
      <c r="I195" s="227" t="s">
        <v>514</v>
      </c>
      <c r="J195" s="404"/>
      <c r="K195" s="219">
        <f t="shared" si="38"/>
        <v>0</v>
      </c>
    </row>
    <row r="196" spans="1:11" x14ac:dyDescent="0.25">
      <c r="A196" s="218"/>
      <c r="B196" s="404"/>
      <c r="C196" s="226"/>
      <c r="D196" s="227"/>
      <c r="E196" s="226"/>
      <c r="F196" s="227"/>
      <c r="G196" s="227"/>
      <c r="H196" s="227"/>
      <c r="I196" s="227"/>
      <c r="J196" s="225">
        <f>SUM(J195+J192)</f>
        <v>0</v>
      </c>
      <c r="K196" s="225">
        <f>SUM(K195+K192)</f>
        <v>0</v>
      </c>
    </row>
    <row r="197" spans="1:11" x14ac:dyDescent="0.25">
      <c r="A197" s="222" t="s">
        <v>195</v>
      </c>
      <c r="B197" s="222" t="s">
        <v>199</v>
      </c>
      <c r="C197" s="222"/>
      <c r="D197" s="222" t="s">
        <v>200</v>
      </c>
      <c r="E197" s="222"/>
      <c r="F197" s="222"/>
      <c r="G197" s="226"/>
      <c r="H197" s="226"/>
      <c r="I197" s="232" t="s">
        <v>502</v>
      </c>
      <c r="J197" s="217" t="s">
        <v>61</v>
      </c>
      <c r="K197" s="217" t="s">
        <v>48</v>
      </c>
    </row>
    <row r="198" spans="1:11" x14ac:dyDescent="0.25">
      <c r="A198" s="218" t="s">
        <v>480</v>
      </c>
      <c r="B198" s="226"/>
      <c r="C198" s="226" t="s">
        <v>196</v>
      </c>
      <c r="D198" s="227"/>
      <c r="E198" s="226"/>
      <c r="F198" s="227"/>
      <c r="G198" s="227"/>
      <c r="H198" s="227"/>
      <c r="I198" s="227"/>
      <c r="J198" s="230"/>
      <c r="K198" s="231">
        <f t="shared" ref="K198:K199" si="39">+J198/12</f>
        <v>0</v>
      </c>
    </row>
    <row r="199" spans="1:11" x14ac:dyDescent="0.25">
      <c r="A199" s="218" t="s">
        <v>481</v>
      </c>
      <c r="B199" s="226">
        <v>300</v>
      </c>
      <c r="C199" s="226" t="s">
        <v>196</v>
      </c>
      <c r="D199" s="227"/>
      <c r="E199" s="226"/>
      <c r="F199" s="227"/>
      <c r="G199" s="227"/>
      <c r="H199" s="227"/>
      <c r="I199" s="227"/>
      <c r="J199" s="228">
        <v>300</v>
      </c>
      <c r="K199" s="219">
        <f t="shared" si="39"/>
        <v>25</v>
      </c>
    </row>
    <row r="200" spans="1:11" x14ac:dyDescent="0.25">
      <c r="A200" s="218"/>
      <c r="B200" s="226"/>
      <c r="C200" s="226"/>
      <c r="D200" s="227"/>
      <c r="E200" s="226"/>
      <c r="F200" s="227"/>
      <c r="G200" s="227"/>
      <c r="H200" s="227"/>
      <c r="I200" s="227"/>
      <c r="J200" s="225">
        <f>SUM(J198+J199)</f>
        <v>300</v>
      </c>
      <c r="K200" s="225">
        <f>SUM(K198+K199)</f>
        <v>25</v>
      </c>
    </row>
    <row r="201" spans="1:11" x14ac:dyDescent="0.25">
      <c r="A201" s="218"/>
      <c r="B201" s="226"/>
      <c r="C201" s="226"/>
      <c r="D201" s="227"/>
      <c r="E201" s="226"/>
      <c r="F201" s="227"/>
      <c r="G201" s="227"/>
      <c r="H201" s="227"/>
      <c r="I201" s="227"/>
      <c r="J201" s="224"/>
      <c r="K201" s="223"/>
    </row>
    <row r="202" spans="1:11" ht="15.75" x14ac:dyDescent="0.25">
      <c r="A202" s="3"/>
      <c r="B202" s="223"/>
      <c r="C202" s="223"/>
      <c r="D202" s="224"/>
      <c r="E202" s="223"/>
      <c r="F202" s="224"/>
      <c r="G202" s="414" t="s">
        <v>0</v>
      </c>
      <c r="H202" s="414"/>
      <c r="I202" s="414"/>
      <c r="J202" s="221">
        <f>SUM(J196+J188+J183+J178+J172+J168+J160+J130)</f>
        <v>0</v>
      </c>
      <c r="K202" s="221">
        <f>SUM(K196+K188+K183+K178+K172+K168+K160+K130)</f>
        <v>0</v>
      </c>
    </row>
  </sheetData>
  <sheetProtection algorithmName="SHA-512" hashValue="xRwHG+aWPrb4xNXcASSCnaTKMkrSYPWFA+GnkrWWVacHxWS4Zbvm+CpJADFQsyXelR1bNbOmqOPc0hikmW44RQ==" saltValue="J4lCA9roO66mPY5+Mc0dqg==" spinCount="100000" sheet="1" objects="1" scenarios="1"/>
  <mergeCells count="5">
    <mergeCell ref="A2:L2"/>
    <mergeCell ref="A18:L18"/>
    <mergeCell ref="A43:L43"/>
    <mergeCell ref="A114:K114"/>
    <mergeCell ref="G202:I202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8608-0C0A-4DF9-A9DB-7403C0CE8AE6}">
  <sheetPr>
    <pageSetUpPr fitToPage="1"/>
  </sheetPr>
  <dimension ref="A1:J15"/>
  <sheetViews>
    <sheetView showGridLines="0" zoomScaleNormal="100" workbookViewId="0">
      <pane ySplit="2" topLeftCell="A3" activePane="bottomLeft" state="frozen"/>
      <selection pane="bottomLeft" activeCell="C10" sqref="C10:G10"/>
    </sheetView>
  </sheetViews>
  <sheetFormatPr baseColWidth="10" defaultColWidth="11.42578125" defaultRowHeight="15" x14ac:dyDescent="0.25"/>
  <cols>
    <col min="1" max="1" width="7.42578125" style="13" bestFit="1" customWidth="1"/>
    <col min="2" max="2" width="40" style="13" customWidth="1"/>
    <col min="3" max="3" width="7.140625" style="13" customWidth="1"/>
    <col min="4" max="4" width="37.42578125" style="13" customWidth="1"/>
    <col min="5" max="5" width="6.42578125" style="13" customWidth="1"/>
    <col min="6" max="6" width="38.85546875" style="13" customWidth="1"/>
    <col min="7" max="7" width="6.42578125" style="13" customWidth="1"/>
    <col min="8" max="8" width="36.7109375" style="13" customWidth="1"/>
    <col min="9" max="9" width="5.140625" style="13" customWidth="1"/>
    <col min="10" max="10" width="32.42578125" style="13" customWidth="1"/>
    <col min="11" max="11" width="11.42578125" style="13"/>
    <col min="12" max="12" width="27.140625" style="13" bestFit="1" customWidth="1"/>
    <col min="13" max="16384" width="11.42578125" style="13"/>
  </cols>
  <sheetData>
    <row r="1" spans="1:10" ht="32.25" customHeight="1" x14ac:dyDescent="0.55000000000000004">
      <c r="A1" s="415" t="s">
        <v>425</v>
      </c>
      <c r="B1" s="415"/>
      <c r="C1" s="415"/>
      <c r="D1" s="415"/>
      <c r="E1" s="415"/>
      <c r="F1" s="415"/>
      <c r="G1" s="415"/>
      <c r="H1" s="415"/>
      <c r="I1" s="415"/>
      <c r="J1" s="12"/>
    </row>
    <row r="2" spans="1:10" ht="168" customHeight="1" x14ac:dyDescent="0.25">
      <c r="A2" s="14"/>
      <c r="B2" s="15"/>
      <c r="C2" s="14"/>
      <c r="D2" s="15"/>
      <c r="E2" s="15"/>
      <c r="F2" s="15"/>
      <c r="G2" s="416"/>
      <c r="H2" s="416"/>
    </row>
    <row r="3" spans="1:10" s="16" customFormat="1" ht="33.6" customHeight="1" x14ac:dyDescent="0.3">
      <c r="A3" s="417"/>
      <c r="B3" s="417"/>
      <c r="C3" s="417"/>
      <c r="D3" s="417"/>
      <c r="E3" s="417"/>
      <c r="F3" s="417"/>
      <c r="G3" s="417"/>
      <c r="H3" s="417"/>
    </row>
    <row r="4" spans="1:10" s="16" customFormat="1" ht="22.35" customHeight="1" thickBot="1" x14ac:dyDescent="0.3">
      <c r="A4" s="17">
        <v>1</v>
      </c>
      <c r="B4" s="355" t="s">
        <v>222</v>
      </c>
      <c r="C4" s="356">
        <v>2</v>
      </c>
      <c r="D4" s="355" t="s">
        <v>347</v>
      </c>
      <c r="E4" s="357">
        <v>3</v>
      </c>
      <c r="F4" s="358" t="s">
        <v>348</v>
      </c>
      <c r="G4" s="357">
        <v>4</v>
      </c>
      <c r="H4" s="358" t="s">
        <v>349</v>
      </c>
    </row>
    <row r="5" spans="1:10" s="16" customFormat="1" ht="22.35" customHeight="1" thickTop="1" thickBot="1" x14ac:dyDescent="0.3">
      <c r="A5" s="17">
        <v>5</v>
      </c>
      <c r="B5" s="355" t="s">
        <v>3</v>
      </c>
      <c r="C5" s="357">
        <v>6</v>
      </c>
      <c r="D5" s="355" t="s">
        <v>350</v>
      </c>
      <c r="E5" s="356">
        <v>7</v>
      </c>
      <c r="F5" s="358" t="s">
        <v>351</v>
      </c>
      <c r="G5" s="357">
        <v>8</v>
      </c>
      <c r="H5" s="355" t="s">
        <v>352</v>
      </c>
    </row>
    <row r="6" spans="1:10" s="16" customFormat="1" ht="22.35" customHeight="1" thickTop="1" thickBot="1" x14ac:dyDescent="0.3">
      <c r="A6" s="17">
        <v>9</v>
      </c>
      <c r="B6" s="358" t="s">
        <v>353</v>
      </c>
      <c r="C6" s="356">
        <v>10</v>
      </c>
      <c r="D6" s="355" t="s">
        <v>354</v>
      </c>
      <c r="E6" s="359"/>
      <c r="F6" s="359"/>
      <c r="G6" s="359"/>
      <c r="H6" s="359"/>
    </row>
    <row r="7" spans="1:10" s="16" customFormat="1" ht="19.5" thickTop="1" x14ac:dyDescent="0.25">
      <c r="A7" s="19"/>
      <c r="B7" s="359"/>
      <c r="C7" s="359"/>
      <c r="D7" s="359"/>
      <c r="E7" s="359"/>
      <c r="F7" s="359"/>
      <c r="G7" s="359"/>
      <c r="H7" s="359"/>
    </row>
    <row r="8" spans="1:10" s="16" customFormat="1" ht="36.6" customHeight="1" thickBot="1" x14ac:dyDescent="0.3">
      <c r="A8" s="19"/>
      <c r="B8" s="359"/>
      <c r="C8" s="359"/>
      <c r="D8" s="355" t="s">
        <v>356</v>
      </c>
      <c r="E8" s="359"/>
      <c r="F8" s="355" t="s">
        <v>355</v>
      </c>
      <c r="G8" s="359"/>
      <c r="H8" s="359"/>
      <c r="I8" s="18"/>
    </row>
    <row r="9" spans="1:10" s="16" customFormat="1" ht="15.75" thickTop="1" x14ac:dyDescent="0.25">
      <c r="A9" s="19"/>
      <c r="B9" s="19"/>
      <c r="C9" s="19"/>
      <c r="D9" s="19"/>
      <c r="E9" s="19"/>
      <c r="G9" s="19"/>
      <c r="I9" s="18"/>
    </row>
    <row r="10" spans="1:10" s="19" customFormat="1" ht="26.25" x14ac:dyDescent="0.25">
      <c r="B10" s="13"/>
      <c r="C10" s="418" t="s">
        <v>13</v>
      </c>
      <c r="D10" s="418"/>
      <c r="E10" s="418"/>
      <c r="F10" s="418"/>
      <c r="G10" s="418"/>
      <c r="H10" s="13"/>
      <c r="I10" s="20"/>
    </row>
    <row r="11" spans="1:10" s="19" customFormat="1" x14ac:dyDescent="0.25">
      <c r="A11" s="13"/>
      <c r="B11" s="21"/>
      <c r="C11" s="13"/>
      <c r="D11" s="13"/>
      <c r="E11" s="13"/>
      <c r="F11" s="13"/>
      <c r="G11" s="13"/>
      <c r="H11" s="13"/>
      <c r="I11" s="20"/>
    </row>
    <row r="12" spans="1:10" s="19" customFormat="1" x14ac:dyDescent="0.25">
      <c r="A12" s="13"/>
      <c r="B12" s="22"/>
      <c r="C12" s="22"/>
      <c r="D12" s="22"/>
      <c r="E12" s="22"/>
      <c r="F12" s="22"/>
      <c r="G12" s="22"/>
      <c r="H12" s="13"/>
      <c r="I12" s="20"/>
    </row>
    <row r="13" spans="1:10" x14ac:dyDescent="0.25">
      <c r="D13" s="19"/>
      <c r="E13" s="23"/>
      <c r="F13" s="23"/>
      <c r="J13" s="19"/>
    </row>
    <row r="14" spans="1:10" ht="21.75" customHeight="1" x14ac:dyDescent="0.25"/>
    <row r="15" spans="1:10" ht="15" customHeight="1" x14ac:dyDescent="0.25"/>
  </sheetData>
  <sheetProtection algorithmName="SHA-512" hashValue="RL5wcFXU0batk38Xj/Ex7JjZd0KJgs9h8TihFCOJI69oUpZjEWyebXphDmLyneGTfyfpRwqz7zdzx6PiCuIKgA==" saltValue="/OUL6FPIYmBhUHP2PGA9Ng==" spinCount="100000" sheet="1" selectLockedCells="1"/>
  <mergeCells count="4">
    <mergeCell ref="A1:I1"/>
    <mergeCell ref="G2:H2"/>
    <mergeCell ref="A3:H3"/>
    <mergeCell ref="C10:G10"/>
  </mergeCells>
  <hyperlinks>
    <hyperlink ref="C10" location="RESUM!A1" display="Resum" xr:uid="{7BA556C9-A3E4-4E54-B1C8-9ACC744CF935}"/>
    <hyperlink ref="C10:E10" location="'Resum Estudi'!A1" display="Resum" xr:uid="{1550D1D3-2CC2-475E-AA7A-657A4E407F78}"/>
    <hyperlink ref="C10:G10" location="'TOTAL '!A1" display="Resumen" xr:uid="{705D3EEA-3033-4473-A62C-88386EB08D98}"/>
    <hyperlink ref="B4" location="Reg!A1" display="Reg" xr:uid="{86323BD2-8911-4B0B-8D61-88B8E8351FFA}"/>
    <hyperlink ref="D4" location="'Gespa - Prats'!A1" display="Gespa - Prats " xr:uid="{3D09DCF7-66AC-429A-8CAB-67D97C56E030}"/>
    <hyperlink ref="D6" location="Neteja!A1" display="Neteja" xr:uid="{5C0F7D79-AC43-4B30-B861-FFED6A3ED7F1}"/>
    <hyperlink ref="B6" location="Abonats!A1" display="Abonats" xr:uid="{8902CA82-EC79-4222-8E35-CBB0C83E54AA}"/>
    <hyperlink ref="H5" location="Fitosanitaris!A1" display="Fitosanitaris" xr:uid="{37353C8C-3ED4-4C94-B1B5-1B121BD9BFE9}"/>
    <hyperlink ref="F5" location="Sorrals!A1" display="Sorrals " xr:uid="{526F60AE-C865-4789-9926-8D6CA9E977AA}"/>
    <hyperlink ref="D5" location="Reposicions!A1" display="Reposicions" xr:uid="{48103B36-F4B4-4B3C-A177-575B4C6968DA}"/>
    <hyperlink ref="H4" location="'Sega - Desbrossament '!A1" display="Sega - Desbrossament " xr:uid="{C9800A45-F388-4527-9DE9-364DDEF7F2F3}"/>
    <hyperlink ref="B5" location="Poda!A1" display="Poda" xr:uid="{5AF8F37B-86FC-40E9-8541-9F6A67BBD3F2}"/>
    <hyperlink ref="F4" location="'Caves-Escardes'!A1" display=" Caves – Escardes" xr:uid="{D543C087-F276-4859-B6CD-170DBD356C76}"/>
    <hyperlink ref="D8" location="'Desglos Costos Varis'!A1" display="Desglos Costos Varis" xr:uid="{166CD588-A525-492B-8C3D-A10C734CF9CB}"/>
    <hyperlink ref="F8" location="'Escandall del Servei'!A1" display="Escandall del Servei" xr:uid="{F3556DD6-4F37-45B1-8946-2E4174A8AC68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0"/>
  <sheetViews>
    <sheetView zoomScale="120" zoomScaleNormal="120" workbookViewId="0">
      <pane xSplit="2" ySplit="4" topLeftCell="C20" activePane="bottomRight" state="frozen"/>
      <selection pane="topRight" activeCell="C1" sqref="C1"/>
      <selection pane="bottomLeft" activeCell="A5" sqref="A5"/>
      <selection pane="bottomRight" activeCell="E22" sqref="E22"/>
    </sheetView>
  </sheetViews>
  <sheetFormatPr baseColWidth="10" defaultColWidth="11.42578125" defaultRowHeight="15" x14ac:dyDescent="0.25"/>
  <cols>
    <col min="1" max="2" width="16.85546875" style="8" customWidth="1"/>
    <col min="3" max="3" width="47.85546875" style="8" customWidth="1"/>
    <col min="4" max="4" width="11.28515625" style="8" bestFit="1" customWidth="1"/>
    <col min="5" max="5" width="12.42578125" style="8" bestFit="1" customWidth="1"/>
    <col min="6" max="6" width="10.85546875" style="8" bestFit="1" customWidth="1"/>
    <col min="7" max="7" width="10" style="8" bestFit="1" customWidth="1"/>
    <col min="8" max="16384" width="11.42578125" style="8"/>
  </cols>
  <sheetData>
    <row r="1" spans="1:7" ht="31.35" customHeight="1" x14ac:dyDescent="0.25">
      <c r="A1" s="353" t="s">
        <v>28</v>
      </c>
      <c r="B1" s="425" t="s">
        <v>346</v>
      </c>
      <c r="C1" s="425"/>
      <c r="D1" s="425"/>
      <c r="E1" s="425"/>
      <c r="F1" s="425"/>
      <c r="G1" s="425"/>
    </row>
    <row r="2" spans="1:7" x14ac:dyDescent="0.25">
      <c r="F2" s="7"/>
      <c r="G2" s="7"/>
    </row>
    <row r="3" spans="1:7" ht="15.75" thickBot="1" x14ac:dyDescent="0.3">
      <c r="D3" s="7"/>
      <c r="E3" s="7"/>
      <c r="F3" s="7"/>
      <c r="G3" s="7"/>
    </row>
    <row r="4" spans="1:7" ht="45.75" thickBot="1" x14ac:dyDescent="0.3">
      <c r="A4" s="248" t="s">
        <v>218</v>
      </c>
      <c r="B4" s="249" t="s">
        <v>219</v>
      </c>
      <c r="C4" s="250" t="s">
        <v>220</v>
      </c>
      <c r="D4" s="28" t="s">
        <v>221</v>
      </c>
      <c r="E4" s="98" t="s">
        <v>357</v>
      </c>
      <c r="F4" s="28" t="s">
        <v>61</v>
      </c>
      <c r="G4" s="28" t="s">
        <v>60</v>
      </c>
    </row>
    <row r="5" spans="1:7" ht="14.45" customHeight="1" x14ac:dyDescent="0.25">
      <c r="A5" s="419" t="s">
        <v>14</v>
      </c>
      <c r="B5" s="422" t="s">
        <v>222</v>
      </c>
      <c r="C5" s="82" t="s">
        <v>223</v>
      </c>
      <c r="D5" s="75">
        <v>0</v>
      </c>
      <c r="E5" s="404"/>
      <c r="F5" s="88">
        <f>+E5*'Escandall del Servei'!$C$34</f>
        <v>0</v>
      </c>
      <c r="G5" s="88">
        <f>+F5/12</f>
        <v>0</v>
      </c>
    </row>
    <row r="6" spans="1:7" x14ac:dyDescent="0.25">
      <c r="A6" s="420"/>
      <c r="B6" s="423"/>
      <c r="C6" s="82" t="s">
        <v>224</v>
      </c>
      <c r="D6" s="251">
        <v>0</v>
      </c>
      <c r="E6" s="404"/>
      <c r="F6" s="88">
        <f>+E6*'Escandall del Servei'!$C$34</f>
        <v>0</v>
      </c>
      <c r="G6" s="88">
        <f t="shared" ref="G6:G14" si="0">+F6/12</f>
        <v>0</v>
      </c>
    </row>
    <row r="7" spans="1:7" x14ac:dyDescent="0.25">
      <c r="A7" s="420"/>
      <c r="B7" s="423"/>
      <c r="C7" s="82" t="s">
        <v>225</v>
      </c>
      <c r="D7" s="252">
        <v>720.1</v>
      </c>
      <c r="E7" s="404"/>
      <c r="F7" s="88">
        <f>+E7*'Escandall del Servei'!$C$34</f>
        <v>0</v>
      </c>
      <c r="G7" s="88">
        <f t="shared" si="0"/>
        <v>0</v>
      </c>
    </row>
    <row r="8" spans="1:7" x14ac:dyDescent="0.25">
      <c r="A8" s="420"/>
      <c r="B8" s="423"/>
      <c r="C8" s="82" t="s">
        <v>226</v>
      </c>
      <c r="D8" s="252">
        <v>664.87</v>
      </c>
      <c r="E8" s="404"/>
      <c r="F8" s="88">
        <f>+E8*'Escandall del Servei'!$C$34</f>
        <v>0</v>
      </c>
      <c r="G8" s="88">
        <f t="shared" si="0"/>
        <v>0</v>
      </c>
    </row>
    <row r="9" spans="1:7" x14ac:dyDescent="0.25">
      <c r="A9" s="420"/>
      <c r="B9" s="423"/>
      <c r="C9" s="82" t="s">
        <v>227</v>
      </c>
      <c r="D9" s="252">
        <v>25</v>
      </c>
      <c r="E9" s="404"/>
      <c r="F9" s="88">
        <f>+E9*'Escandall del Servei'!$C$34</f>
        <v>0</v>
      </c>
      <c r="G9" s="88">
        <f t="shared" si="0"/>
        <v>0</v>
      </c>
    </row>
    <row r="10" spans="1:7" x14ac:dyDescent="0.25">
      <c r="A10" s="420"/>
      <c r="B10" s="423"/>
      <c r="C10" s="82" t="s">
        <v>228</v>
      </c>
      <c r="D10" s="252">
        <v>0</v>
      </c>
      <c r="E10" s="404"/>
      <c r="F10" s="88">
        <f>+E10*'Escandall del Servei'!$C$34</f>
        <v>0</v>
      </c>
      <c r="G10" s="88">
        <f t="shared" si="0"/>
        <v>0</v>
      </c>
    </row>
    <row r="11" spans="1:7" x14ac:dyDescent="0.25">
      <c r="A11" s="420"/>
      <c r="B11" s="423"/>
      <c r="C11" s="82" t="s">
        <v>18</v>
      </c>
      <c r="D11" s="252">
        <v>0</v>
      </c>
      <c r="E11" s="404"/>
      <c r="F11" s="88">
        <f>+E11*'Escandall del Servei'!$C$34</f>
        <v>0</v>
      </c>
      <c r="G11" s="88">
        <f t="shared" si="0"/>
        <v>0</v>
      </c>
    </row>
    <row r="12" spans="1:7" x14ac:dyDescent="0.25">
      <c r="A12" s="420"/>
      <c r="B12" s="423"/>
      <c r="C12" s="82" t="s">
        <v>229</v>
      </c>
      <c r="D12" s="252">
        <v>16036.99</v>
      </c>
      <c r="E12" s="404"/>
      <c r="F12" s="88">
        <f>+E12*'Escandall del Servei'!$C$34</f>
        <v>0</v>
      </c>
      <c r="G12" s="88">
        <f t="shared" si="0"/>
        <v>0</v>
      </c>
    </row>
    <row r="13" spans="1:7" x14ac:dyDescent="0.25">
      <c r="A13" s="420"/>
      <c r="B13" s="423"/>
      <c r="C13" s="82" t="s">
        <v>230</v>
      </c>
      <c r="D13" s="252">
        <v>0</v>
      </c>
      <c r="E13" s="404"/>
      <c r="F13" s="88">
        <f>+E13*'Escandall del Servei'!$C$34</f>
        <v>0</v>
      </c>
      <c r="G13" s="88">
        <f t="shared" si="0"/>
        <v>0</v>
      </c>
    </row>
    <row r="14" spans="1:7" x14ac:dyDescent="0.25">
      <c r="A14" s="420"/>
      <c r="B14" s="423"/>
      <c r="C14" s="82" t="s">
        <v>231</v>
      </c>
      <c r="D14" s="252">
        <v>302.83</v>
      </c>
      <c r="E14" s="404"/>
      <c r="F14" s="88">
        <f>+E14*'Escandall del Servei'!$C$34</f>
        <v>0</v>
      </c>
      <c r="G14" s="88">
        <f t="shared" si="0"/>
        <v>0</v>
      </c>
    </row>
    <row r="15" spans="1:7" ht="15.75" thickBot="1" x14ac:dyDescent="0.25">
      <c r="A15" s="421"/>
      <c r="B15" s="424"/>
      <c r="C15" s="253" t="s">
        <v>232</v>
      </c>
      <c r="E15" s="401">
        <f>SUM(E5:E14)</f>
        <v>0</v>
      </c>
      <c r="F15" s="90">
        <f>SUM(F5:F14)</f>
        <v>0</v>
      </c>
      <c r="G15" s="90">
        <f t="shared" ref="G15:G32" si="1">+F15/12</f>
        <v>0</v>
      </c>
    </row>
    <row r="16" spans="1:7" ht="45.75" thickBot="1" x14ac:dyDescent="0.3">
      <c r="A16" s="248" t="s">
        <v>218</v>
      </c>
      <c r="B16" s="249" t="s">
        <v>219</v>
      </c>
      <c r="C16" s="250" t="s">
        <v>9</v>
      </c>
      <c r="D16" s="248" t="s">
        <v>220</v>
      </c>
      <c r="E16" s="248" t="s">
        <v>8</v>
      </c>
      <c r="F16" s="28" t="s">
        <v>49</v>
      </c>
      <c r="G16" s="28" t="s">
        <v>48</v>
      </c>
    </row>
    <row r="17" spans="1:7" ht="14.45" customHeight="1" x14ac:dyDescent="0.25">
      <c r="A17" s="419" t="s">
        <v>15</v>
      </c>
      <c r="B17" s="426" t="s">
        <v>222</v>
      </c>
      <c r="C17" s="82" t="s">
        <v>223</v>
      </c>
      <c r="D17" s="251">
        <v>0</v>
      </c>
      <c r="E17" s="404"/>
      <c r="F17" s="88">
        <f>+E17*'Escandall del Servei'!$C$34</f>
        <v>0</v>
      </c>
      <c r="G17" s="88">
        <f t="shared" si="1"/>
        <v>0</v>
      </c>
    </row>
    <row r="18" spans="1:7" x14ac:dyDescent="0.25">
      <c r="A18" s="420"/>
      <c r="B18" s="427"/>
      <c r="C18" s="82" t="s">
        <v>224</v>
      </c>
      <c r="D18" s="251">
        <v>0</v>
      </c>
      <c r="E18" s="404"/>
      <c r="F18" s="88">
        <f>+E18*'Escandall del Servei'!$C$34</f>
        <v>0</v>
      </c>
      <c r="G18" s="88">
        <f t="shared" si="1"/>
        <v>0</v>
      </c>
    </row>
    <row r="19" spans="1:7" x14ac:dyDescent="0.25">
      <c r="A19" s="420"/>
      <c r="B19" s="427"/>
      <c r="C19" s="82" t="s">
        <v>225</v>
      </c>
      <c r="D19" s="252">
        <v>82.28</v>
      </c>
      <c r="E19" s="404"/>
      <c r="F19" s="88">
        <f>+E19*'Escandall del Servei'!$C$34</f>
        <v>0</v>
      </c>
      <c r="G19" s="88">
        <f t="shared" si="1"/>
        <v>0</v>
      </c>
    </row>
    <row r="20" spans="1:7" x14ac:dyDescent="0.25">
      <c r="A20" s="420"/>
      <c r="B20" s="427"/>
      <c r="C20" s="82" t="s">
        <v>226</v>
      </c>
      <c r="D20" s="252">
        <v>285.25</v>
      </c>
      <c r="E20" s="404"/>
      <c r="F20" s="88">
        <f>+E20*'Escandall del Servei'!$C$34</f>
        <v>0</v>
      </c>
      <c r="G20" s="88">
        <f t="shared" si="1"/>
        <v>0</v>
      </c>
    </row>
    <row r="21" spans="1:7" x14ac:dyDescent="0.25">
      <c r="A21" s="420"/>
      <c r="B21" s="427"/>
      <c r="C21" s="82" t="s">
        <v>227</v>
      </c>
      <c r="D21" s="252">
        <v>15.5</v>
      </c>
      <c r="E21" s="404"/>
      <c r="F21" s="88">
        <f>+E21*'Escandall del Servei'!$C$34</f>
        <v>0</v>
      </c>
      <c r="G21" s="88">
        <f t="shared" si="1"/>
        <v>0</v>
      </c>
    </row>
    <row r="22" spans="1:7" x14ac:dyDescent="0.25">
      <c r="A22" s="420"/>
      <c r="B22" s="427"/>
      <c r="C22" s="82" t="s">
        <v>228</v>
      </c>
      <c r="D22" s="252">
        <v>4070.94</v>
      </c>
      <c r="E22" s="404"/>
      <c r="F22" s="88">
        <f>+E22*'Escandall del Servei'!$C$34</f>
        <v>0</v>
      </c>
      <c r="G22" s="88">
        <f t="shared" si="1"/>
        <v>0</v>
      </c>
    </row>
    <row r="23" spans="1:7" x14ac:dyDescent="0.25">
      <c r="A23" s="420"/>
      <c r="B23" s="427"/>
      <c r="C23" s="82" t="s">
        <v>18</v>
      </c>
      <c r="D23" s="252">
        <v>0</v>
      </c>
      <c r="E23" s="404"/>
      <c r="F23" s="88">
        <f>+E23*'Escandall del Servei'!$C$34</f>
        <v>0</v>
      </c>
      <c r="G23" s="88">
        <f t="shared" si="1"/>
        <v>0</v>
      </c>
    </row>
    <row r="24" spans="1:7" x14ac:dyDescent="0.25">
      <c r="A24" s="420"/>
      <c r="B24" s="427"/>
      <c r="C24" s="82" t="s">
        <v>229</v>
      </c>
      <c r="D24" s="252">
        <v>5940.87</v>
      </c>
      <c r="E24" s="404"/>
      <c r="F24" s="88">
        <f>+E24*'Escandall del Servei'!$C$34</f>
        <v>0</v>
      </c>
      <c r="G24" s="88">
        <f t="shared" si="1"/>
        <v>0</v>
      </c>
    </row>
    <row r="25" spans="1:7" x14ac:dyDescent="0.25">
      <c r="A25" s="420"/>
      <c r="B25" s="427"/>
      <c r="C25" s="82" t="s">
        <v>230</v>
      </c>
      <c r="D25" s="252">
        <v>0</v>
      </c>
      <c r="E25" s="404"/>
      <c r="F25" s="88">
        <f>+E25*'Escandall del Servei'!$C$34</f>
        <v>0</v>
      </c>
      <c r="G25" s="88">
        <f t="shared" si="1"/>
        <v>0</v>
      </c>
    </row>
    <row r="26" spans="1:7" x14ac:dyDescent="0.25">
      <c r="A26" s="420"/>
      <c r="B26" s="427"/>
      <c r="C26" s="82" t="s">
        <v>231</v>
      </c>
      <c r="D26" s="251">
        <v>0</v>
      </c>
      <c r="E26" s="404"/>
      <c r="F26" s="88">
        <f>+E26*'Escandall del Servei'!$C$34</f>
        <v>0</v>
      </c>
      <c r="G26" s="88">
        <f t="shared" si="1"/>
        <v>0</v>
      </c>
    </row>
    <row r="27" spans="1:7" ht="15.75" thickBot="1" x14ac:dyDescent="0.25">
      <c r="A27" s="421"/>
      <c r="B27" s="428"/>
      <c r="C27" s="253" t="s">
        <v>232</v>
      </c>
      <c r="E27" s="89">
        <f>SUM(E17:E26)</f>
        <v>0</v>
      </c>
      <c r="F27" s="90">
        <f>SUM(F17:F26)</f>
        <v>0</v>
      </c>
      <c r="G27" s="90">
        <f>SUM(G17:G26)</f>
        <v>0</v>
      </c>
    </row>
    <row r="28" spans="1:7" ht="45.75" thickBot="1" x14ac:dyDescent="0.3">
      <c r="A28" s="248" t="s">
        <v>218</v>
      </c>
      <c r="B28" s="249" t="s">
        <v>219</v>
      </c>
      <c r="C28" s="250" t="s">
        <v>9</v>
      </c>
      <c r="D28" s="248" t="s">
        <v>220</v>
      </c>
      <c r="E28" s="28" t="s">
        <v>8</v>
      </c>
      <c r="F28" s="28" t="s">
        <v>49</v>
      </c>
      <c r="G28" s="28" t="s">
        <v>48</v>
      </c>
    </row>
    <row r="29" spans="1:7" ht="14.45" customHeight="1" x14ac:dyDescent="0.25">
      <c r="A29" s="419" t="s">
        <v>16</v>
      </c>
      <c r="B29" s="426" t="s">
        <v>222</v>
      </c>
      <c r="C29" s="82" t="s">
        <v>223</v>
      </c>
      <c r="D29" s="251">
        <v>0</v>
      </c>
      <c r="E29" s="404"/>
      <c r="F29" s="88">
        <f>+E29*'Escandall del Servei'!$C$34</f>
        <v>0</v>
      </c>
      <c r="G29" s="88">
        <f t="shared" si="1"/>
        <v>0</v>
      </c>
    </row>
    <row r="30" spans="1:7" x14ac:dyDescent="0.25">
      <c r="A30" s="420"/>
      <c r="B30" s="427"/>
      <c r="C30" s="82" t="s">
        <v>224</v>
      </c>
      <c r="D30" s="251">
        <v>0</v>
      </c>
      <c r="E30" s="404"/>
      <c r="F30" s="88">
        <f>+E30*'Escandall del Servei'!$C$34</f>
        <v>0</v>
      </c>
      <c r="G30" s="88">
        <f t="shared" si="1"/>
        <v>0</v>
      </c>
    </row>
    <row r="31" spans="1:7" x14ac:dyDescent="0.25">
      <c r="A31" s="420"/>
      <c r="B31" s="427"/>
      <c r="C31" s="82" t="s">
        <v>225</v>
      </c>
      <c r="D31" s="252">
        <v>10</v>
      </c>
      <c r="E31" s="404"/>
      <c r="F31" s="88">
        <f>+E31*'Escandall del Servei'!$C$34</f>
        <v>0</v>
      </c>
      <c r="G31" s="88">
        <f t="shared" si="1"/>
        <v>0</v>
      </c>
    </row>
    <row r="32" spans="1:7" x14ac:dyDescent="0.25">
      <c r="A32" s="420"/>
      <c r="B32" s="427"/>
      <c r="C32" s="82" t="s">
        <v>231</v>
      </c>
      <c r="D32" s="252">
        <v>1500</v>
      </c>
      <c r="E32" s="404"/>
      <c r="F32" s="88">
        <f>+E32*'Escandall del Servei'!$C$34</f>
        <v>0</v>
      </c>
      <c r="G32" s="88">
        <f t="shared" si="1"/>
        <v>0</v>
      </c>
    </row>
    <row r="33" spans="1:7" ht="15.75" thickBot="1" x14ac:dyDescent="0.25">
      <c r="A33" s="421"/>
      <c r="B33" s="428"/>
      <c r="C33" s="253" t="s">
        <v>232</v>
      </c>
      <c r="E33" s="83">
        <f>SUM(E29:E32)</f>
        <v>0</v>
      </c>
      <c r="F33" s="90">
        <f>SUM(F29:F32)</f>
        <v>0</v>
      </c>
      <c r="G33" s="90">
        <f>SUM(G29:G32)</f>
        <v>0</v>
      </c>
    </row>
    <row r="34" spans="1:7" ht="45.75" thickBot="1" x14ac:dyDescent="0.3">
      <c r="A34" s="248" t="s">
        <v>218</v>
      </c>
      <c r="B34" s="249" t="s">
        <v>219</v>
      </c>
      <c r="C34" s="250" t="s">
        <v>9</v>
      </c>
      <c r="D34" s="248" t="s">
        <v>220</v>
      </c>
      <c r="E34" s="28" t="s">
        <v>8</v>
      </c>
      <c r="F34" s="28" t="s">
        <v>49</v>
      </c>
      <c r="G34" s="28" t="s">
        <v>48</v>
      </c>
    </row>
    <row r="35" spans="1:7" ht="14.45" customHeight="1" x14ac:dyDescent="0.25">
      <c r="A35" s="419" t="s">
        <v>17</v>
      </c>
      <c r="B35" s="426" t="s">
        <v>222</v>
      </c>
      <c r="C35" s="82" t="s">
        <v>223</v>
      </c>
      <c r="D35" s="251">
        <v>0</v>
      </c>
      <c r="E35" s="404"/>
      <c r="F35" s="88">
        <f>+E35*'Escandall del Servei'!$C$34</f>
        <v>0</v>
      </c>
      <c r="G35" s="88">
        <f t="shared" ref="G35:G36" si="2">+F35/12</f>
        <v>0</v>
      </c>
    </row>
    <row r="36" spans="1:7" x14ac:dyDescent="0.25">
      <c r="A36" s="420"/>
      <c r="B36" s="427"/>
      <c r="C36" s="82" t="s">
        <v>224</v>
      </c>
      <c r="D36" s="251">
        <v>0</v>
      </c>
      <c r="E36" s="404"/>
      <c r="F36" s="88">
        <f>+E36*'Escandall del Servei'!$C$34</f>
        <v>0</v>
      </c>
      <c r="G36" s="88">
        <f t="shared" si="2"/>
        <v>0</v>
      </c>
    </row>
    <row r="37" spans="1:7" ht="15.75" thickBot="1" x14ac:dyDescent="0.25">
      <c r="A37" s="421"/>
      <c r="B37" s="428"/>
      <c r="C37" s="253" t="s">
        <v>232</v>
      </c>
      <c r="E37" s="83">
        <f>SUM(E35:E36)</f>
        <v>0</v>
      </c>
      <c r="F37" s="90">
        <f>SUM(F35:F36)</f>
        <v>0</v>
      </c>
      <c r="G37" s="90">
        <f>SUM(G35:G36)</f>
        <v>0</v>
      </c>
    </row>
    <row r="38" spans="1:7" ht="45.75" thickBot="1" x14ac:dyDescent="0.3">
      <c r="A38" s="248" t="s">
        <v>218</v>
      </c>
      <c r="B38" s="249" t="s">
        <v>219</v>
      </c>
      <c r="C38" s="250" t="s">
        <v>9</v>
      </c>
      <c r="D38" s="248" t="s">
        <v>220</v>
      </c>
      <c r="E38" s="28" t="s">
        <v>8</v>
      </c>
      <c r="F38" s="7"/>
      <c r="G38" s="7"/>
    </row>
    <row r="39" spans="1:7" x14ac:dyDescent="0.25">
      <c r="A39" s="419" t="s">
        <v>233</v>
      </c>
      <c r="B39" s="422" t="s">
        <v>222</v>
      </c>
      <c r="C39" s="82" t="s">
        <v>223</v>
      </c>
      <c r="D39" s="75">
        <f>+D5+D17+D29+D35</f>
        <v>0</v>
      </c>
      <c r="E39" s="404"/>
      <c r="F39" s="88">
        <f>+E39*'Escandall del Servei'!$C$34</f>
        <v>0</v>
      </c>
      <c r="G39" s="88">
        <f t="shared" ref="G39:G48" si="3">+F39/12</f>
        <v>0</v>
      </c>
    </row>
    <row r="40" spans="1:7" x14ac:dyDescent="0.25">
      <c r="A40" s="420"/>
      <c r="B40" s="423"/>
      <c r="C40" s="82" t="s">
        <v>224</v>
      </c>
      <c r="D40" s="251">
        <f>+D6+D18+D30+D36</f>
        <v>0</v>
      </c>
      <c r="E40" s="404"/>
      <c r="F40" s="88">
        <f>+E40*'Escandall del Servei'!$C$34</f>
        <v>0</v>
      </c>
      <c r="G40" s="88">
        <f t="shared" si="3"/>
        <v>0</v>
      </c>
    </row>
    <row r="41" spans="1:7" x14ac:dyDescent="0.25">
      <c r="A41" s="420"/>
      <c r="B41" s="423"/>
      <c r="C41" s="82" t="s">
        <v>225</v>
      </c>
      <c r="D41" s="252">
        <f>+D7+D19+D31</f>
        <v>812.38</v>
      </c>
      <c r="E41" s="404"/>
      <c r="F41" s="88">
        <f>+E41*'Escandall del Servei'!$C$34</f>
        <v>0</v>
      </c>
      <c r="G41" s="88">
        <f t="shared" si="3"/>
        <v>0</v>
      </c>
    </row>
    <row r="42" spans="1:7" x14ac:dyDescent="0.25">
      <c r="A42" s="420"/>
      <c r="B42" s="423"/>
      <c r="C42" s="82" t="s">
        <v>226</v>
      </c>
      <c r="D42" s="252">
        <f t="shared" ref="D42:D47" si="4">+D8+D20</f>
        <v>950.12</v>
      </c>
      <c r="E42" s="404"/>
      <c r="F42" s="88">
        <f>+E42*'Escandall del Servei'!$C$34</f>
        <v>0</v>
      </c>
      <c r="G42" s="88">
        <f t="shared" si="3"/>
        <v>0</v>
      </c>
    </row>
    <row r="43" spans="1:7" x14ac:dyDescent="0.25">
      <c r="A43" s="420"/>
      <c r="B43" s="423"/>
      <c r="C43" s="82" t="s">
        <v>227</v>
      </c>
      <c r="D43" s="252">
        <f t="shared" si="4"/>
        <v>40.5</v>
      </c>
      <c r="E43" s="404"/>
      <c r="F43" s="88">
        <f>+E43*'Escandall del Servei'!$C$34</f>
        <v>0</v>
      </c>
      <c r="G43" s="88">
        <f t="shared" si="3"/>
        <v>0</v>
      </c>
    </row>
    <row r="44" spans="1:7" x14ac:dyDescent="0.25">
      <c r="A44" s="420"/>
      <c r="B44" s="423"/>
      <c r="C44" s="82" t="s">
        <v>228</v>
      </c>
      <c r="D44" s="252">
        <f t="shared" si="4"/>
        <v>4070.94</v>
      </c>
      <c r="E44" s="404"/>
      <c r="F44" s="88">
        <f>+E44*'Escandall del Servei'!$C$34</f>
        <v>0</v>
      </c>
      <c r="G44" s="88">
        <f t="shared" si="3"/>
        <v>0</v>
      </c>
    </row>
    <row r="45" spans="1:7" x14ac:dyDescent="0.25">
      <c r="A45" s="420"/>
      <c r="B45" s="423"/>
      <c r="C45" s="82" t="s">
        <v>18</v>
      </c>
      <c r="D45" s="252">
        <f t="shared" si="4"/>
        <v>0</v>
      </c>
      <c r="E45" s="404"/>
      <c r="F45" s="88">
        <f>+E45*'Escandall del Servei'!$C$34</f>
        <v>0</v>
      </c>
      <c r="G45" s="88">
        <f t="shared" si="3"/>
        <v>0</v>
      </c>
    </row>
    <row r="46" spans="1:7" x14ac:dyDescent="0.25">
      <c r="A46" s="420"/>
      <c r="B46" s="423"/>
      <c r="C46" s="82" t="s">
        <v>229</v>
      </c>
      <c r="D46" s="252">
        <f t="shared" si="4"/>
        <v>21977.86</v>
      </c>
      <c r="E46" s="404"/>
      <c r="F46" s="88">
        <f>+E46*'Escandall del Servei'!$C$34</f>
        <v>0</v>
      </c>
      <c r="G46" s="88">
        <f t="shared" si="3"/>
        <v>0</v>
      </c>
    </row>
    <row r="47" spans="1:7" x14ac:dyDescent="0.25">
      <c r="A47" s="420"/>
      <c r="B47" s="423"/>
      <c r="C47" s="82" t="s">
        <v>230</v>
      </c>
      <c r="D47" s="252">
        <f t="shared" si="4"/>
        <v>0</v>
      </c>
      <c r="E47" s="404"/>
      <c r="F47" s="88">
        <f>+E47*'Escandall del Servei'!$C$34</f>
        <v>0</v>
      </c>
      <c r="G47" s="88">
        <f t="shared" si="3"/>
        <v>0</v>
      </c>
    </row>
    <row r="48" spans="1:7" x14ac:dyDescent="0.25">
      <c r="A48" s="420"/>
      <c r="B48" s="423"/>
      <c r="C48" s="82" t="s">
        <v>231</v>
      </c>
      <c r="D48" s="252">
        <f>+D14+D26+D32</f>
        <v>1802.83</v>
      </c>
      <c r="E48" s="404"/>
      <c r="F48" s="88">
        <f>+E48*'Escandall del Servei'!$C$34</f>
        <v>0</v>
      </c>
      <c r="G48" s="88">
        <f t="shared" si="3"/>
        <v>0</v>
      </c>
    </row>
    <row r="49" spans="1:7" ht="15.75" thickBot="1" x14ac:dyDescent="0.25">
      <c r="A49" s="421"/>
      <c r="B49" s="424"/>
      <c r="C49" s="253" t="s">
        <v>232</v>
      </c>
      <c r="D49" s="253"/>
      <c r="E49" s="83">
        <f>SUM(E39:E48)</f>
        <v>0</v>
      </c>
      <c r="F49" s="90">
        <f>SUM(F39:F48)</f>
        <v>0</v>
      </c>
      <c r="G49" s="90">
        <f>SUM(G39:G48)</f>
        <v>0</v>
      </c>
    </row>
    <row r="50" spans="1:7" x14ac:dyDescent="0.25">
      <c r="F50" s="8" t="s">
        <v>421</v>
      </c>
    </row>
  </sheetData>
  <sheetProtection algorithmName="SHA-512" hashValue="oUnfV4ZMC7gP3eefgtuoh322m82NVe18PRxMt+lW/kB3KJSbe7rGIEB30fHjG9R0VpQHVjaqa6PVMqbNWvoyyg==" saltValue="gV+k9p68ArxbIgEqLwQTaQ==" spinCount="100000" sheet="1" objects="1" scenarios="1"/>
  <mergeCells count="11">
    <mergeCell ref="A39:A49"/>
    <mergeCell ref="B39:B49"/>
    <mergeCell ref="B1:G1"/>
    <mergeCell ref="A35:A37"/>
    <mergeCell ref="B35:B37"/>
    <mergeCell ref="A5:A15"/>
    <mergeCell ref="B5:B15"/>
    <mergeCell ref="A17:A27"/>
    <mergeCell ref="B17:B27"/>
    <mergeCell ref="A29:A33"/>
    <mergeCell ref="B29:B33"/>
  </mergeCells>
  <hyperlinks>
    <hyperlink ref="A1" location="Inici!A1" display="Inici" xr:uid="{BB621ADC-47B4-42EB-95AE-1C457EF558B8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570EF-2C3C-4928-B728-B13408B89DE6}">
  <dimension ref="A1:G111"/>
  <sheetViews>
    <sheetView workbookViewId="0">
      <pane xSplit="2" ySplit="3" topLeftCell="C73" activePane="bottomRight" state="frozen"/>
      <selection pane="topRight" activeCell="C1" sqref="C1"/>
      <selection pane="bottomLeft" activeCell="A5" sqref="A5"/>
      <selection pane="bottomRight" activeCell="E106" sqref="E106:E109"/>
    </sheetView>
  </sheetViews>
  <sheetFormatPr baseColWidth="10" defaultColWidth="11.42578125" defaultRowHeight="14.25" x14ac:dyDescent="0.2"/>
  <cols>
    <col min="1" max="1" width="17.7109375" style="1" customWidth="1"/>
    <col min="2" max="2" width="26.42578125" style="1" customWidth="1"/>
    <col min="3" max="3" width="44" style="1" customWidth="1"/>
    <col min="4" max="4" width="14.140625" style="1" customWidth="1"/>
    <col min="5" max="7" width="14.42578125" style="1" customWidth="1"/>
    <col min="8" max="16384" width="11.42578125" style="1"/>
  </cols>
  <sheetData>
    <row r="1" spans="1:7" s="8" customFormat="1" ht="31.35" customHeight="1" x14ac:dyDescent="0.25">
      <c r="A1" s="400" t="s">
        <v>28</v>
      </c>
      <c r="B1" s="425" t="s">
        <v>345</v>
      </c>
      <c r="C1" s="425"/>
      <c r="D1" s="425"/>
      <c r="E1" s="425"/>
      <c r="F1" s="425"/>
      <c r="G1" s="425"/>
    </row>
    <row r="2" spans="1:7" ht="15.75" thickBot="1" x14ac:dyDescent="0.25">
      <c r="B2" s="8"/>
    </row>
    <row r="3" spans="1:7" ht="45.75" thickBot="1" x14ac:dyDescent="0.25">
      <c r="A3" s="248" t="s">
        <v>218</v>
      </c>
      <c r="B3" s="249" t="s">
        <v>219</v>
      </c>
      <c r="C3" s="250" t="s">
        <v>220</v>
      </c>
      <c r="D3" s="28" t="s">
        <v>221</v>
      </c>
      <c r="E3" s="98" t="s">
        <v>357</v>
      </c>
      <c r="F3" s="28" t="s">
        <v>61</v>
      </c>
      <c r="G3" s="28" t="s">
        <v>60</v>
      </c>
    </row>
    <row r="4" spans="1:7" ht="14.45" customHeight="1" thickBot="1" x14ac:dyDescent="0.25">
      <c r="A4" s="429" t="s">
        <v>234</v>
      </c>
      <c r="B4" s="431" t="s">
        <v>422</v>
      </c>
      <c r="C4" s="254" t="s">
        <v>236</v>
      </c>
      <c r="D4" s="255">
        <v>46507.5</v>
      </c>
      <c r="E4" s="404"/>
      <c r="F4" s="88">
        <f>+E4*'Escandall del Servei'!$C$34</f>
        <v>0</v>
      </c>
      <c r="G4" s="88">
        <f>+F4/12</f>
        <v>0</v>
      </c>
    </row>
    <row r="5" spans="1:7" ht="14.45" customHeight="1" thickBot="1" x14ac:dyDescent="0.25">
      <c r="A5" s="430"/>
      <c r="B5" s="431"/>
      <c r="C5" s="256" t="s">
        <v>237</v>
      </c>
      <c r="D5" s="257">
        <v>12401.98</v>
      </c>
      <c r="E5" s="404"/>
      <c r="F5" s="88">
        <f>+E5*'Escandall del Servei'!$C$34</f>
        <v>0</v>
      </c>
      <c r="G5" s="88">
        <f t="shared" ref="G5:G21" si="0">+F5/12</f>
        <v>0</v>
      </c>
    </row>
    <row r="6" spans="1:7" ht="14.45" customHeight="1" thickBot="1" x14ac:dyDescent="0.25">
      <c r="A6" s="430"/>
      <c r="B6" s="432"/>
      <c r="C6" s="256" t="s">
        <v>238</v>
      </c>
      <c r="D6" s="257">
        <v>3101</v>
      </c>
      <c r="E6" s="404"/>
      <c r="F6" s="88">
        <f>+E6*'Escandall del Servei'!$C$34</f>
        <v>0</v>
      </c>
      <c r="G6" s="88">
        <f t="shared" si="0"/>
        <v>0</v>
      </c>
    </row>
    <row r="7" spans="1:7" ht="14.45" customHeight="1" thickBot="1" x14ac:dyDescent="0.25">
      <c r="A7" s="430"/>
      <c r="B7" s="258"/>
      <c r="C7" s="259" t="s">
        <v>239</v>
      </c>
      <c r="D7" s="260"/>
      <c r="E7" s="85">
        <f>SUM(E4:E6)</f>
        <v>0</v>
      </c>
      <c r="F7" s="85">
        <f t="shared" ref="F7:G7" si="1">SUM(F4:F6)</f>
        <v>0</v>
      </c>
      <c r="G7" s="85">
        <f t="shared" si="1"/>
        <v>0</v>
      </c>
    </row>
    <row r="8" spans="1:7" ht="19.5" customHeight="1" thickBot="1" x14ac:dyDescent="0.25">
      <c r="A8" s="430"/>
      <c r="B8" s="261" t="s">
        <v>240</v>
      </c>
      <c r="C8" s="262" t="s">
        <v>241</v>
      </c>
      <c r="D8" s="263"/>
      <c r="E8" s="404"/>
      <c r="F8" s="88">
        <f>+E8*'Escandall del Servei'!$C$34</f>
        <v>0</v>
      </c>
      <c r="G8" s="88">
        <f t="shared" si="0"/>
        <v>0</v>
      </c>
    </row>
    <row r="9" spans="1:7" ht="15.75" thickBot="1" x14ac:dyDescent="0.25">
      <c r="A9" s="430"/>
      <c r="B9" s="261"/>
      <c r="C9" s="259" t="s">
        <v>242</v>
      </c>
      <c r="D9" s="260"/>
      <c r="E9" s="85">
        <f>SUM(E8)</f>
        <v>0</v>
      </c>
      <c r="F9" s="85">
        <f t="shared" ref="F9:G9" si="2">SUM(F8)</f>
        <v>0</v>
      </c>
      <c r="G9" s="85">
        <f t="shared" si="2"/>
        <v>0</v>
      </c>
    </row>
    <row r="10" spans="1:7" ht="21" customHeight="1" thickBot="1" x14ac:dyDescent="0.25">
      <c r="A10" s="430"/>
      <c r="B10" s="261" t="s">
        <v>243</v>
      </c>
      <c r="C10" s="262" t="s">
        <v>244</v>
      </c>
      <c r="D10" s="257">
        <v>62009.9</v>
      </c>
      <c r="E10" s="404"/>
      <c r="F10" s="88">
        <f>+E10*'Escandall del Servei'!$C$34</f>
        <v>0</v>
      </c>
      <c r="G10" s="88">
        <f t="shared" si="0"/>
        <v>0</v>
      </c>
    </row>
    <row r="11" spans="1:7" ht="15.75" thickBot="1" x14ac:dyDescent="0.25">
      <c r="A11" s="430"/>
      <c r="B11" s="261"/>
      <c r="C11" s="259" t="s">
        <v>245</v>
      </c>
      <c r="D11" s="260"/>
      <c r="E11" s="85">
        <f>SUM(E10)</f>
        <v>0</v>
      </c>
      <c r="F11" s="85">
        <f t="shared" ref="F11:G11" si="3">SUM(F10)</f>
        <v>0</v>
      </c>
      <c r="G11" s="85">
        <f t="shared" si="3"/>
        <v>0</v>
      </c>
    </row>
    <row r="12" spans="1:7" ht="18.75" customHeight="1" thickBot="1" x14ac:dyDescent="0.25">
      <c r="A12" s="430"/>
      <c r="B12" s="261" t="s">
        <v>246</v>
      </c>
      <c r="C12" s="262" t="s">
        <v>33</v>
      </c>
      <c r="D12" s="257">
        <v>62009.9</v>
      </c>
      <c r="E12" s="404"/>
      <c r="F12" s="88">
        <f>+E12*'Escandall del Servei'!$C$34</f>
        <v>0</v>
      </c>
      <c r="G12" s="88">
        <f t="shared" si="0"/>
        <v>0</v>
      </c>
    </row>
    <row r="13" spans="1:7" ht="15.75" thickBot="1" x14ac:dyDescent="0.25">
      <c r="A13" s="430"/>
      <c r="B13" s="261"/>
      <c r="C13" s="259" t="s">
        <v>245</v>
      </c>
      <c r="D13" s="260"/>
      <c r="E13" s="85">
        <f>SUM(E12)</f>
        <v>0</v>
      </c>
      <c r="F13" s="85">
        <f t="shared" ref="F13:G13" si="4">SUM(F12)</f>
        <v>0</v>
      </c>
      <c r="G13" s="85">
        <f t="shared" si="4"/>
        <v>0</v>
      </c>
    </row>
    <row r="14" spans="1:7" ht="14.25" customHeight="1" thickBot="1" x14ac:dyDescent="0.25">
      <c r="A14" s="430"/>
      <c r="B14" s="433" t="s">
        <v>247</v>
      </c>
      <c r="C14" s="264" t="s">
        <v>248</v>
      </c>
      <c r="D14" s="265"/>
      <c r="E14" s="404"/>
      <c r="F14" s="88">
        <f>+E14*'Escandall del Servei'!$C$34</f>
        <v>0</v>
      </c>
      <c r="G14" s="88">
        <f t="shared" si="0"/>
        <v>0</v>
      </c>
    </row>
    <row r="15" spans="1:7" ht="14.25" customHeight="1" thickBot="1" x14ac:dyDescent="0.25">
      <c r="A15" s="430"/>
      <c r="B15" s="431"/>
      <c r="C15" s="264" t="s">
        <v>249</v>
      </c>
      <c r="D15" s="265"/>
      <c r="E15" s="404"/>
      <c r="F15" s="88">
        <f>+E15*'Escandall del Servei'!$C$34</f>
        <v>0</v>
      </c>
      <c r="G15" s="88">
        <f t="shared" si="0"/>
        <v>0</v>
      </c>
    </row>
    <row r="16" spans="1:7" ht="14.25" customHeight="1" thickBot="1" x14ac:dyDescent="0.25">
      <c r="A16" s="430"/>
      <c r="B16" s="432"/>
      <c r="C16" s="264" t="s">
        <v>250</v>
      </c>
      <c r="D16" s="265"/>
      <c r="E16" s="404"/>
      <c r="F16" s="88">
        <f>+E16*'Escandall del Servei'!$C$34</f>
        <v>0</v>
      </c>
      <c r="G16" s="88">
        <f t="shared" si="0"/>
        <v>0</v>
      </c>
    </row>
    <row r="17" spans="1:7" ht="15.75" thickBot="1" x14ac:dyDescent="0.25">
      <c r="A17" s="430"/>
      <c r="B17" s="266"/>
      <c r="C17" s="267" t="s">
        <v>251</v>
      </c>
      <c r="D17" s="268"/>
      <c r="E17" s="85">
        <f>SUM(E14)</f>
        <v>0</v>
      </c>
      <c r="F17" s="85">
        <f t="shared" ref="F17:G17" si="5">SUM(F14)</f>
        <v>0</v>
      </c>
      <c r="G17" s="85">
        <f t="shared" si="5"/>
        <v>0</v>
      </c>
    </row>
    <row r="18" spans="1:7" ht="13.5" customHeight="1" thickBot="1" x14ac:dyDescent="0.25">
      <c r="A18" s="430"/>
      <c r="B18" s="433" t="s">
        <v>252</v>
      </c>
      <c r="C18" s="269" t="s">
        <v>253</v>
      </c>
      <c r="D18" s="265"/>
      <c r="E18" s="404"/>
      <c r="F18" s="88">
        <f>+E18*'Escandall del Servei'!$C$34</f>
        <v>0</v>
      </c>
      <c r="G18" s="88">
        <f t="shared" si="0"/>
        <v>0</v>
      </c>
    </row>
    <row r="19" spans="1:7" ht="15" customHeight="1" thickBot="1" x14ac:dyDescent="0.25">
      <c r="A19" s="430"/>
      <c r="B19" s="431"/>
      <c r="C19" s="264" t="s">
        <v>254</v>
      </c>
      <c r="D19" s="265"/>
      <c r="E19" s="404"/>
      <c r="F19" s="88">
        <f>+E19*'Escandall del Servei'!$C$34</f>
        <v>0</v>
      </c>
      <c r="G19" s="88">
        <f t="shared" si="0"/>
        <v>0</v>
      </c>
    </row>
    <row r="20" spans="1:7" ht="13.5" customHeight="1" thickBot="1" x14ac:dyDescent="0.25">
      <c r="A20" s="430"/>
      <c r="B20" s="431"/>
      <c r="C20" s="264" t="s">
        <v>255</v>
      </c>
      <c r="D20" s="265">
        <f>D15*5%</f>
        <v>0</v>
      </c>
      <c r="E20" s="404"/>
      <c r="F20" s="88">
        <f>+E20*'Escandall del Servei'!$C$34</f>
        <v>0</v>
      </c>
      <c r="G20" s="88">
        <f t="shared" si="0"/>
        <v>0</v>
      </c>
    </row>
    <row r="21" spans="1:7" ht="15" customHeight="1" thickBot="1" x14ac:dyDescent="0.25">
      <c r="A21" s="430"/>
      <c r="B21" s="432"/>
      <c r="C21" s="264" t="s">
        <v>256</v>
      </c>
      <c r="D21" s="265">
        <f>D16*5%</f>
        <v>0</v>
      </c>
      <c r="E21" s="404"/>
      <c r="F21" s="88">
        <f>+E21*'Escandall del Servei'!$C$34</f>
        <v>0</v>
      </c>
      <c r="G21" s="88">
        <f t="shared" si="0"/>
        <v>0</v>
      </c>
    </row>
    <row r="22" spans="1:7" ht="15" customHeight="1" thickBot="1" x14ac:dyDescent="0.25">
      <c r="A22" s="430"/>
      <c r="B22" s="270"/>
      <c r="C22" s="271" t="s">
        <v>257</v>
      </c>
      <c r="D22" s="272"/>
      <c r="E22" s="85">
        <f>SUM(E18:E21)</f>
        <v>0</v>
      </c>
      <c r="F22" s="85"/>
      <c r="G22" s="85"/>
    </row>
    <row r="23" spans="1:7" ht="15.75" thickBot="1" x14ac:dyDescent="0.25">
      <c r="A23" s="430"/>
      <c r="B23" s="273"/>
      <c r="C23" s="274" t="s">
        <v>258</v>
      </c>
      <c r="D23" s="275"/>
      <c r="E23" s="86">
        <f>SUM(E22,E17,E13,E11,E9,E7)</f>
        <v>0</v>
      </c>
      <c r="F23" s="86">
        <f t="shared" ref="F23:G23" si="6">SUM(F22,F17,F13,F11,F9,F7)</f>
        <v>0</v>
      </c>
      <c r="G23" s="86">
        <f t="shared" si="6"/>
        <v>0</v>
      </c>
    </row>
    <row r="24" spans="1:7" ht="16.5" customHeight="1" thickBot="1" x14ac:dyDescent="0.25">
      <c r="A24" s="430" t="s">
        <v>259</v>
      </c>
      <c r="B24" s="431" t="s">
        <v>235</v>
      </c>
      <c r="C24" s="276" t="s">
        <v>236</v>
      </c>
      <c r="D24" s="255">
        <v>26930.25</v>
      </c>
      <c r="E24" s="404"/>
      <c r="F24" s="88">
        <f>+E24*'Escandall del Servei'!$C$34</f>
        <v>0</v>
      </c>
      <c r="G24" s="88">
        <f t="shared" ref="G24:G26" si="7">+F24/12</f>
        <v>0</v>
      </c>
    </row>
    <row r="25" spans="1:7" ht="15.75" customHeight="1" thickBot="1" x14ac:dyDescent="0.25">
      <c r="A25" s="430"/>
      <c r="B25" s="431"/>
      <c r="C25" s="277" t="s">
        <v>237</v>
      </c>
      <c r="D25" s="257">
        <v>7181.41</v>
      </c>
      <c r="E25" s="404"/>
      <c r="F25" s="88">
        <f>+E25*'Escandall del Servei'!$C$34</f>
        <v>0</v>
      </c>
      <c r="G25" s="88">
        <f t="shared" si="7"/>
        <v>0</v>
      </c>
    </row>
    <row r="26" spans="1:7" ht="15.75" customHeight="1" thickBot="1" x14ac:dyDescent="0.25">
      <c r="A26" s="430"/>
      <c r="B26" s="432"/>
      <c r="C26" s="277" t="s">
        <v>260</v>
      </c>
      <c r="D26" s="257">
        <v>1795</v>
      </c>
      <c r="E26" s="404"/>
      <c r="F26" s="88">
        <f>+E26*'Escandall del Servei'!$C$34</f>
        <v>0</v>
      </c>
      <c r="G26" s="88">
        <f t="shared" si="7"/>
        <v>0</v>
      </c>
    </row>
    <row r="27" spans="1:7" ht="15.75" thickBot="1" x14ac:dyDescent="0.25">
      <c r="A27" s="430"/>
      <c r="B27" s="270"/>
      <c r="C27" s="278" t="s">
        <v>239</v>
      </c>
      <c r="D27" s="260"/>
      <c r="E27" s="85">
        <f>SUM(E24:E26)</f>
        <v>0</v>
      </c>
      <c r="F27" s="85">
        <f t="shared" ref="F27:G27" si="8">SUM(F24:F26)</f>
        <v>0</v>
      </c>
      <c r="G27" s="85">
        <f t="shared" si="8"/>
        <v>0</v>
      </c>
    </row>
    <row r="28" spans="1:7" ht="15" customHeight="1" thickBot="1" x14ac:dyDescent="0.25">
      <c r="A28" s="430"/>
      <c r="B28" s="433" t="s">
        <v>261</v>
      </c>
      <c r="C28" s="269" t="s">
        <v>236</v>
      </c>
      <c r="D28" s="257">
        <v>3053.25</v>
      </c>
      <c r="E28" s="404"/>
      <c r="F28" s="88">
        <f>+E28*'Escandall del Servei'!$C$34</f>
        <v>0</v>
      </c>
      <c r="G28" s="88">
        <f t="shared" ref="G28:G30" si="9">+F28/12</f>
        <v>0</v>
      </c>
    </row>
    <row r="29" spans="1:7" ht="16.5" customHeight="1" thickBot="1" x14ac:dyDescent="0.25">
      <c r="A29" s="430"/>
      <c r="B29" s="431"/>
      <c r="C29" s="277" t="s">
        <v>237</v>
      </c>
      <c r="D29" s="257">
        <v>814.19</v>
      </c>
      <c r="E29" s="404"/>
      <c r="F29" s="88">
        <f>+E29*'Escandall del Servei'!$C$34</f>
        <v>0</v>
      </c>
      <c r="G29" s="88">
        <f t="shared" si="9"/>
        <v>0</v>
      </c>
    </row>
    <row r="30" spans="1:7" ht="15.75" customHeight="1" thickBot="1" x14ac:dyDescent="0.25">
      <c r="A30" s="430"/>
      <c r="B30" s="432"/>
      <c r="C30" s="277" t="s">
        <v>260</v>
      </c>
      <c r="D30" s="257">
        <v>204</v>
      </c>
      <c r="E30" s="404"/>
      <c r="F30" s="88">
        <f>+E30*'Escandall del Servei'!$C$34</f>
        <v>0</v>
      </c>
      <c r="G30" s="88">
        <f t="shared" si="9"/>
        <v>0</v>
      </c>
    </row>
    <row r="31" spans="1:7" ht="15.75" thickBot="1" x14ac:dyDescent="0.25">
      <c r="A31" s="430"/>
      <c r="B31" s="270"/>
      <c r="C31" s="279" t="s">
        <v>262</v>
      </c>
      <c r="D31" s="260"/>
      <c r="E31" s="85">
        <f>SUM(E28:E30)</f>
        <v>0</v>
      </c>
      <c r="F31" s="85">
        <f t="shared" ref="F31:G31" si="10">SUM(F28:F30)</f>
        <v>0</v>
      </c>
      <c r="G31" s="85">
        <f t="shared" si="10"/>
        <v>0</v>
      </c>
    </row>
    <row r="32" spans="1:7" ht="19.5" customHeight="1" thickBot="1" x14ac:dyDescent="0.25">
      <c r="A32" s="430"/>
      <c r="B32" s="261" t="s">
        <v>240</v>
      </c>
      <c r="C32" s="264" t="s">
        <v>241</v>
      </c>
      <c r="D32" s="257"/>
      <c r="E32" s="404"/>
      <c r="F32" s="88">
        <f>+E32*'Escandall del Servei'!$C$34</f>
        <v>0</v>
      </c>
      <c r="G32" s="88">
        <f t="shared" ref="G32" si="11">+F32/12</f>
        <v>0</v>
      </c>
    </row>
    <row r="33" spans="1:7" ht="15.75" thickBot="1" x14ac:dyDescent="0.25">
      <c r="A33" s="430"/>
      <c r="B33" s="261"/>
      <c r="C33" s="279" t="s">
        <v>242</v>
      </c>
      <c r="D33" s="260"/>
      <c r="E33" s="85">
        <f>SUM(E32)</f>
        <v>0</v>
      </c>
      <c r="F33" s="85">
        <f t="shared" ref="F33:G33" si="12">SUM(F32)</f>
        <v>0</v>
      </c>
      <c r="G33" s="85">
        <f t="shared" si="12"/>
        <v>0</v>
      </c>
    </row>
    <row r="34" spans="1:7" ht="17.25" customHeight="1" thickBot="1" x14ac:dyDescent="0.25">
      <c r="A34" s="430"/>
      <c r="B34" s="261" t="s">
        <v>243</v>
      </c>
      <c r="C34" s="264" t="s">
        <v>244</v>
      </c>
      <c r="D34" s="257">
        <v>35907</v>
      </c>
      <c r="E34" s="404"/>
      <c r="F34" s="88">
        <f>+E34*'Escandall del Servei'!$C$34</f>
        <v>0</v>
      </c>
      <c r="G34" s="88">
        <f t="shared" ref="G34" si="13">+F34/12</f>
        <v>0</v>
      </c>
    </row>
    <row r="35" spans="1:7" ht="15.75" thickBot="1" x14ac:dyDescent="0.25">
      <c r="A35" s="430"/>
      <c r="B35" s="261"/>
      <c r="C35" s="279" t="s">
        <v>245</v>
      </c>
      <c r="D35" s="260"/>
      <c r="E35" s="85">
        <f>SUM(E34)</f>
        <v>0</v>
      </c>
      <c r="F35" s="85">
        <f t="shared" ref="F35:G35" si="14">SUM(F34)</f>
        <v>0</v>
      </c>
      <c r="G35" s="85">
        <f t="shared" si="14"/>
        <v>0</v>
      </c>
    </row>
    <row r="36" spans="1:7" ht="15.75" customHeight="1" thickBot="1" x14ac:dyDescent="0.25">
      <c r="A36" s="430"/>
      <c r="B36" s="261" t="s">
        <v>246</v>
      </c>
      <c r="C36" s="264" t="s">
        <v>33</v>
      </c>
      <c r="D36" s="257">
        <v>35907</v>
      </c>
      <c r="E36" s="404"/>
      <c r="F36" s="88">
        <f>+E36*'Escandall del Servei'!$C$34</f>
        <v>0</v>
      </c>
      <c r="G36" s="88">
        <f t="shared" ref="G36" si="15">+F36/12</f>
        <v>0</v>
      </c>
    </row>
    <row r="37" spans="1:7" ht="15.75" thickBot="1" x14ac:dyDescent="0.25">
      <c r="A37" s="430"/>
      <c r="B37" s="261"/>
      <c r="C37" s="279" t="s">
        <v>245</v>
      </c>
      <c r="D37" s="260"/>
      <c r="E37" s="85">
        <f>SUM(E36)</f>
        <v>0</v>
      </c>
      <c r="F37" s="85">
        <f t="shared" ref="F37:G37" si="16">SUM(F36)</f>
        <v>0</v>
      </c>
      <c r="G37" s="85">
        <f t="shared" si="16"/>
        <v>0</v>
      </c>
    </row>
    <row r="38" spans="1:7" ht="19.5" customHeight="1" thickBot="1" x14ac:dyDescent="0.25">
      <c r="A38" s="430"/>
      <c r="B38" s="261" t="s">
        <v>263</v>
      </c>
      <c r="C38" s="264" t="s">
        <v>244</v>
      </c>
      <c r="D38" s="257">
        <v>4071</v>
      </c>
      <c r="E38" s="404"/>
      <c r="F38" s="88">
        <f>+E38*'Escandall del Servei'!$C$34</f>
        <v>0</v>
      </c>
      <c r="G38" s="88">
        <f t="shared" ref="G38" si="17">+F38/12</f>
        <v>0</v>
      </c>
    </row>
    <row r="39" spans="1:7" ht="15.75" thickBot="1" x14ac:dyDescent="0.25">
      <c r="A39" s="430"/>
      <c r="B39" s="261"/>
      <c r="C39" s="279" t="s">
        <v>245</v>
      </c>
      <c r="D39" s="260"/>
      <c r="E39" s="85">
        <f>SUM(E38)</f>
        <v>0</v>
      </c>
      <c r="F39" s="85">
        <f t="shared" ref="F39:G39" si="18">SUM(F38)</f>
        <v>0</v>
      </c>
      <c r="G39" s="85">
        <f t="shared" si="18"/>
        <v>0</v>
      </c>
    </row>
    <row r="40" spans="1:7" ht="15.75" customHeight="1" thickBot="1" x14ac:dyDescent="0.25">
      <c r="A40" s="430"/>
      <c r="B40" s="261" t="s">
        <v>264</v>
      </c>
      <c r="C40" s="264" t="s">
        <v>33</v>
      </c>
      <c r="D40" s="257">
        <v>4071</v>
      </c>
      <c r="E40" s="404"/>
      <c r="F40" s="88">
        <f>+E40*'Escandall del Servei'!$C$34</f>
        <v>0</v>
      </c>
      <c r="G40" s="88">
        <f t="shared" ref="G40" si="19">+F40/12</f>
        <v>0</v>
      </c>
    </row>
    <row r="41" spans="1:7" ht="15.75" thickBot="1" x14ac:dyDescent="0.25">
      <c r="A41" s="430"/>
      <c r="B41" s="261"/>
      <c r="C41" s="279" t="s">
        <v>245</v>
      </c>
      <c r="D41" s="260"/>
      <c r="E41" s="85">
        <f>SUM(E40)</f>
        <v>0</v>
      </c>
      <c r="F41" s="85">
        <f t="shared" ref="F41:G41" si="20">SUM(F40)</f>
        <v>0</v>
      </c>
      <c r="G41" s="85">
        <f t="shared" si="20"/>
        <v>0</v>
      </c>
    </row>
    <row r="42" spans="1:7" ht="14.25" customHeight="1" thickBot="1" x14ac:dyDescent="0.25">
      <c r="A42" s="430"/>
      <c r="B42" s="433" t="s">
        <v>247</v>
      </c>
      <c r="C42" s="264" t="s">
        <v>248</v>
      </c>
      <c r="D42" s="265">
        <v>4071</v>
      </c>
      <c r="E42" s="404"/>
      <c r="F42" s="88">
        <f>+E42*'Escandall del Servei'!$C$34</f>
        <v>0</v>
      </c>
      <c r="G42" s="88">
        <f t="shared" ref="G42:G44" si="21">+F42/12</f>
        <v>0</v>
      </c>
    </row>
    <row r="43" spans="1:7" ht="14.25" customHeight="1" thickBot="1" x14ac:dyDescent="0.25">
      <c r="A43" s="430"/>
      <c r="B43" s="431"/>
      <c r="C43" s="264" t="s">
        <v>249</v>
      </c>
      <c r="D43" s="265"/>
      <c r="E43" s="404"/>
      <c r="F43" s="88">
        <f>+E43*'Escandall del Servei'!$C$34</f>
        <v>0</v>
      </c>
      <c r="G43" s="88">
        <f t="shared" si="21"/>
        <v>0</v>
      </c>
    </row>
    <row r="44" spans="1:7" ht="14.25" customHeight="1" thickBot="1" x14ac:dyDescent="0.25">
      <c r="A44" s="430"/>
      <c r="B44" s="432"/>
      <c r="C44" s="264" t="s">
        <v>250</v>
      </c>
      <c r="D44" s="265"/>
      <c r="E44" s="404"/>
      <c r="F44" s="88">
        <f>+E44*'Escandall del Servei'!$C$34</f>
        <v>0</v>
      </c>
      <c r="G44" s="88">
        <f t="shared" si="21"/>
        <v>0</v>
      </c>
    </row>
    <row r="45" spans="1:7" ht="15.75" thickBot="1" x14ac:dyDescent="0.25">
      <c r="A45" s="430"/>
      <c r="B45" s="266"/>
      <c r="C45" s="278" t="s">
        <v>251</v>
      </c>
      <c r="D45" s="280"/>
      <c r="E45" s="85">
        <f>SUM(E42+E43+E44)</f>
        <v>0</v>
      </c>
      <c r="F45" s="85">
        <f t="shared" ref="F45:G45" si="22">SUM(F42+F43+F44)</f>
        <v>0</v>
      </c>
      <c r="G45" s="85">
        <f t="shared" si="22"/>
        <v>0</v>
      </c>
    </row>
    <row r="46" spans="1:7" ht="13.5" customHeight="1" thickBot="1" x14ac:dyDescent="0.25">
      <c r="A46" s="430"/>
      <c r="B46" s="433" t="s">
        <v>252</v>
      </c>
      <c r="C46" s="269" t="s">
        <v>253</v>
      </c>
      <c r="D46" s="265">
        <f>D42*5%</f>
        <v>203.55</v>
      </c>
      <c r="E46" s="404"/>
      <c r="F46" s="88">
        <f>+E46*'Escandall del Servei'!$C$34</f>
        <v>0</v>
      </c>
      <c r="G46" s="88">
        <f t="shared" ref="G46:G49" si="23">+F46/12</f>
        <v>0</v>
      </c>
    </row>
    <row r="47" spans="1:7" ht="15" customHeight="1" thickBot="1" x14ac:dyDescent="0.25">
      <c r="A47" s="430"/>
      <c r="B47" s="431"/>
      <c r="C47" s="264" t="s">
        <v>254</v>
      </c>
      <c r="D47" s="265">
        <f>D42*5%</f>
        <v>203.55</v>
      </c>
      <c r="E47" s="404"/>
      <c r="F47" s="88">
        <f>+E47*'Escandall del Servei'!$C$34</f>
        <v>0</v>
      </c>
      <c r="G47" s="88">
        <f t="shared" si="23"/>
        <v>0</v>
      </c>
    </row>
    <row r="48" spans="1:7" ht="13.5" customHeight="1" thickBot="1" x14ac:dyDescent="0.25">
      <c r="A48" s="430"/>
      <c r="B48" s="431"/>
      <c r="C48" s="264" t="s">
        <v>255</v>
      </c>
      <c r="D48" s="265"/>
      <c r="E48" s="404"/>
      <c r="F48" s="88">
        <f>+E48*'Escandall del Servei'!$C$34</f>
        <v>0</v>
      </c>
      <c r="G48" s="88">
        <f t="shared" si="23"/>
        <v>0</v>
      </c>
    </row>
    <row r="49" spans="1:7" ht="15" customHeight="1" thickBot="1" x14ac:dyDescent="0.25">
      <c r="A49" s="430"/>
      <c r="B49" s="432"/>
      <c r="C49" s="264" t="s">
        <v>256</v>
      </c>
      <c r="D49" s="265"/>
      <c r="E49" s="404"/>
      <c r="F49" s="88">
        <f>+E49*'Escandall del Servei'!$C$34</f>
        <v>0</v>
      </c>
      <c r="G49" s="88">
        <f t="shared" si="23"/>
        <v>0</v>
      </c>
    </row>
    <row r="50" spans="1:7" ht="15.75" thickBot="1" x14ac:dyDescent="0.25">
      <c r="A50" s="430"/>
      <c r="B50" s="270"/>
      <c r="C50" s="271" t="s">
        <v>265</v>
      </c>
      <c r="D50" s="272"/>
      <c r="E50" s="85">
        <f>SUM(E46:E49)</f>
        <v>0</v>
      </c>
      <c r="F50" s="85">
        <f t="shared" ref="F50:G50" si="24">SUM(F46:F49)</f>
        <v>0</v>
      </c>
      <c r="G50" s="85">
        <f t="shared" si="24"/>
        <v>0</v>
      </c>
    </row>
    <row r="51" spans="1:7" ht="15.75" thickBot="1" x14ac:dyDescent="0.25">
      <c r="A51" s="430"/>
      <c r="B51" s="273"/>
      <c r="C51" s="274" t="s">
        <v>258</v>
      </c>
      <c r="D51" s="275"/>
      <c r="E51" s="86">
        <f>SUM(E50,E37,E35,E33,E27,E31,E39,E41,E45)</f>
        <v>0</v>
      </c>
      <c r="F51" s="86">
        <f t="shared" ref="F51:G51" si="25">SUM(F50,F37,F35,F33,F27,F31,F39,F41,F45)</f>
        <v>0</v>
      </c>
      <c r="G51" s="86">
        <f t="shared" si="25"/>
        <v>0</v>
      </c>
    </row>
    <row r="52" spans="1:7" ht="16.5" customHeight="1" thickBot="1" x14ac:dyDescent="0.25">
      <c r="A52" s="430" t="s">
        <v>266</v>
      </c>
      <c r="B52" s="431" t="s">
        <v>235</v>
      </c>
      <c r="C52" s="254" t="s">
        <v>236</v>
      </c>
      <c r="D52" s="255"/>
      <c r="E52" s="404"/>
      <c r="F52" s="88">
        <f>+E52*'Escandall del Servei'!$C$34</f>
        <v>0</v>
      </c>
      <c r="G52" s="88">
        <f t="shared" ref="G52:G54" si="26">+F52/12</f>
        <v>0</v>
      </c>
    </row>
    <row r="53" spans="1:7" ht="15" customHeight="1" thickBot="1" x14ac:dyDescent="0.25">
      <c r="A53" s="430"/>
      <c r="B53" s="431"/>
      <c r="C53" s="256" t="s">
        <v>237</v>
      </c>
      <c r="D53" s="257">
        <v>250</v>
      </c>
      <c r="E53" s="404"/>
      <c r="F53" s="88">
        <f>+E53*'Escandall del Servei'!$C$34</f>
        <v>0</v>
      </c>
      <c r="G53" s="88">
        <f t="shared" si="26"/>
        <v>0</v>
      </c>
    </row>
    <row r="54" spans="1:7" ht="16.5" customHeight="1" thickBot="1" x14ac:dyDescent="0.25">
      <c r="A54" s="430"/>
      <c r="B54" s="432"/>
      <c r="C54" s="277" t="s">
        <v>238</v>
      </c>
      <c r="D54" s="281"/>
      <c r="E54" s="404"/>
      <c r="F54" s="88">
        <f>+E54*'Escandall del Servei'!$C$34</f>
        <v>0</v>
      </c>
      <c r="G54" s="88">
        <f t="shared" si="26"/>
        <v>0</v>
      </c>
    </row>
    <row r="55" spans="1:7" ht="15.75" thickBot="1" x14ac:dyDescent="0.25">
      <c r="A55" s="430"/>
      <c r="B55" s="258"/>
      <c r="C55" s="259" t="s">
        <v>239</v>
      </c>
      <c r="D55" s="260"/>
      <c r="E55" s="85">
        <f>SUM(E52:E54)</f>
        <v>0</v>
      </c>
      <c r="F55" s="85">
        <f t="shared" ref="F55:G55" si="27">SUM(F52:F54)</f>
        <v>0</v>
      </c>
      <c r="G55" s="85">
        <f t="shared" si="27"/>
        <v>0</v>
      </c>
    </row>
    <row r="56" spans="1:7" ht="18.75" customHeight="1" thickBot="1" x14ac:dyDescent="0.25">
      <c r="A56" s="430"/>
      <c r="B56" s="261" t="s">
        <v>240</v>
      </c>
      <c r="C56" s="262" t="s">
        <v>241</v>
      </c>
      <c r="D56" s="282"/>
      <c r="E56" s="404"/>
      <c r="F56" s="88">
        <f>+E56*'Escandall del Servei'!$C$34</f>
        <v>0</v>
      </c>
      <c r="G56" s="88">
        <f t="shared" ref="G56" si="28">+F56/12</f>
        <v>0</v>
      </c>
    </row>
    <row r="57" spans="1:7" ht="15.75" thickBot="1" x14ac:dyDescent="0.25">
      <c r="A57" s="430"/>
      <c r="B57" s="261"/>
      <c r="C57" s="259" t="s">
        <v>242</v>
      </c>
      <c r="D57" s="260"/>
      <c r="E57" s="85">
        <f>SUM(E56)</f>
        <v>0</v>
      </c>
      <c r="F57" s="85">
        <f t="shared" ref="F57:G57" si="29">SUM(F56)</f>
        <v>0</v>
      </c>
      <c r="G57" s="85">
        <f t="shared" si="29"/>
        <v>0</v>
      </c>
    </row>
    <row r="58" spans="1:7" ht="18" customHeight="1" thickBot="1" x14ac:dyDescent="0.25">
      <c r="A58" s="430"/>
      <c r="B58" s="261" t="s">
        <v>243</v>
      </c>
      <c r="C58" s="262" t="s">
        <v>244</v>
      </c>
      <c r="D58" s="257">
        <v>250</v>
      </c>
      <c r="E58" s="404"/>
      <c r="F58" s="88">
        <f>+E58*'Escandall del Servei'!$C$34</f>
        <v>0</v>
      </c>
      <c r="G58" s="88">
        <f t="shared" ref="G58" si="30">+F58/12</f>
        <v>0</v>
      </c>
    </row>
    <row r="59" spans="1:7" ht="15.75" thickBot="1" x14ac:dyDescent="0.25">
      <c r="A59" s="430"/>
      <c r="B59" s="261"/>
      <c r="C59" s="259" t="s">
        <v>245</v>
      </c>
      <c r="D59" s="260"/>
      <c r="E59" s="85">
        <f>SUM(E58)</f>
        <v>0</v>
      </c>
      <c r="F59" s="85">
        <f t="shared" ref="F59:G59" si="31">SUM(F58)</f>
        <v>0</v>
      </c>
      <c r="G59" s="85">
        <f t="shared" si="31"/>
        <v>0</v>
      </c>
    </row>
    <row r="60" spans="1:7" ht="18" customHeight="1" thickBot="1" x14ac:dyDescent="0.25">
      <c r="A60" s="430"/>
      <c r="B60" s="261" t="s">
        <v>246</v>
      </c>
      <c r="C60" s="262" t="s">
        <v>33</v>
      </c>
      <c r="D60" s="257">
        <v>250</v>
      </c>
      <c r="E60" s="404"/>
      <c r="F60" s="88">
        <f>+E60*'Escandall del Servei'!$C$34</f>
        <v>0</v>
      </c>
      <c r="G60" s="88">
        <f t="shared" ref="G60" si="32">+F60/12</f>
        <v>0</v>
      </c>
    </row>
    <row r="61" spans="1:7" ht="15.75" thickBot="1" x14ac:dyDescent="0.25">
      <c r="A61" s="430"/>
      <c r="B61" s="261"/>
      <c r="C61" s="259" t="s">
        <v>245</v>
      </c>
      <c r="D61" s="260"/>
      <c r="E61" s="85">
        <f>SUM(E60)</f>
        <v>0</v>
      </c>
      <c r="F61" s="85">
        <f t="shared" ref="F61:G61" si="33">SUM(F60)</f>
        <v>0</v>
      </c>
      <c r="G61" s="85">
        <f t="shared" si="33"/>
        <v>0</v>
      </c>
    </row>
    <row r="62" spans="1:7" ht="14.25" customHeight="1" thickBot="1" x14ac:dyDescent="0.25">
      <c r="A62" s="430"/>
      <c r="B62" s="433" t="s">
        <v>247</v>
      </c>
      <c r="C62" s="264" t="s">
        <v>248</v>
      </c>
      <c r="D62" s="265"/>
      <c r="E62" s="404"/>
      <c r="F62" s="88">
        <f>+E62*'Escandall del Servei'!$C$34</f>
        <v>0</v>
      </c>
      <c r="G62" s="88">
        <f t="shared" ref="G62:G64" si="34">+F62/12</f>
        <v>0</v>
      </c>
    </row>
    <row r="63" spans="1:7" ht="14.25" customHeight="1" thickBot="1" x14ac:dyDescent="0.25">
      <c r="A63" s="430"/>
      <c r="B63" s="431"/>
      <c r="C63" s="264" t="s">
        <v>249</v>
      </c>
      <c r="D63" s="265"/>
      <c r="E63" s="404"/>
      <c r="F63" s="88">
        <f>+E63*'Escandall del Servei'!$C$34</f>
        <v>0</v>
      </c>
      <c r="G63" s="88">
        <f t="shared" si="34"/>
        <v>0</v>
      </c>
    </row>
    <row r="64" spans="1:7" ht="14.25" customHeight="1" thickBot="1" x14ac:dyDescent="0.25">
      <c r="A64" s="430"/>
      <c r="B64" s="432"/>
      <c r="C64" s="264" t="s">
        <v>250</v>
      </c>
      <c r="D64" s="265"/>
      <c r="E64" s="404"/>
      <c r="F64" s="88">
        <f>+E64*'Escandall del Servei'!$C$34</f>
        <v>0</v>
      </c>
      <c r="G64" s="88">
        <f t="shared" si="34"/>
        <v>0</v>
      </c>
    </row>
    <row r="65" spans="1:7" ht="15.75" thickBot="1" x14ac:dyDescent="0.25">
      <c r="A65" s="430"/>
      <c r="B65" s="266"/>
      <c r="C65" s="267" t="s">
        <v>251</v>
      </c>
      <c r="D65" s="280"/>
      <c r="E65" s="85">
        <f>SUM(E62:E64)</f>
        <v>0</v>
      </c>
      <c r="F65" s="85">
        <f t="shared" ref="F65:G65" si="35">SUM(F62:F64)</f>
        <v>0</v>
      </c>
      <c r="G65" s="85">
        <f t="shared" si="35"/>
        <v>0</v>
      </c>
    </row>
    <row r="66" spans="1:7" ht="13.5" customHeight="1" thickBot="1" x14ac:dyDescent="0.25">
      <c r="A66" s="430"/>
      <c r="B66" s="433" t="s">
        <v>252</v>
      </c>
      <c r="C66" s="269" t="s">
        <v>253</v>
      </c>
      <c r="D66" s="265"/>
      <c r="E66" s="404"/>
      <c r="F66" s="88">
        <f>+E66*'Escandall del Servei'!$C$34</f>
        <v>0</v>
      </c>
      <c r="G66" s="88">
        <f t="shared" ref="G66:G69" si="36">+F66/12</f>
        <v>0</v>
      </c>
    </row>
    <row r="67" spans="1:7" ht="15" customHeight="1" thickBot="1" x14ac:dyDescent="0.25">
      <c r="A67" s="430"/>
      <c r="B67" s="431"/>
      <c r="C67" s="264" t="s">
        <v>254</v>
      </c>
      <c r="D67" s="265"/>
      <c r="E67" s="404"/>
      <c r="F67" s="88">
        <f>+E67*'Escandall del Servei'!$C$34</f>
        <v>0</v>
      </c>
      <c r="G67" s="88">
        <f t="shared" si="36"/>
        <v>0</v>
      </c>
    </row>
    <row r="68" spans="1:7" ht="13.5" customHeight="1" thickBot="1" x14ac:dyDescent="0.25">
      <c r="A68" s="430"/>
      <c r="B68" s="431"/>
      <c r="C68" s="264" t="s">
        <v>255</v>
      </c>
      <c r="D68" s="265">
        <f>D63*5%</f>
        <v>0</v>
      </c>
      <c r="E68" s="404"/>
      <c r="F68" s="88">
        <f>+E68*'Escandall del Servei'!$C$34</f>
        <v>0</v>
      </c>
      <c r="G68" s="88">
        <f t="shared" si="36"/>
        <v>0</v>
      </c>
    </row>
    <row r="69" spans="1:7" ht="15" customHeight="1" thickBot="1" x14ac:dyDescent="0.25">
      <c r="A69" s="430"/>
      <c r="B69" s="432"/>
      <c r="C69" s="264" t="s">
        <v>256</v>
      </c>
      <c r="D69" s="265">
        <f>D64*5%</f>
        <v>0</v>
      </c>
      <c r="E69" s="404"/>
      <c r="F69" s="88">
        <f>+E69*'Escandall del Servei'!$C$34</f>
        <v>0</v>
      </c>
      <c r="G69" s="88">
        <f t="shared" si="36"/>
        <v>0</v>
      </c>
    </row>
    <row r="70" spans="1:7" ht="15.75" thickBot="1" x14ac:dyDescent="0.25">
      <c r="A70" s="430"/>
      <c r="B70" s="258"/>
      <c r="C70" s="271" t="s">
        <v>257</v>
      </c>
      <c r="D70" s="272"/>
      <c r="E70" s="85">
        <f>SUM(E66:E69)</f>
        <v>0</v>
      </c>
      <c r="F70" s="85"/>
      <c r="G70" s="85"/>
    </row>
    <row r="71" spans="1:7" ht="15.75" thickBot="1" x14ac:dyDescent="0.25">
      <c r="A71" s="430"/>
      <c r="B71" s="273"/>
      <c r="C71" s="274" t="s">
        <v>258</v>
      </c>
      <c r="D71" s="275"/>
      <c r="E71" s="86">
        <f>SUM(E70,E57,E55,E59,E61,E65)</f>
        <v>0</v>
      </c>
      <c r="F71" s="86">
        <f t="shared" ref="F71:G71" si="37">SUM(F70,F57,F55,F59,F61,F65)</f>
        <v>0</v>
      </c>
      <c r="G71" s="86">
        <f t="shared" si="37"/>
        <v>0</v>
      </c>
    </row>
    <row r="72" spans="1:7" ht="15.75" customHeight="1" thickBot="1" x14ac:dyDescent="0.25">
      <c r="A72" s="430" t="s">
        <v>267</v>
      </c>
      <c r="B72" s="431" t="s">
        <v>235</v>
      </c>
      <c r="C72" s="254" t="s">
        <v>236</v>
      </c>
      <c r="D72" s="255"/>
      <c r="E72" s="404"/>
      <c r="F72" s="88">
        <f>+E72*'Escandall del Servei'!$C$34</f>
        <v>0</v>
      </c>
      <c r="G72" s="88">
        <f t="shared" ref="G72:G74" si="38">+F72/12</f>
        <v>0</v>
      </c>
    </row>
    <row r="73" spans="1:7" ht="15" customHeight="1" thickBot="1" x14ac:dyDescent="0.25">
      <c r="A73" s="430"/>
      <c r="B73" s="431"/>
      <c r="C73" s="256" t="s">
        <v>237</v>
      </c>
      <c r="D73" s="257">
        <v>500</v>
      </c>
      <c r="E73" s="404"/>
      <c r="F73" s="88">
        <f>+E73*'Escandall del Servei'!$C$34</f>
        <v>0</v>
      </c>
      <c r="G73" s="88">
        <f t="shared" si="38"/>
        <v>0</v>
      </c>
    </row>
    <row r="74" spans="1:7" ht="15.75" customHeight="1" thickBot="1" x14ac:dyDescent="0.25">
      <c r="A74" s="430"/>
      <c r="B74" s="432"/>
      <c r="C74" s="277" t="s">
        <v>238</v>
      </c>
      <c r="D74" s="281"/>
      <c r="E74" s="404"/>
      <c r="F74" s="88">
        <f>+E74*'Escandall del Servei'!$C$34</f>
        <v>0</v>
      </c>
      <c r="G74" s="88">
        <f t="shared" si="38"/>
        <v>0</v>
      </c>
    </row>
    <row r="75" spans="1:7" ht="15.75" thickBot="1" x14ac:dyDescent="0.25">
      <c r="A75" s="430"/>
      <c r="B75" s="258"/>
      <c r="C75" s="259" t="s">
        <v>239</v>
      </c>
      <c r="D75" s="260"/>
      <c r="E75" s="85">
        <f>SUM(E72:E74)</f>
        <v>0</v>
      </c>
      <c r="F75" s="85">
        <f t="shared" ref="F75:G75" si="39">SUM(F72:F74)</f>
        <v>0</v>
      </c>
      <c r="G75" s="85">
        <f t="shared" si="39"/>
        <v>0</v>
      </c>
    </row>
    <row r="76" spans="1:7" ht="16.5" customHeight="1" thickBot="1" x14ac:dyDescent="0.25">
      <c r="A76" s="430"/>
      <c r="B76" s="261" t="s">
        <v>240</v>
      </c>
      <c r="C76" s="262" t="s">
        <v>241</v>
      </c>
      <c r="D76" s="282"/>
      <c r="E76" s="404"/>
      <c r="F76" s="88">
        <f>+E76*'Escandall del Servei'!$C$34</f>
        <v>0</v>
      </c>
      <c r="G76" s="88">
        <f t="shared" ref="G76" si="40">+F76/12</f>
        <v>0</v>
      </c>
    </row>
    <row r="77" spans="1:7" ht="15.75" thickBot="1" x14ac:dyDescent="0.25">
      <c r="A77" s="430"/>
      <c r="B77" s="261"/>
      <c r="C77" s="259" t="s">
        <v>242</v>
      </c>
      <c r="D77" s="260"/>
      <c r="E77" s="85">
        <f>SUM(E76)</f>
        <v>0</v>
      </c>
      <c r="F77" s="85">
        <f t="shared" ref="F77:G77" si="41">SUM(F76)</f>
        <v>0</v>
      </c>
      <c r="G77" s="85">
        <f t="shared" si="41"/>
        <v>0</v>
      </c>
    </row>
    <row r="78" spans="1:7" ht="17.25" customHeight="1" thickBot="1" x14ac:dyDescent="0.25">
      <c r="A78" s="430"/>
      <c r="B78" s="261" t="s">
        <v>243</v>
      </c>
      <c r="C78" s="262" t="s">
        <v>244</v>
      </c>
      <c r="D78" s="257">
        <v>500</v>
      </c>
      <c r="E78" s="404"/>
      <c r="F78" s="88">
        <f>+E78*'Escandall del Servei'!$C$34</f>
        <v>0</v>
      </c>
      <c r="G78" s="88">
        <f t="shared" ref="G78" si="42">+F78/12</f>
        <v>0</v>
      </c>
    </row>
    <row r="79" spans="1:7" ht="15.75" thickBot="1" x14ac:dyDescent="0.25">
      <c r="A79" s="430"/>
      <c r="B79" s="261"/>
      <c r="C79" s="259" t="s">
        <v>245</v>
      </c>
      <c r="D79" s="260"/>
      <c r="E79" s="85">
        <f>SUM(E78)</f>
        <v>0</v>
      </c>
      <c r="F79" s="85">
        <f t="shared" ref="F79:G79" si="43">SUM(F78)</f>
        <v>0</v>
      </c>
      <c r="G79" s="85">
        <f t="shared" si="43"/>
        <v>0</v>
      </c>
    </row>
    <row r="80" spans="1:7" ht="20.25" customHeight="1" thickBot="1" x14ac:dyDescent="0.25">
      <c r="A80" s="430"/>
      <c r="B80" s="261" t="s">
        <v>246</v>
      </c>
      <c r="C80" s="262" t="s">
        <v>33</v>
      </c>
      <c r="D80" s="257">
        <v>500</v>
      </c>
      <c r="E80" s="404"/>
      <c r="F80" s="88">
        <f>+E80*'Escandall del Servei'!$C$34</f>
        <v>0</v>
      </c>
      <c r="G80" s="88">
        <f t="shared" ref="G80" si="44">+F80/12</f>
        <v>0</v>
      </c>
    </row>
    <row r="81" spans="1:7" ht="15.75" thickBot="1" x14ac:dyDescent="0.25">
      <c r="A81" s="430"/>
      <c r="B81" s="261"/>
      <c r="C81" s="259" t="s">
        <v>245</v>
      </c>
      <c r="D81" s="260"/>
      <c r="E81" s="85">
        <f>SUM(E80)</f>
        <v>0</v>
      </c>
      <c r="F81" s="85">
        <f t="shared" ref="F81:G81" si="45">SUM(F80)</f>
        <v>0</v>
      </c>
      <c r="G81" s="85">
        <f t="shared" si="45"/>
        <v>0</v>
      </c>
    </row>
    <row r="82" spans="1:7" ht="14.25" customHeight="1" thickBot="1" x14ac:dyDescent="0.25">
      <c r="A82" s="430"/>
      <c r="B82" s="433" t="s">
        <v>247</v>
      </c>
      <c r="C82" s="264" t="s">
        <v>248</v>
      </c>
      <c r="D82" s="265"/>
      <c r="E82" s="404"/>
      <c r="F82" s="88">
        <f>+E82*'Escandall del Servei'!$C$34</f>
        <v>0</v>
      </c>
      <c r="G82" s="88">
        <f t="shared" ref="G82:G84" si="46">+F82/12</f>
        <v>0</v>
      </c>
    </row>
    <row r="83" spans="1:7" ht="14.25" customHeight="1" thickBot="1" x14ac:dyDescent="0.25">
      <c r="A83" s="430"/>
      <c r="B83" s="431"/>
      <c r="C83" s="264" t="s">
        <v>249</v>
      </c>
      <c r="D83" s="265"/>
      <c r="E83" s="404"/>
      <c r="F83" s="88">
        <f>+E83*'Escandall del Servei'!$C$34</f>
        <v>0</v>
      </c>
      <c r="G83" s="88">
        <f t="shared" si="46"/>
        <v>0</v>
      </c>
    </row>
    <row r="84" spans="1:7" ht="14.25" customHeight="1" thickBot="1" x14ac:dyDescent="0.25">
      <c r="A84" s="430"/>
      <c r="B84" s="432"/>
      <c r="C84" s="264" t="s">
        <v>250</v>
      </c>
      <c r="D84" s="265"/>
      <c r="E84" s="404"/>
      <c r="F84" s="88">
        <f>+E84*'Escandall del Servei'!$C$34</f>
        <v>0</v>
      </c>
      <c r="G84" s="88">
        <f t="shared" si="46"/>
        <v>0</v>
      </c>
    </row>
    <row r="85" spans="1:7" ht="15.75" thickBot="1" x14ac:dyDescent="0.25">
      <c r="A85" s="430"/>
      <c r="B85" s="266"/>
      <c r="C85" s="267" t="s">
        <v>251</v>
      </c>
      <c r="D85" s="280"/>
      <c r="E85" s="85">
        <f>SUM(E82:E84)</f>
        <v>0</v>
      </c>
      <c r="F85" s="85">
        <f t="shared" ref="F85:G85" si="47">SUM(F82:F84)</f>
        <v>0</v>
      </c>
      <c r="G85" s="85">
        <f t="shared" si="47"/>
        <v>0</v>
      </c>
    </row>
    <row r="86" spans="1:7" ht="13.5" customHeight="1" thickBot="1" x14ac:dyDescent="0.25">
      <c r="A86" s="430"/>
      <c r="B86" s="433" t="s">
        <v>252</v>
      </c>
      <c r="C86" s="269" t="s">
        <v>253</v>
      </c>
      <c r="D86" s="265"/>
      <c r="E86" s="404"/>
      <c r="F86" s="88">
        <f>+E86*'Escandall del Servei'!$C$34</f>
        <v>0</v>
      </c>
      <c r="G86" s="88">
        <f t="shared" ref="G86:G89" si="48">+F86/12</f>
        <v>0</v>
      </c>
    </row>
    <row r="87" spans="1:7" ht="15" customHeight="1" thickBot="1" x14ac:dyDescent="0.25">
      <c r="A87" s="430"/>
      <c r="B87" s="431"/>
      <c r="C87" s="264" t="s">
        <v>254</v>
      </c>
      <c r="D87" s="265"/>
      <c r="E87" s="404"/>
      <c r="F87" s="88">
        <f>+E87*'Escandall del Servei'!$C$34</f>
        <v>0</v>
      </c>
      <c r="G87" s="88">
        <f t="shared" si="48"/>
        <v>0</v>
      </c>
    </row>
    <row r="88" spans="1:7" ht="13.5" customHeight="1" thickBot="1" x14ac:dyDescent="0.25">
      <c r="A88" s="430"/>
      <c r="B88" s="431"/>
      <c r="C88" s="264" t="s">
        <v>255</v>
      </c>
      <c r="D88" s="265">
        <f>D83*5%</f>
        <v>0</v>
      </c>
      <c r="E88" s="404"/>
      <c r="F88" s="88">
        <f>+E88*'Escandall del Servei'!$C$34</f>
        <v>0</v>
      </c>
      <c r="G88" s="88">
        <f t="shared" si="48"/>
        <v>0</v>
      </c>
    </row>
    <row r="89" spans="1:7" ht="15" customHeight="1" thickBot="1" x14ac:dyDescent="0.25">
      <c r="A89" s="430"/>
      <c r="B89" s="432"/>
      <c r="C89" s="264" t="s">
        <v>256</v>
      </c>
      <c r="D89" s="265">
        <f>D84*5%</f>
        <v>0</v>
      </c>
      <c r="E89" s="404"/>
      <c r="F89" s="88">
        <f>+E89*'Escandall del Servei'!$C$34</f>
        <v>0</v>
      </c>
      <c r="G89" s="88">
        <f t="shared" si="48"/>
        <v>0</v>
      </c>
    </row>
    <row r="90" spans="1:7" ht="15" customHeight="1" thickBot="1" x14ac:dyDescent="0.25">
      <c r="A90" s="430"/>
      <c r="B90" s="270"/>
      <c r="C90" s="271" t="s">
        <v>257</v>
      </c>
      <c r="D90" s="272"/>
      <c r="E90" s="85">
        <f>SUM(E86:E89)</f>
        <v>0</v>
      </c>
      <c r="F90" s="85">
        <f t="shared" ref="F90:G90" si="49">SUM(F86:F89)</f>
        <v>0</v>
      </c>
      <c r="G90" s="85">
        <f t="shared" si="49"/>
        <v>0</v>
      </c>
    </row>
    <row r="91" spans="1:7" ht="15.75" thickBot="1" x14ac:dyDescent="0.25">
      <c r="A91" s="430"/>
      <c r="B91" s="273"/>
      <c r="C91" s="274" t="s">
        <v>258</v>
      </c>
      <c r="D91" s="275"/>
      <c r="E91" s="86">
        <f>SUM(E90,E77,E75,E79,E81,E85)</f>
        <v>0</v>
      </c>
      <c r="F91" s="86">
        <f t="shared" ref="F91:G91" si="50">SUM(F90,F77,F75,F79,F81,F85)</f>
        <v>0</v>
      </c>
      <c r="G91" s="86">
        <f t="shared" si="50"/>
        <v>0</v>
      </c>
    </row>
    <row r="92" spans="1:7" ht="18.75" customHeight="1" thickBot="1" x14ac:dyDescent="0.25">
      <c r="A92" s="430" t="s">
        <v>268</v>
      </c>
      <c r="B92" s="431" t="s">
        <v>235</v>
      </c>
      <c r="C92" s="254" t="s">
        <v>236</v>
      </c>
      <c r="D92" s="255">
        <f>+D4+D24+D52+D72</f>
        <v>73437.75</v>
      </c>
      <c r="E92" s="404"/>
      <c r="F92" s="87">
        <f t="shared" ref="F92:G92" si="51">+F4+F24+F28+F52+F72</f>
        <v>0</v>
      </c>
      <c r="G92" s="87">
        <f t="shared" si="51"/>
        <v>0</v>
      </c>
    </row>
    <row r="93" spans="1:7" ht="17.25" customHeight="1" thickBot="1" x14ac:dyDescent="0.25">
      <c r="A93" s="430"/>
      <c r="B93" s="431"/>
      <c r="C93" s="256" t="s">
        <v>237</v>
      </c>
      <c r="D93" s="257">
        <f t="shared" ref="D93:D94" si="52">+D5+D25+D53+D73</f>
        <v>20333.39</v>
      </c>
      <c r="E93" s="404"/>
      <c r="F93" s="87">
        <f t="shared" ref="F93:G94" si="53">+F5+F25+F29+F53+F73</f>
        <v>0</v>
      </c>
      <c r="G93" s="87">
        <f t="shared" si="53"/>
        <v>0</v>
      </c>
    </row>
    <row r="94" spans="1:7" ht="14.25" customHeight="1" thickBot="1" x14ac:dyDescent="0.25">
      <c r="A94" s="430"/>
      <c r="B94" s="432"/>
      <c r="C94" s="256" t="s">
        <v>238</v>
      </c>
      <c r="D94" s="257">
        <f t="shared" si="52"/>
        <v>4896</v>
      </c>
      <c r="E94" s="404"/>
      <c r="F94" s="87">
        <f t="shared" si="53"/>
        <v>0</v>
      </c>
      <c r="G94" s="87">
        <f t="shared" si="53"/>
        <v>0</v>
      </c>
    </row>
    <row r="95" spans="1:7" ht="15.75" thickBot="1" x14ac:dyDescent="0.25">
      <c r="A95" s="430"/>
      <c r="B95" s="258"/>
      <c r="C95" s="259" t="s">
        <v>239</v>
      </c>
      <c r="D95" s="260"/>
      <c r="E95" s="85">
        <f>SUM(E92:E94)</f>
        <v>0</v>
      </c>
      <c r="F95" s="85">
        <f t="shared" ref="F95:G95" si="54">SUM(F92:F94)</f>
        <v>0</v>
      </c>
      <c r="G95" s="85">
        <f t="shared" si="54"/>
        <v>0</v>
      </c>
    </row>
    <row r="96" spans="1:7" ht="17.25" customHeight="1" thickBot="1" x14ac:dyDescent="0.25">
      <c r="A96" s="430"/>
      <c r="B96" s="261" t="s">
        <v>240</v>
      </c>
      <c r="C96" s="262" t="s">
        <v>241</v>
      </c>
      <c r="D96" s="282"/>
      <c r="E96" s="404"/>
      <c r="F96" s="91"/>
      <c r="G96" s="91"/>
    </row>
    <row r="97" spans="1:7" ht="15.75" thickBot="1" x14ac:dyDescent="0.25">
      <c r="A97" s="430"/>
      <c r="B97" s="261"/>
      <c r="C97" s="259" t="s">
        <v>242</v>
      </c>
      <c r="D97" s="260"/>
      <c r="E97" s="85">
        <f>SUM(E96)</f>
        <v>0</v>
      </c>
      <c r="F97" s="85">
        <f t="shared" ref="F97:G97" si="55">SUM(F96)</f>
        <v>0</v>
      </c>
      <c r="G97" s="85">
        <f t="shared" si="55"/>
        <v>0</v>
      </c>
    </row>
    <row r="98" spans="1:7" ht="20.25" customHeight="1" thickBot="1" x14ac:dyDescent="0.25">
      <c r="A98" s="430"/>
      <c r="B98" s="261" t="s">
        <v>243</v>
      </c>
      <c r="C98" s="262" t="s">
        <v>244</v>
      </c>
      <c r="D98" s="257"/>
      <c r="E98" s="404"/>
      <c r="F98" s="84">
        <f t="shared" ref="F98:G98" si="56">+F10+F34+F58+F76</f>
        <v>0</v>
      </c>
      <c r="G98" s="84">
        <f t="shared" si="56"/>
        <v>0</v>
      </c>
    </row>
    <row r="99" spans="1:7" ht="15.75" thickBot="1" x14ac:dyDescent="0.25">
      <c r="A99" s="430"/>
      <c r="B99" s="261"/>
      <c r="C99" s="259" t="s">
        <v>245</v>
      </c>
      <c r="D99" s="260"/>
      <c r="E99" s="85">
        <f>SUM(E98)</f>
        <v>0</v>
      </c>
      <c r="F99" s="85">
        <f t="shared" ref="F99:G99" si="57">SUM(F98)</f>
        <v>0</v>
      </c>
      <c r="G99" s="85">
        <f t="shared" si="57"/>
        <v>0</v>
      </c>
    </row>
    <row r="100" spans="1:7" ht="18" customHeight="1" thickBot="1" x14ac:dyDescent="0.25">
      <c r="A100" s="430"/>
      <c r="B100" s="261" t="s">
        <v>246</v>
      </c>
      <c r="C100" s="262" t="s">
        <v>33</v>
      </c>
      <c r="D100" s="257"/>
      <c r="E100" s="404"/>
      <c r="F100" s="84">
        <f t="shared" ref="F100:G100" si="58">+F12+F36+F60+F80</f>
        <v>0</v>
      </c>
      <c r="G100" s="84">
        <f t="shared" si="58"/>
        <v>0</v>
      </c>
    </row>
    <row r="101" spans="1:7" ht="15.75" thickBot="1" x14ac:dyDescent="0.25">
      <c r="A101" s="430"/>
      <c r="B101" s="261"/>
      <c r="C101" s="259" t="s">
        <v>245</v>
      </c>
      <c r="D101" s="260"/>
      <c r="E101" s="85">
        <f>SUM(E100)</f>
        <v>0</v>
      </c>
      <c r="F101" s="85">
        <f t="shared" ref="F101:G101" si="59">SUM(F100)</f>
        <v>0</v>
      </c>
      <c r="G101" s="85">
        <f t="shared" si="59"/>
        <v>0</v>
      </c>
    </row>
    <row r="102" spans="1:7" ht="14.25" customHeight="1" thickBot="1" x14ac:dyDescent="0.25">
      <c r="A102" s="430"/>
      <c r="B102" s="433" t="s">
        <v>247</v>
      </c>
      <c r="C102" s="264" t="s">
        <v>248</v>
      </c>
      <c r="D102" s="265">
        <f>+D14+D42+D62+D82</f>
        <v>4071</v>
      </c>
      <c r="E102" s="404"/>
      <c r="F102" s="84">
        <f t="shared" ref="F102:G102" si="60">+F14+F42+F62+F82</f>
        <v>0</v>
      </c>
      <c r="G102" s="84">
        <f t="shared" si="60"/>
        <v>0</v>
      </c>
    </row>
    <row r="103" spans="1:7" ht="14.25" customHeight="1" thickBot="1" x14ac:dyDescent="0.25">
      <c r="A103" s="430"/>
      <c r="B103" s="431"/>
      <c r="C103" s="264" t="s">
        <v>249</v>
      </c>
      <c r="D103" s="265">
        <f t="shared" ref="D103:D104" si="61">+D15+D43+D63+D83</f>
        <v>0</v>
      </c>
      <c r="E103" s="404"/>
      <c r="F103" s="84">
        <f t="shared" ref="F103:G104" si="62">+F15+F43+F63+F83</f>
        <v>0</v>
      </c>
      <c r="G103" s="84">
        <f t="shared" si="62"/>
        <v>0</v>
      </c>
    </row>
    <row r="104" spans="1:7" ht="14.25" customHeight="1" thickBot="1" x14ac:dyDescent="0.25">
      <c r="A104" s="430"/>
      <c r="B104" s="432"/>
      <c r="C104" s="264" t="s">
        <v>250</v>
      </c>
      <c r="D104" s="265">
        <f t="shared" si="61"/>
        <v>0</v>
      </c>
      <c r="E104" s="404"/>
      <c r="F104" s="84">
        <f t="shared" si="62"/>
        <v>0</v>
      </c>
      <c r="G104" s="84">
        <f t="shared" si="62"/>
        <v>0</v>
      </c>
    </row>
    <row r="105" spans="1:7" ht="15.75" thickBot="1" x14ac:dyDescent="0.25">
      <c r="A105" s="430"/>
      <c r="B105" s="266"/>
      <c r="C105" s="267" t="s">
        <v>251</v>
      </c>
      <c r="D105" s="280"/>
      <c r="E105" s="85">
        <f>SUM(E102:E104)</f>
        <v>0</v>
      </c>
      <c r="F105" s="85">
        <f t="shared" ref="F105:G105" si="63">SUM(F102:F104)</f>
        <v>0</v>
      </c>
      <c r="G105" s="85">
        <f t="shared" si="63"/>
        <v>0</v>
      </c>
    </row>
    <row r="106" spans="1:7" ht="13.5" customHeight="1" thickBot="1" x14ac:dyDescent="0.25">
      <c r="A106" s="430"/>
      <c r="B106" s="433" t="s">
        <v>252</v>
      </c>
      <c r="C106" s="269" t="s">
        <v>253</v>
      </c>
      <c r="D106" s="265">
        <f>+D18+D66+D86+D46</f>
        <v>203.55</v>
      </c>
      <c r="E106" s="404"/>
      <c r="F106" s="84">
        <f t="shared" ref="F106:G106" si="64">+F18+F46+F66+F86</f>
        <v>0</v>
      </c>
      <c r="G106" s="84">
        <f t="shared" si="64"/>
        <v>0</v>
      </c>
    </row>
    <row r="107" spans="1:7" ht="15" customHeight="1" thickBot="1" x14ac:dyDescent="0.25">
      <c r="A107" s="430"/>
      <c r="B107" s="431"/>
      <c r="C107" s="264" t="s">
        <v>254</v>
      </c>
      <c r="D107" s="265">
        <f t="shared" ref="D107:D109" si="65">+D19+D67+D87+D47</f>
        <v>203.55</v>
      </c>
      <c r="E107" s="404"/>
      <c r="F107" s="84">
        <f t="shared" ref="F107:G109" si="66">+F19+F47+F67+F87</f>
        <v>0</v>
      </c>
      <c r="G107" s="84">
        <f t="shared" si="66"/>
        <v>0</v>
      </c>
    </row>
    <row r="108" spans="1:7" ht="13.5" customHeight="1" thickBot="1" x14ac:dyDescent="0.25">
      <c r="A108" s="430"/>
      <c r="B108" s="431"/>
      <c r="C108" s="264" t="s">
        <v>255</v>
      </c>
      <c r="D108" s="265">
        <f t="shared" si="65"/>
        <v>0</v>
      </c>
      <c r="E108" s="404"/>
      <c r="F108" s="84">
        <f t="shared" si="66"/>
        <v>0</v>
      </c>
      <c r="G108" s="84">
        <f t="shared" si="66"/>
        <v>0</v>
      </c>
    </row>
    <row r="109" spans="1:7" ht="15" customHeight="1" thickBot="1" x14ac:dyDescent="0.25">
      <c r="A109" s="430"/>
      <c r="B109" s="432"/>
      <c r="C109" s="264" t="s">
        <v>256</v>
      </c>
      <c r="D109" s="265">
        <f t="shared" si="65"/>
        <v>0</v>
      </c>
      <c r="E109" s="404"/>
      <c r="F109" s="84">
        <f t="shared" si="66"/>
        <v>0</v>
      </c>
      <c r="G109" s="84">
        <f t="shared" si="66"/>
        <v>0</v>
      </c>
    </row>
    <row r="110" spans="1:7" ht="15" customHeight="1" thickBot="1" x14ac:dyDescent="0.25">
      <c r="A110" s="430"/>
      <c r="B110" s="270"/>
      <c r="C110" s="271" t="s">
        <v>257</v>
      </c>
      <c r="D110" s="272"/>
      <c r="E110" s="85">
        <f>SUM(E106:E109)</f>
        <v>0</v>
      </c>
      <c r="F110" s="85">
        <f t="shared" ref="F110:G110" si="67">SUM(F106:F109)</f>
        <v>0</v>
      </c>
      <c r="G110" s="85">
        <f t="shared" si="67"/>
        <v>0</v>
      </c>
    </row>
    <row r="111" spans="1:7" ht="15.75" thickBot="1" x14ac:dyDescent="0.25">
      <c r="A111" s="430"/>
      <c r="B111" s="283"/>
      <c r="C111" s="274" t="s">
        <v>258</v>
      </c>
      <c r="D111" s="275"/>
      <c r="E111" s="86">
        <f>SUM(E110,E97,E95,E99,E101,E105)</f>
        <v>0</v>
      </c>
      <c r="F111" s="86">
        <f t="shared" ref="F111:G111" si="68">SUM(F110,F97,F95,F99,F101,F105)</f>
        <v>0</v>
      </c>
      <c r="G111" s="86">
        <f t="shared" si="68"/>
        <v>0</v>
      </c>
    </row>
  </sheetData>
  <sheetProtection algorithmName="SHA-512" hashValue="fCwPMsON2sfgpmANxcMBFytjvNh693gQFH2MKd0aRZJ/3+izXRtsqwgSL/ex/LukNkl1HP+PmAvjGWkYqnjl7A==" saltValue="hiP+x01yqpgE2tR/jZcudA==" spinCount="100000" sheet="1" objects="1" scenarios="1"/>
  <autoFilter ref="A3:G111" xr:uid="{B4ECD7EA-1CC9-4918-8E70-B1A522E1033E}"/>
  <mergeCells count="22">
    <mergeCell ref="A92:A111"/>
    <mergeCell ref="B92:B94"/>
    <mergeCell ref="B28:B30"/>
    <mergeCell ref="B62:B64"/>
    <mergeCell ref="B66:B69"/>
    <mergeCell ref="B82:B84"/>
    <mergeCell ref="B86:B89"/>
    <mergeCell ref="B102:B104"/>
    <mergeCell ref="B106:B109"/>
    <mergeCell ref="B1:G1"/>
    <mergeCell ref="A4:A23"/>
    <mergeCell ref="B4:B6"/>
    <mergeCell ref="A52:A71"/>
    <mergeCell ref="A72:A91"/>
    <mergeCell ref="B52:B54"/>
    <mergeCell ref="A24:A51"/>
    <mergeCell ref="B24:B26"/>
    <mergeCell ref="B72:B74"/>
    <mergeCell ref="B14:B16"/>
    <mergeCell ref="B18:B21"/>
    <mergeCell ref="B42:B44"/>
    <mergeCell ref="B46:B49"/>
  </mergeCells>
  <hyperlinks>
    <hyperlink ref="A1" location="Inici!A1" display="Inici" xr:uid="{1D6B09CF-317A-4C37-8CA1-60C1A30C75DC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8"/>
  <sheetViews>
    <sheetView zoomScale="130" zoomScaleNormal="130" workbookViewId="0">
      <pane xSplit="4" ySplit="3" topLeftCell="E113" activePane="bottomRight" state="frozen"/>
      <selection pane="topRight" activeCell="G1" sqref="G1"/>
      <selection pane="bottomLeft" activeCell="A5" sqref="A5"/>
      <selection pane="bottomRight" activeCell="E128" sqref="E128:E136"/>
    </sheetView>
  </sheetViews>
  <sheetFormatPr baseColWidth="10" defaultColWidth="11.42578125" defaultRowHeight="15" x14ac:dyDescent="0.25"/>
  <cols>
    <col min="1" max="1" width="15.42578125" style="1" customWidth="1"/>
    <col min="2" max="2" width="16.28515625" style="1" customWidth="1"/>
    <col min="3" max="3" width="42.85546875" style="1" customWidth="1"/>
    <col min="4" max="4" width="11.42578125" style="1" customWidth="1"/>
    <col min="5" max="5" width="16.85546875" customWidth="1"/>
    <col min="6" max="6" width="15.42578125" customWidth="1"/>
    <col min="7" max="7" width="17.140625" customWidth="1"/>
    <col min="8" max="16384" width="11.42578125" style="1"/>
  </cols>
  <sheetData>
    <row r="1" spans="1:7" ht="24" customHeight="1" x14ac:dyDescent="0.2">
      <c r="A1" s="353" t="s">
        <v>28</v>
      </c>
      <c r="B1" s="425" t="s">
        <v>344</v>
      </c>
      <c r="C1" s="425"/>
      <c r="D1" s="425"/>
      <c r="E1" s="425"/>
      <c r="F1" s="425"/>
      <c r="G1" s="425"/>
    </row>
    <row r="2" spans="1:7" ht="15.75" thickBot="1" x14ac:dyDescent="0.3">
      <c r="C2" s="3"/>
    </row>
    <row r="3" spans="1:7" ht="45.75" thickBot="1" x14ac:dyDescent="0.25">
      <c r="A3" s="27" t="s">
        <v>218</v>
      </c>
      <c r="B3" s="249" t="s">
        <v>219</v>
      </c>
      <c r="C3" s="250" t="s">
        <v>220</v>
      </c>
      <c r="D3" s="28" t="s">
        <v>221</v>
      </c>
      <c r="E3" s="98" t="s">
        <v>357</v>
      </c>
      <c r="F3" s="28" t="s">
        <v>61</v>
      </c>
      <c r="G3" s="28" t="s">
        <v>60</v>
      </c>
    </row>
    <row r="4" spans="1:7" s="6" customFormat="1" ht="16.5" customHeight="1" x14ac:dyDescent="0.25">
      <c r="A4" s="434" t="s">
        <v>234</v>
      </c>
      <c r="B4" s="434" t="s">
        <v>269</v>
      </c>
      <c r="C4" s="284" t="s">
        <v>270</v>
      </c>
      <c r="D4" s="285">
        <v>153</v>
      </c>
      <c r="E4" s="404"/>
      <c r="F4" s="88">
        <f>+E4*'Escandall del Servei'!$C$34</f>
        <v>0</v>
      </c>
      <c r="G4" s="88">
        <f>+F4/12</f>
        <v>0</v>
      </c>
    </row>
    <row r="5" spans="1:7" s="6" customFormat="1" x14ac:dyDescent="0.25">
      <c r="A5" s="435"/>
      <c r="B5" s="435"/>
      <c r="C5" s="286" t="s">
        <v>271</v>
      </c>
      <c r="D5" s="287">
        <v>70</v>
      </c>
      <c r="E5" s="404"/>
      <c r="F5" s="88">
        <f>+E5*'Escandall del Servei'!$C$34</f>
        <v>0</v>
      </c>
      <c r="G5" s="88">
        <f t="shared" ref="G5:G8" si="0">+F5/12</f>
        <v>0</v>
      </c>
    </row>
    <row r="6" spans="1:7" s="6" customFormat="1" x14ac:dyDescent="0.25">
      <c r="A6" s="435"/>
      <c r="B6" s="435"/>
      <c r="C6" s="286" t="s">
        <v>272</v>
      </c>
      <c r="D6" s="288">
        <v>1022.93</v>
      </c>
      <c r="E6" s="404"/>
      <c r="F6" s="88">
        <f>+E6*'Escandall del Servei'!$C$34</f>
        <v>0</v>
      </c>
      <c r="G6" s="88">
        <f t="shared" si="0"/>
        <v>0</v>
      </c>
    </row>
    <row r="7" spans="1:7" s="6" customFormat="1" x14ac:dyDescent="0.25">
      <c r="A7" s="435"/>
      <c r="B7" s="435"/>
      <c r="C7" s="286" t="s">
        <v>273</v>
      </c>
      <c r="D7" s="287">
        <v>50</v>
      </c>
      <c r="E7" s="404"/>
      <c r="F7" s="88">
        <f>+E7*'Escandall del Servei'!$C$34</f>
        <v>0</v>
      </c>
      <c r="G7" s="88">
        <f t="shared" si="0"/>
        <v>0</v>
      </c>
    </row>
    <row r="8" spans="1:7" s="6" customFormat="1" ht="15.75" thickBot="1" x14ac:dyDescent="0.3">
      <c r="A8" s="435"/>
      <c r="B8" s="435"/>
      <c r="C8" s="286" t="s">
        <v>274</v>
      </c>
      <c r="D8" s="289"/>
      <c r="E8" s="404"/>
      <c r="F8" s="88">
        <f>+E8*'Escandall del Servei'!$C$34</f>
        <v>0</v>
      </c>
      <c r="G8" s="88">
        <f t="shared" si="0"/>
        <v>0</v>
      </c>
    </row>
    <row r="9" spans="1:7" s="10" customFormat="1" ht="15.75" thickBot="1" x14ac:dyDescent="0.3">
      <c r="A9" s="435"/>
      <c r="B9" s="436"/>
      <c r="C9" s="290" t="s">
        <v>275</v>
      </c>
      <c r="D9" s="291"/>
      <c r="E9" s="9">
        <f>SUM(E4:E8)</f>
        <v>0</v>
      </c>
      <c r="F9" s="9">
        <f t="shared" ref="F9:G9" si="1">SUM(F4:F8)</f>
        <v>0</v>
      </c>
      <c r="G9" s="9">
        <f t="shared" si="1"/>
        <v>0</v>
      </c>
    </row>
    <row r="10" spans="1:7" s="6" customFormat="1" x14ac:dyDescent="0.25">
      <c r="A10" s="435"/>
      <c r="B10" s="434" t="s">
        <v>276</v>
      </c>
      <c r="C10" s="284" t="s">
        <v>277</v>
      </c>
      <c r="D10" s="292"/>
      <c r="E10" s="404"/>
      <c r="F10" s="88">
        <f>+E10*'Escandall del Servei'!$C$34</f>
        <v>0</v>
      </c>
      <c r="G10" s="88">
        <f t="shared" ref="G10:G15" si="2">+F10/12</f>
        <v>0</v>
      </c>
    </row>
    <row r="11" spans="1:7" s="6" customFormat="1" x14ac:dyDescent="0.25">
      <c r="A11" s="435"/>
      <c r="B11" s="435"/>
      <c r="C11" s="293" t="s">
        <v>270</v>
      </c>
      <c r="D11" s="294">
        <v>153</v>
      </c>
      <c r="E11" s="404"/>
      <c r="F11" s="88">
        <f>+E11*'Escandall del Servei'!$C$34</f>
        <v>0</v>
      </c>
      <c r="G11" s="88">
        <f t="shared" si="2"/>
        <v>0</v>
      </c>
    </row>
    <row r="12" spans="1:7" s="6" customFormat="1" x14ac:dyDescent="0.25">
      <c r="A12" s="435"/>
      <c r="B12" s="435"/>
      <c r="C12" s="293" t="s">
        <v>271</v>
      </c>
      <c r="D12" s="294">
        <v>70</v>
      </c>
      <c r="E12" s="404"/>
      <c r="F12" s="88">
        <f>+E12*'Escandall del Servei'!$C$34</f>
        <v>0</v>
      </c>
      <c r="G12" s="88">
        <f t="shared" si="2"/>
        <v>0</v>
      </c>
    </row>
    <row r="13" spans="1:7" s="6" customFormat="1" x14ac:dyDescent="0.25">
      <c r="A13" s="435"/>
      <c r="B13" s="435"/>
      <c r="C13" s="293" t="s">
        <v>272</v>
      </c>
      <c r="D13" s="295">
        <v>1022.93</v>
      </c>
      <c r="E13" s="404"/>
      <c r="F13" s="88">
        <f>+E13*'Escandall del Servei'!$C$34</f>
        <v>0</v>
      </c>
      <c r="G13" s="88">
        <f t="shared" si="2"/>
        <v>0</v>
      </c>
    </row>
    <row r="14" spans="1:7" s="6" customFormat="1" x14ac:dyDescent="0.25">
      <c r="A14" s="435"/>
      <c r="B14" s="435"/>
      <c r="C14" s="293" t="s">
        <v>273</v>
      </c>
      <c r="D14" s="294">
        <v>50</v>
      </c>
      <c r="E14" s="404"/>
      <c r="F14" s="88">
        <f>+E14*'Escandall del Servei'!$C$34</f>
        <v>0</v>
      </c>
      <c r="G14" s="88">
        <f t="shared" si="2"/>
        <v>0</v>
      </c>
    </row>
    <row r="15" spans="1:7" s="6" customFormat="1" ht="15.75" thickBot="1" x14ac:dyDescent="0.3">
      <c r="A15" s="435"/>
      <c r="B15" s="435"/>
      <c r="C15" s="293" t="s">
        <v>274</v>
      </c>
      <c r="D15" s="296"/>
      <c r="E15" s="404"/>
      <c r="F15" s="88">
        <f>+E15*'Escandall del Servei'!$C$34</f>
        <v>0</v>
      </c>
      <c r="G15" s="88">
        <f t="shared" si="2"/>
        <v>0</v>
      </c>
    </row>
    <row r="16" spans="1:7" s="10" customFormat="1" ht="15.75" thickBot="1" x14ac:dyDescent="0.3">
      <c r="A16" s="435"/>
      <c r="B16" s="436"/>
      <c r="C16" s="290" t="s">
        <v>278</v>
      </c>
      <c r="D16" s="291"/>
      <c r="E16" s="9">
        <f>SUM(E10:E15)</f>
        <v>0</v>
      </c>
      <c r="F16" s="9">
        <f t="shared" ref="F16:G16" si="3">SUM(F10:F15)</f>
        <v>0</v>
      </c>
      <c r="G16" s="9">
        <f t="shared" si="3"/>
        <v>0</v>
      </c>
    </row>
    <row r="17" spans="1:7" s="6" customFormat="1" x14ac:dyDescent="0.25">
      <c r="A17" s="435"/>
      <c r="B17" s="434" t="s">
        <v>279</v>
      </c>
      <c r="C17" s="284" t="s">
        <v>280</v>
      </c>
      <c r="D17" s="297"/>
      <c r="E17" s="84">
        <f>+'[10]Caves-Escardes'!T17</f>
        <v>0</v>
      </c>
      <c r="F17" s="88">
        <f>+E17*'Escandall del Servei'!$C$34</f>
        <v>0</v>
      </c>
      <c r="G17" s="88">
        <f t="shared" ref="G17:G18" si="4">+F17/12</f>
        <v>0</v>
      </c>
    </row>
    <row r="18" spans="1:7" s="6" customFormat="1" ht="15.75" thickBot="1" x14ac:dyDescent="0.3">
      <c r="A18" s="435"/>
      <c r="B18" s="435"/>
      <c r="C18" s="293" t="s">
        <v>270</v>
      </c>
      <c r="D18" s="295"/>
      <c r="E18" s="84">
        <f>+'[10]Caves-Escardes'!T18</f>
        <v>0</v>
      </c>
      <c r="F18" s="88">
        <f>+E18*'Escandall del Servei'!$C$34</f>
        <v>0</v>
      </c>
      <c r="G18" s="88">
        <f t="shared" si="4"/>
        <v>0</v>
      </c>
    </row>
    <row r="19" spans="1:7" s="10" customFormat="1" ht="15.75" thickBot="1" x14ac:dyDescent="0.3">
      <c r="A19" s="435"/>
      <c r="B19" s="436"/>
      <c r="C19" s="290" t="s">
        <v>281</v>
      </c>
      <c r="D19" s="291"/>
      <c r="E19" s="9">
        <f>SUM(E17:E18)</f>
        <v>0</v>
      </c>
      <c r="F19" s="9">
        <f t="shared" ref="F19:G19" si="5">SUM(F17:F18)</f>
        <v>0</v>
      </c>
      <c r="G19" s="9">
        <f t="shared" si="5"/>
        <v>0</v>
      </c>
    </row>
    <row r="20" spans="1:7" s="6" customFormat="1" ht="15.75" customHeight="1" x14ac:dyDescent="0.25">
      <c r="A20" s="435"/>
      <c r="B20" s="177"/>
      <c r="C20" s="284" t="s">
        <v>282</v>
      </c>
      <c r="D20" s="297">
        <v>10994.64</v>
      </c>
      <c r="E20" s="404"/>
      <c r="F20" s="88">
        <f>+E20*'Escandall del Servei'!$C$34</f>
        <v>0</v>
      </c>
      <c r="G20" s="88">
        <f t="shared" ref="G20:G28" si="6">+F20/12</f>
        <v>0</v>
      </c>
    </row>
    <row r="21" spans="1:7" s="6" customFormat="1" ht="15.75" customHeight="1" x14ac:dyDescent="0.25">
      <c r="A21" s="435"/>
      <c r="B21" s="435" t="s">
        <v>276</v>
      </c>
      <c r="C21" s="298" t="s">
        <v>282</v>
      </c>
      <c r="D21" s="73"/>
      <c r="E21" s="404"/>
      <c r="F21" s="88">
        <f>+E21*'Escandall del Servei'!$C$34</f>
        <v>0</v>
      </c>
      <c r="G21" s="88">
        <f t="shared" si="6"/>
        <v>0</v>
      </c>
    </row>
    <row r="22" spans="1:7" s="6" customFormat="1" x14ac:dyDescent="0.25">
      <c r="A22" s="435"/>
      <c r="B22" s="435"/>
      <c r="C22" s="293" t="s">
        <v>283</v>
      </c>
      <c r="D22" s="295"/>
      <c r="E22" s="404"/>
      <c r="F22" s="88">
        <f>+E22*'Escandall del Servei'!$C$34</f>
        <v>0</v>
      </c>
      <c r="G22" s="88">
        <f t="shared" si="6"/>
        <v>0</v>
      </c>
    </row>
    <row r="23" spans="1:7" s="6" customFormat="1" x14ac:dyDescent="0.25">
      <c r="A23" s="435"/>
      <c r="B23" s="435"/>
      <c r="C23" s="293" t="s">
        <v>284</v>
      </c>
      <c r="D23" s="295"/>
      <c r="E23" s="404"/>
      <c r="F23" s="88">
        <f>+E23*'Escandall del Servei'!$C$34</f>
        <v>0</v>
      </c>
      <c r="G23" s="88">
        <f t="shared" si="6"/>
        <v>0</v>
      </c>
    </row>
    <row r="24" spans="1:7" s="6" customFormat="1" x14ac:dyDescent="0.25">
      <c r="A24" s="435"/>
      <c r="B24" s="435"/>
      <c r="C24" s="293" t="s">
        <v>284</v>
      </c>
      <c r="D24" s="295"/>
      <c r="E24" s="404"/>
      <c r="F24" s="88">
        <f>+E24*'Escandall del Servei'!$C$34</f>
        <v>0</v>
      </c>
      <c r="G24" s="88">
        <f t="shared" si="6"/>
        <v>0</v>
      </c>
    </row>
    <row r="25" spans="1:7" s="6" customFormat="1" x14ac:dyDescent="0.25">
      <c r="A25" s="435"/>
      <c r="B25" s="435"/>
      <c r="C25" s="293" t="s">
        <v>274</v>
      </c>
      <c r="D25" s="295"/>
      <c r="E25" s="404"/>
      <c r="F25" s="88">
        <f>+E25*'Escandall del Servei'!$C$34</f>
        <v>0</v>
      </c>
      <c r="G25" s="88">
        <f t="shared" si="6"/>
        <v>0</v>
      </c>
    </row>
    <row r="26" spans="1:7" s="6" customFormat="1" x14ac:dyDescent="0.25">
      <c r="A26" s="435"/>
      <c r="B26" s="435"/>
      <c r="C26" s="293" t="s">
        <v>274</v>
      </c>
      <c r="D26" s="295"/>
      <c r="E26" s="404"/>
      <c r="F26" s="88">
        <f>+E26*'Escandall del Servei'!$C$34</f>
        <v>0</v>
      </c>
      <c r="G26" s="88">
        <f t="shared" si="6"/>
        <v>0</v>
      </c>
    </row>
    <row r="27" spans="1:7" s="6" customFormat="1" x14ac:dyDescent="0.25">
      <c r="A27" s="435"/>
      <c r="B27" s="435"/>
      <c r="C27" s="293" t="s">
        <v>285</v>
      </c>
      <c r="D27" s="295"/>
      <c r="E27" s="404"/>
      <c r="F27" s="88">
        <f>+E27*'Escandall del Servei'!$C$34</f>
        <v>0</v>
      </c>
      <c r="G27" s="88">
        <f t="shared" si="6"/>
        <v>0</v>
      </c>
    </row>
    <row r="28" spans="1:7" s="6" customFormat="1" ht="15.75" thickBot="1" x14ac:dyDescent="0.3">
      <c r="A28" s="435"/>
      <c r="B28" s="435"/>
      <c r="C28" s="293" t="s">
        <v>285</v>
      </c>
      <c r="D28" s="295"/>
      <c r="E28" s="404"/>
      <c r="F28" s="88">
        <f>+E28*'Escandall del Servei'!$C$34</f>
        <v>0</v>
      </c>
      <c r="G28" s="88">
        <f t="shared" si="6"/>
        <v>0</v>
      </c>
    </row>
    <row r="29" spans="1:7" s="10" customFormat="1" ht="15.75" thickBot="1" x14ac:dyDescent="0.3">
      <c r="A29" s="435"/>
      <c r="B29" s="437"/>
      <c r="C29" s="290" t="s">
        <v>286</v>
      </c>
      <c r="D29" s="291"/>
      <c r="E29" s="9">
        <f>SUM(E20:E28)</f>
        <v>0</v>
      </c>
      <c r="F29" s="9">
        <f t="shared" ref="F29:G29" si="7">SUM(F20:F28)</f>
        <v>0</v>
      </c>
      <c r="G29" s="9">
        <f t="shared" si="7"/>
        <v>0</v>
      </c>
    </row>
    <row r="30" spans="1:7" s="10" customFormat="1" ht="15.75" thickBot="1" x14ac:dyDescent="0.3">
      <c r="A30" s="436"/>
      <c r="B30" s="299"/>
      <c r="C30" s="300" t="s">
        <v>287</v>
      </c>
      <c r="D30" s="42"/>
      <c r="E30" s="11">
        <f>SUM(E29,E19,E16,E9)</f>
        <v>0</v>
      </c>
      <c r="F30" s="11">
        <f t="shared" ref="F30:G30" si="8">SUM(F29,F19,F16,F9)</f>
        <v>0</v>
      </c>
      <c r="G30" s="11">
        <f t="shared" si="8"/>
        <v>0</v>
      </c>
    </row>
    <row r="31" spans="1:7" s="6" customFormat="1" ht="14.45" customHeight="1" x14ac:dyDescent="0.25">
      <c r="A31" s="434" t="s">
        <v>259</v>
      </c>
      <c r="B31" s="434" t="s">
        <v>269</v>
      </c>
      <c r="C31" s="284" t="s">
        <v>270</v>
      </c>
      <c r="D31" s="285">
        <v>36</v>
      </c>
      <c r="E31" s="404"/>
      <c r="F31" s="88">
        <f>+E31*'Escandall del Servei'!$C$34</f>
        <v>0</v>
      </c>
      <c r="G31" s="88">
        <f t="shared" ref="G31:G35" si="9">+F31/12</f>
        <v>0</v>
      </c>
    </row>
    <row r="32" spans="1:7" s="6" customFormat="1" x14ac:dyDescent="0.25">
      <c r="A32" s="435"/>
      <c r="B32" s="435"/>
      <c r="C32" s="293" t="s">
        <v>271</v>
      </c>
      <c r="D32" s="294">
        <v>136</v>
      </c>
      <c r="E32" s="404"/>
      <c r="F32" s="88">
        <f>+E32*'Escandall del Servei'!$C$34</f>
        <v>0</v>
      </c>
      <c r="G32" s="88">
        <f t="shared" si="9"/>
        <v>0</v>
      </c>
    </row>
    <row r="33" spans="1:7" s="6" customFormat="1" x14ac:dyDescent="0.25">
      <c r="A33" s="435"/>
      <c r="B33" s="435"/>
      <c r="C33" s="293" t="s">
        <v>272</v>
      </c>
      <c r="D33" s="295">
        <v>82.28</v>
      </c>
      <c r="E33" s="404"/>
      <c r="F33" s="88">
        <f>+E33*'Escandall del Servei'!$C$34</f>
        <v>0</v>
      </c>
      <c r="G33" s="88">
        <f t="shared" si="9"/>
        <v>0</v>
      </c>
    </row>
    <row r="34" spans="1:7" s="6" customFormat="1" x14ac:dyDescent="0.25">
      <c r="A34" s="435"/>
      <c r="B34" s="435"/>
      <c r="C34" s="293" t="s">
        <v>273</v>
      </c>
      <c r="D34" s="294">
        <v>31</v>
      </c>
      <c r="E34" s="404"/>
      <c r="F34" s="88">
        <f>+E34*'Escandall del Servei'!$C$34</f>
        <v>0</v>
      </c>
      <c r="G34" s="88">
        <f t="shared" si="9"/>
        <v>0</v>
      </c>
    </row>
    <row r="35" spans="1:7" s="6" customFormat="1" ht="15.75" thickBot="1" x14ac:dyDescent="0.3">
      <c r="A35" s="435"/>
      <c r="B35" s="435"/>
      <c r="C35" s="293" t="s">
        <v>274</v>
      </c>
      <c r="D35" s="296"/>
      <c r="E35" s="404"/>
      <c r="F35" s="88">
        <f>+E35*'Escandall del Servei'!$C$34</f>
        <v>0</v>
      </c>
      <c r="G35" s="88">
        <f t="shared" si="9"/>
        <v>0</v>
      </c>
    </row>
    <row r="36" spans="1:7" s="10" customFormat="1" ht="15.75" thickBot="1" x14ac:dyDescent="0.3">
      <c r="A36" s="435"/>
      <c r="B36" s="436"/>
      <c r="C36" s="290" t="s">
        <v>275</v>
      </c>
      <c r="D36" s="291"/>
      <c r="E36" s="9">
        <f>SUM(E31:E35)</f>
        <v>0</v>
      </c>
      <c r="F36" s="9">
        <f t="shared" ref="F36:G36" si="10">SUM(F31:F35)</f>
        <v>0</v>
      </c>
      <c r="G36" s="9">
        <f t="shared" si="10"/>
        <v>0</v>
      </c>
    </row>
    <row r="37" spans="1:7" s="6" customFormat="1" ht="14.45" customHeight="1" x14ac:dyDescent="0.25">
      <c r="A37" s="435"/>
      <c r="B37" s="434" t="s">
        <v>276</v>
      </c>
      <c r="C37" s="284" t="s">
        <v>277</v>
      </c>
      <c r="D37" s="292"/>
      <c r="E37" s="404"/>
      <c r="F37" s="88">
        <f>+E37*'Escandall del Servei'!$C$34</f>
        <v>0</v>
      </c>
      <c r="G37" s="88">
        <f t="shared" ref="G37:G42" si="11">+F37/12</f>
        <v>0</v>
      </c>
    </row>
    <row r="38" spans="1:7" s="6" customFormat="1" x14ac:dyDescent="0.25">
      <c r="A38" s="435"/>
      <c r="B38" s="435"/>
      <c r="C38" s="293" t="s">
        <v>270</v>
      </c>
      <c r="D38" s="294">
        <v>36</v>
      </c>
      <c r="E38" s="404"/>
      <c r="F38" s="88">
        <f>+E38*'Escandall del Servei'!$C$34</f>
        <v>0</v>
      </c>
      <c r="G38" s="88">
        <f t="shared" si="11"/>
        <v>0</v>
      </c>
    </row>
    <row r="39" spans="1:7" s="6" customFormat="1" x14ac:dyDescent="0.25">
      <c r="A39" s="435"/>
      <c r="B39" s="435"/>
      <c r="C39" s="293" t="s">
        <v>271</v>
      </c>
      <c r="D39" s="294">
        <v>136</v>
      </c>
      <c r="E39" s="404"/>
      <c r="F39" s="88">
        <f>+E39*'Escandall del Servei'!$C$34</f>
        <v>0</v>
      </c>
      <c r="G39" s="88">
        <f t="shared" si="11"/>
        <v>0</v>
      </c>
    </row>
    <row r="40" spans="1:7" s="6" customFormat="1" x14ac:dyDescent="0.25">
      <c r="A40" s="435"/>
      <c r="B40" s="435"/>
      <c r="C40" s="293" t="s">
        <v>272</v>
      </c>
      <c r="D40" s="295">
        <v>82.28</v>
      </c>
      <c r="E40" s="404"/>
      <c r="F40" s="88">
        <f>+E40*'Escandall del Servei'!$C$34</f>
        <v>0</v>
      </c>
      <c r="G40" s="88">
        <f t="shared" si="11"/>
        <v>0</v>
      </c>
    </row>
    <row r="41" spans="1:7" s="6" customFormat="1" x14ac:dyDescent="0.25">
      <c r="A41" s="435"/>
      <c r="B41" s="435"/>
      <c r="C41" s="293" t="s">
        <v>273</v>
      </c>
      <c r="D41" s="294">
        <v>31</v>
      </c>
      <c r="E41" s="404"/>
      <c r="F41" s="88">
        <f>+E41*'Escandall del Servei'!$C$34</f>
        <v>0</v>
      </c>
      <c r="G41" s="88">
        <f t="shared" si="11"/>
        <v>0</v>
      </c>
    </row>
    <row r="42" spans="1:7" s="6" customFormat="1" ht="15.75" thickBot="1" x14ac:dyDescent="0.3">
      <c r="A42" s="435"/>
      <c r="B42" s="435"/>
      <c r="C42" s="293" t="s">
        <v>274</v>
      </c>
      <c r="D42" s="296"/>
      <c r="E42" s="404"/>
      <c r="F42" s="88">
        <f>+E42*'Escandall del Servei'!$C$34</f>
        <v>0</v>
      </c>
      <c r="G42" s="88">
        <f t="shared" si="11"/>
        <v>0</v>
      </c>
    </row>
    <row r="43" spans="1:7" s="10" customFormat="1" ht="15.75" thickBot="1" x14ac:dyDescent="0.3">
      <c r="A43" s="435"/>
      <c r="B43" s="436"/>
      <c r="C43" s="290" t="s">
        <v>278</v>
      </c>
      <c r="D43" s="291"/>
      <c r="E43" s="9">
        <f>SUM(E37:E42)</f>
        <v>0</v>
      </c>
      <c r="F43" s="9">
        <f t="shared" ref="F43:G43" si="12">SUM(F37:F42)</f>
        <v>0</v>
      </c>
      <c r="G43" s="9">
        <f t="shared" si="12"/>
        <v>0</v>
      </c>
    </row>
    <row r="44" spans="1:7" s="6" customFormat="1" x14ac:dyDescent="0.25">
      <c r="A44" s="435"/>
      <c r="B44" s="434" t="s">
        <v>279</v>
      </c>
      <c r="C44" s="284" t="s">
        <v>280</v>
      </c>
      <c r="D44" s="297"/>
      <c r="E44" s="404"/>
      <c r="F44" s="88">
        <f>+E44*'Escandall del Servei'!$C$34</f>
        <v>0</v>
      </c>
      <c r="G44" s="88">
        <f t="shared" ref="G44:G45" si="13">+F44/12</f>
        <v>0</v>
      </c>
    </row>
    <row r="45" spans="1:7" s="6" customFormat="1" ht="15.75" thickBot="1" x14ac:dyDescent="0.3">
      <c r="A45" s="435"/>
      <c r="B45" s="435"/>
      <c r="C45" s="293" t="s">
        <v>270</v>
      </c>
      <c r="D45" s="295"/>
      <c r="E45" s="404"/>
      <c r="F45" s="88">
        <f>+E45*'Escandall del Servei'!$C$34</f>
        <v>0</v>
      </c>
      <c r="G45" s="88">
        <f t="shared" si="13"/>
        <v>0</v>
      </c>
    </row>
    <row r="46" spans="1:7" s="10" customFormat="1" ht="15.75" thickBot="1" x14ac:dyDescent="0.3">
      <c r="A46" s="435"/>
      <c r="B46" s="436"/>
      <c r="C46" s="290" t="s">
        <v>281</v>
      </c>
      <c r="D46" s="291"/>
      <c r="E46" s="9">
        <f>SUM(E44:E45)</f>
        <v>0</v>
      </c>
      <c r="F46" s="9">
        <f t="shared" ref="F46:G46" si="14">SUM(F44:F45)</f>
        <v>0</v>
      </c>
      <c r="G46" s="9">
        <f t="shared" si="14"/>
        <v>0</v>
      </c>
    </row>
    <row r="47" spans="1:7" s="6" customFormat="1" ht="15.75" customHeight="1" x14ac:dyDescent="0.25">
      <c r="A47" s="435"/>
      <c r="B47" s="177"/>
      <c r="C47" s="284" t="s">
        <v>282</v>
      </c>
      <c r="D47" s="297">
        <v>3803.3</v>
      </c>
      <c r="E47" s="404"/>
      <c r="F47" s="88">
        <f>+E47*'Escandall del Servei'!$C$34</f>
        <v>0</v>
      </c>
      <c r="G47" s="88">
        <f t="shared" ref="G47:G55" si="15">+F47/12</f>
        <v>0</v>
      </c>
    </row>
    <row r="48" spans="1:7" s="6" customFormat="1" ht="14.45" customHeight="1" x14ac:dyDescent="0.25">
      <c r="A48" s="435"/>
      <c r="B48" s="435" t="s">
        <v>276</v>
      </c>
      <c r="C48" s="298" t="s">
        <v>282</v>
      </c>
      <c r="D48" s="73"/>
      <c r="E48" s="404"/>
      <c r="F48" s="88">
        <f>+E48*'Escandall del Servei'!$C$34</f>
        <v>0</v>
      </c>
      <c r="G48" s="88">
        <f t="shared" si="15"/>
        <v>0</v>
      </c>
    </row>
    <row r="49" spans="1:7" s="6" customFormat="1" x14ac:dyDescent="0.25">
      <c r="A49" s="435"/>
      <c r="B49" s="435"/>
      <c r="C49" s="293" t="s">
        <v>283</v>
      </c>
      <c r="D49" s="295"/>
      <c r="E49" s="404"/>
      <c r="F49" s="88">
        <f>+E49*'Escandall del Servei'!$C$34</f>
        <v>0</v>
      </c>
      <c r="G49" s="88">
        <f t="shared" si="15"/>
        <v>0</v>
      </c>
    </row>
    <row r="50" spans="1:7" s="6" customFormat="1" x14ac:dyDescent="0.25">
      <c r="A50" s="435"/>
      <c r="B50" s="435"/>
      <c r="C50" s="293" t="s">
        <v>284</v>
      </c>
      <c r="D50" s="295"/>
      <c r="E50" s="404"/>
      <c r="F50" s="88">
        <f>+E50*'Escandall del Servei'!$C$34</f>
        <v>0</v>
      </c>
      <c r="G50" s="88">
        <f t="shared" si="15"/>
        <v>0</v>
      </c>
    </row>
    <row r="51" spans="1:7" s="6" customFormat="1" x14ac:dyDescent="0.25">
      <c r="A51" s="435"/>
      <c r="B51" s="435"/>
      <c r="C51" s="293" t="s">
        <v>284</v>
      </c>
      <c r="D51" s="295"/>
      <c r="E51" s="404"/>
      <c r="F51" s="88">
        <f>+E51*'Escandall del Servei'!$C$34</f>
        <v>0</v>
      </c>
      <c r="G51" s="88">
        <f t="shared" si="15"/>
        <v>0</v>
      </c>
    </row>
    <row r="52" spans="1:7" s="6" customFormat="1" x14ac:dyDescent="0.25">
      <c r="A52" s="435"/>
      <c r="B52" s="435"/>
      <c r="C52" s="293" t="s">
        <v>274</v>
      </c>
      <c r="D52" s="295"/>
      <c r="E52" s="404"/>
      <c r="F52" s="88">
        <f>+E52*'Escandall del Servei'!$C$34</f>
        <v>0</v>
      </c>
      <c r="G52" s="88">
        <f t="shared" si="15"/>
        <v>0</v>
      </c>
    </row>
    <row r="53" spans="1:7" s="6" customFormat="1" x14ac:dyDescent="0.25">
      <c r="A53" s="435"/>
      <c r="B53" s="435"/>
      <c r="C53" s="293" t="s">
        <v>274</v>
      </c>
      <c r="D53" s="295"/>
      <c r="E53" s="404"/>
      <c r="F53" s="88">
        <f>+E53*'Escandall del Servei'!$C$34</f>
        <v>0</v>
      </c>
      <c r="G53" s="88">
        <f t="shared" si="15"/>
        <v>0</v>
      </c>
    </row>
    <row r="54" spans="1:7" s="6" customFormat="1" x14ac:dyDescent="0.25">
      <c r="A54" s="435"/>
      <c r="B54" s="435"/>
      <c r="C54" s="293" t="s">
        <v>285</v>
      </c>
      <c r="D54" s="295"/>
      <c r="E54" s="404"/>
      <c r="F54" s="88">
        <f>+E54*'Escandall del Servei'!$C$34</f>
        <v>0</v>
      </c>
      <c r="G54" s="88">
        <f t="shared" si="15"/>
        <v>0</v>
      </c>
    </row>
    <row r="55" spans="1:7" s="6" customFormat="1" ht="15.75" thickBot="1" x14ac:dyDescent="0.3">
      <c r="A55" s="435"/>
      <c r="B55" s="435"/>
      <c r="C55" s="293" t="s">
        <v>285</v>
      </c>
      <c r="D55" s="295"/>
      <c r="E55" s="404"/>
      <c r="F55" s="88">
        <f>+E55*'Escandall del Servei'!$C$34</f>
        <v>0</v>
      </c>
      <c r="G55" s="88">
        <f t="shared" si="15"/>
        <v>0</v>
      </c>
    </row>
    <row r="56" spans="1:7" s="10" customFormat="1" ht="15.75" thickBot="1" x14ac:dyDescent="0.3">
      <c r="A56" s="435"/>
      <c r="B56" s="437"/>
      <c r="C56" s="290" t="s">
        <v>286</v>
      </c>
      <c r="D56" s="291"/>
      <c r="E56" s="9">
        <f>SUM(E47:E55)</f>
        <v>0</v>
      </c>
      <c r="F56" s="9">
        <f t="shared" ref="F56:G56" si="16">SUM(F47:F55)</f>
        <v>0</v>
      </c>
      <c r="G56" s="9">
        <f t="shared" si="16"/>
        <v>0</v>
      </c>
    </row>
    <row r="57" spans="1:7" s="10" customFormat="1" ht="15.75" thickBot="1" x14ac:dyDescent="0.3">
      <c r="A57" s="436"/>
      <c r="B57" s="299"/>
      <c r="C57" s="300" t="s">
        <v>287</v>
      </c>
      <c r="D57" s="42"/>
      <c r="E57" s="11">
        <f>SUM(E56,E46,E43,E36)</f>
        <v>0</v>
      </c>
      <c r="F57" s="11">
        <f t="shared" ref="F57:G57" si="17">SUM(F56,F46,F43,F36)</f>
        <v>0</v>
      </c>
      <c r="G57" s="11">
        <f t="shared" si="17"/>
        <v>0</v>
      </c>
    </row>
    <row r="58" spans="1:7" s="6" customFormat="1" ht="15" customHeight="1" x14ac:dyDescent="0.25">
      <c r="A58" s="434" t="s">
        <v>266</v>
      </c>
      <c r="B58" s="434" t="s">
        <v>269</v>
      </c>
      <c r="C58" s="284" t="s">
        <v>270</v>
      </c>
      <c r="D58" s="285"/>
      <c r="E58" s="404"/>
      <c r="F58" s="88">
        <f>+E58*'Escandall del Servei'!$C$34</f>
        <v>0</v>
      </c>
      <c r="G58" s="88">
        <f t="shared" ref="G58:G62" si="18">+F58/12</f>
        <v>0</v>
      </c>
    </row>
    <row r="59" spans="1:7" s="6" customFormat="1" x14ac:dyDescent="0.25">
      <c r="A59" s="435"/>
      <c r="B59" s="435"/>
      <c r="C59" s="293" t="s">
        <v>271</v>
      </c>
      <c r="D59" s="294"/>
      <c r="E59" s="404"/>
      <c r="F59" s="88">
        <f>+E59*'Escandall del Servei'!$C$34</f>
        <v>0</v>
      </c>
      <c r="G59" s="88">
        <f t="shared" si="18"/>
        <v>0</v>
      </c>
    </row>
    <row r="60" spans="1:7" s="6" customFormat="1" x14ac:dyDescent="0.25">
      <c r="A60" s="435"/>
      <c r="B60" s="435"/>
      <c r="C60" s="293" t="s">
        <v>272</v>
      </c>
      <c r="D60" s="295"/>
      <c r="E60" s="404"/>
      <c r="F60" s="88">
        <f>+E60*'Escandall del Servei'!$C$34</f>
        <v>0</v>
      </c>
      <c r="G60" s="88">
        <f t="shared" si="18"/>
        <v>0</v>
      </c>
    </row>
    <row r="61" spans="1:7" s="6" customFormat="1" x14ac:dyDescent="0.25">
      <c r="A61" s="435"/>
      <c r="B61" s="435"/>
      <c r="C61" s="293" t="s">
        <v>273</v>
      </c>
      <c r="D61" s="294"/>
      <c r="E61" s="404"/>
      <c r="F61" s="88">
        <f>+E61*'Escandall del Servei'!$C$34</f>
        <v>0</v>
      </c>
      <c r="G61" s="88">
        <f t="shared" si="18"/>
        <v>0</v>
      </c>
    </row>
    <row r="62" spans="1:7" s="6" customFormat="1" ht="15.75" thickBot="1" x14ac:dyDescent="0.3">
      <c r="A62" s="435"/>
      <c r="B62" s="435"/>
      <c r="C62" s="293" t="s">
        <v>274</v>
      </c>
      <c r="D62" s="296"/>
      <c r="E62" s="404"/>
      <c r="F62" s="88">
        <f>+E62*'Escandall del Servei'!$C$34</f>
        <v>0</v>
      </c>
      <c r="G62" s="88">
        <f t="shared" si="18"/>
        <v>0</v>
      </c>
    </row>
    <row r="63" spans="1:7" s="10" customFormat="1" ht="15.75" thickBot="1" x14ac:dyDescent="0.3">
      <c r="A63" s="435"/>
      <c r="B63" s="436"/>
      <c r="C63" s="290" t="s">
        <v>275</v>
      </c>
      <c r="D63" s="291"/>
      <c r="E63" s="9">
        <f>SUM(E58:E62)</f>
        <v>0</v>
      </c>
      <c r="F63" s="9">
        <f t="shared" ref="F63:G63" si="19">SUM(F58:F62)</f>
        <v>0</v>
      </c>
      <c r="G63" s="9">
        <f t="shared" si="19"/>
        <v>0</v>
      </c>
    </row>
    <row r="64" spans="1:7" s="6" customFormat="1" x14ac:dyDescent="0.25">
      <c r="A64" s="435"/>
      <c r="B64" s="434" t="s">
        <v>276</v>
      </c>
      <c r="C64" s="284" t="s">
        <v>277</v>
      </c>
      <c r="D64" s="292"/>
      <c r="E64" s="404"/>
      <c r="F64" s="88">
        <f>+E64*'Escandall del Servei'!$C$34</f>
        <v>0</v>
      </c>
      <c r="G64" s="88">
        <f t="shared" ref="G64:G69" si="20">+F64/12</f>
        <v>0</v>
      </c>
    </row>
    <row r="65" spans="1:7" s="6" customFormat="1" x14ac:dyDescent="0.25">
      <c r="A65" s="435"/>
      <c r="B65" s="435"/>
      <c r="C65" s="293" t="s">
        <v>270</v>
      </c>
      <c r="D65" s="294"/>
      <c r="E65" s="404"/>
      <c r="F65" s="88">
        <f>+E65*'Escandall del Servei'!$C$34</f>
        <v>0</v>
      </c>
      <c r="G65" s="88">
        <f t="shared" si="20"/>
        <v>0</v>
      </c>
    </row>
    <row r="66" spans="1:7" s="6" customFormat="1" x14ac:dyDescent="0.25">
      <c r="A66" s="435"/>
      <c r="B66" s="435"/>
      <c r="C66" s="293" t="s">
        <v>271</v>
      </c>
      <c r="D66" s="294"/>
      <c r="E66" s="404"/>
      <c r="F66" s="88">
        <f>+E66*'Escandall del Servei'!$C$34</f>
        <v>0</v>
      </c>
      <c r="G66" s="88">
        <f t="shared" si="20"/>
        <v>0</v>
      </c>
    </row>
    <row r="67" spans="1:7" s="6" customFormat="1" x14ac:dyDescent="0.25">
      <c r="A67" s="435"/>
      <c r="B67" s="435"/>
      <c r="C67" s="293" t="s">
        <v>272</v>
      </c>
      <c r="D67" s="295"/>
      <c r="E67" s="404"/>
      <c r="F67" s="88">
        <f>+E67*'Escandall del Servei'!$C$34</f>
        <v>0</v>
      </c>
      <c r="G67" s="88">
        <f t="shared" si="20"/>
        <v>0</v>
      </c>
    </row>
    <row r="68" spans="1:7" s="6" customFormat="1" x14ac:dyDescent="0.25">
      <c r="A68" s="435"/>
      <c r="B68" s="435"/>
      <c r="C68" s="293" t="s">
        <v>273</v>
      </c>
      <c r="D68" s="294"/>
      <c r="E68" s="404"/>
      <c r="F68" s="88">
        <f>+E68*'Escandall del Servei'!$C$34</f>
        <v>0</v>
      </c>
      <c r="G68" s="88">
        <f t="shared" si="20"/>
        <v>0</v>
      </c>
    </row>
    <row r="69" spans="1:7" s="6" customFormat="1" ht="15.75" thickBot="1" x14ac:dyDescent="0.3">
      <c r="A69" s="435"/>
      <c r="B69" s="435"/>
      <c r="C69" s="293" t="s">
        <v>274</v>
      </c>
      <c r="D69" s="296"/>
      <c r="E69" s="404"/>
      <c r="F69" s="88">
        <f>+E69*'Escandall del Servei'!$C$34</f>
        <v>0</v>
      </c>
      <c r="G69" s="88">
        <f t="shared" si="20"/>
        <v>0</v>
      </c>
    </row>
    <row r="70" spans="1:7" s="10" customFormat="1" ht="15.75" thickBot="1" x14ac:dyDescent="0.3">
      <c r="A70" s="435"/>
      <c r="B70" s="436"/>
      <c r="C70" s="290" t="s">
        <v>278</v>
      </c>
      <c r="D70" s="291"/>
      <c r="E70" s="9">
        <f>SUM(E64:E69)</f>
        <v>0</v>
      </c>
      <c r="F70" s="9">
        <f t="shared" ref="F70:G70" si="21">SUM(F64:F69)</f>
        <v>0</v>
      </c>
      <c r="G70" s="9">
        <f t="shared" si="21"/>
        <v>0</v>
      </c>
    </row>
    <row r="71" spans="1:7" s="6" customFormat="1" x14ac:dyDescent="0.25">
      <c r="A71" s="435"/>
      <c r="B71" s="434" t="s">
        <v>279</v>
      </c>
      <c r="C71" s="284" t="s">
        <v>280</v>
      </c>
      <c r="D71" s="297"/>
      <c r="E71" s="404"/>
      <c r="F71" s="88">
        <f>+E71*'Escandall del Servei'!$C$34</f>
        <v>0</v>
      </c>
      <c r="G71" s="88">
        <f t="shared" ref="G71:G72" si="22">+F71/12</f>
        <v>0</v>
      </c>
    </row>
    <row r="72" spans="1:7" s="6" customFormat="1" ht="15.75" thickBot="1" x14ac:dyDescent="0.3">
      <c r="A72" s="435"/>
      <c r="B72" s="435"/>
      <c r="C72" s="293" t="s">
        <v>270</v>
      </c>
      <c r="D72" s="295"/>
      <c r="E72" s="404"/>
      <c r="F72" s="88">
        <f>+E72*'Escandall del Servei'!$C$34</f>
        <v>0</v>
      </c>
      <c r="G72" s="88">
        <f t="shared" si="22"/>
        <v>0</v>
      </c>
    </row>
    <row r="73" spans="1:7" s="10" customFormat="1" ht="15.75" thickBot="1" x14ac:dyDescent="0.3">
      <c r="A73" s="435"/>
      <c r="B73" s="436"/>
      <c r="C73" s="290" t="s">
        <v>281</v>
      </c>
      <c r="D73" s="291"/>
      <c r="E73" s="9">
        <f>SUM(E71:E72)</f>
        <v>0</v>
      </c>
      <c r="F73" s="9">
        <f t="shared" ref="F73:G73" si="23">SUM(F71:F72)</f>
        <v>0</v>
      </c>
      <c r="G73" s="9">
        <f t="shared" si="23"/>
        <v>0</v>
      </c>
    </row>
    <row r="74" spans="1:7" s="6" customFormat="1" ht="15.75" customHeight="1" x14ac:dyDescent="0.25">
      <c r="A74" s="435"/>
      <c r="B74" s="177"/>
      <c r="C74" s="284" t="s">
        <v>282</v>
      </c>
      <c r="D74" s="297"/>
      <c r="E74" s="404"/>
      <c r="F74" s="88">
        <f>+E74*'Escandall del Servei'!$C$34</f>
        <v>0</v>
      </c>
      <c r="G74" s="88">
        <f t="shared" ref="G74:G82" si="24">+F74/12</f>
        <v>0</v>
      </c>
    </row>
    <row r="75" spans="1:7" s="6" customFormat="1" ht="14.25" customHeight="1" x14ac:dyDescent="0.25">
      <c r="A75" s="435"/>
      <c r="B75" s="435" t="s">
        <v>276</v>
      </c>
      <c r="C75" s="298" t="s">
        <v>282</v>
      </c>
      <c r="D75" s="73"/>
      <c r="E75" s="404"/>
      <c r="F75" s="88">
        <f>+E75*'Escandall del Servei'!$C$34</f>
        <v>0</v>
      </c>
      <c r="G75" s="88">
        <f t="shared" si="24"/>
        <v>0</v>
      </c>
    </row>
    <row r="76" spans="1:7" s="6" customFormat="1" x14ac:dyDescent="0.25">
      <c r="A76" s="435"/>
      <c r="B76" s="435"/>
      <c r="C76" s="293" t="s">
        <v>283</v>
      </c>
      <c r="D76" s="295"/>
      <c r="E76" s="404"/>
      <c r="F76" s="88">
        <f>+E76*'Escandall del Servei'!$C$34</f>
        <v>0</v>
      </c>
      <c r="G76" s="88">
        <f t="shared" si="24"/>
        <v>0</v>
      </c>
    </row>
    <row r="77" spans="1:7" s="6" customFormat="1" x14ac:dyDescent="0.25">
      <c r="A77" s="435"/>
      <c r="B77" s="435"/>
      <c r="C77" s="293" t="s">
        <v>284</v>
      </c>
      <c r="D77" s="295"/>
      <c r="E77" s="404"/>
      <c r="F77" s="88">
        <f>+E77*'Escandall del Servei'!$C$34</f>
        <v>0</v>
      </c>
      <c r="G77" s="88">
        <f t="shared" si="24"/>
        <v>0</v>
      </c>
    </row>
    <row r="78" spans="1:7" s="6" customFormat="1" x14ac:dyDescent="0.25">
      <c r="A78" s="435"/>
      <c r="B78" s="435"/>
      <c r="C78" s="293" t="s">
        <v>284</v>
      </c>
      <c r="D78" s="295"/>
      <c r="E78" s="404"/>
      <c r="F78" s="88">
        <f>+E78*'Escandall del Servei'!$C$34</f>
        <v>0</v>
      </c>
      <c r="G78" s="88">
        <f t="shared" si="24"/>
        <v>0</v>
      </c>
    </row>
    <row r="79" spans="1:7" s="6" customFormat="1" x14ac:dyDescent="0.25">
      <c r="A79" s="435"/>
      <c r="B79" s="435"/>
      <c r="C79" s="293" t="s">
        <v>274</v>
      </c>
      <c r="D79" s="295"/>
      <c r="E79" s="404"/>
      <c r="F79" s="88">
        <f>+E79*'Escandall del Servei'!$C$34</f>
        <v>0</v>
      </c>
      <c r="G79" s="88">
        <f t="shared" si="24"/>
        <v>0</v>
      </c>
    </row>
    <row r="80" spans="1:7" s="6" customFormat="1" x14ac:dyDescent="0.25">
      <c r="A80" s="435"/>
      <c r="B80" s="435"/>
      <c r="C80" s="293" t="s">
        <v>274</v>
      </c>
      <c r="D80" s="295"/>
      <c r="E80" s="404"/>
      <c r="F80" s="88">
        <f>+E80*'Escandall del Servei'!$C$34</f>
        <v>0</v>
      </c>
      <c r="G80" s="88">
        <f t="shared" si="24"/>
        <v>0</v>
      </c>
    </row>
    <row r="81" spans="1:7" s="6" customFormat="1" x14ac:dyDescent="0.25">
      <c r="A81" s="435"/>
      <c r="B81" s="435"/>
      <c r="C81" s="293" t="s">
        <v>285</v>
      </c>
      <c r="D81" s="295"/>
      <c r="E81" s="404"/>
      <c r="F81" s="88">
        <f>+E81*'Escandall del Servei'!$C$34</f>
        <v>0</v>
      </c>
      <c r="G81" s="88">
        <f t="shared" si="24"/>
        <v>0</v>
      </c>
    </row>
    <row r="82" spans="1:7" s="6" customFormat="1" ht="15.75" thickBot="1" x14ac:dyDescent="0.3">
      <c r="A82" s="435"/>
      <c r="B82" s="435"/>
      <c r="C82" s="293" t="s">
        <v>285</v>
      </c>
      <c r="D82" s="295"/>
      <c r="E82" s="404"/>
      <c r="F82" s="88">
        <f>+E82*'Escandall del Servei'!$C$34</f>
        <v>0</v>
      </c>
      <c r="G82" s="88">
        <f t="shared" si="24"/>
        <v>0</v>
      </c>
    </row>
    <row r="83" spans="1:7" s="10" customFormat="1" ht="15.75" thickBot="1" x14ac:dyDescent="0.3">
      <c r="A83" s="435"/>
      <c r="B83" s="437"/>
      <c r="C83" s="290" t="s">
        <v>286</v>
      </c>
      <c r="D83" s="291"/>
      <c r="E83" s="9">
        <f>SUM(E74:E82)</f>
        <v>0</v>
      </c>
      <c r="F83" s="9">
        <f t="shared" ref="F83:G83" si="25">SUM(F74:F82)</f>
        <v>0</v>
      </c>
      <c r="G83" s="9">
        <f t="shared" si="25"/>
        <v>0</v>
      </c>
    </row>
    <row r="84" spans="1:7" s="10" customFormat="1" ht="15.75" thickBot="1" x14ac:dyDescent="0.3">
      <c r="A84" s="436"/>
      <c r="B84" s="301" t="s">
        <v>19</v>
      </c>
      <c r="C84" s="300" t="s">
        <v>287</v>
      </c>
      <c r="D84" s="42"/>
      <c r="E84" s="11">
        <f>SUM(E83,E73,E70,E63)</f>
        <v>0</v>
      </c>
      <c r="F84" s="11">
        <f t="shared" ref="F84:G84" si="26">SUM(F83,F73,F70,F63)</f>
        <v>0</v>
      </c>
      <c r="G84" s="11">
        <f t="shared" si="26"/>
        <v>0</v>
      </c>
    </row>
    <row r="85" spans="1:7" s="6" customFormat="1" ht="14.45" customHeight="1" x14ac:dyDescent="0.25">
      <c r="A85" s="434" t="s">
        <v>267</v>
      </c>
      <c r="B85" s="434" t="s">
        <v>269</v>
      </c>
      <c r="C85" s="284" t="s">
        <v>270</v>
      </c>
      <c r="D85" s="285"/>
      <c r="E85" s="404"/>
      <c r="F85" s="88">
        <f>+E85*'Escandall del Servei'!$C$34</f>
        <v>0</v>
      </c>
      <c r="G85" s="88">
        <f t="shared" ref="G85:G89" si="27">+F85/12</f>
        <v>0</v>
      </c>
    </row>
    <row r="86" spans="1:7" s="6" customFormat="1" x14ac:dyDescent="0.25">
      <c r="A86" s="435"/>
      <c r="B86" s="435"/>
      <c r="C86" s="293" t="s">
        <v>271</v>
      </c>
      <c r="D86" s="294"/>
      <c r="E86" s="404"/>
      <c r="F86" s="88">
        <f>+E86*'Escandall del Servei'!$C$34</f>
        <v>0</v>
      </c>
      <c r="G86" s="88">
        <f t="shared" si="27"/>
        <v>0</v>
      </c>
    </row>
    <row r="87" spans="1:7" s="6" customFormat="1" x14ac:dyDescent="0.25">
      <c r="A87" s="435"/>
      <c r="B87" s="435"/>
      <c r="C87" s="293" t="s">
        <v>272</v>
      </c>
      <c r="D87" s="295"/>
      <c r="E87" s="404"/>
      <c r="F87" s="88">
        <f>+E87*'Escandall del Servei'!$C$34</f>
        <v>0</v>
      </c>
      <c r="G87" s="88">
        <f t="shared" si="27"/>
        <v>0</v>
      </c>
    </row>
    <row r="88" spans="1:7" s="6" customFormat="1" x14ac:dyDescent="0.25">
      <c r="A88" s="435"/>
      <c r="B88" s="435"/>
      <c r="C88" s="293" t="s">
        <v>273</v>
      </c>
      <c r="D88" s="294"/>
      <c r="E88" s="404"/>
      <c r="F88" s="88">
        <f>+E88*'Escandall del Servei'!$C$34</f>
        <v>0</v>
      </c>
      <c r="G88" s="88">
        <f t="shared" si="27"/>
        <v>0</v>
      </c>
    </row>
    <row r="89" spans="1:7" s="6" customFormat="1" ht="15.75" thickBot="1" x14ac:dyDescent="0.3">
      <c r="A89" s="435"/>
      <c r="B89" s="435"/>
      <c r="C89" s="293" t="s">
        <v>274</v>
      </c>
      <c r="D89" s="296"/>
      <c r="E89" s="404"/>
      <c r="F89" s="88">
        <f>+E89*'Escandall del Servei'!$C$34</f>
        <v>0</v>
      </c>
      <c r="G89" s="88">
        <f t="shared" si="27"/>
        <v>0</v>
      </c>
    </row>
    <row r="90" spans="1:7" s="10" customFormat="1" ht="15.75" thickBot="1" x14ac:dyDescent="0.3">
      <c r="A90" s="435"/>
      <c r="B90" s="436"/>
      <c r="C90" s="290" t="s">
        <v>275</v>
      </c>
      <c r="D90" s="291"/>
      <c r="E90" s="9">
        <f>SUM(E85:E89)</f>
        <v>0</v>
      </c>
      <c r="F90" s="9">
        <f t="shared" ref="F90:G90" si="28">SUM(F85:F89)</f>
        <v>0</v>
      </c>
      <c r="G90" s="9">
        <f t="shared" si="28"/>
        <v>0</v>
      </c>
    </row>
    <row r="91" spans="1:7" s="6" customFormat="1" ht="14.45" customHeight="1" x14ac:dyDescent="0.25">
      <c r="A91" s="435"/>
      <c r="B91" s="434" t="s">
        <v>276</v>
      </c>
      <c r="C91" s="284" t="s">
        <v>277</v>
      </c>
      <c r="D91" s="292"/>
      <c r="E91" s="404"/>
      <c r="F91" s="88">
        <f>+E91*'Escandall del Servei'!$C$34</f>
        <v>0</v>
      </c>
      <c r="G91" s="88">
        <f t="shared" ref="G91:G96" si="29">+F91/12</f>
        <v>0</v>
      </c>
    </row>
    <row r="92" spans="1:7" s="6" customFormat="1" x14ac:dyDescent="0.25">
      <c r="A92" s="435"/>
      <c r="B92" s="435"/>
      <c r="C92" s="293" t="s">
        <v>270</v>
      </c>
      <c r="D92" s="294"/>
      <c r="E92" s="404"/>
      <c r="F92" s="88">
        <f>+E92*'Escandall del Servei'!$C$34</f>
        <v>0</v>
      </c>
      <c r="G92" s="88">
        <f t="shared" si="29"/>
        <v>0</v>
      </c>
    </row>
    <row r="93" spans="1:7" s="6" customFormat="1" x14ac:dyDescent="0.25">
      <c r="A93" s="435"/>
      <c r="B93" s="435"/>
      <c r="C93" s="293" t="s">
        <v>271</v>
      </c>
      <c r="D93" s="294">
        <v>327</v>
      </c>
      <c r="E93" s="404"/>
      <c r="F93" s="88">
        <f>+E93*'Escandall del Servei'!$C$34</f>
        <v>0</v>
      </c>
      <c r="G93" s="88">
        <f t="shared" si="29"/>
        <v>0</v>
      </c>
    </row>
    <row r="94" spans="1:7" s="6" customFormat="1" x14ac:dyDescent="0.25">
      <c r="A94" s="435"/>
      <c r="B94" s="435"/>
      <c r="C94" s="293" t="s">
        <v>272</v>
      </c>
      <c r="D94" s="295"/>
      <c r="E94" s="404"/>
      <c r="F94" s="88">
        <f>+E94*'Escandall del Servei'!$C$34</f>
        <v>0</v>
      </c>
      <c r="G94" s="88">
        <f t="shared" si="29"/>
        <v>0</v>
      </c>
    </row>
    <row r="95" spans="1:7" s="6" customFormat="1" x14ac:dyDescent="0.25">
      <c r="A95" s="435"/>
      <c r="B95" s="435"/>
      <c r="C95" s="293" t="s">
        <v>273</v>
      </c>
      <c r="D95" s="294"/>
      <c r="E95" s="404"/>
      <c r="F95" s="88">
        <f>+E95*'Escandall del Servei'!$C$34</f>
        <v>0</v>
      </c>
      <c r="G95" s="88">
        <f t="shared" si="29"/>
        <v>0</v>
      </c>
    </row>
    <row r="96" spans="1:7" s="6" customFormat="1" ht="15.75" thickBot="1" x14ac:dyDescent="0.3">
      <c r="A96" s="435"/>
      <c r="B96" s="435"/>
      <c r="C96" s="293" t="s">
        <v>274</v>
      </c>
      <c r="D96" s="296"/>
      <c r="E96" s="404"/>
      <c r="F96" s="88">
        <f>+E96*'Escandall del Servei'!$C$34</f>
        <v>0</v>
      </c>
      <c r="G96" s="88">
        <f t="shared" si="29"/>
        <v>0</v>
      </c>
    </row>
    <row r="97" spans="1:7" s="10" customFormat="1" ht="15.75" thickBot="1" x14ac:dyDescent="0.3">
      <c r="A97" s="435"/>
      <c r="B97" s="436"/>
      <c r="C97" s="290" t="s">
        <v>278</v>
      </c>
      <c r="D97" s="291"/>
      <c r="E97" s="9">
        <f>SUM(E91:E96)</f>
        <v>0</v>
      </c>
      <c r="F97" s="9">
        <f t="shared" ref="F97:G97" si="30">SUM(F91:F96)</f>
        <v>0</v>
      </c>
      <c r="G97" s="9">
        <f t="shared" si="30"/>
        <v>0</v>
      </c>
    </row>
    <row r="98" spans="1:7" s="6" customFormat="1" x14ac:dyDescent="0.25">
      <c r="A98" s="435"/>
      <c r="B98" s="434" t="s">
        <v>279</v>
      </c>
      <c r="C98" s="284" t="s">
        <v>280</v>
      </c>
      <c r="D98" s="297"/>
      <c r="E98" s="404"/>
      <c r="F98" s="88">
        <f>+E98*'Escandall del Servei'!$C$34</f>
        <v>0</v>
      </c>
      <c r="G98" s="88">
        <f t="shared" ref="G98:G99" si="31">+F98/12</f>
        <v>0</v>
      </c>
    </row>
    <row r="99" spans="1:7" s="6" customFormat="1" ht="15.75" thickBot="1" x14ac:dyDescent="0.3">
      <c r="A99" s="435"/>
      <c r="B99" s="435"/>
      <c r="C99" s="293" t="s">
        <v>270</v>
      </c>
      <c r="D99" s="295"/>
      <c r="E99" s="404"/>
      <c r="F99" s="88">
        <f>+E99*'Escandall del Servei'!$C$34</f>
        <v>0</v>
      </c>
      <c r="G99" s="88">
        <f t="shared" si="31"/>
        <v>0</v>
      </c>
    </row>
    <row r="100" spans="1:7" s="10" customFormat="1" ht="15.75" thickBot="1" x14ac:dyDescent="0.3">
      <c r="A100" s="435"/>
      <c r="B100" s="436"/>
      <c r="C100" s="290" t="s">
        <v>281</v>
      </c>
      <c r="D100" s="291"/>
      <c r="E100" s="9">
        <f>SUM(E98:E99)</f>
        <v>0</v>
      </c>
      <c r="F100" s="9">
        <f t="shared" ref="F100:G100" si="32">SUM(F98:F99)</f>
        <v>0</v>
      </c>
      <c r="G100" s="9">
        <f t="shared" si="32"/>
        <v>0</v>
      </c>
    </row>
    <row r="101" spans="1:7" s="6" customFormat="1" ht="15.75" customHeight="1" x14ac:dyDescent="0.25">
      <c r="A101" s="435"/>
      <c r="B101" s="177"/>
      <c r="C101" s="284" t="s">
        <v>282</v>
      </c>
      <c r="D101" s="297"/>
      <c r="E101" s="404"/>
      <c r="F101" s="88">
        <f>+E101*'Escandall del Servei'!$C$34</f>
        <v>0</v>
      </c>
      <c r="G101" s="88">
        <f t="shared" ref="G101:G109" si="33">+F101/12</f>
        <v>0</v>
      </c>
    </row>
    <row r="102" spans="1:7" s="6" customFormat="1" ht="14.45" customHeight="1" x14ac:dyDescent="0.25">
      <c r="A102" s="435"/>
      <c r="B102" s="435" t="s">
        <v>276</v>
      </c>
      <c r="C102" s="298" t="s">
        <v>282</v>
      </c>
      <c r="D102" s="73"/>
      <c r="E102" s="404"/>
      <c r="F102" s="88">
        <f>+E102*'Escandall del Servei'!$C$34</f>
        <v>0</v>
      </c>
      <c r="G102" s="88">
        <f t="shared" si="33"/>
        <v>0</v>
      </c>
    </row>
    <row r="103" spans="1:7" s="6" customFormat="1" x14ac:dyDescent="0.25">
      <c r="A103" s="435"/>
      <c r="B103" s="435"/>
      <c r="C103" s="293" t="s">
        <v>283</v>
      </c>
      <c r="D103" s="295"/>
      <c r="E103" s="404"/>
      <c r="F103" s="88">
        <f>+E103*'Escandall del Servei'!$C$34</f>
        <v>0</v>
      </c>
      <c r="G103" s="88">
        <f t="shared" si="33"/>
        <v>0</v>
      </c>
    </row>
    <row r="104" spans="1:7" s="6" customFormat="1" x14ac:dyDescent="0.25">
      <c r="A104" s="435"/>
      <c r="B104" s="435"/>
      <c r="C104" s="293" t="s">
        <v>284</v>
      </c>
      <c r="D104" s="295"/>
      <c r="E104" s="404"/>
      <c r="F104" s="88">
        <f>+E104*'Escandall del Servei'!$C$34</f>
        <v>0</v>
      </c>
      <c r="G104" s="88">
        <f t="shared" si="33"/>
        <v>0</v>
      </c>
    </row>
    <row r="105" spans="1:7" s="6" customFormat="1" x14ac:dyDescent="0.25">
      <c r="A105" s="435"/>
      <c r="B105" s="435"/>
      <c r="C105" s="293" t="s">
        <v>284</v>
      </c>
      <c r="D105" s="295"/>
      <c r="E105" s="404"/>
      <c r="F105" s="88">
        <f>+E105*'Escandall del Servei'!$C$34</f>
        <v>0</v>
      </c>
      <c r="G105" s="88">
        <f t="shared" si="33"/>
        <v>0</v>
      </c>
    </row>
    <row r="106" spans="1:7" s="6" customFormat="1" x14ac:dyDescent="0.25">
      <c r="A106" s="435"/>
      <c r="B106" s="435"/>
      <c r="C106" s="293" t="s">
        <v>274</v>
      </c>
      <c r="D106" s="295"/>
      <c r="E106" s="404"/>
      <c r="F106" s="88">
        <f>+E106*'Escandall del Servei'!$C$34</f>
        <v>0</v>
      </c>
      <c r="G106" s="88">
        <f t="shared" si="33"/>
        <v>0</v>
      </c>
    </row>
    <row r="107" spans="1:7" s="6" customFormat="1" x14ac:dyDescent="0.25">
      <c r="A107" s="435"/>
      <c r="B107" s="435"/>
      <c r="C107" s="293" t="s">
        <v>274</v>
      </c>
      <c r="D107" s="295"/>
      <c r="E107" s="404"/>
      <c r="F107" s="88">
        <f>+E107*'Escandall del Servei'!$C$34</f>
        <v>0</v>
      </c>
      <c r="G107" s="88">
        <f t="shared" si="33"/>
        <v>0</v>
      </c>
    </row>
    <row r="108" spans="1:7" s="6" customFormat="1" x14ac:dyDescent="0.25">
      <c r="A108" s="435"/>
      <c r="B108" s="435"/>
      <c r="C108" s="293" t="s">
        <v>285</v>
      </c>
      <c r="D108" s="295"/>
      <c r="E108" s="404"/>
      <c r="F108" s="88">
        <f>+E108*'Escandall del Servei'!$C$34</f>
        <v>0</v>
      </c>
      <c r="G108" s="88">
        <f t="shared" si="33"/>
        <v>0</v>
      </c>
    </row>
    <row r="109" spans="1:7" s="6" customFormat="1" ht="15.75" thickBot="1" x14ac:dyDescent="0.3">
      <c r="A109" s="435"/>
      <c r="B109" s="435"/>
      <c r="C109" s="293" t="s">
        <v>285</v>
      </c>
      <c r="D109" s="295"/>
      <c r="E109" s="404"/>
      <c r="F109" s="88">
        <f>+E109*'Escandall del Servei'!$C$34</f>
        <v>0</v>
      </c>
      <c r="G109" s="88">
        <f t="shared" si="33"/>
        <v>0</v>
      </c>
    </row>
    <row r="110" spans="1:7" s="10" customFormat="1" ht="15.75" thickBot="1" x14ac:dyDescent="0.3">
      <c r="A110" s="435"/>
      <c r="B110" s="437"/>
      <c r="C110" s="290" t="s">
        <v>286</v>
      </c>
      <c r="D110" s="291"/>
      <c r="E110" s="9">
        <f>SUM(E101:E109)</f>
        <v>0</v>
      </c>
      <c r="F110" s="9">
        <f t="shared" ref="F110:G110" si="34">SUM(F101:F109)</f>
        <v>0</v>
      </c>
      <c r="G110" s="9">
        <f t="shared" si="34"/>
        <v>0</v>
      </c>
    </row>
    <row r="111" spans="1:7" s="10" customFormat="1" ht="15.75" thickBot="1" x14ac:dyDescent="0.3">
      <c r="A111" s="436"/>
      <c r="B111" s="301" t="s">
        <v>20</v>
      </c>
      <c r="C111" s="300" t="s">
        <v>287</v>
      </c>
      <c r="D111" s="42"/>
      <c r="E111" s="11">
        <f>SUM(E110,E100,E97,E90)</f>
        <v>0</v>
      </c>
      <c r="F111" s="11">
        <f t="shared" ref="F111:G111" si="35">SUM(F110,F100,F97,F90)</f>
        <v>0</v>
      </c>
      <c r="G111" s="11">
        <f t="shared" si="35"/>
        <v>0</v>
      </c>
    </row>
    <row r="112" spans="1:7" s="6" customFormat="1" ht="14.45" customHeight="1" x14ac:dyDescent="0.25">
      <c r="A112" s="434" t="s">
        <v>288</v>
      </c>
      <c r="B112" s="434" t="s">
        <v>269</v>
      </c>
      <c r="C112" s="284" t="s">
        <v>270</v>
      </c>
      <c r="D112" s="285">
        <f>+D4+D31+D58+D85</f>
        <v>189</v>
      </c>
      <c r="E112" s="404"/>
      <c r="F112" s="88">
        <f t="shared" ref="F112:G112" si="36">+F4+F31+F58+F85</f>
        <v>0</v>
      </c>
      <c r="G112" s="88">
        <f t="shared" si="36"/>
        <v>0</v>
      </c>
    </row>
    <row r="113" spans="1:7" s="6" customFormat="1" x14ac:dyDescent="0.25">
      <c r="A113" s="435"/>
      <c r="B113" s="435"/>
      <c r="C113" s="293" t="s">
        <v>271</v>
      </c>
      <c r="D113" s="294">
        <f>+D5+D32+D59+D86</f>
        <v>206</v>
      </c>
      <c r="E113" s="404"/>
      <c r="F113" s="88">
        <f t="shared" ref="F113:G116" si="37">+F5+F32+F59+F86</f>
        <v>0</v>
      </c>
      <c r="G113" s="88">
        <f t="shared" si="37"/>
        <v>0</v>
      </c>
    </row>
    <row r="114" spans="1:7" s="6" customFormat="1" x14ac:dyDescent="0.25">
      <c r="A114" s="435"/>
      <c r="B114" s="435"/>
      <c r="C114" s="293" t="s">
        <v>272</v>
      </c>
      <c r="D114" s="295">
        <f>+D6+D33+D60+D87</f>
        <v>1105.21</v>
      </c>
      <c r="E114" s="404"/>
      <c r="F114" s="88">
        <f t="shared" si="37"/>
        <v>0</v>
      </c>
      <c r="G114" s="88">
        <f t="shared" si="37"/>
        <v>0</v>
      </c>
    </row>
    <row r="115" spans="1:7" s="6" customFormat="1" x14ac:dyDescent="0.25">
      <c r="A115" s="435"/>
      <c r="B115" s="435"/>
      <c r="C115" s="293" t="s">
        <v>273</v>
      </c>
      <c r="D115" s="294">
        <f>+D7+D34+D61+D88</f>
        <v>81</v>
      </c>
      <c r="E115" s="404"/>
      <c r="F115" s="88">
        <f t="shared" si="37"/>
        <v>0</v>
      </c>
      <c r="G115" s="88">
        <f t="shared" si="37"/>
        <v>0</v>
      </c>
    </row>
    <row r="116" spans="1:7" s="6" customFormat="1" ht="15.75" thickBot="1" x14ac:dyDescent="0.3">
      <c r="A116" s="435"/>
      <c r="B116" s="435"/>
      <c r="C116" s="293" t="s">
        <v>274</v>
      </c>
      <c r="D116" s="294">
        <f>+D8+D35+D62+D89</f>
        <v>0</v>
      </c>
      <c r="E116" s="404"/>
      <c r="F116" s="88">
        <f t="shared" si="37"/>
        <v>0</v>
      </c>
      <c r="G116" s="88">
        <f t="shared" si="37"/>
        <v>0</v>
      </c>
    </row>
    <row r="117" spans="1:7" s="10" customFormat="1" ht="15.75" thickBot="1" x14ac:dyDescent="0.3">
      <c r="A117" s="435"/>
      <c r="B117" s="436"/>
      <c r="C117" s="290" t="s">
        <v>275</v>
      </c>
      <c r="D117" s="291"/>
      <c r="E117" s="9">
        <f>SUM(E112:E116)</f>
        <v>0</v>
      </c>
      <c r="F117" s="9">
        <f t="shared" ref="F117:G117" si="38">SUM(F112:F116)</f>
        <v>0</v>
      </c>
      <c r="G117" s="9">
        <f t="shared" si="38"/>
        <v>0</v>
      </c>
    </row>
    <row r="118" spans="1:7" s="6" customFormat="1" x14ac:dyDescent="0.25">
      <c r="A118" s="435"/>
      <c r="B118" s="434" t="s">
        <v>276</v>
      </c>
      <c r="C118" s="284" t="s">
        <v>277</v>
      </c>
      <c r="D118" s="294">
        <f t="shared" ref="D118:D119" si="39">+D10+D37+D64+D91</f>
        <v>0</v>
      </c>
      <c r="E118" s="404"/>
      <c r="F118" s="88">
        <f t="shared" ref="F118:G118" si="40">+F10+F37+F64+F91</f>
        <v>0</v>
      </c>
      <c r="G118" s="88">
        <f t="shared" si="40"/>
        <v>0</v>
      </c>
    </row>
    <row r="119" spans="1:7" s="6" customFormat="1" x14ac:dyDescent="0.25">
      <c r="A119" s="435"/>
      <c r="B119" s="435"/>
      <c r="C119" s="293" t="s">
        <v>270</v>
      </c>
      <c r="D119" s="294">
        <f t="shared" si="39"/>
        <v>189</v>
      </c>
      <c r="E119" s="404"/>
      <c r="F119" s="88">
        <f t="shared" ref="F119:G119" si="41">+F11+F38+F65+F92</f>
        <v>0</v>
      </c>
      <c r="G119" s="88">
        <f t="shared" si="41"/>
        <v>0</v>
      </c>
    </row>
    <row r="120" spans="1:7" s="6" customFormat="1" x14ac:dyDescent="0.25">
      <c r="A120" s="435"/>
      <c r="B120" s="435"/>
      <c r="C120" s="293" t="s">
        <v>271</v>
      </c>
      <c r="D120" s="294">
        <f>+D12+D39+D66+D93</f>
        <v>533</v>
      </c>
      <c r="E120" s="404"/>
      <c r="F120" s="88">
        <f t="shared" ref="F120:G120" si="42">+F12+F39+F66+F93</f>
        <v>0</v>
      </c>
      <c r="G120" s="88">
        <f t="shared" si="42"/>
        <v>0</v>
      </c>
    </row>
    <row r="121" spans="1:7" s="6" customFormat="1" x14ac:dyDescent="0.25">
      <c r="A121" s="435"/>
      <c r="B121" s="435"/>
      <c r="C121" s="293" t="s">
        <v>272</v>
      </c>
      <c r="D121" s="295">
        <f>+D13+D40+D67+D94</f>
        <v>1105.21</v>
      </c>
      <c r="E121" s="404"/>
      <c r="F121" s="88">
        <f t="shared" ref="F121:G121" si="43">+F13+F40+F67+F94</f>
        <v>0</v>
      </c>
      <c r="G121" s="88">
        <f t="shared" si="43"/>
        <v>0</v>
      </c>
    </row>
    <row r="122" spans="1:7" s="6" customFormat="1" x14ac:dyDescent="0.25">
      <c r="A122" s="435"/>
      <c r="B122" s="435"/>
      <c r="C122" s="293" t="s">
        <v>273</v>
      </c>
      <c r="D122" s="294">
        <f>+D14+D41+D68+D95</f>
        <v>81</v>
      </c>
      <c r="E122" s="404"/>
      <c r="F122" s="88">
        <f t="shared" ref="F122:G122" si="44">+F14+F41+F68+F95</f>
        <v>0</v>
      </c>
      <c r="G122" s="88">
        <f t="shared" si="44"/>
        <v>0</v>
      </c>
    </row>
    <row r="123" spans="1:7" s="6" customFormat="1" ht="15.75" thickBot="1" x14ac:dyDescent="0.3">
      <c r="A123" s="435"/>
      <c r="B123" s="435"/>
      <c r="C123" s="293" t="s">
        <v>274</v>
      </c>
      <c r="D123" s="294">
        <f>+D15+D42+D69+D96</f>
        <v>0</v>
      </c>
      <c r="E123" s="404"/>
      <c r="F123" s="88">
        <f t="shared" ref="F123:G123" si="45">+F15+F42+F69+F96</f>
        <v>0</v>
      </c>
      <c r="G123" s="88">
        <f t="shared" si="45"/>
        <v>0</v>
      </c>
    </row>
    <row r="124" spans="1:7" s="10" customFormat="1" ht="15.75" thickBot="1" x14ac:dyDescent="0.3">
      <c r="A124" s="435"/>
      <c r="B124" s="436"/>
      <c r="C124" s="290" t="s">
        <v>278</v>
      </c>
      <c r="D124" s="291"/>
      <c r="E124" s="9">
        <f>SUM(E118:E123)</f>
        <v>0</v>
      </c>
      <c r="F124" s="9">
        <f t="shared" ref="F124:G124" si="46">SUM(F118:F123)</f>
        <v>0</v>
      </c>
      <c r="G124" s="9">
        <f t="shared" si="46"/>
        <v>0</v>
      </c>
    </row>
    <row r="125" spans="1:7" s="6" customFormat="1" x14ac:dyDescent="0.25">
      <c r="A125" s="435"/>
      <c r="B125" s="434" t="s">
        <v>279</v>
      </c>
      <c r="C125" s="284" t="s">
        <v>280</v>
      </c>
      <c r="D125" s="297"/>
      <c r="E125" s="404"/>
      <c r="F125" s="88">
        <f t="shared" ref="F125:G125" si="47">+F17+F44+F71+F98</f>
        <v>0</v>
      </c>
      <c r="G125" s="88">
        <f t="shared" si="47"/>
        <v>0</v>
      </c>
    </row>
    <row r="126" spans="1:7" s="6" customFormat="1" ht="15.75" thickBot="1" x14ac:dyDescent="0.3">
      <c r="A126" s="435"/>
      <c r="B126" s="435"/>
      <c r="C126" s="293" t="s">
        <v>270</v>
      </c>
      <c r="D126" s="295"/>
      <c r="E126" s="404"/>
      <c r="F126" s="88">
        <f t="shared" ref="F126:G126" si="48">+F18+F45+F72+F99</f>
        <v>0</v>
      </c>
      <c r="G126" s="88">
        <f t="shared" si="48"/>
        <v>0</v>
      </c>
    </row>
    <row r="127" spans="1:7" s="10" customFormat="1" ht="15.75" thickBot="1" x14ac:dyDescent="0.3">
      <c r="A127" s="435"/>
      <c r="B127" s="436"/>
      <c r="C127" s="290" t="s">
        <v>281</v>
      </c>
      <c r="D127" s="291"/>
      <c r="E127" s="9">
        <f>SUM(E125:E126)</f>
        <v>0</v>
      </c>
      <c r="F127" s="9">
        <f t="shared" ref="F127:G127" si="49">SUM(F125:F126)</f>
        <v>0</v>
      </c>
      <c r="G127" s="9">
        <f t="shared" si="49"/>
        <v>0</v>
      </c>
    </row>
    <row r="128" spans="1:7" s="6" customFormat="1" ht="15.75" customHeight="1" x14ac:dyDescent="0.25">
      <c r="A128" s="435"/>
      <c r="B128" s="177"/>
      <c r="C128" s="284" t="s">
        <v>282</v>
      </c>
      <c r="D128" s="73">
        <f>+D20+D47+D74+D101</f>
        <v>14797.939999999999</v>
      </c>
      <c r="E128" s="404"/>
      <c r="F128" s="88">
        <f t="shared" ref="F128:G128" si="50">+F20+F47+F74+F101</f>
        <v>0</v>
      </c>
      <c r="G128" s="88">
        <f t="shared" si="50"/>
        <v>0</v>
      </c>
    </row>
    <row r="129" spans="1:7" s="6" customFormat="1" ht="14.25" customHeight="1" x14ac:dyDescent="0.25">
      <c r="A129" s="435"/>
      <c r="B129" s="435" t="s">
        <v>276</v>
      </c>
      <c r="C129" s="298" t="s">
        <v>282</v>
      </c>
      <c r="D129" s="73">
        <f t="shared" ref="D129:D136" si="51">+D21+D48+D75+D102</f>
        <v>0</v>
      </c>
      <c r="E129" s="404"/>
      <c r="F129" s="88">
        <f t="shared" ref="F129:G136" si="52">+F21+F48+F75+F102</f>
        <v>0</v>
      </c>
      <c r="G129" s="88">
        <f t="shared" si="52"/>
        <v>0</v>
      </c>
    </row>
    <row r="130" spans="1:7" s="6" customFormat="1" x14ac:dyDescent="0.25">
      <c r="A130" s="435"/>
      <c r="B130" s="435"/>
      <c r="C130" s="293" t="s">
        <v>283</v>
      </c>
      <c r="D130" s="73">
        <f t="shared" si="51"/>
        <v>0</v>
      </c>
      <c r="E130" s="404"/>
      <c r="F130" s="88">
        <f t="shared" si="52"/>
        <v>0</v>
      </c>
      <c r="G130" s="88">
        <f t="shared" si="52"/>
        <v>0</v>
      </c>
    </row>
    <row r="131" spans="1:7" s="6" customFormat="1" x14ac:dyDescent="0.25">
      <c r="A131" s="435"/>
      <c r="B131" s="435"/>
      <c r="C131" s="293" t="s">
        <v>284</v>
      </c>
      <c r="D131" s="73">
        <f t="shared" si="51"/>
        <v>0</v>
      </c>
      <c r="E131" s="404"/>
      <c r="F131" s="88">
        <f t="shared" si="52"/>
        <v>0</v>
      </c>
      <c r="G131" s="88">
        <f t="shared" si="52"/>
        <v>0</v>
      </c>
    </row>
    <row r="132" spans="1:7" s="6" customFormat="1" x14ac:dyDescent="0.25">
      <c r="A132" s="435"/>
      <c r="B132" s="435"/>
      <c r="C132" s="293" t="s">
        <v>284</v>
      </c>
      <c r="D132" s="73">
        <f t="shared" si="51"/>
        <v>0</v>
      </c>
      <c r="E132" s="404"/>
      <c r="F132" s="88">
        <f t="shared" si="52"/>
        <v>0</v>
      </c>
      <c r="G132" s="88">
        <f t="shared" si="52"/>
        <v>0</v>
      </c>
    </row>
    <row r="133" spans="1:7" s="6" customFormat="1" x14ac:dyDescent="0.25">
      <c r="A133" s="435"/>
      <c r="B133" s="435"/>
      <c r="C133" s="293" t="s">
        <v>274</v>
      </c>
      <c r="D133" s="73">
        <f t="shared" si="51"/>
        <v>0</v>
      </c>
      <c r="E133" s="404"/>
      <c r="F133" s="88">
        <f t="shared" si="52"/>
        <v>0</v>
      </c>
      <c r="G133" s="88">
        <f t="shared" si="52"/>
        <v>0</v>
      </c>
    </row>
    <row r="134" spans="1:7" s="6" customFormat="1" x14ac:dyDescent="0.25">
      <c r="A134" s="435"/>
      <c r="B134" s="435"/>
      <c r="C134" s="293" t="s">
        <v>274</v>
      </c>
      <c r="D134" s="73">
        <f t="shared" si="51"/>
        <v>0</v>
      </c>
      <c r="E134" s="404"/>
      <c r="F134" s="88">
        <f t="shared" si="52"/>
        <v>0</v>
      </c>
      <c r="G134" s="88">
        <f t="shared" si="52"/>
        <v>0</v>
      </c>
    </row>
    <row r="135" spans="1:7" s="6" customFormat="1" x14ac:dyDescent="0.25">
      <c r="A135" s="435"/>
      <c r="B135" s="435"/>
      <c r="C135" s="293" t="s">
        <v>285</v>
      </c>
      <c r="D135" s="73">
        <f t="shared" si="51"/>
        <v>0</v>
      </c>
      <c r="E135" s="404"/>
      <c r="F135" s="88">
        <f t="shared" si="52"/>
        <v>0</v>
      </c>
      <c r="G135" s="88">
        <f t="shared" si="52"/>
        <v>0</v>
      </c>
    </row>
    <row r="136" spans="1:7" s="6" customFormat="1" ht="15.75" thickBot="1" x14ac:dyDescent="0.3">
      <c r="A136" s="435"/>
      <c r="B136" s="435"/>
      <c r="C136" s="293" t="s">
        <v>285</v>
      </c>
      <c r="D136" s="73">
        <f t="shared" si="51"/>
        <v>0</v>
      </c>
      <c r="E136" s="404"/>
      <c r="F136" s="88">
        <f t="shared" si="52"/>
        <v>0</v>
      </c>
      <c r="G136" s="88">
        <f t="shared" si="52"/>
        <v>0</v>
      </c>
    </row>
    <row r="137" spans="1:7" s="10" customFormat="1" ht="15.75" thickBot="1" x14ac:dyDescent="0.3">
      <c r="A137" s="435"/>
      <c r="B137" s="437"/>
      <c r="C137" s="290" t="s">
        <v>286</v>
      </c>
      <c r="D137" s="291"/>
      <c r="E137" s="9">
        <f>SUM(E128:E136)</f>
        <v>0</v>
      </c>
      <c r="F137" s="9">
        <f t="shared" ref="F137:G137" si="53">SUM(F128:F136)</f>
        <v>0</v>
      </c>
      <c r="G137" s="9">
        <f t="shared" si="53"/>
        <v>0</v>
      </c>
    </row>
    <row r="138" spans="1:7" s="10" customFormat="1" ht="15.75" thickBot="1" x14ac:dyDescent="0.3">
      <c r="A138" s="436"/>
      <c r="B138" s="26"/>
      <c r="C138" s="300" t="s">
        <v>287</v>
      </c>
      <c r="D138" s="42"/>
      <c r="E138" s="11">
        <f>SUM(E137,E127,E124,E117)</f>
        <v>0</v>
      </c>
      <c r="F138" s="11">
        <f t="shared" ref="F138:G138" si="54">SUM(F137,F127,F124,F117)</f>
        <v>0</v>
      </c>
      <c r="G138" s="11">
        <f t="shared" si="54"/>
        <v>0</v>
      </c>
    </row>
  </sheetData>
  <sheetProtection algorithmName="SHA-512" hashValue="HxqMzfhkHgMvwsU3ffJnfnNGtw94HW8DJbmKTnNfzNet4uhGK8lnoC6QouipzosmtikdodRqhbeI1aQcDi6CZg==" saltValue="0QdaBuehocsFFVCOUBeyBQ==" spinCount="100000" sheet="1" objects="1" scenarios="1"/>
  <autoFilter ref="A3:G138" xr:uid="{64CF2FF3-2718-4BB2-A8A5-73F0BC0B0FC7}"/>
  <mergeCells count="26">
    <mergeCell ref="B129:B137"/>
    <mergeCell ref="A85:A111"/>
    <mergeCell ref="A112:A138"/>
    <mergeCell ref="B91:B97"/>
    <mergeCell ref="B98:B100"/>
    <mergeCell ref="B102:B110"/>
    <mergeCell ref="B112:B117"/>
    <mergeCell ref="B118:B124"/>
    <mergeCell ref="B85:B90"/>
    <mergeCell ref="B125:B127"/>
    <mergeCell ref="B1:G1"/>
    <mergeCell ref="A58:A84"/>
    <mergeCell ref="A31:A57"/>
    <mergeCell ref="B31:B36"/>
    <mergeCell ref="B37:B43"/>
    <mergeCell ref="B44:B46"/>
    <mergeCell ref="B48:B56"/>
    <mergeCell ref="B58:B63"/>
    <mergeCell ref="B64:B70"/>
    <mergeCell ref="B71:B73"/>
    <mergeCell ref="B75:B83"/>
    <mergeCell ref="B21:B29"/>
    <mergeCell ref="B4:B9"/>
    <mergeCell ref="B10:B16"/>
    <mergeCell ref="B17:B19"/>
    <mergeCell ref="A4:A30"/>
  </mergeCells>
  <hyperlinks>
    <hyperlink ref="A1" location="Inici!A1" display="Inici" xr:uid="{576A1317-6426-41A0-99A2-0238E33A3F19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0"/>
  <sheetViews>
    <sheetView zoomScale="140" zoomScaleNormal="140" workbookViewId="0">
      <pane xSplit="3" ySplit="3" topLeftCell="D23" activePane="bottomRight" state="frozen"/>
      <selection pane="topRight" activeCell="D1" sqref="D1"/>
      <selection pane="bottomLeft" activeCell="A4" sqref="A4"/>
      <selection pane="bottomRight" activeCell="E31" sqref="E31:E35"/>
    </sheetView>
  </sheetViews>
  <sheetFormatPr baseColWidth="10" defaultColWidth="11.42578125" defaultRowHeight="15" x14ac:dyDescent="0.25"/>
  <cols>
    <col min="1" max="1" width="16" style="30" customWidth="1"/>
    <col min="2" max="2" width="12.7109375" customWidth="1"/>
    <col min="3" max="3" width="34" style="1" customWidth="1"/>
    <col min="4" max="4" width="16.42578125" style="1" customWidth="1"/>
    <col min="5" max="7" width="15.140625" style="1" customWidth="1"/>
    <col min="8" max="16384" width="11.42578125" style="1"/>
  </cols>
  <sheetData>
    <row r="1" spans="1:7" s="29" customFormat="1" ht="24" customHeight="1" x14ac:dyDescent="0.25">
      <c r="A1" s="353" t="s">
        <v>28</v>
      </c>
      <c r="B1" s="438" t="s">
        <v>343</v>
      </c>
      <c r="C1" s="438"/>
      <c r="D1" s="438"/>
      <c r="E1" s="438"/>
      <c r="F1" s="438"/>
      <c r="G1" s="438"/>
    </row>
    <row r="2" spans="1:7" ht="15.75" thickBot="1" x14ac:dyDescent="0.3">
      <c r="F2" s="29"/>
      <c r="G2" s="29"/>
    </row>
    <row r="3" spans="1:7" ht="45.75" thickBot="1" x14ac:dyDescent="0.25">
      <c r="A3" s="248" t="s">
        <v>218</v>
      </c>
      <c r="B3" s="249" t="s">
        <v>219</v>
      </c>
      <c r="C3" s="250" t="s">
        <v>220</v>
      </c>
      <c r="D3" s="28" t="s">
        <v>221</v>
      </c>
      <c r="E3" s="98" t="s">
        <v>357</v>
      </c>
      <c r="F3" s="28" t="s">
        <v>61</v>
      </c>
      <c r="G3" s="28" t="s">
        <v>60</v>
      </c>
    </row>
    <row r="4" spans="1:7" ht="15.75" customHeight="1" thickBot="1" x14ac:dyDescent="0.25">
      <c r="A4" s="440" t="s">
        <v>234</v>
      </c>
      <c r="B4" s="447" t="s">
        <v>34</v>
      </c>
      <c r="C4" s="444" t="s">
        <v>289</v>
      </c>
      <c r="D4" s="302">
        <v>6108.67</v>
      </c>
      <c r="E4" s="404"/>
      <c r="F4" s="88">
        <f>+E4*'Escandall del Servei'!$C$34</f>
        <v>0</v>
      </c>
      <c r="G4" s="88">
        <f>+F4/12</f>
        <v>0</v>
      </c>
    </row>
    <row r="5" spans="1:7" ht="15.75" customHeight="1" thickBot="1" x14ac:dyDescent="0.25">
      <c r="A5" s="439"/>
      <c r="B5" s="448"/>
      <c r="C5" s="445"/>
      <c r="D5" s="303">
        <v>678.74</v>
      </c>
      <c r="E5" s="404"/>
      <c r="F5" s="88">
        <f>+E5*'Escandall del Servei'!$C$34</f>
        <v>0</v>
      </c>
      <c r="G5" s="88">
        <f t="shared" ref="G5" si="0">+F5/12</f>
        <v>0</v>
      </c>
    </row>
    <row r="6" spans="1:7" ht="15.75" customHeight="1" thickBot="1" x14ac:dyDescent="0.25">
      <c r="A6" s="439"/>
      <c r="B6" s="448"/>
      <c r="C6" s="446" t="s">
        <v>290</v>
      </c>
      <c r="D6" s="303"/>
      <c r="E6" s="404"/>
      <c r="F6" s="88">
        <f>+E6*'Escandall del Servei'!$C$34</f>
        <v>0</v>
      </c>
      <c r="G6" s="88">
        <f t="shared" ref="G6:G8" si="1">+F6/12</f>
        <v>0</v>
      </c>
    </row>
    <row r="7" spans="1:7" ht="15.75" customHeight="1" thickBot="1" x14ac:dyDescent="0.25">
      <c r="A7" s="439"/>
      <c r="B7" s="448"/>
      <c r="C7" s="445"/>
      <c r="D7" s="303"/>
      <c r="E7" s="404"/>
      <c r="F7" s="88">
        <f>+E7*'Escandall del Servei'!$C$34</f>
        <v>0</v>
      </c>
      <c r="G7" s="88">
        <f t="shared" si="1"/>
        <v>0</v>
      </c>
    </row>
    <row r="8" spans="1:7" ht="15.75" customHeight="1" thickBot="1" x14ac:dyDescent="0.25">
      <c r="A8" s="439"/>
      <c r="B8" s="304"/>
      <c r="C8" s="305" t="s">
        <v>291</v>
      </c>
      <c r="D8" s="303">
        <v>264.83</v>
      </c>
      <c r="E8" s="404"/>
      <c r="F8" s="88">
        <f>+E8*'Escandall del Servei'!$C$34</f>
        <v>0</v>
      </c>
      <c r="G8" s="88">
        <f t="shared" si="1"/>
        <v>0</v>
      </c>
    </row>
    <row r="9" spans="1:7" ht="15.75" thickBot="1" x14ac:dyDescent="0.25">
      <c r="A9" s="439"/>
      <c r="B9" s="306"/>
      <c r="C9" s="307" t="s">
        <v>292</v>
      </c>
      <c r="D9" s="308"/>
      <c r="E9" s="9">
        <f>SUM(E4:E8)</f>
        <v>0</v>
      </c>
      <c r="F9" s="174">
        <f t="shared" ref="F9:G9" si="2">SUM(F4:F8)</f>
        <v>0</v>
      </c>
      <c r="G9" s="174">
        <f t="shared" si="2"/>
        <v>0</v>
      </c>
    </row>
    <row r="10" spans="1:7" ht="15.75" thickBot="1" x14ac:dyDescent="0.25">
      <c r="A10" s="439"/>
      <c r="B10" s="309"/>
      <c r="C10" s="310" t="s">
        <v>293</v>
      </c>
      <c r="D10" s="311"/>
      <c r="E10" s="11">
        <f>SUM(E9)</f>
        <v>0</v>
      </c>
      <c r="F10" s="175">
        <f t="shared" ref="F10:G10" si="3">SUM(F9)</f>
        <v>0</v>
      </c>
      <c r="G10" s="175">
        <f t="shared" si="3"/>
        <v>0</v>
      </c>
    </row>
    <row r="11" spans="1:7" ht="15.75" customHeight="1" thickBot="1" x14ac:dyDescent="0.25">
      <c r="A11" s="439" t="s">
        <v>259</v>
      </c>
      <c r="B11" s="441" t="s">
        <v>294</v>
      </c>
      <c r="C11" s="444" t="s">
        <v>289</v>
      </c>
      <c r="D11" s="312">
        <v>5295.78</v>
      </c>
      <c r="E11" s="404"/>
      <c r="F11" s="88">
        <f>+E11*'Escandall del Servei'!$C$34</f>
        <v>0</v>
      </c>
      <c r="G11" s="88">
        <f t="shared" ref="G11:G15" si="4">+F11/12</f>
        <v>0</v>
      </c>
    </row>
    <row r="12" spans="1:7" ht="15.75" customHeight="1" thickBot="1" x14ac:dyDescent="0.25">
      <c r="A12" s="439"/>
      <c r="B12" s="442"/>
      <c r="C12" s="445"/>
      <c r="D12" s="313">
        <v>588.24</v>
      </c>
      <c r="E12" s="404"/>
      <c r="F12" s="88">
        <f>+E12*'Escandall del Servei'!$C$34</f>
        <v>0</v>
      </c>
      <c r="G12" s="88">
        <f t="shared" si="4"/>
        <v>0</v>
      </c>
    </row>
    <row r="13" spans="1:7" ht="15.75" customHeight="1" thickBot="1" x14ac:dyDescent="0.25">
      <c r="A13" s="439"/>
      <c r="B13" s="442"/>
      <c r="C13" s="446" t="s">
        <v>290</v>
      </c>
      <c r="D13" s="313"/>
      <c r="E13" s="404"/>
      <c r="F13" s="88">
        <f>+E13*'Escandall del Servei'!$C$34</f>
        <v>0</v>
      </c>
      <c r="G13" s="88">
        <f t="shared" si="4"/>
        <v>0</v>
      </c>
    </row>
    <row r="14" spans="1:7" ht="15.75" customHeight="1" thickBot="1" x14ac:dyDescent="0.25">
      <c r="A14" s="439"/>
      <c r="B14" s="442"/>
      <c r="C14" s="445"/>
      <c r="D14" s="313"/>
      <c r="E14" s="404"/>
      <c r="F14" s="88">
        <f>+E14*'Escandall del Servei'!$C$34</f>
        <v>0</v>
      </c>
      <c r="G14" s="88">
        <f t="shared" si="4"/>
        <v>0</v>
      </c>
    </row>
    <row r="15" spans="1:7" ht="15.75" customHeight="1" thickBot="1" x14ac:dyDescent="0.25">
      <c r="A15" s="439"/>
      <c r="B15" s="442"/>
      <c r="C15" s="314" t="s">
        <v>291</v>
      </c>
      <c r="D15" s="313">
        <v>1146.29</v>
      </c>
      <c r="E15" s="404"/>
      <c r="F15" s="88">
        <f>+E15*'Escandall del Servei'!$C$34</f>
        <v>0</v>
      </c>
      <c r="G15" s="88">
        <f t="shared" si="4"/>
        <v>0</v>
      </c>
    </row>
    <row r="16" spans="1:7" ht="15.75" thickBot="1" x14ac:dyDescent="0.25">
      <c r="A16" s="439"/>
      <c r="B16" s="442"/>
      <c r="C16" s="307" t="s">
        <v>292</v>
      </c>
      <c r="D16" s="315"/>
      <c r="E16" s="9">
        <f>SUM(E11:E15)</f>
        <v>0</v>
      </c>
      <c r="F16" s="174">
        <f t="shared" ref="F16:G16" si="5">SUM(F11:F15)</f>
        <v>0</v>
      </c>
      <c r="G16" s="174">
        <f t="shared" si="5"/>
        <v>0</v>
      </c>
    </row>
    <row r="17" spans="1:7" ht="15.75" thickBot="1" x14ac:dyDescent="0.25">
      <c r="A17" s="439"/>
      <c r="B17" s="443"/>
      <c r="C17" s="310" t="s">
        <v>293</v>
      </c>
      <c r="D17" s="311"/>
      <c r="E17" s="11">
        <f>SUM(E16)</f>
        <v>0</v>
      </c>
      <c r="F17" s="175">
        <f t="shared" ref="F17:G17" si="6">SUM(F16)</f>
        <v>0</v>
      </c>
      <c r="G17" s="175">
        <f t="shared" si="6"/>
        <v>0</v>
      </c>
    </row>
    <row r="18" spans="1:7" ht="15.75" customHeight="1" thickBot="1" x14ac:dyDescent="0.25">
      <c r="A18" s="439" t="s">
        <v>266</v>
      </c>
      <c r="B18" s="441" t="s">
        <v>294</v>
      </c>
      <c r="C18" s="444" t="s">
        <v>289</v>
      </c>
      <c r="D18" s="312"/>
      <c r="E18" s="404"/>
      <c r="F18" s="88">
        <f>+E18*'Escandall del Servei'!$C$34</f>
        <v>0</v>
      </c>
      <c r="G18" s="88">
        <f t="shared" ref="G18:G22" si="7">+F18/12</f>
        <v>0</v>
      </c>
    </row>
    <row r="19" spans="1:7" ht="15.75" customHeight="1" thickBot="1" x14ac:dyDescent="0.25">
      <c r="A19" s="439"/>
      <c r="B19" s="442"/>
      <c r="C19" s="445"/>
      <c r="D19" s="316"/>
      <c r="E19" s="404"/>
      <c r="F19" s="88">
        <f>+E19*'Escandall del Servei'!$C$34</f>
        <v>0</v>
      </c>
      <c r="G19" s="88">
        <f t="shared" si="7"/>
        <v>0</v>
      </c>
    </row>
    <row r="20" spans="1:7" ht="15.75" customHeight="1" thickBot="1" x14ac:dyDescent="0.25">
      <c r="A20" s="439"/>
      <c r="B20" s="442"/>
      <c r="C20" s="446" t="s">
        <v>290</v>
      </c>
      <c r="D20" s="47">
        <v>37573.760000000002</v>
      </c>
      <c r="E20" s="404"/>
      <c r="F20" s="88">
        <f>+E20*'Escandall del Servei'!$C$34</f>
        <v>0</v>
      </c>
      <c r="G20" s="88">
        <f t="shared" si="7"/>
        <v>0</v>
      </c>
    </row>
    <row r="21" spans="1:7" ht="15.75" customHeight="1" thickBot="1" x14ac:dyDescent="0.25">
      <c r="A21" s="439"/>
      <c r="B21" s="442"/>
      <c r="C21" s="445"/>
      <c r="D21" s="316">
        <v>4174.8599999999997</v>
      </c>
      <c r="E21" s="404"/>
      <c r="F21" s="88">
        <f>+E21*'Escandall del Servei'!$C$34</f>
        <v>0</v>
      </c>
      <c r="G21" s="88">
        <f t="shared" si="7"/>
        <v>0</v>
      </c>
    </row>
    <row r="22" spans="1:7" ht="15.75" customHeight="1" thickBot="1" x14ac:dyDescent="0.25">
      <c r="A22" s="439"/>
      <c r="B22" s="442"/>
      <c r="C22" s="314" t="s">
        <v>291</v>
      </c>
      <c r="D22" s="316">
        <v>13411.56</v>
      </c>
      <c r="E22" s="404"/>
      <c r="F22" s="88">
        <f>+E22*'Escandall del Servei'!$C$34</f>
        <v>0</v>
      </c>
      <c r="G22" s="88">
        <f t="shared" si="7"/>
        <v>0</v>
      </c>
    </row>
    <row r="23" spans="1:7" ht="15.75" thickBot="1" x14ac:dyDescent="0.25">
      <c r="A23" s="439"/>
      <c r="B23" s="442"/>
      <c r="C23" s="317" t="s">
        <v>292</v>
      </c>
      <c r="D23" s="315"/>
      <c r="E23" s="9">
        <f>SUM(E18:E22)</f>
        <v>0</v>
      </c>
      <c r="F23" s="174">
        <f t="shared" ref="F23:G23" si="8">SUM(F18:F22)</f>
        <v>0</v>
      </c>
      <c r="G23" s="174">
        <f t="shared" si="8"/>
        <v>0</v>
      </c>
    </row>
    <row r="24" spans="1:7" ht="15.75" thickBot="1" x14ac:dyDescent="0.25">
      <c r="A24" s="439"/>
      <c r="B24" s="443"/>
      <c r="C24" s="310" t="s">
        <v>293</v>
      </c>
      <c r="D24" s="311"/>
      <c r="E24" s="11">
        <f>+E23+E17+E10</f>
        <v>0</v>
      </c>
      <c r="F24" s="175">
        <f t="shared" ref="F24:G24" si="9">+F23+F17+F10</f>
        <v>0</v>
      </c>
      <c r="G24" s="175">
        <f t="shared" si="9"/>
        <v>0</v>
      </c>
    </row>
    <row r="25" spans="1:7" ht="15.75" customHeight="1" thickBot="1" x14ac:dyDescent="0.25">
      <c r="A25" s="439" t="s">
        <v>295</v>
      </c>
      <c r="B25" s="441" t="s">
        <v>294</v>
      </c>
      <c r="C25" s="444" t="s">
        <v>289</v>
      </c>
      <c r="D25" s="312"/>
      <c r="E25" s="404"/>
      <c r="F25" s="88">
        <f>+E25*'Escandall del Servei'!$C$34</f>
        <v>0</v>
      </c>
      <c r="G25" s="88">
        <f t="shared" ref="G25:G28" si="10">+F25/12</f>
        <v>0</v>
      </c>
    </row>
    <row r="26" spans="1:7" ht="15.75" customHeight="1" thickBot="1" x14ac:dyDescent="0.25">
      <c r="A26" s="439"/>
      <c r="B26" s="442"/>
      <c r="C26" s="445"/>
      <c r="D26" s="316">
        <v>100</v>
      </c>
      <c r="E26" s="404"/>
      <c r="F26" s="88">
        <f>+E26*'Escandall del Servei'!$C$34</f>
        <v>0</v>
      </c>
      <c r="G26" s="88">
        <f t="shared" si="10"/>
        <v>0</v>
      </c>
    </row>
    <row r="27" spans="1:7" ht="15.75" customHeight="1" thickBot="1" x14ac:dyDescent="0.25">
      <c r="A27" s="439"/>
      <c r="B27" s="442"/>
      <c r="C27" s="446" t="s">
        <v>290</v>
      </c>
      <c r="D27" s="316"/>
      <c r="E27" s="404"/>
      <c r="F27" s="88">
        <f>+E27*'Escandall del Servei'!$C$34</f>
        <v>0</v>
      </c>
      <c r="G27" s="88">
        <f t="shared" si="10"/>
        <v>0</v>
      </c>
    </row>
    <row r="28" spans="1:7" ht="15.75" customHeight="1" thickBot="1" x14ac:dyDescent="0.25">
      <c r="A28" s="439"/>
      <c r="B28" s="442"/>
      <c r="C28" s="445"/>
      <c r="D28" s="316"/>
      <c r="E28" s="404"/>
      <c r="F28" s="88">
        <f>+E28*'Escandall del Servei'!$C$34</f>
        <v>0</v>
      </c>
      <c r="G28" s="88">
        <f t="shared" si="10"/>
        <v>0</v>
      </c>
    </row>
    <row r="29" spans="1:7" ht="15.75" thickBot="1" x14ac:dyDescent="0.25">
      <c r="A29" s="439"/>
      <c r="B29" s="442"/>
      <c r="C29" s="317" t="s">
        <v>292</v>
      </c>
      <c r="D29" s="315"/>
      <c r="E29" s="9">
        <f>SUM(E25:E28)</f>
        <v>0</v>
      </c>
      <c r="F29" s="174">
        <f t="shared" ref="F29:G29" si="11">SUM(F25:F28)</f>
        <v>0</v>
      </c>
      <c r="G29" s="174">
        <f t="shared" si="11"/>
        <v>0</v>
      </c>
    </row>
    <row r="30" spans="1:7" ht="15.75" thickBot="1" x14ac:dyDescent="0.25">
      <c r="A30" s="439"/>
      <c r="B30" s="443"/>
      <c r="C30" s="310" t="s">
        <v>293</v>
      </c>
      <c r="D30" s="311"/>
      <c r="E30" s="11">
        <f>SUM(E29)</f>
        <v>0</v>
      </c>
      <c r="F30" s="175">
        <f t="shared" ref="F30:G30" si="12">SUM(F29)</f>
        <v>0</v>
      </c>
      <c r="G30" s="175">
        <f t="shared" si="12"/>
        <v>0</v>
      </c>
    </row>
    <row r="31" spans="1:7" ht="15.75" customHeight="1" thickBot="1" x14ac:dyDescent="0.25">
      <c r="A31" s="439" t="s">
        <v>268</v>
      </c>
      <c r="B31" s="441" t="s">
        <v>294</v>
      </c>
      <c r="C31" s="444" t="s">
        <v>289</v>
      </c>
      <c r="D31" s="318">
        <f>+D4+D11+D18+D25</f>
        <v>11404.45</v>
      </c>
      <c r="E31" s="404"/>
      <c r="F31" s="176">
        <f t="shared" ref="F31:G31" si="13">+F4+F11+F18+F25</f>
        <v>0</v>
      </c>
      <c r="G31" s="176">
        <f t="shared" si="13"/>
        <v>0</v>
      </c>
    </row>
    <row r="32" spans="1:7" ht="15.75" customHeight="1" thickBot="1" x14ac:dyDescent="0.25">
      <c r="A32" s="439"/>
      <c r="B32" s="442"/>
      <c r="C32" s="445"/>
      <c r="D32" s="319">
        <f t="shared" ref="D32:D35" si="14">+D5+D12+D19+D26</f>
        <v>1366.98</v>
      </c>
      <c r="E32" s="404"/>
      <c r="F32" s="176">
        <f t="shared" ref="F32:G35" si="15">+F5+F12+F19+F26</f>
        <v>0</v>
      </c>
      <c r="G32" s="176">
        <f t="shared" si="15"/>
        <v>0</v>
      </c>
    </row>
    <row r="33" spans="1:7" ht="15.75" customHeight="1" thickBot="1" x14ac:dyDescent="0.25">
      <c r="A33" s="439"/>
      <c r="B33" s="442"/>
      <c r="C33" s="446" t="s">
        <v>290</v>
      </c>
      <c r="D33" s="319">
        <f t="shared" si="14"/>
        <v>37573.760000000002</v>
      </c>
      <c r="E33" s="404"/>
      <c r="F33" s="176">
        <f t="shared" si="15"/>
        <v>0</v>
      </c>
      <c r="G33" s="176">
        <f t="shared" si="15"/>
        <v>0</v>
      </c>
    </row>
    <row r="34" spans="1:7" ht="15.75" customHeight="1" thickBot="1" x14ac:dyDescent="0.25">
      <c r="A34" s="439"/>
      <c r="B34" s="442"/>
      <c r="C34" s="445"/>
      <c r="D34" s="319">
        <f t="shared" si="14"/>
        <v>4174.8599999999997</v>
      </c>
      <c r="E34" s="404"/>
      <c r="F34" s="176">
        <f t="shared" si="15"/>
        <v>0</v>
      </c>
      <c r="G34" s="176">
        <f t="shared" si="15"/>
        <v>0</v>
      </c>
    </row>
    <row r="35" spans="1:7" ht="15.75" customHeight="1" thickBot="1" x14ac:dyDescent="0.25">
      <c r="A35" s="439"/>
      <c r="B35" s="442"/>
      <c r="C35" s="314" t="s">
        <v>291</v>
      </c>
      <c r="D35" s="319">
        <f t="shared" si="14"/>
        <v>14822.68</v>
      </c>
      <c r="E35" s="404"/>
      <c r="F35" s="176">
        <f t="shared" si="15"/>
        <v>0</v>
      </c>
      <c r="G35" s="176">
        <f t="shared" si="15"/>
        <v>0</v>
      </c>
    </row>
    <row r="36" spans="1:7" ht="15.75" thickBot="1" x14ac:dyDescent="0.25">
      <c r="A36" s="439"/>
      <c r="B36" s="442"/>
      <c r="C36" s="317" t="s">
        <v>292</v>
      </c>
      <c r="D36" s="315"/>
      <c r="E36" s="9">
        <f>SUM(E31:E35)</f>
        <v>0</v>
      </c>
      <c r="F36" s="174">
        <f>SUM(F31:F35)</f>
        <v>0</v>
      </c>
      <c r="G36" s="174">
        <f>SUM(G31:G35)</f>
        <v>0</v>
      </c>
    </row>
    <row r="37" spans="1:7" ht="15.75" thickBot="1" x14ac:dyDescent="0.25">
      <c r="A37" s="439"/>
      <c r="B37" s="443"/>
      <c r="C37" s="310" t="s">
        <v>293</v>
      </c>
      <c r="D37" s="311"/>
      <c r="E37" s="11">
        <f>SUM(E36)</f>
        <v>0</v>
      </c>
      <c r="F37" s="175">
        <f>SUM(F36)</f>
        <v>0</v>
      </c>
      <c r="G37" s="175">
        <f>SUM(G36)</f>
        <v>0</v>
      </c>
    </row>
    <row r="38" spans="1:7" x14ac:dyDescent="0.25">
      <c r="F38" s="29"/>
      <c r="G38" s="29"/>
    </row>
    <row r="39" spans="1:7" x14ac:dyDescent="0.25">
      <c r="F39" s="29"/>
      <c r="G39" s="29"/>
    </row>
    <row r="40" spans="1:7" x14ac:dyDescent="0.25">
      <c r="F40" s="29"/>
      <c r="G40" s="29"/>
    </row>
  </sheetData>
  <sheetProtection algorithmName="SHA-512" hashValue="6/VJjwXtHoDNkTRBhBgkyJpLStl1ZtX2PWJeYB3fdphXeqUOvDHpO2Z6DDNMuwulVWaSCz6ZlmSACiPYQkjXcA==" saltValue="CV7UQ4Tf4gXs9X2gDseDSQ==" spinCount="100000" sheet="1" objects="1" scenarios="1"/>
  <mergeCells count="21">
    <mergeCell ref="C33:C34"/>
    <mergeCell ref="C18:C19"/>
    <mergeCell ref="C20:C21"/>
    <mergeCell ref="C25:C26"/>
    <mergeCell ref="C27:C28"/>
    <mergeCell ref="B1:G1"/>
    <mergeCell ref="A25:A30"/>
    <mergeCell ref="A31:A37"/>
    <mergeCell ref="A4:A10"/>
    <mergeCell ref="A11:A17"/>
    <mergeCell ref="A18:A24"/>
    <mergeCell ref="B11:B17"/>
    <mergeCell ref="B18:B24"/>
    <mergeCell ref="B25:B30"/>
    <mergeCell ref="B31:B37"/>
    <mergeCell ref="C4:C5"/>
    <mergeCell ref="C6:C7"/>
    <mergeCell ref="B4:B7"/>
    <mergeCell ref="C11:C12"/>
    <mergeCell ref="C13:C14"/>
    <mergeCell ref="C31:C32"/>
  </mergeCells>
  <hyperlinks>
    <hyperlink ref="A1" location="Inici!A1" display="Inici" xr:uid="{6488CF0D-BBAD-4152-A172-7B6CC29C6E47}"/>
  </hyperlink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08"/>
  <sheetViews>
    <sheetView workbookViewId="0">
      <pane ySplit="3" topLeftCell="A70" activePane="bottomLeft" state="frozen"/>
      <selection activeCell="C1" sqref="C1"/>
      <selection pane="bottomLeft" activeCell="E101" sqref="E101:E106"/>
    </sheetView>
  </sheetViews>
  <sheetFormatPr baseColWidth="10" defaultColWidth="11.42578125" defaultRowHeight="15" x14ac:dyDescent="0.2"/>
  <cols>
    <col min="1" max="1" width="15.85546875" style="1" customWidth="1"/>
    <col min="2" max="2" width="26.85546875" style="31" customWidth="1"/>
    <col min="3" max="3" width="46.140625" style="1" customWidth="1"/>
    <col min="4" max="4" width="15.140625" style="1" customWidth="1"/>
    <col min="5" max="7" width="13" style="1" customWidth="1"/>
    <col min="8" max="16384" width="11.42578125" style="1"/>
  </cols>
  <sheetData>
    <row r="1" spans="1:7" ht="24.75" customHeight="1" x14ac:dyDescent="0.2">
      <c r="A1" s="353" t="s">
        <v>28</v>
      </c>
      <c r="B1" s="425" t="s">
        <v>342</v>
      </c>
      <c r="C1" s="425"/>
      <c r="D1" s="425"/>
      <c r="E1" s="425"/>
      <c r="F1" s="425"/>
      <c r="G1" s="425"/>
    </row>
    <row r="2" spans="1:7" ht="15.75" thickBot="1" x14ac:dyDescent="0.25">
      <c r="A2" s="4"/>
    </row>
    <row r="3" spans="1:7" ht="45.75" thickBot="1" x14ac:dyDescent="0.25">
      <c r="A3" s="248" t="s">
        <v>218</v>
      </c>
      <c r="B3" s="249" t="s">
        <v>219</v>
      </c>
      <c r="C3" s="250" t="s">
        <v>220</v>
      </c>
      <c r="D3" s="28" t="s">
        <v>221</v>
      </c>
      <c r="E3" s="98" t="s">
        <v>357</v>
      </c>
      <c r="F3" s="28" t="s">
        <v>61</v>
      </c>
      <c r="G3" s="28" t="s">
        <v>60</v>
      </c>
    </row>
    <row r="4" spans="1:7" s="4" customFormat="1" ht="15" customHeight="1" thickBot="1" x14ac:dyDescent="0.25">
      <c r="A4" s="457" t="s">
        <v>296</v>
      </c>
      <c r="B4" s="320" t="s">
        <v>297</v>
      </c>
      <c r="C4" s="276" t="s">
        <v>298</v>
      </c>
      <c r="D4" s="321"/>
      <c r="E4" s="404"/>
      <c r="F4" s="88">
        <f>+E4*'Escandall del Servei'!$C$34</f>
        <v>0</v>
      </c>
      <c r="G4" s="88">
        <f>+F4/12</f>
        <v>0</v>
      </c>
    </row>
    <row r="5" spans="1:7" ht="14.25" customHeight="1" thickBot="1" x14ac:dyDescent="0.25">
      <c r="A5" s="449"/>
      <c r="B5" s="450" t="s">
        <v>299</v>
      </c>
      <c r="C5" s="322" t="s">
        <v>300</v>
      </c>
      <c r="D5" s="323"/>
      <c r="E5" s="404"/>
      <c r="F5" s="88">
        <f>+E5*'Escandall del Servei'!$C$34</f>
        <v>0</v>
      </c>
      <c r="G5" s="88">
        <f t="shared" ref="G5" si="0">+F5/12</f>
        <v>0</v>
      </c>
    </row>
    <row r="6" spans="1:7" ht="14.25" customHeight="1" thickBot="1" x14ac:dyDescent="0.25">
      <c r="A6" s="449"/>
      <c r="B6" s="451"/>
      <c r="C6" s="322" t="s">
        <v>301</v>
      </c>
      <c r="D6" s="323"/>
      <c r="E6" s="404"/>
      <c r="F6" s="88">
        <f>+E6*'Escandall del Servei'!$C$34</f>
        <v>0</v>
      </c>
      <c r="G6" s="88">
        <f t="shared" ref="G6:G15" si="1">+F6/12</f>
        <v>0</v>
      </c>
    </row>
    <row r="7" spans="1:7" ht="14.25" customHeight="1" thickBot="1" x14ac:dyDescent="0.25">
      <c r="A7" s="449"/>
      <c r="B7" s="451"/>
      <c r="C7" s="322" t="s">
        <v>302</v>
      </c>
      <c r="D7" s="323"/>
      <c r="E7" s="404"/>
      <c r="F7" s="88">
        <f>+E7*'Escandall del Servei'!$C$34</f>
        <v>0</v>
      </c>
      <c r="G7" s="88">
        <f t="shared" si="1"/>
        <v>0</v>
      </c>
    </row>
    <row r="8" spans="1:7" ht="14.25" customHeight="1" thickBot="1" x14ac:dyDescent="0.25">
      <c r="A8" s="449"/>
      <c r="B8" s="451"/>
      <c r="C8" s="322" t="s">
        <v>303</v>
      </c>
      <c r="D8" s="323"/>
      <c r="E8" s="404"/>
      <c r="F8" s="88">
        <f>+E8*'Escandall del Servei'!$C$34</f>
        <v>0</v>
      </c>
      <c r="G8" s="88">
        <f t="shared" si="1"/>
        <v>0</v>
      </c>
    </row>
    <row r="9" spans="1:7" ht="15" customHeight="1" thickBot="1" x14ac:dyDescent="0.25">
      <c r="A9" s="449"/>
      <c r="B9" s="451"/>
      <c r="C9" s="322" t="s">
        <v>304</v>
      </c>
      <c r="D9" s="323">
        <v>682</v>
      </c>
      <c r="E9" s="404"/>
      <c r="F9" s="88">
        <f>+E9*'Escandall del Servei'!$C$34</f>
        <v>0</v>
      </c>
      <c r="G9" s="88">
        <f t="shared" si="1"/>
        <v>0</v>
      </c>
    </row>
    <row r="10" spans="1:7" ht="14.25" customHeight="1" thickBot="1" x14ac:dyDescent="0.25">
      <c r="A10" s="449"/>
      <c r="B10" s="451"/>
      <c r="C10" s="322" t="s">
        <v>305</v>
      </c>
      <c r="D10" s="323">
        <v>682</v>
      </c>
      <c r="E10" s="404"/>
      <c r="F10" s="88">
        <f>+E10*'Escandall del Servei'!$C$34</f>
        <v>0</v>
      </c>
      <c r="G10" s="88">
        <f t="shared" si="1"/>
        <v>0</v>
      </c>
    </row>
    <row r="11" spans="1:7" ht="15" customHeight="1" thickBot="1" x14ac:dyDescent="0.25">
      <c r="A11" s="449"/>
      <c r="B11" s="451"/>
      <c r="C11" s="322" t="s">
        <v>306</v>
      </c>
      <c r="D11" s="324"/>
      <c r="E11" s="404"/>
      <c r="F11" s="88">
        <f>+E11*'Escandall del Servei'!$C$34</f>
        <v>0</v>
      </c>
      <c r="G11" s="88">
        <f t="shared" si="1"/>
        <v>0</v>
      </c>
    </row>
    <row r="12" spans="1:7" ht="14.25" customHeight="1" thickBot="1" x14ac:dyDescent="0.25">
      <c r="A12" s="449"/>
      <c r="B12" s="451"/>
      <c r="C12" s="322" t="s">
        <v>307</v>
      </c>
      <c r="D12" s="323"/>
      <c r="E12" s="404"/>
      <c r="F12" s="88">
        <f>+E12*'Escandall del Servei'!$C$34</f>
        <v>0</v>
      </c>
      <c r="G12" s="88">
        <f t="shared" si="1"/>
        <v>0</v>
      </c>
    </row>
    <row r="13" spans="1:7" ht="15" customHeight="1" thickBot="1" x14ac:dyDescent="0.25">
      <c r="A13" s="449"/>
      <c r="B13" s="451"/>
      <c r="C13" s="322" t="s">
        <v>308</v>
      </c>
      <c r="D13" s="323">
        <v>7</v>
      </c>
      <c r="E13" s="404"/>
      <c r="F13" s="88">
        <f>+E13*'Escandall del Servei'!$C$34</f>
        <v>0</v>
      </c>
      <c r="G13" s="88">
        <f t="shared" si="1"/>
        <v>0</v>
      </c>
    </row>
    <row r="14" spans="1:7" ht="14.25" customHeight="1" thickBot="1" x14ac:dyDescent="0.25">
      <c r="A14" s="449"/>
      <c r="B14" s="451"/>
      <c r="C14" s="322" t="s">
        <v>309</v>
      </c>
      <c r="D14" s="323">
        <v>7</v>
      </c>
      <c r="E14" s="404"/>
      <c r="F14" s="88">
        <f>+E14*'Escandall del Servei'!$C$34</f>
        <v>0</v>
      </c>
      <c r="G14" s="88">
        <f t="shared" si="1"/>
        <v>0</v>
      </c>
    </row>
    <row r="15" spans="1:7" ht="14.25" customHeight="1" thickBot="1" x14ac:dyDescent="0.25">
      <c r="A15" s="449"/>
      <c r="B15" s="451"/>
      <c r="C15" s="322" t="s">
        <v>310</v>
      </c>
      <c r="D15" s="323">
        <v>7</v>
      </c>
      <c r="E15" s="404"/>
      <c r="F15" s="88">
        <f>+E15*'Escandall del Servei'!$C$34</f>
        <v>0</v>
      </c>
      <c r="G15" s="88">
        <f t="shared" si="1"/>
        <v>0</v>
      </c>
    </row>
    <row r="16" spans="1:7" ht="15.75" thickBot="1" x14ac:dyDescent="0.25">
      <c r="A16" s="449"/>
      <c r="B16" s="452"/>
      <c r="C16" s="325" t="s">
        <v>311</v>
      </c>
      <c r="D16" s="326"/>
      <c r="E16" s="9">
        <f>SUM(E4:E13)</f>
        <v>0</v>
      </c>
      <c r="F16" s="9">
        <f t="shared" ref="F16:G16" si="2">SUM(F4:F13)</f>
        <v>0</v>
      </c>
      <c r="G16" s="9">
        <f t="shared" si="2"/>
        <v>0</v>
      </c>
    </row>
    <row r="17" spans="1:7" ht="15" customHeight="1" thickBot="1" x14ac:dyDescent="0.25">
      <c r="A17" s="449"/>
      <c r="B17" s="450" t="s">
        <v>312</v>
      </c>
      <c r="C17" s="327" t="s">
        <v>313</v>
      </c>
      <c r="D17" s="328">
        <v>837.5</v>
      </c>
      <c r="E17" s="404"/>
      <c r="F17" s="88">
        <f>+E17*'Escandall del Servei'!$C$34</f>
        <v>0</v>
      </c>
      <c r="G17" s="88">
        <f t="shared" ref="G17:G22" si="3">+F17/12</f>
        <v>0</v>
      </c>
    </row>
    <row r="18" spans="1:7" ht="15" customHeight="1" thickBot="1" x14ac:dyDescent="0.25">
      <c r="A18" s="449"/>
      <c r="B18" s="451"/>
      <c r="C18" s="269" t="s">
        <v>314</v>
      </c>
      <c r="D18" s="329">
        <v>838</v>
      </c>
      <c r="E18" s="404"/>
      <c r="F18" s="88">
        <f>+E18*'Escandall del Servei'!$C$34</f>
        <v>0</v>
      </c>
      <c r="G18" s="88">
        <f t="shared" si="3"/>
        <v>0</v>
      </c>
    </row>
    <row r="19" spans="1:7" ht="15" customHeight="1" thickBot="1" x14ac:dyDescent="0.25">
      <c r="A19" s="449"/>
      <c r="B19" s="451"/>
      <c r="C19" s="277" t="s">
        <v>315</v>
      </c>
      <c r="D19" s="330">
        <v>838</v>
      </c>
      <c r="E19" s="404"/>
      <c r="F19" s="88">
        <f>+E19*'Escandall del Servei'!$C$34</f>
        <v>0</v>
      </c>
      <c r="G19" s="88">
        <f t="shared" si="3"/>
        <v>0</v>
      </c>
    </row>
    <row r="20" spans="1:7" ht="15" customHeight="1" thickBot="1" x14ac:dyDescent="0.25">
      <c r="A20" s="449"/>
      <c r="B20" s="451"/>
      <c r="C20" s="277" t="s">
        <v>316</v>
      </c>
      <c r="D20" s="330">
        <v>838</v>
      </c>
      <c r="E20" s="404"/>
      <c r="F20" s="88">
        <f>+E20*'Escandall del Servei'!$C$34</f>
        <v>0</v>
      </c>
      <c r="G20" s="88">
        <f t="shared" si="3"/>
        <v>0</v>
      </c>
    </row>
    <row r="21" spans="1:7" ht="15" customHeight="1" thickBot="1" x14ac:dyDescent="0.25">
      <c r="A21" s="449"/>
      <c r="B21" s="451"/>
      <c r="C21" s="322" t="s">
        <v>317</v>
      </c>
      <c r="D21" s="331">
        <v>1103.93</v>
      </c>
      <c r="E21" s="404"/>
      <c r="F21" s="88">
        <f>+E21*'Escandall del Servei'!$C$34</f>
        <v>0</v>
      </c>
      <c r="G21" s="88">
        <f t="shared" si="3"/>
        <v>0</v>
      </c>
    </row>
    <row r="22" spans="1:7" ht="15" customHeight="1" thickBot="1" x14ac:dyDescent="0.25">
      <c r="A22" s="449"/>
      <c r="B22" s="332"/>
      <c r="C22" s="322" t="s">
        <v>318</v>
      </c>
      <c r="D22" s="331">
        <v>1103.93</v>
      </c>
      <c r="E22" s="404"/>
      <c r="F22" s="88">
        <f>+E22*'Escandall del Servei'!$C$34</f>
        <v>0</v>
      </c>
      <c r="G22" s="88">
        <f t="shared" si="3"/>
        <v>0</v>
      </c>
    </row>
    <row r="23" spans="1:7" ht="15.75" thickBot="1" x14ac:dyDescent="0.25">
      <c r="A23" s="449"/>
      <c r="B23" s="453"/>
      <c r="C23" s="325" t="s">
        <v>319</v>
      </c>
      <c r="D23" s="326"/>
      <c r="E23" s="9">
        <f>SUM(E17:E21)</f>
        <v>0</v>
      </c>
      <c r="F23" s="9">
        <f t="shared" ref="F23:G23" si="4">SUM(F17:F21)</f>
        <v>0</v>
      </c>
      <c r="G23" s="9">
        <f t="shared" si="4"/>
        <v>0</v>
      </c>
    </row>
    <row r="24" spans="1:7" ht="15.75" thickBot="1" x14ac:dyDescent="0.25">
      <c r="A24" s="458"/>
      <c r="B24" s="456"/>
      <c r="C24" s="333" t="s">
        <v>320</v>
      </c>
      <c r="D24" s="334"/>
      <c r="E24" s="68">
        <f>+E23+E16</f>
        <v>0</v>
      </c>
      <c r="F24" s="68">
        <f t="shared" ref="F24:G24" si="5">+F23+F16</f>
        <v>0</v>
      </c>
      <c r="G24" s="68">
        <f t="shared" si="5"/>
        <v>0</v>
      </c>
    </row>
    <row r="25" spans="1:7" ht="15" customHeight="1" thickBot="1" x14ac:dyDescent="0.25">
      <c r="A25" s="454" t="s">
        <v>321</v>
      </c>
      <c r="B25" s="336" t="s">
        <v>297</v>
      </c>
      <c r="C25" s="276" t="s">
        <v>298</v>
      </c>
      <c r="D25" s="321"/>
      <c r="E25" s="404"/>
      <c r="F25" s="88">
        <f>+E25*'Escandall del Servei'!$C$34</f>
        <v>0</v>
      </c>
      <c r="G25" s="88">
        <f t="shared" ref="G25:G36" si="6">+F25/12</f>
        <v>0</v>
      </c>
    </row>
    <row r="26" spans="1:7" ht="15" customHeight="1" thickBot="1" x14ac:dyDescent="0.25">
      <c r="A26" s="454"/>
      <c r="B26" s="450" t="s">
        <v>299</v>
      </c>
      <c r="C26" s="322" t="s">
        <v>300</v>
      </c>
      <c r="D26" s="324"/>
      <c r="E26" s="404"/>
      <c r="F26" s="88">
        <f>+E26*'Escandall del Servei'!$C$34</f>
        <v>0</v>
      </c>
      <c r="G26" s="88">
        <f t="shared" si="6"/>
        <v>0</v>
      </c>
    </row>
    <row r="27" spans="1:7" ht="14.25" customHeight="1" thickBot="1" x14ac:dyDescent="0.25">
      <c r="A27" s="454"/>
      <c r="B27" s="451"/>
      <c r="C27" s="322" t="s">
        <v>301</v>
      </c>
      <c r="D27" s="323"/>
      <c r="E27" s="404"/>
      <c r="F27" s="88">
        <f>+E27*'Escandall del Servei'!$C$34</f>
        <v>0</v>
      </c>
      <c r="G27" s="88">
        <f t="shared" si="6"/>
        <v>0</v>
      </c>
    </row>
    <row r="28" spans="1:7" ht="14.25" customHeight="1" thickBot="1" x14ac:dyDescent="0.25">
      <c r="A28" s="454"/>
      <c r="B28" s="451"/>
      <c r="C28" s="322" t="s">
        <v>302</v>
      </c>
      <c r="D28" s="323"/>
      <c r="E28" s="404"/>
      <c r="F28" s="88">
        <f>+E28*'Escandall del Servei'!$C$34</f>
        <v>0</v>
      </c>
      <c r="G28" s="88">
        <f t="shared" si="6"/>
        <v>0</v>
      </c>
    </row>
    <row r="29" spans="1:7" ht="14.25" customHeight="1" thickBot="1" x14ac:dyDescent="0.25">
      <c r="A29" s="454"/>
      <c r="B29" s="451"/>
      <c r="C29" s="322" t="s">
        <v>303</v>
      </c>
      <c r="D29" s="323"/>
      <c r="E29" s="404"/>
      <c r="F29" s="88">
        <f>+E29*'Escandall del Servei'!$C$34</f>
        <v>0</v>
      </c>
      <c r="G29" s="88">
        <f t="shared" si="6"/>
        <v>0</v>
      </c>
    </row>
    <row r="30" spans="1:7" ht="15" customHeight="1" thickBot="1" x14ac:dyDescent="0.25">
      <c r="A30" s="454"/>
      <c r="B30" s="451"/>
      <c r="C30" s="322" t="s">
        <v>304</v>
      </c>
      <c r="D30" s="323">
        <v>387</v>
      </c>
      <c r="E30" s="404"/>
      <c r="F30" s="88">
        <f>+E30*'Escandall del Servei'!$C$34</f>
        <v>0</v>
      </c>
      <c r="G30" s="88">
        <f t="shared" si="6"/>
        <v>0</v>
      </c>
    </row>
    <row r="31" spans="1:7" ht="14.25" customHeight="1" thickBot="1" x14ac:dyDescent="0.25">
      <c r="A31" s="454"/>
      <c r="B31" s="451"/>
      <c r="C31" s="322" t="s">
        <v>305</v>
      </c>
      <c r="D31" s="323">
        <v>387</v>
      </c>
      <c r="E31" s="404"/>
      <c r="F31" s="88">
        <f>+E31*'Escandall del Servei'!$C$34</f>
        <v>0</v>
      </c>
      <c r="G31" s="88">
        <f t="shared" si="6"/>
        <v>0</v>
      </c>
    </row>
    <row r="32" spans="1:7" ht="15" customHeight="1" thickBot="1" x14ac:dyDescent="0.25">
      <c r="A32" s="454"/>
      <c r="B32" s="451"/>
      <c r="C32" s="322" t="s">
        <v>306</v>
      </c>
      <c r="D32" s="324"/>
      <c r="E32" s="404"/>
      <c r="F32" s="88">
        <f>+E32*'Escandall del Servei'!$C$34</f>
        <v>0</v>
      </c>
      <c r="G32" s="88">
        <f t="shared" si="6"/>
        <v>0</v>
      </c>
    </row>
    <row r="33" spans="1:7" ht="14.25" customHeight="1" thickBot="1" x14ac:dyDescent="0.25">
      <c r="A33" s="454"/>
      <c r="B33" s="451"/>
      <c r="C33" s="322" t="s">
        <v>307</v>
      </c>
      <c r="D33" s="323"/>
      <c r="E33" s="404"/>
      <c r="F33" s="88">
        <f>+E33*'Escandall del Servei'!$C$34</f>
        <v>0</v>
      </c>
      <c r="G33" s="88">
        <f t="shared" si="6"/>
        <v>0</v>
      </c>
    </row>
    <row r="34" spans="1:7" ht="15" customHeight="1" thickBot="1" x14ac:dyDescent="0.25">
      <c r="A34" s="454"/>
      <c r="B34" s="451"/>
      <c r="C34" s="322" t="s">
        <v>308</v>
      </c>
      <c r="D34" s="323"/>
      <c r="E34" s="404"/>
      <c r="F34" s="88">
        <f>+E34*'Escandall del Servei'!$C$34</f>
        <v>0</v>
      </c>
      <c r="G34" s="88">
        <f t="shared" si="6"/>
        <v>0</v>
      </c>
    </row>
    <row r="35" spans="1:7" ht="14.25" customHeight="1" thickBot="1" x14ac:dyDescent="0.25">
      <c r="A35" s="454"/>
      <c r="B35" s="451"/>
      <c r="C35" s="322" t="s">
        <v>309</v>
      </c>
      <c r="D35" s="323"/>
      <c r="E35" s="404"/>
      <c r="F35" s="88">
        <f>+E35*'Escandall del Servei'!$C$34</f>
        <v>0</v>
      </c>
      <c r="G35" s="88">
        <f t="shared" si="6"/>
        <v>0</v>
      </c>
    </row>
    <row r="36" spans="1:7" ht="14.25" customHeight="1" thickBot="1" x14ac:dyDescent="0.25">
      <c r="A36" s="454"/>
      <c r="B36" s="451"/>
      <c r="C36" s="322" t="s">
        <v>310</v>
      </c>
      <c r="D36" s="323"/>
      <c r="E36" s="404"/>
      <c r="F36" s="88">
        <f>+E36*'Escandall del Servei'!$C$34</f>
        <v>0</v>
      </c>
      <c r="G36" s="88">
        <f t="shared" si="6"/>
        <v>0</v>
      </c>
    </row>
    <row r="37" spans="1:7" ht="15.75" thickBot="1" x14ac:dyDescent="0.25">
      <c r="A37" s="454"/>
      <c r="B37" s="452"/>
      <c r="C37" s="325" t="s">
        <v>311</v>
      </c>
      <c r="D37" s="326"/>
      <c r="E37" s="9">
        <f>SUM(E25:E34)</f>
        <v>0</v>
      </c>
      <c r="F37" s="9">
        <f t="shared" ref="F37:G37" si="7">SUM(F25:F34)</f>
        <v>0</v>
      </c>
      <c r="G37" s="9">
        <f t="shared" si="7"/>
        <v>0</v>
      </c>
    </row>
    <row r="38" spans="1:7" ht="15" customHeight="1" thickBot="1" x14ac:dyDescent="0.25">
      <c r="A38" s="454"/>
      <c r="B38" s="450" t="s">
        <v>312</v>
      </c>
      <c r="C38" s="327" t="s">
        <v>313</v>
      </c>
      <c r="D38" s="321">
        <v>136.83000000000001</v>
      </c>
      <c r="E38" s="404"/>
      <c r="F38" s="88">
        <f>+E38*'Escandall del Servei'!$C$34</f>
        <v>0</v>
      </c>
      <c r="G38" s="88">
        <f t="shared" ref="G38:G43" si="8">+F38/12</f>
        <v>0</v>
      </c>
    </row>
    <row r="39" spans="1:7" ht="15" customHeight="1" thickBot="1" x14ac:dyDescent="0.25">
      <c r="A39" s="454"/>
      <c r="B39" s="451"/>
      <c r="C39" s="269" t="s">
        <v>314</v>
      </c>
      <c r="D39" s="329">
        <v>137</v>
      </c>
      <c r="E39" s="404"/>
      <c r="F39" s="88">
        <f>+E39*'Escandall del Servei'!$C$34</f>
        <v>0</v>
      </c>
      <c r="G39" s="88">
        <f t="shared" si="8"/>
        <v>0</v>
      </c>
    </row>
    <row r="40" spans="1:7" ht="15" customHeight="1" thickBot="1" x14ac:dyDescent="0.25">
      <c r="A40" s="454"/>
      <c r="B40" s="451"/>
      <c r="C40" s="277" t="s">
        <v>315</v>
      </c>
      <c r="D40" s="330">
        <v>137</v>
      </c>
      <c r="E40" s="404"/>
      <c r="F40" s="88">
        <f>+E40*'Escandall del Servei'!$C$34</f>
        <v>0</v>
      </c>
      <c r="G40" s="88">
        <f t="shared" si="8"/>
        <v>0</v>
      </c>
    </row>
    <row r="41" spans="1:7" ht="15" customHeight="1" thickBot="1" x14ac:dyDescent="0.25">
      <c r="A41" s="454"/>
      <c r="B41" s="451"/>
      <c r="C41" s="277" t="s">
        <v>316</v>
      </c>
      <c r="D41" s="330">
        <v>137</v>
      </c>
      <c r="E41" s="404"/>
      <c r="F41" s="88">
        <f>+E41*'Escandall del Servei'!$C$34</f>
        <v>0</v>
      </c>
      <c r="G41" s="88">
        <f t="shared" si="8"/>
        <v>0</v>
      </c>
    </row>
    <row r="42" spans="1:7" ht="15" customHeight="1" thickBot="1" x14ac:dyDescent="0.25">
      <c r="A42" s="454"/>
      <c r="B42" s="451"/>
      <c r="C42" s="322" t="s">
        <v>317</v>
      </c>
      <c r="D42" s="324">
        <v>488.4</v>
      </c>
      <c r="E42" s="404"/>
      <c r="F42" s="88">
        <f>+E42*'Escandall del Servei'!$C$34</f>
        <v>0</v>
      </c>
      <c r="G42" s="88">
        <f t="shared" si="8"/>
        <v>0</v>
      </c>
    </row>
    <row r="43" spans="1:7" ht="15" customHeight="1" thickBot="1" x14ac:dyDescent="0.25">
      <c r="A43" s="454"/>
      <c r="B43" s="332"/>
      <c r="C43" s="322" t="s">
        <v>318</v>
      </c>
      <c r="D43" s="324">
        <v>488.4</v>
      </c>
      <c r="E43" s="404"/>
      <c r="F43" s="88">
        <f>+E43*'Escandall del Servei'!$C$34</f>
        <v>0</v>
      </c>
      <c r="G43" s="88">
        <f t="shared" si="8"/>
        <v>0</v>
      </c>
    </row>
    <row r="44" spans="1:7" ht="15.75" thickBot="1" x14ac:dyDescent="0.25">
      <c r="A44" s="454"/>
      <c r="B44" s="453"/>
      <c r="C44" s="325" t="s">
        <v>319</v>
      </c>
      <c r="D44" s="326"/>
      <c r="E44" s="9">
        <f>SUM(E38:E42)</f>
        <v>0</v>
      </c>
      <c r="F44" s="9">
        <f t="shared" ref="F44:G44" si="9">SUM(F38:F42)</f>
        <v>0</v>
      </c>
      <c r="G44" s="9">
        <f t="shared" si="9"/>
        <v>0</v>
      </c>
    </row>
    <row r="45" spans="1:7" ht="15.75" thickBot="1" x14ac:dyDescent="0.25">
      <c r="A45" s="455"/>
      <c r="B45" s="456"/>
      <c r="C45" s="333" t="s">
        <v>320</v>
      </c>
      <c r="D45" s="334"/>
      <c r="E45" s="68">
        <f>+E44+E37</f>
        <v>0</v>
      </c>
      <c r="F45" s="68">
        <f t="shared" ref="F45:G45" si="10">+F44+F37</f>
        <v>0</v>
      </c>
      <c r="G45" s="68">
        <f t="shared" si="10"/>
        <v>0</v>
      </c>
    </row>
    <row r="46" spans="1:7" ht="15.75" customHeight="1" thickBot="1" x14ac:dyDescent="0.25">
      <c r="A46" s="449" t="s">
        <v>322</v>
      </c>
      <c r="B46" s="336" t="s">
        <v>297</v>
      </c>
      <c r="C46" s="276" t="s">
        <v>298</v>
      </c>
      <c r="D46" s="321"/>
      <c r="E46" s="404"/>
      <c r="F46" s="88">
        <f>+E46*'Escandall del Servei'!$C$34</f>
        <v>0</v>
      </c>
      <c r="G46" s="88">
        <f t="shared" ref="G46:G57" si="11">+F46/12</f>
        <v>0</v>
      </c>
    </row>
    <row r="47" spans="1:7" ht="15" customHeight="1" thickBot="1" x14ac:dyDescent="0.25">
      <c r="A47" s="449"/>
      <c r="B47" s="450" t="s">
        <v>299</v>
      </c>
      <c r="C47" s="322" t="s">
        <v>300</v>
      </c>
      <c r="D47" s="324"/>
      <c r="E47" s="404"/>
      <c r="F47" s="88">
        <f>+E47*'Escandall del Servei'!$C$34</f>
        <v>0</v>
      </c>
      <c r="G47" s="88">
        <f t="shared" si="11"/>
        <v>0</v>
      </c>
    </row>
    <row r="48" spans="1:7" ht="14.25" customHeight="1" thickBot="1" x14ac:dyDescent="0.25">
      <c r="A48" s="449"/>
      <c r="B48" s="451"/>
      <c r="C48" s="322" t="s">
        <v>301</v>
      </c>
      <c r="D48" s="323"/>
      <c r="E48" s="404"/>
      <c r="F48" s="88">
        <f>+E48*'Escandall del Servei'!$C$34</f>
        <v>0</v>
      </c>
      <c r="G48" s="88">
        <f t="shared" si="11"/>
        <v>0</v>
      </c>
    </row>
    <row r="49" spans="1:7" ht="14.25" customHeight="1" thickBot="1" x14ac:dyDescent="0.25">
      <c r="A49" s="449"/>
      <c r="B49" s="451"/>
      <c r="C49" s="322" t="s">
        <v>302</v>
      </c>
      <c r="D49" s="323"/>
      <c r="E49" s="404"/>
      <c r="F49" s="88">
        <f>+E49*'Escandall del Servei'!$C$34</f>
        <v>0</v>
      </c>
      <c r="G49" s="88">
        <f t="shared" si="11"/>
        <v>0</v>
      </c>
    </row>
    <row r="50" spans="1:7" ht="14.25" customHeight="1" thickBot="1" x14ac:dyDescent="0.25">
      <c r="A50" s="449"/>
      <c r="B50" s="451"/>
      <c r="C50" s="322" t="s">
        <v>303</v>
      </c>
      <c r="D50" s="323"/>
      <c r="E50" s="404"/>
      <c r="F50" s="88">
        <f>+E50*'Escandall del Servei'!$C$34</f>
        <v>0</v>
      </c>
      <c r="G50" s="88">
        <f t="shared" si="11"/>
        <v>0</v>
      </c>
    </row>
    <row r="51" spans="1:7" ht="15" customHeight="1" thickBot="1" x14ac:dyDescent="0.25">
      <c r="A51" s="449"/>
      <c r="B51" s="451"/>
      <c r="C51" s="322" t="s">
        <v>304</v>
      </c>
      <c r="D51" s="323"/>
      <c r="E51" s="404"/>
      <c r="F51" s="88">
        <f>+E51*'Escandall del Servei'!$C$34</f>
        <v>0</v>
      </c>
      <c r="G51" s="88">
        <f t="shared" si="11"/>
        <v>0</v>
      </c>
    </row>
    <row r="52" spans="1:7" ht="14.25" customHeight="1" thickBot="1" x14ac:dyDescent="0.25">
      <c r="A52" s="449"/>
      <c r="B52" s="451"/>
      <c r="C52" s="322" t="s">
        <v>305</v>
      </c>
      <c r="D52" s="323"/>
      <c r="E52" s="404"/>
      <c r="F52" s="88">
        <f>+E52*'Escandall del Servei'!$C$34</f>
        <v>0</v>
      </c>
      <c r="G52" s="88">
        <f t="shared" si="11"/>
        <v>0</v>
      </c>
    </row>
    <row r="53" spans="1:7" ht="15" customHeight="1" thickBot="1" x14ac:dyDescent="0.25">
      <c r="A53" s="449"/>
      <c r="B53" s="451"/>
      <c r="C53" s="322" t="s">
        <v>306</v>
      </c>
      <c r="D53" s="324"/>
      <c r="E53" s="404"/>
      <c r="F53" s="88">
        <f>+E53*'Escandall del Servei'!$C$34</f>
        <v>0</v>
      </c>
      <c r="G53" s="88">
        <f t="shared" si="11"/>
        <v>0</v>
      </c>
    </row>
    <row r="54" spans="1:7" ht="14.25" customHeight="1" thickBot="1" x14ac:dyDescent="0.25">
      <c r="A54" s="449"/>
      <c r="B54" s="451"/>
      <c r="C54" s="322" t="s">
        <v>307</v>
      </c>
      <c r="D54" s="323"/>
      <c r="E54" s="404"/>
      <c r="F54" s="88">
        <f>+E54*'Escandall del Servei'!$C$34</f>
        <v>0</v>
      </c>
      <c r="G54" s="88">
        <f t="shared" si="11"/>
        <v>0</v>
      </c>
    </row>
    <row r="55" spans="1:7" ht="15" customHeight="1" thickBot="1" x14ac:dyDescent="0.25">
      <c r="A55" s="449"/>
      <c r="B55" s="451"/>
      <c r="C55" s="322" t="s">
        <v>308</v>
      </c>
      <c r="D55" s="323"/>
      <c r="E55" s="404"/>
      <c r="F55" s="88">
        <f>+E55*'Escandall del Servei'!$C$34</f>
        <v>0</v>
      </c>
      <c r="G55" s="88">
        <f t="shared" si="11"/>
        <v>0</v>
      </c>
    </row>
    <row r="56" spans="1:7" ht="14.25" customHeight="1" thickBot="1" x14ac:dyDescent="0.25">
      <c r="A56" s="449"/>
      <c r="B56" s="451"/>
      <c r="C56" s="322" t="s">
        <v>309</v>
      </c>
      <c r="D56" s="323"/>
      <c r="E56" s="404"/>
      <c r="F56" s="88">
        <f>+E56*'Escandall del Servei'!$C$34</f>
        <v>0</v>
      </c>
      <c r="G56" s="88">
        <f t="shared" si="11"/>
        <v>0</v>
      </c>
    </row>
    <row r="57" spans="1:7" ht="14.25" customHeight="1" thickBot="1" x14ac:dyDescent="0.25">
      <c r="A57" s="449"/>
      <c r="B57" s="451"/>
      <c r="C57" s="322" t="s">
        <v>310</v>
      </c>
      <c r="D57" s="323"/>
      <c r="E57" s="404"/>
      <c r="F57" s="88">
        <f>+E57*'Escandall del Servei'!$C$34</f>
        <v>0</v>
      </c>
      <c r="G57" s="88">
        <f t="shared" si="11"/>
        <v>0</v>
      </c>
    </row>
    <row r="58" spans="1:7" ht="15.75" thickBot="1" x14ac:dyDescent="0.25">
      <c r="A58" s="449"/>
      <c r="B58" s="452"/>
      <c r="C58" s="325" t="s">
        <v>311</v>
      </c>
      <c r="D58" s="326"/>
      <c r="E58" s="9">
        <f>SUM(E46:E55)</f>
        <v>0</v>
      </c>
      <c r="F58" s="9">
        <f t="shared" ref="F58:G58" si="12">SUM(F46:F55)</f>
        <v>0</v>
      </c>
      <c r="G58" s="9">
        <f t="shared" si="12"/>
        <v>0</v>
      </c>
    </row>
    <row r="59" spans="1:7" ht="15" customHeight="1" thickBot="1" x14ac:dyDescent="0.25">
      <c r="A59" s="449"/>
      <c r="B59" s="450" t="s">
        <v>312</v>
      </c>
      <c r="C59" s="327" t="s">
        <v>313</v>
      </c>
      <c r="D59" s="321"/>
      <c r="E59" s="404"/>
      <c r="F59" s="88">
        <f>+E59*'Escandall del Servei'!$C$34</f>
        <v>0</v>
      </c>
      <c r="G59" s="88">
        <f t="shared" ref="G59:G64" si="13">+F59/12</f>
        <v>0</v>
      </c>
    </row>
    <row r="60" spans="1:7" ht="15" customHeight="1" thickBot="1" x14ac:dyDescent="0.25">
      <c r="A60" s="449"/>
      <c r="B60" s="451"/>
      <c r="C60" s="269" t="s">
        <v>314</v>
      </c>
      <c r="D60" s="329"/>
      <c r="E60" s="404"/>
      <c r="F60" s="88">
        <f>+E60*'Escandall del Servei'!$C$34</f>
        <v>0</v>
      </c>
      <c r="G60" s="88">
        <f t="shared" si="13"/>
        <v>0</v>
      </c>
    </row>
    <row r="61" spans="1:7" ht="15" customHeight="1" thickBot="1" x14ac:dyDescent="0.25">
      <c r="A61" s="449"/>
      <c r="B61" s="451"/>
      <c r="C61" s="277" t="s">
        <v>315</v>
      </c>
      <c r="D61" s="330"/>
      <c r="E61" s="404"/>
      <c r="F61" s="88">
        <f>+E61*'Escandall del Servei'!$C$34</f>
        <v>0</v>
      </c>
      <c r="G61" s="88">
        <f t="shared" si="13"/>
        <v>0</v>
      </c>
    </row>
    <row r="62" spans="1:7" ht="15" customHeight="1" thickBot="1" x14ac:dyDescent="0.25">
      <c r="A62" s="449"/>
      <c r="B62" s="451"/>
      <c r="C62" s="277" t="s">
        <v>316</v>
      </c>
      <c r="D62" s="330"/>
      <c r="E62" s="404"/>
      <c r="F62" s="88">
        <f>+E62*'Escandall del Servei'!$C$34</f>
        <v>0</v>
      </c>
      <c r="G62" s="88">
        <f t="shared" si="13"/>
        <v>0</v>
      </c>
    </row>
    <row r="63" spans="1:7" ht="15" customHeight="1" thickBot="1" x14ac:dyDescent="0.25">
      <c r="A63" s="449"/>
      <c r="B63" s="451"/>
      <c r="C63" s="322" t="s">
        <v>317</v>
      </c>
      <c r="D63" s="324"/>
      <c r="E63" s="404"/>
      <c r="F63" s="88">
        <f>+E63*'Escandall del Servei'!$C$34</f>
        <v>0</v>
      </c>
      <c r="G63" s="88">
        <f t="shared" si="13"/>
        <v>0</v>
      </c>
    </row>
    <row r="64" spans="1:7" ht="15" customHeight="1" thickBot="1" x14ac:dyDescent="0.25">
      <c r="A64" s="449"/>
      <c r="B64" s="332"/>
      <c r="C64" s="322" t="s">
        <v>318</v>
      </c>
      <c r="D64" s="324"/>
      <c r="E64" s="404"/>
      <c r="F64" s="88">
        <f>+E64*'Escandall del Servei'!$C$34</f>
        <v>0</v>
      </c>
      <c r="G64" s="88">
        <f t="shared" si="13"/>
        <v>0</v>
      </c>
    </row>
    <row r="65" spans="1:7" ht="15.75" thickBot="1" x14ac:dyDescent="0.25">
      <c r="A65" s="449"/>
      <c r="B65" s="453"/>
      <c r="C65" s="325" t="s">
        <v>319</v>
      </c>
      <c r="D65" s="326"/>
      <c r="E65" s="9">
        <f>SUM(E59:E63)</f>
        <v>0</v>
      </c>
      <c r="F65" s="9">
        <f t="shared" ref="F65:G65" si="14">SUM(F59:F63)</f>
        <v>0</v>
      </c>
      <c r="G65" s="9">
        <f t="shared" si="14"/>
        <v>0</v>
      </c>
    </row>
    <row r="66" spans="1:7" ht="15.75" thickBot="1" x14ac:dyDescent="0.25">
      <c r="A66" s="449"/>
      <c r="B66" s="456"/>
      <c r="C66" s="333" t="s">
        <v>320</v>
      </c>
      <c r="D66" s="337"/>
      <c r="E66" s="11">
        <f>+E65+E58</f>
        <v>0</v>
      </c>
      <c r="F66" s="11">
        <f t="shared" ref="F66:G66" si="15">+F65+F58</f>
        <v>0</v>
      </c>
      <c r="G66" s="11">
        <f t="shared" si="15"/>
        <v>0</v>
      </c>
    </row>
    <row r="67" spans="1:7" ht="15" customHeight="1" thickBot="1" x14ac:dyDescent="0.25">
      <c r="A67" s="457" t="s">
        <v>295</v>
      </c>
      <c r="B67" s="336" t="s">
        <v>297</v>
      </c>
      <c r="C67" s="276" t="s">
        <v>298</v>
      </c>
      <c r="D67" s="321"/>
      <c r="E67" s="404"/>
      <c r="F67" s="88">
        <f>+E67*'Escandall del Servei'!$C$34</f>
        <v>0</v>
      </c>
      <c r="G67" s="88">
        <f t="shared" ref="G67:G78" si="16">+F67/12</f>
        <v>0</v>
      </c>
    </row>
    <row r="68" spans="1:7" ht="15" customHeight="1" thickBot="1" x14ac:dyDescent="0.25">
      <c r="A68" s="449"/>
      <c r="B68" s="450" t="s">
        <v>299</v>
      </c>
      <c r="C68" s="322" t="s">
        <v>300</v>
      </c>
      <c r="D68" s="324"/>
      <c r="E68" s="404"/>
      <c r="F68" s="88">
        <f>+E68*'Escandall del Servei'!$C$34</f>
        <v>0</v>
      </c>
      <c r="G68" s="88">
        <f t="shared" si="16"/>
        <v>0</v>
      </c>
    </row>
    <row r="69" spans="1:7" ht="14.25" customHeight="1" thickBot="1" x14ac:dyDescent="0.25">
      <c r="A69" s="449"/>
      <c r="B69" s="451"/>
      <c r="C69" s="322" t="s">
        <v>301</v>
      </c>
      <c r="D69" s="323"/>
      <c r="E69" s="404"/>
      <c r="F69" s="88">
        <f>+E69*'Escandall del Servei'!$C$34</f>
        <v>0</v>
      </c>
      <c r="G69" s="88">
        <f t="shared" si="16"/>
        <v>0</v>
      </c>
    </row>
    <row r="70" spans="1:7" ht="14.25" customHeight="1" thickBot="1" x14ac:dyDescent="0.25">
      <c r="A70" s="449"/>
      <c r="B70" s="451"/>
      <c r="C70" s="322" t="s">
        <v>302</v>
      </c>
      <c r="D70" s="323">
        <v>35</v>
      </c>
      <c r="E70" s="404"/>
      <c r="F70" s="88">
        <f>+E70*'Escandall del Servei'!$C$34</f>
        <v>0</v>
      </c>
      <c r="G70" s="88">
        <f t="shared" si="16"/>
        <v>0</v>
      </c>
    </row>
    <row r="71" spans="1:7" ht="14.25" customHeight="1" thickBot="1" x14ac:dyDescent="0.25">
      <c r="A71" s="449"/>
      <c r="B71" s="451"/>
      <c r="C71" s="322" t="s">
        <v>303</v>
      </c>
      <c r="D71" s="323">
        <v>35</v>
      </c>
      <c r="E71" s="404"/>
      <c r="F71" s="88">
        <f>+E71*'Escandall del Servei'!$C$34</f>
        <v>0</v>
      </c>
      <c r="G71" s="88">
        <f t="shared" si="16"/>
        <v>0</v>
      </c>
    </row>
    <row r="72" spans="1:7" ht="15" customHeight="1" thickBot="1" x14ac:dyDescent="0.25">
      <c r="A72" s="449"/>
      <c r="B72" s="451"/>
      <c r="C72" s="322" t="s">
        <v>304</v>
      </c>
      <c r="D72" s="323">
        <v>354</v>
      </c>
      <c r="E72" s="404"/>
      <c r="F72" s="88">
        <f>+E72*'Escandall del Servei'!$C$34</f>
        <v>0</v>
      </c>
      <c r="G72" s="88">
        <f t="shared" si="16"/>
        <v>0</v>
      </c>
    </row>
    <row r="73" spans="1:7" ht="14.25" customHeight="1" thickBot="1" x14ac:dyDescent="0.25">
      <c r="A73" s="449"/>
      <c r="B73" s="451"/>
      <c r="C73" s="322" t="s">
        <v>305</v>
      </c>
      <c r="D73" s="323">
        <v>354</v>
      </c>
      <c r="E73" s="404"/>
      <c r="F73" s="88">
        <f>+E73*'Escandall del Servei'!$C$34</f>
        <v>0</v>
      </c>
      <c r="G73" s="88">
        <f t="shared" si="16"/>
        <v>0</v>
      </c>
    </row>
    <row r="74" spans="1:7" ht="15" customHeight="1" thickBot="1" x14ac:dyDescent="0.25">
      <c r="A74" s="449"/>
      <c r="B74" s="451"/>
      <c r="C74" s="322" t="s">
        <v>306</v>
      </c>
      <c r="D74" s="324"/>
      <c r="E74" s="404"/>
      <c r="F74" s="88">
        <f>+E74*'Escandall del Servei'!$C$34</f>
        <v>0</v>
      </c>
      <c r="G74" s="88">
        <f t="shared" si="16"/>
        <v>0</v>
      </c>
    </row>
    <row r="75" spans="1:7" ht="14.25" customHeight="1" thickBot="1" x14ac:dyDescent="0.25">
      <c r="A75" s="449"/>
      <c r="B75" s="451"/>
      <c r="C75" s="322" t="s">
        <v>307</v>
      </c>
      <c r="D75" s="323"/>
      <c r="E75" s="404"/>
      <c r="F75" s="88">
        <f>+E75*'Escandall del Servei'!$C$34</f>
        <v>0</v>
      </c>
      <c r="G75" s="88">
        <f t="shared" si="16"/>
        <v>0</v>
      </c>
    </row>
    <row r="76" spans="1:7" ht="15" customHeight="1" thickBot="1" x14ac:dyDescent="0.25">
      <c r="A76" s="449"/>
      <c r="B76" s="451"/>
      <c r="C76" s="322" t="s">
        <v>308</v>
      </c>
      <c r="D76" s="323"/>
      <c r="E76" s="404"/>
      <c r="F76" s="88">
        <f>+E76*'Escandall del Servei'!$C$34</f>
        <v>0</v>
      </c>
      <c r="G76" s="88">
        <f t="shared" si="16"/>
        <v>0</v>
      </c>
    </row>
    <row r="77" spans="1:7" ht="14.25" customHeight="1" thickBot="1" x14ac:dyDescent="0.25">
      <c r="A77" s="449"/>
      <c r="B77" s="451"/>
      <c r="C77" s="322" t="s">
        <v>309</v>
      </c>
      <c r="D77" s="323"/>
      <c r="E77" s="404"/>
      <c r="F77" s="88">
        <f>+E77*'Escandall del Servei'!$C$34</f>
        <v>0</v>
      </c>
      <c r="G77" s="88">
        <f t="shared" si="16"/>
        <v>0</v>
      </c>
    </row>
    <row r="78" spans="1:7" ht="14.25" customHeight="1" thickBot="1" x14ac:dyDescent="0.25">
      <c r="A78" s="449"/>
      <c r="B78" s="451"/>
      <c r="C78" s="322" t="s">
        <v>310</v>
      </c>
      <c r="D78" s="323"/>
      <c r="E78" s="404"/>
      <c r="F78" s="88">
        <f>+E78*'Escandall del Servei'!$C$34</f>
        <v>0</v>
      </c>
      <c r="G78" s="88">
        <f t="shared" si="16"/>
        <v>0</v>
      </c>
    </row>
    <row r="79" spans="1:7" ht="15.75" thickBot="1" x14ac:dyDescent="0.25">
      <c r="A79" s="449"/>
      <c r="B79" s="452"/>
      <c r="C79" s="325" t="s">
        <v>311</v>
      </c>
      <c r="D79" s="326"/>
      <c r="E79" s="9">
        <f>SUM(E67:E76)</f>
        <v>0</v>
      </c>
      <c r="F79" s="9">
        <f t="shared" ref="F79:G79" si="17">SUM(F67:F76)</f>
        <v>0</v>
      </c>
      <c r="G79" s="9">
        <f t="shared" si="17"/>
        <v>0</v>
      </c>
    </row>
    <row r="80" spans="1:7" ht="15" customHeight="1" thickBot="1" x14ac:dyDescent="0.25">
      <c r="A80" s="449"/>
      <c r="B80" s="450" t="s">
        <v>312</v>
      </c>
      <c r="C80" s="327" t="s">
        <v>313</v>
      </c>
      <c r="D80" s="321"/>
      <c r="E80" s="404"/>
      <c r="F80" s="88">
        <f>+E80*'Escandall del Servei'!$C$34</f>
        <v>0</v>
      </c>
      <c r="G80" s="88">
        <f t="shared" ref="G80:G85" si="18">+F80/12</f>
        <v>0</v>
      </c>
    </row>
    <row r="81" spans="1:7" ht="15" customHeight="1" thickBot="1" x14ac:dyDescent="0.25">
      <c r="A81" s="449"/>
      <c r="B81" s="451"/>
      <c r="C81" s="269" t="s">
        <v>314</v>
      </c>
      <c r="D81" s="329"/>
      <c r="E81" s="404"/>
      <c r="F81" s="88">
        <f>+E81*'Escandall del Servei'!$C$34</f>
        <v>0</v>
      </c>
      <c r="G81" s="88">
        <f t="shared" si="18"/>
        <v>0</v>
      </c>
    </row>
    <row r="82" spans="1:7" ht="15" customHeight="1" thickBot="1" x14ac:dyDescent="0.25">
      <c r="A82" s="449"/>
      <c r="B82" s="451"/>
      <c r="C82" s="277" t="s">
        <v>315</v>
      </c>
      <c r="D82" s="330"/>
      <c r="E82" s="404"/>
      <c r="F82" s="88">
        <f>+E82*'Escandall del Servei'!$C$34</f>
        <v>0</v>
      </c>
      <c r="G82" s="88">
        <f t="shared" si="18"/>
        <v>0</v>
      </c>
    </row>
    <row r="83" spans="1:7" ht="15" customHeight="1" thickBot="1" x14ac:dyDescent="0.25">
      <c r="A83" s="449"/>
      <c r="B83" s="451"/>
      <c r="C83" s="277" t="s">
        <v>316</v>
      </c>
      <c r="D83" s="330"/>
      <c r="E83" s="404"/>
      <c r="F83" s="88">
        <f>+E83*'Escandall del Servei'!$C$34</f>
        <v>0</v>
      </c>
      <c r="G83" s="88">
        <f t="shared" si="18"/>
        <v>0</v>
      </c>
    </row>
    <row r="84" spans="1:7" ht="15" customHeight="1" thickBot="1" x14ac:dyDescent="0.25">
      <c r="A84" s="449"/>
      <c r="B84" s="451"/>
      <c r="C84" s="322" t="s">
        <v>317</v>
      </c>
      <c r="D84" s="324"/>
      <c r="E84" s="404"/>
      <c r="F84" s="88">
        <f>+E84*'Escandall del Servei'!$C$34</f>
        <v>0</v>
      </c>
      <c r="G84" s="88">
        <f t="shared" si="18"/>
        <v>0</v>
      </c>
    </row>
    <row r="85" spans="1:7" ht="15" customHeight="1" thickBot="1" x14ac:dyDescent="0.25">
      <c r="A85" s="449"/>
      <c r="B85" s="332"/>
      <c r="C85" s="322" t="s">
        <v>318</v>
      </c>
      <c r="D85" s="324"/>
      <c r="E85" s="404"/>
      <c r="F85" s="88">
        <f>+E85*'Escandall del Servei'!$C$34</f>
        <v>0</v>
      </c>
      <c r="G85" s="88">
        <f t="shared" si="18"/>
        <v>0</v>
      </c>
    </row>
    <row r="86" spans="1:7" ht="15.75" thickBot="1" x14ac:dyDescent="0.25">
      <c r="A86" s="449"/>
      <c r="B86" s="453"/>
      <c r="C86" s="325" t="s">
        <v>319</v>
      </c>
      <c r="D86" s="326"/>
      <c r="E86" s="9">
        <f>SUM(E80:E84)</f>
        <v>0</v>
      </c>
      <c r="F86" s="9">
        <f t="shared" ref="F86:G86" si="19">SUM(F80:F84)</f>
        <v>0</v>
      </c>
      <c r="G86" s="9">
        <f t="shared" si="19"/>
        <v>0</v>
      </c>
    </row>
    <row r="87" spans="1:7" ht="15.75" thickBot="1" x14ac:dyDescent="0.25">
      <c r="A87" s="449"/>
      <c r="B87" s="456"/>
      <c r="C87" s="333" t="s">
        <v>320</v>
      </c>
      <c r="D87" s="337"/>
      <c r="E87" s="11">
        <f>+E86+E79</f>
        <v>0</v>
      </c>
      <c r="F87" s="11">
        <f t="shared" ref="F87:G87" si="20">+F86+F79</f>
        <v>0</v>
      </c>
      <c r="G87" s="11">
        <f t="shared" si="20"/>
        <v>0</v>
      </c>
    </row>
    <row r="88" spans="1:7" ht="15" customHeight="1" thickBot="1" x14ac:dyDescent="0.25">
      <c r="A88" s="449" t="s">
        <v>323</v>
      </c>
      <c r="B88" s="336" t="s">
        <v>297</v>
      </c>
      <c r="C88" s="276" t="s">
        <v>298</v>
      </c>
      <c r="D88" s="321">
        <f>SUM(D4+D25+D46+D67)</f>
        <v>0</v>
      </c>
      <c r="E88" s="404"/>
      <c r="F88" s="84">
        <f t="shared" ref="F88:G88" si="21">+F4+F25+F46+F67</f>
        <v>0</v>
      </c>
      <c r="G88" s="84">
        <f t="shared" si="21"/>
        <v>0</v>
      </c>
    </row>
    <row r="89" spans="1:7" ht="15" customHeight="1" thickBot="1" x14ac:dyDescent="0.25">
      <c r="A89" s="449"/>
      <c r="B89" s="450" t="s">
        <v>299</v>
      </c>
      <c r="C89" s="322" t="s">
        <v>300</v>
      </c>
      <c r="D89" s="323">
        <f>SUM(D5+D26+D47+D68)</f>
        <v>0</v>
      </c>
      <c r="E89" s="404"/>
      <c r="F89" s="84">
        <f t="shared" ref="F89:G99" si="22">+F5+F26+F47+F68</f>
        <v>0</v>
      </c>
      <c r="G89" s="84">
        <f t="shared" si="22"/>
        <v>0</v>
      </c>
    </row>
    <row r="90" spans="1:7" ht="14.25" customHeight="1" thickBot="1" x14ac:dyDescent="0.25">
      <c r="A90" s="449"/>
      <c r="B90" s="451"/>
      <c r="C90" s="322" t="s">
        <v>301</v>
      </c>
      <c r="D90" s="323"/>
      <c r="E90" s="404"/>
      <c r="F90" s="84">
        <f t="shared" si="22"/>
        <v>0</v>
      </c>
      <c r="G90" s="84">
        <f t="shared" si="22"/>
        <v>0</v>
      </c>
    </row>
    <row r="91" spans="1:7" ht="14.25" customHeight="1" thickBot="1" x14ac:dyDescent="0.25">
      <c r="A91" s="449"/>
      <c r="B91" s="451"/>
      <c r="C91" s="322" t="s">
        <v>302</v>
      </c>
      <c r="D91" s="323">
        <f>SUM(D7+D28+D49+D70)</f>
        <v>35</v>
      </c>
      <c r="E91" s="404"/>
      <c r="F91" s="84">
        <f t="shared" si="22"/>
        <v>0</v>
      </c>
      <c r="G91" s="84">
        <f t="shared" si="22"/>
        <v>0</v>
      </c>
    </row>
    <row r="92" spans="1:7" ht="14.25" customHeight="1" thickBot="1" x14ac:dyDescent="0.25">
      <c r="A92" s="449"/>
      <c r="B92" s="451"/>
      <c r="C92" s="322" t="s">
        <v>303</v>
      </c>
      <c r="D92" s="323"/>
      <c r="E92" s="404"/>
      <c r="F92" s="84">
        <f t="shared" si="22"/>
        <v>0</v>
      </c>
      <c r="G92" s="84">
        <f t="shared" si="22"/>
        <v>0</v>
      </c>
    </row>
    <row r="93" spans="1:7" ht="15" customHeight="1" thickBot="1" x14ac:dyDescent="0.25">
      <c r="A93" s="449"/>
      <c r="B93" s="451"/>
      <c r="C93" s="322" t="s">
        <v>304</v>
      </c>
      <c r="D93" s="323">
        <f>SUM(D9+D30+D51+D72)</f>
        <v>1423</v>
      </c>
      <c r="E93" s="404"/>
      <c r="F93" s="84">
        <f t="shared" si="22"/>
        <v>0</v>
      </c>
      <c r="G93" s="84">
        <f t="shared" si="22"/>
        <v>0</v>
      </c>
    </row>
    <row r="94" spans="1:7" ht="14.25" customHeight="1" thickBot="1" x14ac:dyDescent="0.25">
      <c r="A94" s="449"/>
      <c r="B94" s="451"/>
      <c r="C94" s="322" t="s">
        <v>305</v>
      </c>
      <c r="D94" s="323">
        <f>SUM(D10+D31+D52+D73)</f>
        <v>1423</v>
      </c>
      <c r="E94" s="404"/>
      <c r="F94" s="84">
        <f t="shared" si="22"/>
        <v>0</v>
      </c>
      <c r="G94" s="84">
        <f t="shared" si="22"/>
        <v>0</v>
      </c>
    </row>
    <row r="95" spans="1:7" ht="15" customHeight="1" thickBot="1" x14ac:dyDescent="0.25">
      <c r="A95" s="449"/>
      <c r="B95" s="451"/>
      <c r="C95" s="322" t="s">
        <v>306</v>
      </c>
      <c r="D95" s="323">
        <f>SUM(D11+D32+D53+D74)</f>
        <v>0</v>
      </c>
      <c r="E95" s="404"/>
      <c r="F95" s="84">
        <f t="shared" si="22"/>
        <v>0</v>
      </c>
      <c r="G95" s="84">
        <f t="shared" si="22"/>
        <v>0</v>
      </c>
    </row>
    <row r="96" spans="1:7" ht="14.25" customHeight="1" thickBot="1" x14ac:dyDescent="0.25">
      <c r="A96" s="449"/>
      <c r="B96" s="451"/>
      <c r="C96" s="322" t="s">
        <v>307</v>
      </c>
      <c r="D96" s="323"/>
      <c r="E96" s="404"/>
      <c r="F96" s="84">
        <f t="shared" si="22"/>
        <v>0</v>
      </c>
      <c r="G96" s="84">
        <f t="shared" si="22"/>
        <v>0</v>
      </c>
    </row>
    <row r="97" spans="1:7" ht="15" customHeight="1" thickBot="1" x14ac:dyDescent="0.25">
      <c r="A97" s="449"/>
      <c r="B97" s="451"/>
      <c r="C97" s="322" t="s">
        <v>308</v>
      </c>
      <c r="D97" s="324">
        <f>SUM(D13+D34+D55+D76)</f>
        <v>7</v>
      </c>
      <c r="E97" s="404"/>
      <c r="F97" s="84">
        <f t="shared" si="22"/>
        <v>0</v>
      </c>
      <c r="G97" s="84">
        <f t="shared" si="22"/>
        <v>0</v>
      </c>
    </row>
    <row r="98" spans="1:7" ht="14.25" customHeight="1" thickBot="1" x14ac:dyDescent="0.25">
      <c r="A98" s="449"/>
      <c r="B98" s="451"/>
      <c r="C98" s="322" t="s">
        <v>309</v>
      </c>
      <c r="D98" s="324">
        <f t="shared" ref="D98:D99" si="23">SUM(D14+D35+D56+D77)</f>
        <v>7</v>
      </c>
      <c r="E98" s="404"/>
      <c r="F98" s="84">
        <f t="shared" si="22"/>
        <v>0</v>
      </c>
      <c r="G98" s="84">
        <f t="shared" si="22"/>
        <v>0</v>
      </c>
    </row>
    <row r="99" spans="1:7" ht="14.25" customHeight="1" thickBot="1" x14ac:dyDescent="0.25">
      <c r="A99" s="449"/>
      <c r="B99" s="451"/>
      <c r="C99" s="322" t="s">
        <v>310</v>
      </c>
      <c r="D99" s="324">
        <f t="shared" si="23"/>
        <v>7</v>
      </c>
      <c r="E99" s="404"/>
      <c r="F99" s="84">
        <f t="shared" si="22"/>
        <v>0</v>
      </c>
      <c r="G99" s="84">
        <f t="shared" si="22"/>
        <v>0</v>
      </c>
    </row>
    <row r="100" spans="1:7" ht="15.75" thickBot="1" x14ac:dyDescent="0.25">
      <c r="A100" s="449"/>
      <c r="B100" s="452"/>
      <c r="C100" s="325" t="s">
        <v>311</v>
      </c>
      <c r="D100" s="326"/>
      <c r="E100" s="9">
        <f>SUM(E88:E97)</f>
        <v>0</v>
      </c>
      <c r="F100" s="9">
        <f t="shared" ref="F100:G100" si="24">SUM(F88:F97)</f>
        <v>0</v>
      </c>
      <c r="G100" s="9">
        <f t="shared" si="24"/>
        <v>0</v>
      </c>
    </row>
    <row r="101" spans="1:7" ht="15" customHeight="1" thickBot="1" x14ac:dyDescent="0.25">
      <c r="A101" s="449"/>
      <c r="B101" s="450" t="s">
        <v>312</v>
      </c>
      <c r="C101" s="327" t="s">
        <v>313</v>
      </c>
      <c r="D101" s="324">
        <f>SUM(D17+D38+D59+D80)</f>
        <v>974.33</v>
      </c>
      <c r="E101" s="404"/>
      <c r="F101" s="84">
        <f t="shared" ref="F101:G101" si="25">+F17+F38+F59+F80</f>
        <v>0</v>
      </c>
      <c r="G101" s="84">
        <f t="shared" si="25"/>
        <v>0</v>
      </c>
    </row>
    <row r="102" spans="1:7" ht="15" customHeight="1" thickBot="1" x14ac:dyDescent="0.25">
      <c r="A102" s="449"/>
      <c r="B102" s="451"/>
      <c r="C102" s="269" t="s">
        <v>314</v>
      </c>
      <c r="D102" s="324">
        <f>SUM(D18+D39+D60+D81)</f>
        <v>975</v>
      </c>
      <c r="E102" s="404"/>
      <c r="F102" s="84">
        <f t="shared" ref="F102:G102" si="26">+F18+F39+F60+F81</f>
        <v>0</v>
      </c>
      <c r="G102" s="84">
        <f t="shared" si="26"/>
        <v>0</v>
      </c>
    </row>
    <row r="103" spans="1:7" ht="15" customHeight="1" thickBot="1" x14ac:dyDescent="0.25">
      <c r="A103" s="449"/>
      <c r="B103" s="451"/>
      <c r="C103" s="277" t="s">
        <v>315</v>
      </c>
      <c r="D103" s="324">
        <f>SUM(D19+D40+D61+D82)</f>
        <v>975</v>
      </c>
      <c r="E103" s="404"/>
      <c r="F103" s="84">
        <f t="shared" ref="F103:G103" si="27">+F19+F40+F61+F82</f>
        <v>0</v>
      </c>
      <c r="G103" s="84">
        <f t="shared" si="27"/>
        <v>0</v>
      </c>
    </row>
    <row r="104" spans="1:7" ht="15" customHeight="1" thickBot="1" x14ac:dyDescent="0.25">
      <c r="A104" s="449"/>
      <c r="B104" s="451"/>
      <c r="C104" s="277" t="s">
        <v>316</v>
      </c>
      <c r="D104" s="324">
        <f t="shared" ref="D104:D106" si="28">SUM(D20+D41+D62+D83)</f>
        <v>975</v>
      </c>
      <c r="E104" s="404"/>
      <c r="F104" s="84">
        <f t="shared" ref="F104:G104" si="29">+F20+F41+F62+F83</f>
        <v>0</v>
      </c>
      <c r="G104" s="84">
        <f t="shared" si="29"/>
        <v>0</v>
      </c>
    </row>
    <row r="105" spans="1:7" ht="15" customHeight="1" thickBot="1" x14ac:dyDescent="0.25">
      <c r="A105" s="449"/>
      <c r="B105" s="451"/>
      <c r="C105" s="322" t="s">
        <v>317</v>
      </c>
      <c r="D105" s="324">
        <f t="shared" si="28"/>
        <v>1592.33</v>
      </c>
      <c r="E105" s="404"/>
      <c r="F105" s="84">
        <f t="shared" ref="F105:G105" si="30">+F21+F42+F63+F84</f>
        <v>0</v>
      </c>
      <c r="G105" s="84">
        <f t="shared" si="30"/>
        <v>0</v>
      </c>
    </row>
    <row r="106" spans="1:7" ht="15" customHeight="1" thickBot="1" x14ac:dyDescent="0.25">
      <c r="A106" s="449"/>
      <c r="B106" s="332"/>
      <c r="C106" s="322" t="s">
        <v>318</v>
      </c>
      <c r="D106" s="324">
        <f t="shared" si="28"/>
        <v>1592.33</v>
      </c>
      <c r="E106" s="404"/>
      <c r="F106" s="84">
        <f t="shared" ref="F106:G106" si="31">+F22+F43+F64+F85</f>
        <v>0</v>
      </c>
      <c r="G106" s="84">
        <f t="shared" si="31"/>
        <v>0</v>
      </c>
    </row>
    <row r="107" spans="1:7" ht="15.75" thickBot="1" x14ac:dyDescent="0.25">
      <c r="A107" s="449"/>
      <c r="B107" s="453"/>
      <c r="C107" s="325" t="s">
        <v>319</v>
      </c>
      <c r="D107" s="326"/>
      <c r="E107" s="9">
        <f>SUM(E101:E105)</f>
        <v>0</v>
      </c>
      <c r="F107" s="9">
        <f t="shared" ref="F107:G107" si="32">SUM(F101:F105)</f>
        <v>0</v>
      </c>
      <c r="G107" s="9">
        <f t="shared" si="32"/>
        <v>0</v>
      </c>
    </row>
    <row r="108" spans="1:7" ht="15.75" thickBot="1" x14ac:dyDescent="0.25">
      <c r="A108" s="449"/>
      <c r="B108" s="453"/>
      <c r="C108" s="338" t="s">
        <v>320</v>
      </c>
      <c r="D108" s="339"/>
      <c r="E108" s="11">
        <f>+E107+E100</f>
        <v>0</v>
      </c>
      <c r="F108" s="11">
        <f t="shared" ref="F108:G108" si="33">+F107+F100</f>
        <v>0</v>
      </c>
      <c r="G108" s="11">
        <f t="shared" si="33"/>
        <v>0</v>
      </c>
    </row>
  </sheetData>
  <sheetProtection algorithmName="SHA-512" hashValue="CbiYOxm0QJVCJuBJBPG8d23hwDWyRIOPFAjsC8fcUtUhjuwbJinRHucoU6s36/HlZr4FhAHD3a8VAh/MND+9vQ==" saltValue="+JShgvh8I+bYIK8M74T+0w==" spinCount="100000" sheet="1" objects="1" scenarios="1"/>
  <autoFilter ref="A3:G108" xr:uid="{2D46F291-31E6-49E1-8B0C-292E02C470D7}"/>
  <mergeCells count="21">
    <mergeCell ref="B86:B87"/>
    <mergeCell ref="A4:A24"/>
    <mergeCell ref="B23:B24"/>
    <mergeCell ref="B5:B16"/>
    <mergeCell ref="B17:B21"/>
    <mergeCell ref="B1:G1"/>
    <mergeCell ref="A88:A108"/>
    <mergeCell ref="B89:B100"/>
    <mergeCell ref="B101:B105"/>
    <mergeCell ref="B107:B108"/>
    <mergeCell ref="A25:A45"/>
    <mergeCell ref="B26:B37"/>
    <mergeCell ref="B38:B42"/>
    <mergeCell ref="B44:B45"/>
    <mergeCell ref="A46:A66"/>
    <mergeCell ref="B47:B58"/>
    <mergeCell ref="B59:B63"/>
    <mergeCell ref="B65:B66"/>
    <mergeCell ref="A67:A87"/>
    <mergeCell ref="B68:B79"/>
    <mergeCell ref="B80:B84"/>
  </mergeCells>
  <hyperlinks>
    <hyperlink ref="A1" location="Inici!A1" display="Inici" xr:uid="{7BBDB7E8-BC29-4ED3-9EF1-284C4C186D1A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9"/>
  <sheetViews>
    <sheetView zoomScale="120" zoomScaleNormal="120" workbookViewId="0">
      <pane xSplit="2" ySplit="4" topLeftCell="C46" activePane="bottomRight" state="frozen"/>
      <selection pane="topRight" activeCell="C1" sqref="C1"/>
      <selection pane="bottomLeft" activeCell="A5" sqref="A5"/>
      <selection pane="bottomRight" activeCell="E57" sqref="E57:E67"/>
    </sheetView>
  </sheetViews>
  <sheetFormatPr baseColWidth="10" defaultColWidth="11.42578125" defaultRowHeight="15" x14ac:dyDescent="0.25"/>
  <cols>
    <col min="1" max="1" width="17.7109375" style="25" customWidth="1"/>
    <col min="2" max="2" width="19" style="30" customWidth="1"/>
    <col min="3" max="3" width="30.28515625" style="1" customWidth="1"/>
    <col min="4" max="4" width="17" style="1" customWidth="1"/>
    <col min="5" max="5" width="10.85546875" style="1" customWidth="1"/>
    <col min="6" max="6" width="14.140625" style="1" bestFit="1" customWidth="1"/>
    <col min="7" max="7" width="14.42578125" style="1" bestFit="1" customWidth="1"/>
    <col min="8" max="16384" width="11.42578125" style="1"/>
  </cols>
  <sheetData>
    <row r="1" spans="1:7" ht="21.75" customHeight="1" x14ac:dyDescent="0.2">
      <c r="A1" s="353" t="s">
        <v>28</v>
      </c>
      <c r="B1" s="425" t="s">
        <v>341</v>
      </c>
      <c r="C1" s="425"/>
      <c r="D1" s="425"/>
      <c r="E1" s="425"/>
      <c r="F1" s="425"/>
      <c r="G1" s="425"/>
    </row>
    <row r="3" spans="1:7" ht="15.75" thickBot="1" x14ac:dyDescent="0.3"/>
    <row r="4" spans="1:7" ht="45.75" thickBot="1" x14ac:dyDescent="0.25">
      <c r="A4" s="248" t="s">
        <v>218</v>
      </c>
      <c r="B4" s="249" t="s">
        <v>219</v>
      </c>
      <c r="C4" s="250" t="s">
        <v>220</v>
      </c>
      <c r="D4" s="28" t="s">
        <v>221</v>
      </c>
      <c r="E4" s="98" t="s">
        <v>357</v>
      </c>
      <c r="F4" s="28" t="s">
        <v>61</v>
      </c>
      <c r="G4" s="28" t="s">
        <v>60</v>
      </c>
    </row>
    <row r="5" spans="1:7" ht="16.350000000000001" customHeight="1" thickBot="1" x14ac:dyDescent="0.25">
      <c r="A5" s="454" t="s">
        <v>234</v>
      </c>
      <c r="B5" s="459" t="s">
        <v>10</v>
      </c>
      <c r="C5" s="276" t="s">
        <v>324</v>
      </c>
      <c r="D5" s="341"/>
      <c r="E5" s="404"/>
      <c r="F5" s="94">
        <f>+E5*'Escandall del Servei'!$C$34</f>
        <v>0</v>
      </c>
      <c r="G5" s="94">
        <f>+F5/12</f>
        <v>0</v>
      </c>
    </row>
    <row r="6" spans="1:7" ht="16.5" thickBot="1" x14ac:dyDescent="0.25">
      <c r="A6" s="454"/>
      <c r="B6" s="459"/>
      <c r="C6" s="322" t="s">
        <v>325</v>
      </c>
      <c r="D6" s="342"/>
      <c r="E6" s="404"/>
      <c r="F6" s="94">
        <f>+E6*'Escandall del Servei'!$C$34</f>
        <v>0</v>
      </c>
      <c r="G6" s="94">
        <f t="shared" ref="G6" si="0">+F6/12</f>
        <v>0</v>
      </c>
    </row>
    <row r="7" spans="1:7" s="4" customFormat="1" ht="16.5" thickBot="1" x14ac:dyDescent="0.25">
      <c r="A7" s="454"/>
      <c r="B7" s="459"/>
      <c r="C7" s="322" t="s">
        <v>326</v>
      </c>
      <c r="D7" s="342">
        <v>15</v>
      </c>
      <c r="E7" s="404"/>
      <c r="F7" s="94">
        <f>+E7*'Escandall del Servei'!$C$34</f>
        <v>0</v>
      </c>
      <c r="G7" s="94">
        <f t="shared" ref="G7:G15" si="1">+F7/12</f>
        <v>0</v>
      </c>
    </row>
    <row r="8" spans="1:7" s="4" customFormat="1" ht="16.5" thickBot="1" x14ac:dyDescent="0.25">
      <c r="A8" s="454"/>
      <c r="B8" s="459"/>
      <c r="C8" s="322" t="s">
        <v>327</v>
      </c>
      <c r="D8" s="342">
        <v>15</v>
      </c>
      <c r="E8" s="404"/>
      <c r="F8" s="94">
        <f>+E8*'Escandall del Servei'!$C$34</f>
        <v>0</v>
      </c>
      <c r="G8" s="94">
        <f t="shared" si="1"/>
        <v>0</v>
      </c>
    </row>
    <row r="9" spans="1:7" s="4" customFormat="1" ht="15" customHeight="1" thickBot="1" x14ac:dyDescent="0.25">
      <c r="A9" s="454"/>
      <c r="B9" s="459"/>
      <c r="C9" s="322" t="s">
        <v>328</v>
      </c>
      <c r="D9" s="342">
        <v>15</v>
      </c>
      <c r="E9" s="404"/>
      <c r="F9" s="94">
        <f>+E9*'Escandall del Servei'!$C$34</f>
        <v>0</v>
      </c>
      <c r="G9" s="94">
        <f t="shared" si="1"/>
        <v>0</v>
      </c>
    </row>
    <row r="10" spans="1:7" s="4" customFormat="1" ht="16.5" thickBot="1" x14ac:dyDescent="0.25">
      <c r="A10" s="454"/>
      <c r="B10" s="459"/>
      <c r="C10" s="322" t="s">
        <v>329</v>
      </c>
      <c r="D10" s="342">
        <v>15</v>
      </c>
      <c r="E10" s="404"/>
      <c r="F10" s="94">
        <f>+E10*'Escandall del Servei'!$C$34</f>
        <v>0</v>
      </c>
      <c r="G10" s="94">
        <f t="shared" si="1"/>
        <v>0</v>
      </c>
    </row>
    <row r="11" spans="1:7" s="4" customFormat="1" ht="15" customHeight="1" thickBot="1" x14ac:dyDescent="0.25">
      <c r="A11" s="454"/>
      <c r="B11" s="459"/>
      <c r="C11" s="322" t="s">
        <v>330</v>
      </c>
      <c r="D11" s="342"/>
      <c r="E11" s="404"/>
      <c r="F11" s="94">
        <f>+E11*'Escandall del Servei'!$C$34</f>
        <v>0</v>
      </c>
      <c r="G11" s="94">
        <f t="shared" si="1"/>
        <v>0</v>
      </c>
    </row>
    <row r="12" spans="1:7" s="4" customFormat="1" ht="16.5" thickBot="1" x14ac:dyDescent="0.25">
      <c r="A12" s="454"/>
      <c r="B12" s="459"/>
      <c r="C12" s="322" t="s">
        <v>329</v>
      </c>
      <c r="D12" s="342"/>
      <c r="E12" s="404"/>
      <c r="F12" s="94">
        <f>+E12*'Escandall del Servei'!$C$34</f>
        <v>0</v>
      </c>
      <c r="G12" s="94">
        <f t="shared" si="1"/>
        <v>0</v>
      </c>
    </row>
    <row r="13" spans="1:7" ht="16.5" thickBot="1" x14ac:dyDescent="0.25">
      <c r="A13" s="454"/>
      <c r="B13" s="459"/>
      <c r="C13" s="322" t="s">
        <v>331</v>
      </c>
      <c r="D13" s="343">
        <v>75</v>
      </c>
      <c r="E13" s="404"/>
      <c r="F13" s="94">
        <f>+E13*'Escandall del Servei'!$C$34</f>
        <v>0</v>
      </c>
      <c r="G13" s="94">
        <f t="shared" si="1"/>
        <v>0</v>
      </c>
    </row>
    <row r="14" spans="1:7" ht="16.5" thickBot="1" x14ac:dyDescent="0.25">
      <c r="A14" s="454"/>
      <c r="B14" s="459"/>
      <c r="C14" s="322" t="s">
        <v>332</v>
      </c>
      <c r="D14" s="343">
        <v>75</v>
      </c>
      <c r="E14" s="404"/>
      <c r="F14" s="94">
        <f>+E14*'Escandall del Servei'!$C$34</f>
        <v>0</v>
      </c>
      <c r="G14" s="94">
        <f t="shared" si="1"/>
        <v>0</v>
      </c>
    </row>
    <row r="15" spans="1:7" ht="16.5" thickBot="1" x14ac:dyDescent="0.25">
      <c r="A15" s="454"/>
      <c r="B15" s="459"/>
      <c r="C15" s="344" t="s">
        <v>333</v>
      </c>
      <c r="D15" s="345"/>
      <c r="E15" s="404"/>
      <c r="F15" s="94">
        <f>+E15*'Escandall del Servei'!$C$34</f>
        <v>0</v>
      </c>
      <c r="G15" s="94">
        <f t="shared" si="1"/>
        <v>0</v>
      </c>
    </row>
    <row r="16" spans="1:7" ht="16.5" thickBot="1" x14ac:dyDescent="0.25">
      <c r="A16" s="454"/>
      <c r="B16" s="459"/>
      <c r="C16" s="346" t="s">
        <v>334</v>
      </c>
      <c r="D16" s="347"/>
      <c r="E16" s="92">
        <f>SUM(E5:E15)</f>
        <v>0</v>
      </c>
      <c r="F16" s="95">
        <f t="shared" ref="F16:G16" si="2">SUM(F5:F15)</f>
        <v>0</v>
      </c>
      <c r="G16" s="95">
        <f t="shared" si="2"/>
        <v>0</v>
      </c>
    </row>
    <row r="17" spans="1:7" ht="16.5" thickBot="1" x14ac:dyDescent="0.25">
      <c r="A17" s="454"/>
      <c r="B17" s="348"/>
      <c r="C17" s="338" t="s">
        <v>335</v>
      </c>
      <c r="D17" s="339"/>
      <c r="E17" s="93">
        <f>SUM(E16)</f>
        <v>0</v>
      </c>
      <c r="F17" s="96">
        <f t="shared" ref="F17:G17" si="3">SUM(F16)</f>
        <v>0</v>
      </c>
      <c r="G17" s="96">
        <f t="shared" si="3"/>
        <v>0</v>
      </c>
    </row>
    <row r="18" spans="1:7" ht="16.350000000000001" customHeight="1" thickBot="1" x14ac:dyDescent="0.25">
      <c r="A18" s="454" t="s">
        <v>259</v>
      </c>
      <c r="B18" s="459" t="s">
        <v>10</v>
      </c>
      <c r="C18" s="276" t="s">
        <v>324</v>
      </c>
      <c r="D18" s="341"/>
      <c r="E18" s="404"/>
      <c r="F18" s="94">
        <f>+E18*'Escandall del Servei'!$C$34</f>
        <v>0</v>
      </c>
      <c r="G18" s="94">
        <f t="shared" ref="G18:G28" si="4">+F18/12</f>
        <v>0</v>
      </c>
    </row>
    <row r="19" spans="1:7" ht="16.5" thickBot="1" x14ac:dyDescent="0.25">
      <c r="A19" s="454"/>
      <c r="B19" s="459"/>
      <c r="C19" s="322" t="s">
        <v>325</v>
      </c>
      <c r="D19" s="342"/>
      <c r="E19" s="404"/>
      <c r="F19" s="94">
        <f>+E19*'Escandall del Servei'!$C$34</f>
        <v>0</v>
      </c>
      <c r="G19" s="94">
        <f t="shared" si="4"/>
        <v>0</v>
      </c>
    </row>
    <row r="20" spans="1:7" s="4" customFormat="1" ht="16.5" thickBot="1" x14ac:dyDescent="0.25">
      <c r="A20" s="454"/>
      <c r="B20" s="459"/>
      <c r="C20" s="322" t="s">
        <v>326</v>
      </c>
      <c r="D20" s="342"/>
      <c r="E20" s="404"/>
      <c r="F20" s="94">
        <f>+E20*'Escandall del Servei'!$C$34</f>
        <v>0</v>
      </c>
      <c r="G20" s="94">
        <f t="shared" si="4"/>
        <v>0</v>
      </c>
    </row>
    <row r="21" spans="1:7" s="4" customFormat="1" ht="16.5" thickBot="1" x14ac:dyDescent="0.25">
      <c r="A21" s="454"/>
      <c r="B21" s="459"/>
      <c r="C21" s="322" t="s">
        <v>327</v>
      </c>
      <c r="D21" s="342"/>
      <c r="E21" s="404"/>
      <c r="F21" s="94">
        <f>+E21*'Escandall del Servei'!$C$34</f>
        <v>0</v>
      </c>
      <c r="G21" s="94">
        <f t="shared" si="4"/>
        <v>0</v>
      </c>
    </row>
    <row r="22" spans="1:7" s="4" customFormat="1" ht="15" customHeight="1" thickBot="1" x14ac:dyDescent="0.25">
      <c r="A22" s="454"/>
      <c r="B22" s="459"/>
      <c r="C22" s="322" t="s">
        <v>328</v>
      </c>
      <c r="D22" s="342"/>
      <c r="E22" s="404"/>
      <c r="F22" s="94">
        <f>+E22*'Escandall del Servei'!$C$34</f>
        <v>0</v>
      </c>
      <c r="G22" s="94">
        <f t="shared" si="4"/>
        <v>0</v>
      </c>
    </row>
    <row r="23" spans="1:7" s="4" customFormat="1" ht="16.5" thickBot="1" x14ac:dyDescent="0.25">
      <c r="A23" s="454"/>
      <c r="B23" s="459"/>
      <c r="C23" s="322" t="s">
        <v>329</v>
      </c>
      <c r="D23" s="342"/>
      <c r="E23" s="404"/>
      <c r="F23" s="94">
        <f>+E23*'Escandall del Servei'!$C$34</f>
        <v>0</v>
      </c>
      <c r="G23" s="94">
        <f t="shared" si="4"/>
        <v>0</v>
      </c>
    </row>
    <row r="24" spans="1:7" s="4" customFormat="1" ht="15" customHeight="1" thickBot="1" x14ac:dyDescent="0.25">
      <c r="A24" s="454"/>
      <c r="B24" s="459"/>
      <c r="C24" s="322" t="s">
        <v>330</v>
      </c>
      <c r="D24" s="342"/>
      <c r="E24" s="404"/>
      <c r="F24" s="94">
        <f>+E24*'Escandall del Servei'!$C$34</f>
        <v>0</v>
      </c>
      <c r="G24" s="94">
        <f t="shared" si="4"/>
        <v>0</v>
      </c>
    </row>
    <row r="25" spans="1:7" s="4" customFormat="1" ht="16.5" thickBot="1" x14ac:dyDescent="0.25">
      <c r="A25" s="454"/>
      <c r="B25" s="459"/>
      <c r="C25" s="322" t="s">
        <v>329</v>
      </c>
      <c r="D25" s="342"/>
      <c r="E25" s="404"/>
      <c r="F25" s="94">
        <f>+E25*'Escandall del Servei'!$C$34</f>
        <v>0</v>
      </c>
      <c r="G25" s="94">
        <f t="shared" si="4"/>
        <v>0</v>
      </c>
    </row>
    <row r="26" spans="1:7" ht="16.5" thickBot="1" x14ac:dyDescent="0.25">
      <c r="A26" s="454"/>
      <c r="B26" s="459"/>
      <c r="C26" s="322" t="s">
        <v>331</v>
      </c>
      <c r="D26" s="343"/>
      <c r="E26" s="404"/>
      <c r="F26" s="94">
        <f>+E26*'Escandall del Servei'!$C$34</f>
        <v>0</v>
      </c>
      <c r="G26" s="94">
        <f t="shared" si="4"/>
        <v>0</v>
      </c>
    </row>
    <row r="27" spans="1:7" ht="16.5" thickBot="1" x14ac:dyDescent="0.25">
      <c r="A27" s="454"/>
      <c r="B27" s="459"/>
      <c r="C27" s="322" t="s">
        <v>332</v>
      </c>
      <c r="D27" s="343"/>
      <c r="E27" s="404"/>
      <c r="F27" s="94">
        <f>+E27*'Escandall del Servei'!$C$34</f>
        <v>0</v>
      </c>
      <c r="G27" s="94">
        <f t="shared" si="4"/>
        <v>0</v>
      </c>
    </row>
    <row r="28" spans="1:7" ht="16.5" thickBot="1" x14ac:dyDescent="0.25">
      <c r="A28" s="454"/>
      <c r="B28" s="459"/>
      <c r="C28" s="344" t="s">
        <v>333</v>
      </c>
      <c r="D28" s="345"/>
      <c r="E28" s="404"/>
      <c r="F28" s="94">
        <f>+E28*'Escandall del Servei'!$C$34</f>
        <v>0</v>
      </c>
      <c r="G28" s="94">
        <f t="shared" si="4"/>
        <v>0</v>
      </c>
    </row>
    <row r="29" spans="1:7" ht="16.5" thickBot="1" x14ac:dyDescent="0.25">
      <c r="A29" s="454"/>
      <c r="B29" s="459"/>
      <c r="C29" s="346" t="s">
        <v>334</v>
      </c>
      <c r="D29" s="347"/>
      <c r="E29" s="92">
        <f>SUM(E18:E28)</f>
        <v>0</v>
      </c>
      <c r="F29" s="95">
        <f t="shared" ref="F29:G29" si="5">SUM(F18:F28)</f>
        <v>0</v>
      </c>
      <c r="G29" s="95">
        <f t="shared" si="5"/>
        <v>0</v>
      </c>
    </row>
    <row r="30" spans="1:7" ht="16.5" thickBot="1" x14ac:dyDescent="0.25">
      <c r="A30" s="454"/>
      <c r="B30" s="340"/>
      <c r="C30" s="338" t="s">
        <v>335</v>
      </c>
      <c r="D30" s="339"/>
      <c r="E30" s="93">
        <f>SUM(E29)</f>
        <v>0</v>
      </c>
      <c r="F30" s="96">
        <f t="shared" ref="F30:G30" si="6">SUM(F29)</f>
        <v>0</v>
      </c>
      <c r="G30" s="96">
        <f t="shared" si="6"/>
        <v>0</v>
      </c>
    </row>
    <row r="31" spans="1:7" ht="16.350000000000001" customHeight="1" thickBot="1" x14ac:dyDescent="0.25">
      <c r="A31" s="454" t="s">
        <v>266</v>
      </c>
      <c r="B31" s="459" t="s">
        <v>10</v>
      </c>
      <c r="C31" s="276" t="s">
        <v>324</v>
      </c>
      <c r="D31" s="341"/>
      <c r="E31" s="404"/>
      <c r="F31" s="94">
        <f>+E31*'Escandall del Servei'!$C$34</f>
        <v>0</v>
      </c>
      <c r="G31" s="94">
        <f t="shared" ref="G31:G41" si="7">+F31/12</f>
        <v>0</v>
      </c>
    </row>
    <row r="32" spans="1:7" ht="16.5" thickBot="1" x14ac:dyDescent="0.25">
      <c r="A32" s="454"/>
      <c r="B32" s="459"/>
      <c r="C32" s="322" t="s">
        <v>325</v>
      </c>
      <c r="D32" s="342"/>
      <c r="E32" s="404"/>
      <c r="F32" s="94">
        <f>+E32*'Escandall del Servei'!$C$34</f>
        <v>0</v>
      </c>
      <c r="G32" s="94">
        <f t="shared" si="7"/>
        <v>0</v>
      </c>
    </row>
    <row r="33" spans="1:7" s="4" customFormat="1" ht="16.5" thickBot="1" x14ac:dyDescent="0.25">
      <c r="A33" s="454"/>
      <c r="B33" s="459"/>
      <c r="C33" s="322" t="s">
        <v>326</v>
      </c>
      <c r="D33" s="342"/>
      <c r="E33" s="404"/>
      <c r="F33" s="94">
        <f>+E33*'Escandall del Servei'!$C$34</f>
        <v>0</v>
      </c>
      <c r="G33" s="94">
        <f t="shared" si="7"/>
        <v>0</v>
      </c>
    </row>
    <row r="34" spans="1:7" s="4" customFormat="1" ht="16.5" thickBot="1" x14ac:dyDescent="0.25">
      <c r="A34" s="454"/>
      <c r="B34" s="459"/>
      <c r="C34" s="322" t="s">
        <v>327</v>
      </c>
      <c r="D34" s="342"/>
      <c r="E34" s="404"/>
      <c r="F34" s="94">
        <f>+E34*'Escandall del Servei'!$C$34</f>
        <v>0</v>
      </c>
      <c r="G34" s="94">
        <f t="shared" si="7"/>
        <v>0</v>
      </c>
    </row>
    <row r="35" spans="1:7" s="4" customFormat="1" ht="15" customHeight="1" thickBot="1" x14ac:dyDescent="0.25">
      <c r="A35" s="454"/>
      <c r="B35" s="459"/>
      <c r="C35" s="322" t="s">
        <v>328</v>
      </c>
      <c r="D35" s="342"/>
      <c r="E35" s="404"/>
      <c r="F35" s="94">
        <f>+E35*'Escandall del Servei'!$C$34</f>
        <v>0</v>
      </c>
      <c r="G35" s="94">
        <f t="shared" si="7"/>
        <v>0</v>
      </c>
    </row>
    <row r="36" spans="1:7" s="4" customFormat="1" ht="16.5" thickBot="1" x14ac:dyDescent="0.25">
      <c r="A36" s="454"/>
      <c r="B36" s="459"/>
      <c r="C36" s="322" t="s">
        <v>329</v>
      </c>
      <c r="D36" s="342"/>
      <c r="E36" s="404"/>
      <c r="F36" s="94">
        <f>+E36*'Escandall del Servei'!$C$34</f>
        <v>0</v>
      </c>
      <c r="G36" s="94">
        <f t="shared" si="7"/>
        <v>0</v>
      </c>
    </row>
    <row r="37" spans="1:7" s="4" customFormat="1" ht="15" customHeight="1" thickBot="1" x14ac:dyDescent="0.25">
      <c r="A37" s="454"/>
      <c r="B37" s="459"/>
      <c r="C37" s="322" t="s">
        <v>330</v>
      </c>
      <c r="D37" s="342"/>
      <c r="E37" s="404"/>
      <c r="F37" s="94">
        <f>+E37*'Escandall del Servei'!$C$34</f>
        <v>0</v>
      </c>
      <c r="G37" s="94">
        <f t="shared" si="7"/>
        <v>0</v>
      </c>
    </row>
    <row r="38" spans="1:7" s="4" customFormat="1" ht="16.5" thickBot="1" x14ac:dyDescent="0.25">
      <c r="A38" s="454"/>
      <c r="B38" s="459"/>
      <c r="C38" s="322" t="s">
        <v>329</v>
      </c>
      <c r="D38" s="342"/>
      <c r="E38" s="404"/>
      <c r="F38" s="94">
        <f>+E38*'Escandall del Servei'!$C$34</f>
        <v>0</v>
      </c>
      <c r="G38" s="94">
        <f t="shared" si="7"/>
        <v>0</v>
      </c>
    </row>
    <row r="39" spans="1:7" ht="16.5" thickBot="1" x14ac:dyDescent="0.25">
      <c r="A39" s="454"/>
      <c r="B39" s="459"/>
      <c r="C39" s="322" t="s">
        <v>331</v>
      </c>
      <c r="D39" s="343"/>
      <c r="E39" s="404"/>
      <c r="F39" s="94">
        <f>+E39*'Escandall del Servei'!$C$34</f>
        <v>0</v>
      </c>
      <c r="G39" s="94">
        <f t="shared" si="7"/>
        <v>0</v>
      </c>
    </row>
    <row r="40" spans="1:7" ht="16.5" thickBot="1" x14ac:dyDescent="0.25">
      <c r="A40" s="454"/>
      <c r="B40" s="459"/>
      <c r="C40" s="322" t="s">
        <v>332</v>
      </c>
      <c r="D40" s="343"/>
      <c r="E40" s="404"/>
      <c r="F40" s="94">
        <f>+E40*'Escandall del Servei'!$C$34</f>
        <v>0</v>
      </c>
      <c r="G40" s="94">
        <f t="shared" si="7"/>
        <v>0</v>
      </c>
    </row>
    <row r="41" spans="1:7" ht="16.5" thickBot="1" x14ac:dyDescent="0.25">
      <c r="A41" s="454"/>
      <c r="B41" s="459"/>
      <c r="C41" s="344" t="s">
        <v>333</v>
      </c>
      <c r="D41" s="345"/>
      <c r="E41" s="404"/>
      <c r="F41" s="94">
        <f>+E41*'Escandall del Servei'!$C$34</f>
        <v>0</v>
      </c>
      <c r="G41" s="94">
        <f t="shared" si="7"/>
        <v>0</v>
      </c>
    </row>
    <row r="42" spans="1:7" ht="16.5" thickBot="1" x14ac:dyDescent="0.25">
      <c r="A42" s="454"/>
      <c r="B42" s="459"/>
      <c r="C42" s="346" t="s">
        <v>334</v>
      </c>
      <c r="D42" s="347"/>
      <c r="E42" s="92">
        <f>SUM(E31:E41)</f>
        <v>0</v>
      </c>
      <c r="F42" s="95">
        <f t="shared" ref="F42:G42" si="8">SUM(F31:F41)</f>
        <v>0</v>
      </c>
      <c r="G42" s="95">
        <f t="shared" si="8"/>
        <v>0</v>
      </c>
    </row>
    <row r="43" spans="1:7" ht="16.5" thickBot="1" x14ac:dyDescent="0.25">
      <c r="A43" s="454"/>
      <c r="B43" s="340" t="s">
        <v>21</v>
      </c>
      <c r="C43" s="338" t="s">
        <v>335</v>
      </c>
      <c r="D43" s="339"/>
      <c r="E43" s="93">
        <f>SUM(E42)</f>
        <v>0</v>
      </c>
      <c r="F43" s="96">
        <f t="shared" ref="F43:G43" si="9">SUM(F42)</f>
        <v>0</v>
      </c>
      <c r="G43" s="96">
        <f t="shared" si="9"/>
        <v>0</v>
      </c>
    </row>
    <row r="44" spans="1:7" ht="16.350000000000001" customHeight="1" thickBot="1" x14ac:dyDescent="0.25">
      <c r="A44" s="454" t="s">
        <v>336</v>
      </c>
      <c r="B44" s="459" t="s">
        <v>10</v>
      </c>
      <c r="C44" s="276" t="s">
        <v>324</v>
      </c>
      <c r="D44" s="341"/>
      <c r="E44" s="404"/>
      <c r="F44" s="94">
        <f>+E44*'Escandall del Servei'!$C$34</f>
        <v>0</v>
      </c>
      <c r="G44" s="94">
        <f t="shared" ref="G44:G54" si="10">+F44/12</f>
        <v>0</v>
      </c>
    </row>
    <row r="45" spans="1:7" ht="16.5" thickBot="1" x14ac:dyDescent="0.25">
      <c r="A45" s="454"/>
      <c r="B45" s="459"/>
      <c r="C45" s="322" t="s">
        <v>325</v>
      </c>
      <c r="D45" s="342"/>
      <c r="E45" s="404"/>
      <c r="F45" s="94">
        <f>+E45*'Escandall del Servei'!$C$34</f>
        <v>0</v>
      </c>
      <c r="G45" s="94">
        <f t="shared" si="10"/>
        <v>0</v>
      </c>
    </row>
    <row r="46" spans="1:7" s="4" customFormat="1" ht="16.5" thickBot="1" x14ac:dyDescent="0.25">
      <c r="A46" s="454"/>
      <c r="B46" s="459"/>
      <c r="C46" s="322" t="s">
        <v>326</v>
      </c>
      <c r="D46" s="342"/>
      <c r="E46" s="404"/>
      <c r="F46" s="94">
        <f>+E46*'Escandall del Servei'!$C$34</f>
        <v>0</v>
      </c>
      <c r="G46" s="94">
        <f t="shared" si="10"/>
        <v>0</v>
      </c>
    </row>
    <row r="47" spans="1:7" s="4" customFormat="1" ht="16.5" thickBot="1" x14ac:dyDescent="0.25">
      <c r="A47" s="454"/>
      <c r="B47" s="459"/>
      <c r="C47" s="322" t="s">
        <v>327</v>
      </c>
      <c r="D47" s="342"/>
      <c r="E47" s="404"/>
      <c r="F47" s="94">
        <f>+E47*'Escandall del Servei'!$C$34</f>
        <v>0</v>
      </c>
      <c r="G47" s="94">
        <f t="shared" si="10"/>
        <v>0</v>
      </c>
    </row>
    <row r="48" spans="1:7" s="4" customFormat="1" ht="15" customHeight="1" thickBot="1" x14ac:dyDescent="0.25">
      <c r="A48" s="454"/>
      <c r="B48" s="459"/>
      <c r="C48" s="322" t="s">
        <v>328</v>
      </c>
      <c r="D48" s="342"/>
      <c r="E48" s="404"/>
      <c r="F48" s="94">
        <f>+E48*'Escandall del Servei'!$C$34</f>
        <v>0</v>
      </c>
      <c r="G48" s="94">
        <f t="shared" si="10"/>
        <v>0</v>
      </c>
    </row>
    <row r="49" spans="1:7" s="4" customFormat="1" ht="16.5" thickBot="1" x14ac:dyDescent="0.25">
      <c r="A49" s="454"/>
      <c r="B49" s="459"/>
      <c r="C49" s="322" t="s">
        <v>329</v>
      </c>
      <c r="D49" s="342"/>
      <c r="E49" s="404"/>
      <c r="F49" s="94">
        <f>+E49*'Escandall del Servei'!$C$34</f>
        <v>0</v>
      </c>
      <c r="G49" s="94">
        <f t="shared" si="10"/>
        <v>0</v>
      </c>
    </row>
    <row r="50" spans="1:7" s="4" customFormat="1" ht="15" customHeight="1" thickBot="1" x14ac:dyDescent="0.25">
      <c r="A50" s="454"/>
      <c r="B50" s="459"/>
      <c r="C50" s="322" t="s">
        <v>330</v>
      </c>
      <c r="D50" s="342"/>
      <c r="E50" s="404"/>
      <c r="F50" s="94">
        <f>+E50*'Escandall del Servei'!$C$34</f>
        <v>0</v>
      </c>
      <c r="G50" s="94">
        <f t="shared" si="10"/>
        <v>0</v>
      </c>
    </row>
    <row r="51" spans="1:7" s="4" customFormat="1" ht="16.5" thickBot="1" x14ac:dyDescent="0.25">
      <c r="A51" s="454"/>
      <c r="B51" s="459"/>
      <c r="C51" s="322" t="s">
        <v>329</v>
      </c>
      <c r="D51" s="342"/>
      <c r="E51" s="404"/>
      <c r="F51" s="94">
        <f>+E51*'Escandall del Servei'!$C$34</f>
        <v>0</v>
      </c>
      <c r="G51" s="94">
        <f t="shared" si="10"/>
        <v>0</v>
      </c>
    </row>
    <row r="52" spans="1:7" ht="16.5" thickBot="1" x14ac:dyDescent="0.25">
      <c r="A52" s="454"/>
      <c r="B52" s="459"/>
      <c r="C52" s="322" t="s">
        <v>331</v>
      </c>
      <c r="D52" s="343"/>
      <c r="E52" s="404"/>
      <c r="F52" s="94">
        <f>+E52*'Escandall del Servei'!$C$34</f>
        <v>0</v>
      </c>
      <c r="G52" s="94">
        <f t="shared" si="10"/>
        <v>0</v>
      </c>
    </row>
    <row r="53" spans="1:7" ht="16.5" thickBot="1" x14ac:dyDescent="0.25">
      <c r="A53" s="454"/>
      <c r="B53" s="459"/>
      <c r="C53" s="322" t="s">
        <v>332</v>
      </c>
      <c r="D53" s="343"/>
      <c r="E53" s="404"/>
      <c r="F53" s="94">
        <f>+E53*'Escandall del Servei'!$C$34</f>
        <v>0</v>
      </c>
      <c r="G53" s="94">
        <f t="shared" si="10"/>
        <v>0</v>
      </c>
    </row>
    <row r="54" spans="1:7" ht="16.5" thickBot="1" x14ac:dyDescent="0.25">
      <c r="A54" s="454"/>
      <c r="B54" s="459"/>
      <c r="C54" s="344" t="s">
        <v>333</v>
      </c>
      <c r="D54" s="345"/>
      <c r="E54" s="404"/>
      <c r="F54" s="94">
        <f>+E54*'Escandall del Servei'!$C$34</f>
        <v>0</v>
      </c>
      <c r="G54" s="94">
        <f t="shared" si="10"/>
        <v>0</v>
      </c>
    </row>
    <row r="55" spans="1:7" ht="16.5" thickBot="1" x14ac:dyDescent="0.25">
      <c r="A55" s="454"/>
      <c r="B55" s="459"/>
      <c r="C55" s="346" t="s">
        <v>334</v>
      </c>
      <c r="D55" s="347"/>
      <c r="E55" s="92">
        <f>SUM(E44:E54)</f>
        <v>0</v>
      </c>
      <c r="F55" s="95">
        <f t="shared" ref="F55:G55" si="11">SUM(F44:F54)</f>
        <v>0</v>
      </c>
      <c r="G55" s="95">
        <f t="shared" si="11"/>
        <v>0</v>
      </c>
    </row>
    <row r="56" spans="1:7" ht="16.5" thickBot="1" x14ac:dyDescent="0.25">
      <c r="A56" s="454"/>
      <c r="B56" s="340" t="s">
        <v>21</v>
      </c>
      <c r="C56" s="338" t="s">
        <v>335</v>
      </c>
      <c r="D56" s="349"/>
      <c r="E56" s="93">
        <f>SUM(E55)</f>
        <v>0</v>
      </c>
      <c r="F56" s="96">
        <f t="shared" ref="F56:G56" si="12">SUM(F55)</f>
        <v>0</v>
      </c>
      <c r="G56" s="96">
        <f t="shared" si="12"/>
        <v>0</v>
      </c>
    </row>
    <row r="57" spans="1:7" ht="16.350000000000001" customHeight="1" thickBot="1" x14ac:dyDescent="0.25">
      <c r="A57" s="454" t="s">
        <v>323</v>
      </c>
      <c r="B57" s="459" t="s">
        <v>10</v>
      </c>
      <c r="C57" s="276" t="s">
        <v>324</v>
      </c>
      <c r="D57" s="350">
        <f>+D5+D18+D31+D44</f>
        <v>0</v>
      </c>
      <c r="E57" s="404"/>
      <c r="F57" s="94">
        <f t="shared" ref="F57:G57" si="13">+F5+F18+F31+F44</f>
        <v>0</v>
      </c>
      <c r="G57" s="94">
        <f t="shared" si="13"/>
        <v>0</v>
      </c>
    </row>
    <row r="58" spans="1:7" ht="16.5" thickBot="1" x14ac:dyDescent="0.25">
      <c r="A58" s="454"/>
      <c r="B58" s="459"/>
      <c r="C58" s="322" t="s">
        <v>325</v>
      </c>
      <c r="D58" s="351">
        <f t="shared" ref="D58:D67" si="14">+D6+D19+D32+D45</f>
        <v>0</v>
      </c>
      <c r="E58" s="404"/>
      <c r="F58" s="94">
        <f t="shared" ref="F58:G67" si="15">+F6+F19+F32+F45</f>
        <v>0</v>
      </c>
      <c r="G58" s="94">
        <f t="shared" si="15"/>
        <v>0</v>
      </c>
    </row>
    <row r="59" spans="1:7" s="4" customFormat="1" ht="16.5" thickBot="1" x14ac:dyDescent="0.25">
      <c r="A59" s="454"/>
      <c r="B59" s="459"/>
      <c r="C59" s="322" t="s">
        <v>326</v>
      </c>
      <c r="D59" s="351">
        <f t="shared" si="14"/>
        <v>15</v>
      </c>
      <c r="E59" s="404"/>
      <c r="F59" s="94">
        <f t="shared" si="15"/>
        <v>0</v>
      </c>
      <c r="G59" s="94">
        <f t="shared" si="15"/>
        <v>0</v>
      </c>
    </row>
    <row r="60" spans="1:7" s="4" customFormat="1" ht="16.5" thickBot="1" x14ac:dyDescent="0.25">
      <c r="A60" s="454"/>
      <c r="B60" s="459"/>
      <c r="C60" s="322" t="s">
        <v>327</v>
      </c>
      <c r="D60" s="351">
        <f t="shared" si="14"/>
        <v>15</v>
      </c>
      <c r="E60" s="404"/>
      <c r="F60" s="94">
        <f t="shared" si="15"/>
        <v>0</v>
      </c>
      <c r="G60" s="94">
        <f t="shared" si="15"/>
        <v>0</v>
      </c>
    </row>
    <row r="61" spans="1:7" s="4" customFormat="1" ht="15" customHeight="1" thickBot="1" x14ac:dyDescent="0.25">
      <c r="A61" s="454"/>
      <c r="B61" s="459"/>
      <c r="C61" s="322" t="s">
        <v>328</v>
      </c>
      <c r="D61" s="351">
        <f t="shared" si="14"/>
        <v>15</v>
      </c>
      <c r="E61" s="404"/>
      <c r="F61" s="94">
        <f t="shared" si="15"/>
        <v>0</v>
      </c>
      <c r="G61" s="94">
        <f t="shared" si="15"/>
        <v>0</v>
      </c>
    </row>
    <row r="62" spans="1:7" s="4" customFormat="1" ht="16.5" thickBot="1" x14ac:dyDescent="0.25">
      <c r="A62" s="454"/>
      <c r="B62" s="459"/>
      <c r="C62" s="322" t="s">
        <v>329</v>
      </c>
      <c r="D62" s="351">
        <f t="shared" si="14"/>
        <v>15</v>
      </c>
      <c r="E62" s="404"/>
      <c r="F62" s="94">
        <f t="shared" si="15"/>
        <v>0</v>
      </c>
      <c r="G62" s="94">
        <f t="shared" si="15"/>
        <v>0</v>
      </c>
    </row>
    <row r="63" spans="1:7" s="4" customFormat="1" ht="15" customHeight="1" thickBot="1" x14ac:dyDescent="0.25">
      <c r="A63" s="454"/>
      <c r="B63" s="459"/>
      <c r="C63" s="322" t="s">
        <v>330</v>
      </c>
      <c r="D63" s="351">
        <f t="shared" si="14"/>
        <v>0</v>
      </c>
      <c r="E63" s="404"/>
      <c r="F63" s="94">
        <f t="shared" si="15"/>
        <v>0</v>
      </c>
      <c r="G63" s="94">
        <f t="shared" si="15"/>
        <v>0</v>
      </c>
    </row>
    <row r="64" spans="1:7" s="4" customFormat="1" ht="16.5" thickBot="1" x14ac:dyDescent="0.25">
      <c r="A64" s="454"/>
      <c r="B64" s="459"/>
      <c r="C64" s="322" t="s">
        <v>329</v>
      </c>
      <c r="D64" s="351">
        <f t="shared" si="14"/>
        <v>0</v>
      </c>
      <c r="E64" s="404"/>
      <c r="F64" s="94">
        <f t="shared" si="15"/>
        <v>0</v>
      </c>
      <c r="G64" s="94">
        <f t="shared" si="15"/>
        <v>0</v>
      </c>
    </row>
    <row r="65" spans="1:7" ht="16.5" thickBot="1" x14ac:dyDescent="0.25">
      <c r="A65" s="454"/>
      <c r="B65" s="459"/>
      <c r="C65" s="322" t="s">
        <v>331</v>
      </c>
      <c r="D65" s="351">
        <f t="shared" si="14"/>
        <v>75</v>
      </c>
      <c r="E65" s="404"/>
      <c r="F65" s="94">
        <f t="shared" si="15"/>
        <v>0</v>
      </c>
      <c r="G65" s="94">
        <f t="shared" si="15"/>
        <v>0</v>
      </c>
    </row>
    <row r="66" spans="1:7" ht="16.5" thickBot="1" x14ac:dyDescent="0.25">
      <c r="A66" s="454"/>
      <c r="B66" s="459"/>
      <c r="C66" s="322" t="s">
        <v>332</v>
      </c>
      <c r="D66" s="351">
        <f t="shared" si="14"/>
        <v>75</v>
      </c>
      <c r="E66" s="404"/>
      <c r="F66" s="94">
        <f t="shared" si="15"/>
        <v>0</v>
      </c>
      <c r="G66" s="94">
        <f t="shared" si="15"/>
        <v>0</v>
      </c>
    </row>
    <row r="67" spans="1:7" ht="16.5" thickBot="1" x14ac:dyDescent="0.25">
      <c r="A67" s="454"/>
      <c r="B67" s="459"/>
      <c r="C67" s="344" t="s">
        <v>333</v>
      </c>
      <c r="D67" s="352">
        <f t="shared" si="14"/>
        <v>0</v>
      </c>
      <c r="E67" s="404"/>
      <c r="F67" s="94">
        <f t="shared" si="15"/>
        <v>0</v>
      </c>
      <c r="G67" s="94">
        <f t="shared" si="15"/>
        <v>0</v>
      </c>
    </row>
    <row r="68" spans="1:7" ht="16.5" thickBot="1" x14ac:dyDescent="0.25">
      <c r="A68" s="454"/>
      <c r="B68" s="459"/>
      <c r="C68" s="346" t="s">
        <v>334</v>
      </c>
      <c r="D68" s="347"/>
      <c r="E68" s="92">
        <f>SUM(E57:E67)</f>
        <v>0</v>
      </c>
      <c r="F68" s="95">
        <f t="shared" ref="F68:G68" si="16">SUM(F57:F67)</f>
        <v>0</v>
      </c>
      <c r="G68" s="95">
        <f t="shared" si="16"/>
        <v>0</v>
      </c>
    </row>
    <row r="69" spans="1:7" ht="16.5" thickBot="1" x14ac:dyDescent="0.25">
      <c r="A69" s="454"/>
      <c r="B69" s="340"/>
      <c r="C69" s="338" t="s">
        <v>335</v>
      </c>
      <c r="D69" s="339"/>
      <c r="E69" s="93">
        <f>SUM(E68)</f>
        <v>0</v>
      </c>
      <c r="F69" s="96">
        <f t="shared" ref="F69:G69" si="17">SUM(F68)</f>
        <v>0</v>
      </c>
      <c r="G69" s="96">
        <f t="shared" si="17"/>
        <v>0</v>
      </c>
    </row>
  </sheetData>
  <sheetProtection algorithmName="SHA-512" hashValue="mV0looyOwQeLPN7h3wBR846ns6BVI4gJz2Fz5XrboxO1GLkfB5GeB0dL8nOL2IB9gvdTFVEmr85GLOSxwxWsGA==" saltValue="5ugdV8QKb3DnHprtg2FVoA==" spinCount="100000" sheet="1" objects="1" scenarios="1"/>
  <autoFilter ref="A4:G69" xr:uid="{EF6CD2D6-CCB0-4A2D-AE36-1ED6E5B3CE38}"/>
  <mergeCells count="11">
    <mergeCell ref="A5:A17"/>
    <mergeCell ref="B5:B16"/>
    <mergeCell ref="A31:A43"/>
    <mergeCell ref="B31:B42"/>
    <mergeCell ref="B1:G1"/>
    <mergeCell ref="A44:A56"/>
    <mergeCell ref="B44:B55"/>
    <mergeCell ref="A57:A69"/>
    <mergeCell ref="B57:B68"/>
    <mergeCell ref="A18:A30"/>
    <mergeCell ref="B18:B29"/>
  </mergeCells>
  <hyperlinks>
    <hyperlink ref="A1" location="Inici!A1" display="Inici" xr:uid="{075BC6B9-FFD1-4A29-ADFE-B1F3BD93F9EB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Escandall del Servei</vt:lpstr>
      <vt:lpstr>Desglos Costos Varis</vt:lpstr>
      <vt:lpstr>Inici</vt:lpstr>
      <vt:lpstr>reg</vt:lpstr>
      <vt:lpstr>Gespa - Prats</vt:lpstr>
      <vt:lpstr>Caves-Escardes</vt:lpstr>
      <vt:lpstr>Sega - Desbrossament </vt:lpstr>
      <vt:lpstr>Poda</vt:lpstr>
      <vt:lpstr>Reposicions</vt:lpstr>
      <vt:lpstr>Sorrals</vt:lpstr>
      <vt:lpstr>Fitosanitaris</vt:lpstr>
      <vt:lpstr>Abonats</vt:lpstr>
      <vt:lpstr>Neteja</vt:lpstr>
      <vt:lpstr>TOTAL </vt:lpstr>
      <vt:lpstr>Tablas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Santaella</dc:creator>
  <cp:lastModifiedBy>Marta Samper Carbó</cp:lastModifiedBy>
  <cp:lastPrinted>2020-05-26T05:09:20Z</cp:lastPrinted>
  <dcterms:created xsi:type="dcterms:W3CDTF">2018-07-20T07:16:30Z</dcterms:created>
  <dcterms:modified xsi:type="dcterms:W3CDTF">2026-04-27T10:45:48Z</dcterms:modified>
</cp:coreProperties>
</file>