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CRETARIA\Comun Secretaria\CONTRACTACIO\EXPEDIENTS\2025\X2025006718_SERVEI JARDINERIA\ANNEXES PCAP\"/>
    </mc:Choice>
  </mc:AlternateContent>
  <xr:revisionPtr revIDLastSave="0" documentId="8_{CA570914-1AFC-43A0-9D35-07EC55027A20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Inici" sheetId="26" r:id="rId1"/>
    <sheet name="Reg" sheetId="2" r:id="rId2"/>
    <sheet name="Gespa - Prats" sheetId="20" r:id="rId3"/>
    <sheet name="Caves-Escardes" sheetId="5" r:id="rId4"/>
    <sheet name="Sega - Desbrossament " sheetId="3" r:id="rId5"/>
    <sheet name="Poda" sheetId="9" r:id="rId6"/>
    <sheet name="Reposicions" sheetId="11" r:id="rId7"/>
    <sheet name="Sorrals" sheetId="15" r:id="rId8"/>
    <sheet name="Fitosanitaris" sheetId="10" r:id="rId9"/>
    <sheet name="Abonats" sheetId="4" r:id="rId10"/>
    <sheet name="Neteja" sheetId="19" r:id="rId11"/>
    <sheet name="TOTAL " sheetId="17" r:id="rId12"/>
    <sheet name="Tablas" sheetId="23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9" hidden="1">Abonats!$A$3:$AD$69</definedName>
    <definedName name="_xlnm._FilterDatabase" localSheetId="3" hidden="1">'Caves-Escardes'!$A$3:$AD$138</definedName>
    <definedName name="_xlnm._FilterDatabase" localSheetId="8" hidden="1">Fitosanitaris!$A$3:$AD$59</definedName>
    <definedName name="_xlnm._FilterDatabase" localSheetId="2" hidden="1">'Gespa - Prats'!$A$3:$AD$111</definedName>
    <definedName name="_xlnm._FilterDatabase" localSheetId="10" hidden="1">Neteja!$A$4:$AE$134</definedName>
    <definedName name="_xlnm._FilterDatabase" localSheetId="5" hidden="1">Poda!$A$3:$AD$108</definedName>
    <definedName name="_xlnm._FilterDatabase" localSheetId="1" hidden="1">Reg!$A$4:$AD$54</definedName>
    <definedName name="_xlnm._FilterDatabase" localSheetId="6" hidden="1">Reposicions!$A$4:$AD$69</definedName>
    <definedName name="_xlnm._FilterDatabase" localSheetId="4" hidden="1">'Sega - Desbrossament '!$A$3:$AD$37</definedName>
    <definedName name="_xlnm._FilterDatabase" localSheetId="7" hidden="1">Sorrals!$C$3:$AD$79</definedName>
    <definedName name="ADRESSE">'[1]Raison Sociale'!$C$7</definedName>
    <definedName name="Agence">'[1]Raison Sociale'!$C$23</definedName>
    <definedName name="CA_fournitures_sanitaires">#REF!</definedName>
    <definedName name="CA_nettoyage_des_locaux">#REF!</definedName>
    <definedName name="CA_permanence">#REF!</definedName>
    <definedName name="CA_vitrerie">#REF!</definedName>
    <definedName name="Categoria">[2]TABLAS!$E$6:$N$7</definedName>
    <definedName name="CATEGORIAS">[3]TABLAS!$D$7:$D$16</definedName>
    <definedName name="Catlaboral">[2]TABLAS!$E$7:$N$7</definedName>
    <definedName name="Celia">[4]Hoja1!$A$2:$G$25</definedName>
    <definedName name="CentrosBilbao">#REF!</definedName>
    <definedName name="Code_NAF">'[1]Raison Sociale'!$C$15</definedName>
    <definedName name="CODE_POSTAL_ET_VILLE">'[1]Raison Sociale'!$C$9</definedName>
    <definedName name="Duracio_de_l_amortització">[3]AMORTIZACIÓNES!$J$1:$J$65536</definedName>
    <definedName name="Durée_de_l_amortissement">[5]amortizaciones!$G$1:$G$65536</definedName>
    <definedName name="E_mail">'[1]Raison Sociale'!$C$21</definedName>
    <definedName name="Fax">'[1]Raison Sociale'!$C$19</definedName>
    <definedName name="Frecuencia">[6]TABLAS!$D$22:$D$57</definedName>
    <definedName name="Frecuencias">[7]TABLAS!$D$6:$D$41</definedName>
    <definedName name="Initiateur">'[1]Raison Sociale'!$C$25</definedName>
    <definedName name="Interlocuteur_client">'[1]Raison Sociale'!$C$11</definedName>
    <definedName name="Investissement_annuel">[1]Investissements!$H$36</definedName>
    <definedName name="Listado_Convenios">[8]Convenios!$A$3:$A$64</definedName>
    <definedName name="Marge_d_exploitation_hors_CS">#REF!</definedName>
    <definedName name="Marge_nettoyage_des_locaux">'[1]Compte d''exploitation'!$E$82</definedName>
    <definedName name="Marge_permanence">'[1]Compte d''exploitation'!$E$122</definedName>
    <definedName name="Marge_vitrerie">'[1]Compte d''exploitation'!$E$110</definedName>
    <definedName name="Masse_salariale_sur_site">'[1]Compte d''exploitation'!$E$64</definedName>
    <definedName name="Masse_salariale_vitrerie">'[1]Compte d''exploitation'!$E$101</definedName>
    <definedName name="Masse_salarialre_permanence">'[1]Compte d''exploitation'!$E$121</definedName>
    <definedName name="N__SIRET">'[1]Raison Sociale'!$C$13</definedName>
    <definedName name="Prestacion">[3]TABLAS!$D$61:$D$74</definedName>
    <definedName name="Preu_unitari">[3]AMORTIZACIÓNES!$F$1:$F$65536</definedName>
    <definedName name="Prix_unitaire">[5]amortizaciones!$C$1:$C$65536</definedName>
    <definedName name="RAISON_SOCIALE">'[1]Raison Sociale'!$C$5</definedName>
    <definedName name="Rendimiento">[3]TABLAS!$D$94:$D$400</definedName>
    <definedName name="Seleccionar_Categoria">[9]Tabla_Salarial!$N$4:$N$7</definedName>
    <definedName name="Seleccionar_Convenio">[9]Tabla_Salarial!$M$4:$M$10</definedName>
    <definedName name="Surface_totale">#REF!</definedName>
    <definedName name="Téléphone">'[1]Raison Sociale'!$C$17</definedName>
    <definedName name="TOTAL">'[3]ESTUDIO TECNICO'!$BR$7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02" i="19" l="1"/>
  <c r="U101" i="19"/>
  <c r="U100" i="19"/>
  <c r="U99" i="19"/>
  <c r="U98" i="19"/>
  <c r="U97" i="19"/>
  <c r="U96" i="19"/>
  <c r="U95" i="19"/>
  <c r="U94" i="19"/>
  <c r="U93" i="19"/>
  <c r="U92" i="19"/>
  <c r="U91" i="19"/>
  <c r="U90" i="19"/>
  <c r="U89" i="19"/>
  <c r="U88" i="19"/>
  <c r="U87" i="19"/>
  <c r="U86" i="19"/>
  <c r="U85" i="19"/>
  <c r="U84" i="19"/>
  <c r="U83" i="19"/>
  <c r="U82" i="19"/>
  <c r="U81" i="19"/>
  <c r="U80" i="19"/>
  <c r="U77" i="19"/>
  <c r="U76" i="19"/>
  <c r="U75" i="19"/>
  <c r="U74" i="19"/>
  <c r="U73" i="19"/>
  <c r="U72" i="19"/>
  <c r="U71" i="19"/>
  <c r="U70" i="19"/>
  <c r="U69" i="19"/>
  <c r="U68" i="19"/>
  <c r="U67" i="19"/>
  <c r="U66" i="19"/>
  <c r="U65" i="19"/>
  <c r="U64" i="19"/>
  <c r="U63" i="19"/>
  <c r="U62" i="19"/>
  <c r="U61" i="19"/>
  <c r="U60" i="19"/>
  <c r="U59" i="19"/>
  <c r="U58" i="19"/>
  <c r="U57" i="19"/>
  <c r="U56" i="19"/>
  <c r="U55" i="19"/>
  <c r="U52" i="19"/>
  <c r="U51" i="19"/>
  <c r="U50" i="19"/>
  <c r="U49" i="19"/>
  <c r="U48" i="19"/>
  <c r="U47" i="19"/>
  <c r="U46" i="19"/>
  <c r="U45" i="19"/>
  <c r="U44" i="19"/>
  <c r="U43" i="19"/>
  <c r="U42" i="19"/>
  <c r="U41" i="19"/>
  <c r="U40" i="19"/>
  <c r="U39" i="19"/>
  <c r="U38" i="19"/>
  <c r="U37" i="19"/>
  <c r="U36" i="19"/>
  <c r="U35" i="19"/>
  <c r="U34" i="19"/>
  <c r="U33" i="19"/>
  <c r="U32" i="19"/>
  <c r="U31" i="19"/>
  <c r="U30" i="19"/>
  <c r="U6" i="19"/>
  <c r="U7" i="19"/>
  <c r="U8" i="19"/>
  <c r="U9" i="19"/>
  <c r="U10" i="19"/>
  <c r="U11" i="19"/>
  <c r="U12" i="19"/>
  <c r="U13" i="19"/>
  <c r="U14" i="19"/>
  <c r="U15" i="19"/>
  <c r="U16" i="19"/>
  <c r="U17" i="19"/>
  <c r="U18" i="19"/>
  <c r="U19" i="19"/>
  <c r="U20" i="19"/>
  <c r="U21" i="19"/>
  <c r="U22" i="19"/>
  <c r="U23" i="19"/>
  <c r="U24" i="19"/>
  <c r="U25" i="19"/>
  <c r="U26" i="19"/>
  <c r="U27" i="19"/>
  <c r="U5" i="19"/>
  <c r="T26" i="2"/>
  <c r="T25" i="2"/>
  <c r="T24" i="2"/>
  <c r="T23" i="2"/>
  <c r="T22" i="2"/>
  <c r="T21" i="2"/>
  <c r="T20" i="2"/>
  <c r="T19" i="2"/>
  <c r="T18" i="2"/>
  <c r="T17" i="2"/>
  <c r="T5" i="2"/>
  <c r="T6" i="2"/>
  <c r="T7" i="2"/>
  <c r="T8" i="2"/>
  <c r="T9" i="2"/>
  <c r="T10" i="2"/>
  <c r="T11" i="2"/>
  <c r="T12" i="2"/>
  <c r="T13" i="2"/>
  <c r="T14" i="2"/>
  <c r="T32" i="2"/>
  <c r="T31" i="2"/>
  <c r="T30" i="2"/>
  <c r="Z19" i="2"/>
  <c r="D23" i="9"/>
  <c r="D23" i="3"/>
  <c r="D16" i="3"/>
  <c r="D9" i="3"/>
  <c r="E56" i="5"/>
  <c r="D56" i="5"/>
  <c r="E29" i="5"/>
  <c r="D29" i="5"/>
  <c r="D90" i="20"/>
  <c r="D70" i="20"/>
  <c r="D50" i="20"/>
  <c r="D22" i="20"/>
  <c r="D37" i="2"/>
  <c r="D33" i="2"/>
  <c r="D27" i="2"/>
  <c r="D15" i="2"/>
  <c r="I123" i="19"/>
  <c r="J123" i="19"/>
  <c r="K123" i="19"/>
  <c r="L123" i="19"/>
  <c r="M123" i="19"/>
  <c r="N123" i="19"/>
  <c r="O123" i="19"/>
  <c r="P123" i="19"/>
  <c r="Q123" i="19"/>
  <c r="R123" i="19"/>
  <c r="S123" i="19"/>
  <c r="H123" i="19"/>
  <c r="I112" i="19"/>
  <c r="J112" i="19"/>
  <c r="K112" i="19"/>
  <c r="L112" i="19"/>
  <c r="M112" i="19"/>
  <c r="N112" i="19"/>
  <c r="O112" i="19"/>
  <c r="P112" i="19"/>
  <c r="Q112" i="19"/>
  <c r="R112" i="19"/>
  <c r="S112" i="19"/>
  <c r="H112" i="19"/>
  <c r="S98" i="19"/>
  <c r="Q98" i="19"/>
  <c r="R98" i="19"/>
  <c r="I98" i="19"/>
  <c r="J98" i="19"/>
  <c r="K98" i="19"/>
  <c r="L98" i="19"/>
  <c r="M98" i="19"/>
  <c r="N98" i="19"/>
  <c r="O98" i="19"/>
  <c r="P98" i="19"/>
  <c r="H98" i="19"/>
  <c r="I87" i="19"/>
  <c r="J87" i="19"/>
  <c r="K87" i="19"/>
  <c r="L87" i="19"/>
  <c r="M87" i="19"/>
  <c r="N87" i="19"/>
  <c r="O87" i="19"/>
  <c r="P87" i="19"/>
  <c r="Q87" i="19"/>
  <c r="R87" i="19"/>
  <c r="S87" i="19"/>
  <c r="H87" i="19"/>
  <c r="I73" i="19"/>
  <c r="J73" i="19"/>
  <c r="K73" i="19"/>
  <c r="L73" i="19"/>
  <c r="M73" i="19"/>
  <c r="N73" i="19"/>
  <c r="O73" i="19"/>
  <c r="P73" i="19"/>
  <c r="Q73" i="19"/>
  <c r="R73" i="19"/>
  <c r="S73" i="19"/>
  <c r="H73" i="19"/>
  <c r="I62" i="19"/>
  <c r="J62" i="19"/>
  <c r="K62" i="19"/>
  <c r="L62" i="19"/>
  <c r="M62" i="19"/>
  <c r="N62" i="19"/>
  <c r="O62" i="19"/>
  <c r="P62" i="19"/>
  <c r="Q62" i="19"/>
  <c r="R62" i="19"/>
  <c r="S62" i="19"/>
  <c r="H62" i="19"/>
  <c r="I48" i="19"/>
  <c r="J48" i="19"/>
  <c r="K48" i="19"/>
  <c r="L48" i="19"/>
  <c r="M48" i="19"/>
  <c r="N48" i="19"/>
  <c r="O48" i="19"/>
  <c r="P48" i="19"/>
  <c r="Q48" i="19"/>
  <c r="R48" i="19"/>
  <c r="S48" i="19"/>
  <c r="H48" i="19"/>
  <c r="I37" i="19"/>
  <c r="J37" i="19"/>
  <c r="K37" i="19"/>
  <c r="L37" i="19"/>
  <c r="M37" i="19"/>
  <c r="N37" i="19"/>
  <c r="O37" i="19"/>
  <c r="P37" i="19"/>
  <c r="Q37" i="19"/>
  <c r="R37" i="19"/>
  <c r="S37" i="19"/>
  <c r="H37" i="19"/>
  <c r="S99" i="9"/>
  <c r="T99" i="9" s="1"/>
  <c r="S98" i="9"/>
  <c r="T98" i="9" s="1"/>
  <c r="S96" i="9"/>
  <c r="S95" i="9"/>
  <c r="S94" i="9"/>
  <c r="S93" i="9"/>
  <c r="S92" i="9"/>
  <c r="S90" i="9"/>
  <c r="S89" i="9"/>
  <c r="S78" i="9"/>
  <c r="S77" i="9"/>
  <c r="S75" i="9"/>
  <c r="S74" i="9"/>
  <c r="S73" i="9"/>
  <c r="T73" i="9" s="1"/>
  <c r="S72" i="9"/>
  <c r="T72" i="9" s="1"/>
  <c r="S71" i="9"/>
  <c r="T71" i="9" s="1"/>
  <c r="S69" i="9"/>
  <c r="S68" i="9"/>
  <c r="S57" i="9"/>
  <c r="S56" i="9"/>
  <c r="S54" i="9"/>
  <c r="S53" i="9"/>
  <c r="S52" i="9"/>
  <c r="T52" i="9" s="1"/>
  <c r="S51" i="9"/>
  <c r="T51" i="9" s="1"/>
  <c r="S50" i="9"/>
  <c r="T50" i="9" s="1"/>
  <c r="S48" i="9"/>
  <c r="S47" i="9"/>
  <c r="S36" i="9"/>
  <c r="S35" i="9"/>
  <c r="S33" i="9"/>
  <c r="S32" i="9"/>
  <c r="S31" i="9"/>
  <c r="S30" i="9"/>
  <c r="T30" i="9" s="1"/>
  <c r="S29" i="9"/>
  <c r="T29" i="9" s="1"/>
  <c r="S27" i="9"/>
  <c r="S26" i="9"/>
  <c r="S12" i="9"/>
  <c r="S11" i="9"/>
  <c r="S10" i="9"/>
  <c r="S9" i="9"/>
  <c r="S8" i="9"/>
  <c r="S6" i="9"/>
  <c r="T6" i="9" s="1"/>
  <c r="S5" i="9"/>
  <c r="T5" i="9" s="1"/>
  <c r="T106" i="9"/>
  <c r="T105" i="9"/>
  <c r="T104" i="9"/>
  <c r="T103" i="9"/>
  <c r="T102" i="9"/>
  <c r="T101" i="9"/>
  <c r="T97" i="9"/>
  <c r="T96" i="9"/>
  <c r="T95" i="9"/>
  <c r="T94" i="9"/>
  <c r="T92" i="9"/>
  <c r="T91" i="9"/>
  <c r="T90" i="9"/>
  <c r="T89" i="9"/>
  <c r="T88" i="9"/>
  <c r="T85" i="9"/>
  <c r="T84" i="9"/>
  <c r="T83" i="9"/>
  <c r="T82" i="9"/>
  <c r="T81" i="9"/>
  <c r="T80" i="9"/>
  <c r="T78" i="9"/>
  <c r="T77" i="9"/>
  <c r="T76" i="9"/>
  <c r="T75" i="9"/>
  <c r="T74" i="9"/>
  <c r="T70" i="9"/>
  <c r="T69" i="9"/>
  <c r="T68" i="9"/>
  <c r="T67" i="9"/>
  <c r="T64" i="9"/>
  <c r="T63" i="9"/>
  <c r="T62" i="9"/>
  <c r="T61" i="9"/>
  <c r="T60" i="9"/>
  <c r="T59" i="9"/>
  <c r="T57" i="9"/>
  <c r="T56" i="9"/>
  <c r="T55" i="9"/>
  <c r="T54" i="9"/>
  <c r="T53" i="9"/>
  <c r="T49" i="9"/>
  <c r="T48" i="9"/>
  <c r="T47" i="9"/>
  <c r="T46" i="9"/>
  <c r="T43" i="9"/>
  <c r="T42" i="9"/>
  <c r="T41" i="9"/>
  <c r="T40" i="9"/>
  <c r="T39" i="9"/>
  <c r="T38" i="9"/>
  <c r="T36" i="9"/>
  <c r="T35" i="9"/>
  <c r="T34" i="9"/>
  <c r="T33" i="9"/>
  <c r="T32" i="9"/>
  <c r="T31" i="9"/>
  <c r="T28" i="9"/>
  <c r="T27" i="9"/>
  <c r="T26" i="9"/>
  <c r="T25" i="9"/>
  <c r="T22" i="9"/>
  <c r="T21" i="9"/>
  <c r="T20" i="9"/>
  <c r="T19" i="9"/>
  <c r="T18" i="9"/>
  <c r="T17" i="9"/>
  <c r="T8" i="9"/>
  <c r="T7" i="9"/>
  <c r="T4" i="9"/>
  <c r="T15" i="9"/>
  <c r="T14" i="9"/>
  <c r="T13" i="9"/>
  <c r="T12" i="9"/>
  <c r="T11" i="9"/>
  <c r="T10" i="9"/>
  <c r="T9" i="9"/>
  <c r="U38" i="17"/>
  <c r="U40" i="17"/>
  <c r="U41" i="17"/>
  <c r="U42" i="17"/>
  <c r="T29" i="2" l="1"/>
  <c r="U1" i="19" l="1"/>
  <c r="U1" i="4"/>
  <c r="U1" i="10"/>
  <c r="U1" i="15"/>
  <c r="U1" i="11"/>
  <c r="U1" i="9"/>
  <c r="U1" i="3"/>
  <c r="U1" i="5"/>
  <c r="U1" i="20"/>
  <c r="U1" i="2"/>
  <c r="N28" i="17"/>
  <c r="D48" i="2"/>
  <c r="D47" i="2"/>
  <c r="D46" i="2"/>
  <c r="D45" i="2"/>
  <c r="D44" i="2"/>
  <c r="D43" i="2"/>
  <c r="D42" i="2"/>
  <c r="D41" i="2"/>
  <c r="D40" i="2"/>
  <c r="D39" i="2"/>
  <c r="W48" i="2"/>
  <c r="AD48" i="2" s="1"/>
  <c r="S48" i="2"/>
  <c r="W47" i="2"/>
  <c r="Y47" i="2" s="1"/>
  <c r="S47" i="2"/>
  <c r="W46" i="2"/>
  <c r="X46" i="2" s="1"/>
  <c r="S46" i="2"/>
  <c r="W45" i="2"/>
  <c r="AB45" i="2" s="1"/>
  <c r="S45" i="2"/>
  <c r="W44" i="2"/>
  <c r="Z44" i="2" s="1"/>
  <c r="S44" i="2"/>
  <c r="W43" i="2"/>
  <c r="Y43" i="2" s="1"/>
  <c r="S43" i="2"/>
  <c r="W42" i="2"/>
  <c r="X42" i="2" s="1"/>
  <c r="S42" i="2"/>
  <c r="W41" i="2"/>
  <c r="AD41" i="2" s="1"/>
  <c r="S41" i="2"/>
  <c r="W40" i="2"/>
  <c r="AC40" i="2" s="1"/>
  <c r="S40" i="2"/>
  <c r="W39" i="2"/>
  <c r="Y39" i="2" s="1"/>
  <c r="S39" i="2"/>
  <c r="AD42" i="2" l="1"/>
  <c r="AC45" i="2"/>
  <c r="AB43" i="2"/>
  <c r="X41" i="2"/>
  <c r="AC43" i="2"/>
  <c r="AD45" i="2"/>
  <c r="Y41" i="2"/>
  <c r="AC42" i="2"/>
  <c r="AD43" i="2"/>
  <c r="Y46" i="2"/>
  <c r="AA48" i="2"/>
  <c r="Z46" i="2"/>
  <c r="AC48" i="2"/>
  <c r="AA41" i="2"/>
  <c r="AB46" i="2"/>
  <c r="AA40" i="2"/>
  <c r="AB41" i="2"/>
  <c r="AB40" i="2"/>
  <c r="AC41" i="2"/>
  <c r="X43" i="2"/>
  <c r="AA43" i="2"/>
  <c r="AC46" i="2"/>
  <c r="X47" i="2"/>
  <c r="AD40" i="2"/>
  <c r="Y42" i="2"/>
  <c r="X45" i="2"/>
  <c r="Z47" i="2"/>
  <c r="AB44" i="2"/>
  <c r="Y45" i="2"/>
  <c r="AD46" i="2"/>
  <c r="X48" i="2"/>
  <c r="Y44" i="2"/>
  <c r="AA39" i="2"/>
  <c r="X40" i="2"/>
  <c r="AB39" i="2"/>
  <c r="Y40" i="2"/>
  <c r="AC44" i="2"/>
  <c r="Z45" i="2"/>
  <c r="AB47" i="2"/>
  <c r="Y48" i="2"/>
  <c r="AA42" i="2"/>
  <c r="AC39" i="2"/>
  <c r="AB42" i="2"/>
  <c r="AD44" i="2"/>
  <c r="AC47" i="2"/>
  <c r="AD47" i="2"/>
  <c r="AB48" i="2"/>
  <c r="X44" i="2"/>
  <c r="AD39" i="2"/>
  <c r="X39" i="2"/>
  <c r="X126" i="19"/>
  <c r="AE126" i="19" s="1"/>
  <c r="X101" i="19"/>
  <c r="AE101" i="19" s="1"/>
  <c r="X76" i="19"/>
  <c r="AE76" i="19" s="1"/>
  <c r="X51" i="19"/>
  <c r="AE51" i="19" s="1"/>
  <c r="X26" i="19"/>
  <c r="AE26" i="19" s="1"/>
  <c r="X127" i="19"/>
  <c r="Y127" i="19" s="1"/>
  <c r="X125" i="19"/>
  <c r="Y125" i="19" s="1"/>
  <c r="X124" i="19"/>
  <c r="Y124" i="19" s="1"/>
  <c r="X123" i="19"/>
  <c r="Y123" i="19" s="1"/>
  <c r="X122" i="19"/>
  <c r="Y122" i="19" s="1"/>
  <c r="X121" i="19"/>
  <c r="Y121" i="19" s="1"/>
  <c r="X120" i="19"/>
  <c r="Y120" i="19" s="1"/>
  <c r="X119" i="19"/>
  <c r="Y119" i="19" s="1"/>
  <c r="X118" i="19"/>
  <c r="Y118" i="19" s="1"/>
  <c r="X117" i="19"/>
  <c r="Y117" i="19" s="1"/>
  <c r="X116" i="19"/>
  <c r="Y116" i="19" s="1"/>
  <c r="X115" i="19"/>
  <c r="Y115" i="19" s="1"/>
  <c r="X114" i="19"/>
  <c r="Y114" i="19" s="1"/>
  <c r="X113" i="19"/>
  <c r="Y113" i="19" s="1"/>
  <c r="X112" i="19"/>
  <c r="Y112" i="19" s="1"/>
  <c r="X111" i="19"/>
  <c r="Y111" i="19" s="1"/>
  <c r="X110" i="19"/>
  <c r="Y110" i="19" s="1"/>
  <c r="X109" i="19"/>
  <c r="Y109" i="19" s="1"/>
  <c r="X108" i="19"/>
  <c r="Y108" i="19" s="1"/>
  <c r="X107" i="19"/>
  <c r="Y107" i="19" s="1"/>
  <c r="X106" i="19"/>
  <c r="Y106" i="19" s="1"/>
  <c r="X105" i="19"/>
  <c r="Y105" i="19" s="1"/>
  <c r="X102" i="19"/>
  <c r="AE102" i="19" s="1"/>
  <c r="X100" i="19"/>
  <c r="AE100" i="19" s="1"/>
  <c r="X99" i="19"/>
  <c r="AE99" i="19" s="1"/>
  <c r="X98" i="19"/>
  <c r="AE98" i="19" s="1"/>
  <c r="X97" i="19"/>
  <c r="AE97" i="19" s="1"/>
  <c r="X96" i="19"/>
  <c r="AE96" i="19" s="1"/>
  <c r="X95" i="19"/>
  <c r="AE95" i="19" s="1"/>
  <c r="X94" i="19"/>
  <c r="AE94" i="19" s="1"/>
  <c r="X93" i="19"/>
  <c r="AE93" i="19" s="1"/>
  <c r="X92" i="19"/>
  <c r="AE92" i="19" s="1"/>
  <c r="X91" i="19"/>
  <c r="AE91" i="19" s="1"/>
  <c r="X90" i="19"/>
  <c r="AE90" i="19" s="1"/>
  <c r="X89" i="19"/>
  <c r="AE89" i="19" s="1"/>
  <c r="X88" i="19"/>
  <c r="AE88" i="19" s="1"/>
  <c r="X87" i="19"/>
  <c r="AE87" i="19" s="1"/>
  <c r="X86" i="19"/>
  <c r="AE86" i="19" s="1"/>
  <c r="X85" i="19"/>
  <c r="AE85" i="19" s="1"/>
  <c r="X84" i="19"/>
  <c r="AE84" i="19" s="1"/>
  <c r="X83" i="19"/>
  <c r="AE83" i="19" s="1"/>
  <c r="X82" i="19"/>
  <c r="AE82" i="19" s="1"/>
  <c r="X81" i="19"/>
  <c r="AE81" i="19" s="1"/>
  <c r="X80" i="19"/>
  <c r="AE80" i="19" s="1"/>
  <c r="X77" i="19"/>
  <c r="AE77" i="19" s="1"/>
  <c r="X75" i="19"/>
  <c r="AE75" i="19" s="1"/>
  <c r="X74" i="19"/>
  <c r="AE74" i="19" s="1"/>
  <c r="X73" i="19"/>
  <c r="AE73" i="19" s="1"/>
  <c r="X72" i="19"/>
  <c r="AE72" i="19" s="1"/>
  <c r="X71" i="19"/>
  <c r="AE71" i="19" s="1"/>
  <c r="X70" i="19"/>
  <c r="AE70" i="19" s="1"/>
  <c r="X69" i="19"/>
  <c r="AE69" i="19" s="1"/>
  <c r="X68" i="19"/>
  <c r="AE68" i="19" s="1"/>
  <c r="X67" i="19"/>
  <c r="AE67" i="19" s="1"/>
  <c r="X66" i="19"/>
  <c r="AE66" i="19" s="1"/>
  <c r="X65" i="19"/>
  <c r="AE65" i="19" s="1"/>
  <c r="X64" i="19"/>
  <c r="AE64" i="19" s="1"/>
  <c r="X63" i="19"/>
  <c r="AE63" i="19" s="1"/>
  <c r="X62" i="19"/>
  <c r="AE62" i="19" s="1"/>
  <c r="X61" i="19"/>
  <c r="AE61" i="19" s="1"/>
  <c r="X60" i="19"/>
  <c r="AE60" i="19" s="1"/>
  <c r="X59" i="19"/>
  <c r="AE59" i="19" s="1"/>
  <c r="X58" i="19"/>
  <c r="AE58" i="19" s="1"/>
  <c r="X57" i="19"/>
  <c r="AE57" i="19" s="1"/>
  <c r="X56" i="19"/>
  <c r="AE56" i="19" s="1"/>
  <c r="X55" i="19"/>
  <c r="AE55" i="19" s="1"/>
  <c r="X52" i="19"/>
  <c r="AE52" i="19" s="1"/>
  <c r="X50" i="19"/>
  <c r="AE50" i="19" s="1"/>
  <c r="X49" i="19"/>
  <c r="AE49" i="19" s="1"/>
  <c r="X48" i="19"/>
  <c r="AE48" i="19" s="1"/>
  <c r="X47" i="19"/>
  <c r="AE47" i="19" s="1"/>
  <c r="X46" i="19"/>
  <c r="AE46" i="19" s="1"/>
  <c r="X45" i="19"/>
  <c r="AE45" i="19" s="1"/>
  <c r="X44" i="19"/>
  <c r="AE44" i="19" s="1"/>
  <c r="X43" i="19"/>
  <c r="AE43" i="19" s="1"/>
  <c r="X42" i="19"/>
  <c r="AE42" i="19" s="1"/>
  <c r="X41" i="19"/>
  <c r="AE41" i="19" s="1"/>
  <c r="X40" i="19"/>
  <c r="AE40" i="19" s="1"/>
  <c r="X39" i="19"/>
  <c r="AE39" i="19" s="1"/>
  <c r="X38" i="19"/>
  <c r="AE38" i="19" s="1"/>
  <c r="X37" i="19"/>
  <c r="AE37" i="19" s="1"/>
  <c r="X36" i="19"/>
  <c r="AE36" i="19" s="1"/>
  <c r="X35" i="19"/>
  <c r="AE35" i="19" s="1"/>
  <c r="X34" i="19"/>
  <c r="AE34" i="19" s="1"/>
  <c r="X33" i="19"/>
  <c r="AE33" i="19" s="1"/>
  <c r="X32" i="19"/>
  <c r="AE32" i="19" s="1"/>
  <c r="X31" i="19"/>
  <c r="AE31" i="19" s="1"/>
  <c r="X30" i="19"/>
  <c r="AE30" i="19" s="1"/>
  <c r="X27" i="19"/>
  <c r="AE27" i="19" s="1"/>
  <c r="X25" i="19"/>
  <c r="AE25" i="19" s="1"/>
  <c r="X24" i="19"/>
  <c r="AE24" i="19" s="1"/>
  <c r="X23" i="19"/>
  <c r="AE23" i="19" s="1"/>
  <c r="X22" i="19"/>
  <c r="AE22" i="19" s="1"/>
  <c r="X21" i="19"/>
  <c r="AE21" i="19" s="1"/>
  <c r="X20" i="19"/>
  <c r="AE20" i="19" s="1"/>
  <c r="X19" i="19"/>
  <c r="AE19" i="19" s="1"/>
  <c r="X18" i="19"/>
  <c r="AE18" i="19" s="1"/>
  <c r="X17" i="19"/>
  <c r="AE17" i="19" s="1"/>
  <c r="X16" i="19"/>
  <c r="AE16" i="19" s="1"/>
  <c r="X15" i="19"/>
  <c r="AE15" i="19" s="1"/>
  <c r="X14" i="19"/>
  <c r="AE14" i="19" s="1"/>
  <c r="X13" i="19"/>
  <c r="AE13" i="19" s="1"/>
  <c r="X12" i="19"/>
  <c r="AE12" i="19" s="1"/>
  <c r="X11" i="19"/>
  <c r="AE11" i="19" s="1"/>
  <c r="X10" i="19"/>
  <c r="AE10" i="19" s="1"/>
  <c r="X9" i="19"/>
  <c r="AE9" i="19" s="1"/>
  <c r="X8" i="19"/>
  <c r="AE8" i="19" s="1"/>
  <c r="X7" i="19"/>
  <c r="AE7" i="19" s="1"/>
  <c r="X6" i="19"/>
  <c r="AE6" i="19" s="1"/>
  <c r="X5" i="19"/>
  <c r="Y5" i="19" s="1"/>
  <c r="T43" i="4"/>
  <c r="W66" i="4"/>
  <c r="X66" i="4" s="1"/>
  <c r="W65" i="4"/>
  <c r="X65" i="4" s="1"/>
  <c r="W64" i="4"/>
  <c r="X64" i="4" s="1"/>
  <c r="W63" i="4"/>
  <c r="X63" i="4" s="1"/>
  <c r="W62" i="4"/>
  <c r="X62" i="4" s="1"/>
  <c r="W60" i="4"/>
  <c r="X60" i="4" s="1"/>
  <c r="W59" i="4"/>
  <c r="X59" i="4" s="1"/>
  <c r="W58" i="4"/>
  <c r="X58" i="4" s="1"/>
  <c r="W57" i="4"/>
  <c r="X57" i="4" s="1"/>
  <c r="W56" i="4"/>
  <c r="X56" i="4" s="1"/>
  <c r="W53" i="4"/>
  <c r="AC53" i="4" s="1"/>
  <c r="W52" i="4"/>
  <c r="AB52" i="4" s="1"/>
  <c r="W51" i="4"/>
  <c r="AA51" i="4" s="1"/>
  <c r="W50" i="4"/>
  <c r="W49" i="4"/>
  <c r="W47" i="4"/>
  <c r="W46" i="4"/>
  <c r="AB46" i="4" s="1"/>
  <c r="W45" i="4"/>
  <c r="AA45" i="4" s="1"/>
  <c r="W44" i="4"/>
  <c r="Z44" i="4" s="1"/>
  <c r="W43" i="4"/>
  <c r="AC43" i="4" s="1"/>
  <c r="W40" i="4"/>
  <c r="AC40" i="4" s="1"/>
  <c r="W39" i="4"/>
  <c r="AB39" i="4" s="1"/>
  <c r="W38" i="4"/>
  <c r="W37" i="4"/>
  <c r="Z37" i="4" s="1"/>
  <c r="W36" i="4"/>
  <c r="W34" i="4"/>
  <c r="AC34" i="4" s="1"/>
  <c r="W33" i="4"/>
  <c r="AB33" i="4" s="1"/>
  <c r="W32" i="4"/>
  <c r="AA32" i="4" s="1"/>
  <c r="W31" i="4"/>
  <c r="Z31" i="4" s="1"/>
  <c r="W30" i="4"/>
  <c r="W27" i="4"/>
  <c r="AC27" i="4" s="1"/>
  <c r="W26" i="4"/>
  <c r="AB26" i="4" s="1"/>
  <c r="W25" i="4"/>
  <c r="AA25" i="4" s="1"/>
  <c r="W24" i="4"/>
  <c r="W23" i="4"/>
  <c r="W21" i="4"/>
  <c r="AC21" i="4" s="1"/>
  <c r="W20" i="4"/>
  <c r="AB20" i="4" s="1"/>
  <c r="W19" i="4"/>
  <c r="AA19" i="4" s="1"/>
  <c r="W18" i="4"/>
  <c r="Z18" i="4" s="1"/>
  <c r="W17" i="4"/>
  <c r="W14" i="4"/>
  <c r="AC14" i="4" s="1"/>
  <c r="W13" i="4"/>
  <c r="AB13" i="4" s="1"/>
  <c r="W12" i="4"/>
  <c r="AA12" i="4" s="1"/>
  <c r="W11" i="4"/>
  <c r="W10" i="4"/>
  <c r="W8" i="4"/>
  <c r="AC8" i="4" s="1"/>
  <c r="W7" i="4"/>
  <c r="AB7" i="4" s="1"/>
  <c r="W6" i="4"/>
  <c r="W5" i="4"/>
  <c r="Z5" i="4" s="1"/>
  <c r="W4" i="4"/>
  <c r="T52" i="11"/>
  <c r="T7" i="11"/>
  <c r="T8" i="11"/>
  <c r="T9" i="11"/>
  <c r="T10" i="11"/>
  <c r="W56" i="10"/>
  <c r="AC56" i="10" s="1"/>
  <c r="W55" i="10"/>
  <c r="AB55" i="10" s="1"/>
  <c r="W54" i="10"/>
  <c r="Y54" i="10" s="1"/>
  <c r="W53" i="10"/>
  <c r="Z53" i="10" s="1"/>
  <c r="W52" i="10"/>
  <c r="Y52" i="10" s="1"/>
  <c r="W51" i="10"/>
  <c r="X51" i="10" s="1"/>
  <c r="W50" i="10"/>
  <c r="AC50" i="10" s="1"/>
  <c r="W49" i="10"/>
  <c r="AC49" i="10" s="1"/>
  <c r="W48" i="10"/>
  <c r="AC48" i="10" s="1"/>
  <c r="W45" i="10"/>
  <c r="AB45" i="10" s="1"/>
  <c r="W44" i="10"/>
  <c r="AC44" i="10" s="1"/>
  <c r="W43" i="10"/>
  <c r="Z43" i="10" s="1"/>
  <c r="W42" i="10"/>
  <c r="Z42" i="10" s="1"/>
  <c r="W41" i="10"/>
  <c r="X41" i="10" s="1"/>
  <c r="W40" i="10"/>
  <c r="X40" i="10" s="1"/>
  <c r="W39" i="10"/>
  <c r="AC39" i="10" s="1"/>
  <c r="W38" i="10"/>
  <c r="AC38" i="10" s="1"/>
  <c r="W37" i="10"/>
  <c r="AB37" i="10" s="1"/>
  <c r="W34" i="10"/>
  <c r="W33" i="10"/>
  <c r="W32" i="10"/>
  <c r="W31" i="10"/>
  <c r="X31" i="10" s="1"/>
  <c r="W30" i="10"/>
  <c r="AC30" i="10" s="1"/>
  <c r="W29" i="10"/>
  <c r="AC29" i="10" s="1"/>
  <c r="W28" i="10"/>
  <c r="AC28" i="10" s="1"/>
  <c r="W27" i="10"/>
  <c r="AB27" i="10" s="1"/>
  <c r="W26" i="10"/>
  <c r="AC26" i="10" s="1"/>
  <c r="W23" i="10"/>
  <c r="W22" i="10"/>
  <c r="Z22" i="10" s="1"/>
  <c r="W21" i="10"/>
  <c r="X21" i="10" s="1"/>
  <c r="W20" i="10"/>
  <c r="AB20" i="10" s="1"/>
  <c r="W19" i="10"/>
  <c r="AC19" i="10" s="1"/>
  <c r="W18" i="10"/>
  <c r="AC18" i="10" s="1"/>
  <c r="W17" i="10"/>
  <c r="AB17" i="10" s="1"/>
  <c r="W16" i="10"/>
  <c r="AC16" i="10" s="1"/>
  <c r="W15" i="10"/>
  <c r="W12" i="10"/>
  <c r="W11" i="10"/>
  <c r="X11" i="10" s="1"/>
  <c r="W10" i="10"/>
  <c r="W9" i="10"/>
  <c r="AC9" i="10" s="1"/>
  <c r="W8" i="10"/>
  <c r="AC8" i="10" s="1"/>
  <c r="W7" i="10"/>
  <c r="AB7" i="10" s="1"/>
  <c r="W6" i="10"/>
  <c r="AC6" i="10" s="1"/>
  <c r="W5" i="10"/>
  <c r="Z5" i="10" s="1"/>
  <c r="W4" i="10"/>
  <c r="AC4" i="10" s="1"/>
  <c r="W76" i="15"/>
  <c r="AC76" i="15" s="1"/>
  <c r="W75" i="15"/>
  <c r="AB75" i="15" s="1"/>
  <c r="W74" i="15"/>
  <c r="AA74" i="15" s="1"/>
  <c r="W73" i="15"/>
  <c r="Z73" i="15" s="1"/>
  <c r="W72" i="15"/>
  <c r="W71" i="15"/>
  <c r="X71" i="15" s="1"/>
  <c r="W70" i="15"/>
  <c r="AB70" i="15" s="1"/>
  <c r="W69" i="15"/>
  <c r="AC69" i="15" s="1"/>
  <c r="W67" i="15"/>
  <c r="AC67" i="15" s="1"/>
  <c r="W66" i="15"/>
  <c r="AB66" i="15" s="1"/>
  <c r="W65" i="15"/>
  <c r="W64" i="15"/>
  <c r="Z64" i="15" s="1"/>
  <c r="W61" i="15"/>
  <c r="AC61" i="15" s="1"/>
  <c r="W60" i="15"/>
  <c r="X60" i="15" s="1"/>
  <c r="W59" i="15"/>
  <c r="AB59" i="15" s="1"/>
  <c r="W58" i="15"/>
  <c r="AC58" i="15" s="1"/>
  <c r="W57" i="15"/>
  <c r="AC57" i="15" s="1"/>
  <c r="W56" i="15"/>
  <c r="AB56" i="15" s="1"/>
  <c r="W55" i="15"/>
  <c r="AA55" i="15" s="1"/>
  <c r="W54" i="15"/>
  <c r="Z54" i="15" s="1"/>
  <c r="W52" i="15"/>
  <c r="AC52" i="15" s="1"/>
  <c r="W51" i="15"/>
  <c r="X51" i="15" s="1"/>
  <c r="W50" i="15"/>
  <c r="X50" i="15" s="1"/>
  <c r="W49" i="15"/>
  <c r="AC49" i="15" s="1"/>
  <c r="W46" i="15"/>
  <c r="AC46" i="15" s="1"/>
  <c r="W45" i="15"/>
  <c r="AB45" i="15" s="1"/>
  <c r="W44" i="15"/>
  <c r="AA44" i="15" s="1"/>
  <c r="W43" i="15"/>
  <c r="Z43" i="15" s="1"/>
  <c r="W42" i="15"/>
  <c r="Z42" i="15" s="1"/>
  <c r="W41" i="15"/>
  <c r="X41" i="15" s="1"/>
  <c r="W40" i="15"/>
  <c r="X40" i="15" s="1"/>
  <c r="W39" i="15"/>
  <c r="AC39" i="15" s="1"/>
  <c r="W37" i="15"/>
  <c r="AC37" i="15" s="1"/>
  <c r="W36" i="15"/>
  <c r="AB36" i="15" s="1"/>
  <c r="W35" i="15"/>
  <c r="AA35" i="15" s="1"/>
  <c r="W34" i="15"/>
  <c r="Z34" i="15" s="1"/>
  <c r="W31" i="15"/>
  <c r="AC31" i="15" s="1"/>
  <c r="W30" i="15"/>
  <c r="X30" i="15" s="1"/>
  <c r="W29" i="15"/>
  <c r="AC29" i="15" s="1"/>
  <c r="W28" i="15"/>
  <c r="AC28" i="15" s="1"/>
  <c r="W27" i="15"/>
  <c r="AC27" i="15" s="1"/>
  <c r="W26" i="15"/>
  <c r="AB26" i="15" s="1"/>
  <c r="W25" i="15"/>
  <c r="AA25" i="15" s="1"/>
  <c r="W24" i="15"/>
  <c r="W22" i="15"/>
  <c r="Z22" i="15" s="1"/>
  <c r="W21" i="15"/>
  <c r="X21" i="15" s="1"/>
  <c r="W20" i="15"/>
  <c r="X20" i="15" s="1"/>
  <c r="W19" i="15"/>
  <c r="AC19" i="15" s="1"/>
  <c r="W16" i="15"/>
  <c r="AC16" i="15" s="1"/>
  <c r="W15" i="15"/>
  <c r="W14" i="15"/>
  <c r="AA14" i="15" s="1"/>
  <c r="W13" i="15"/>
  <c r="Z13" i="15" s="1"/>
  <c r="W12" i="15"/>
  <c r="W11" i="15"/>
  <c r="X11" i="15" s="1"/>
  <c r="W10" i="15"/>
  <c r="AA10" i="15" s="1"/>
  <c r="W9" i="15"/>
  <c r="AC9" i="15" s="1"/>
  <c r="W7" i="15"/>
  <c r="AC7" i="15" s="1"/>
  <c r="W6" i="15"/>
  <c r="AB6" i="15" s="1"/>
  <c r="W5" i="15"/>
  <c r="AA5" i="15" s="1"/>
  <c r="W4" i="15"/>
  <c r="W64" i="11"/>
  <c r="AC64" i="11" s="1"/>
  <c r="W62" i="11"/>
  <c r="AB62" i="11" s="1"/>
  <c r="W60" i="11"/>
  <c r="W51" i="11"/>
  <c r="Z51" i="11" s="1"/>
  <c r="W49" i="11"/>
  <c r="Y49" i="11" s="1"/>
  <c r="W47" i="11"/>
  <c r="X47" i="11" s="1"/>
  <c r="W38" i="11"/>
  <c r="AC38" i="11" s="1"/>
  <c r="W36" i="11"/>
  <c r="AC36" i="11" s="1"/>
  <c r="W34" i="11"/>
  <c r="AC34" i="11" s="1"/>
  <c r="W25" i="11"/>
  <c r="AB25" i="11" s="1"/>
  <c r="W23" i="11"/>
  <c r="W21" i="11"/>
  <c r="Z21" i="11" s="1"/>
  <c r="W12" i="11"/>
  <c r="Y12" i="11" s="1"/>
  <c r="W10" i="11"/>
  <c r="X10" i="11" s="1"/>
  <c r="W8" i="11"/>
  <c r="Z8" i="11" s="1"/>
  <c r="W67" i="11"/>
  <c r="Z67" i="11" s="1"/>
  <c r="W66" i="11"/>
  <c r="AC66" i="11" s="1"/>
  <c r="W65" i="11"/>
  <c r="AA65" i="11" s="1"/>
  <c r="W63" i="11"/>
  <c r="Z63" i="11" s="1"/>
  <c r="W61" i="11"/>
  <c r="Z61" i="11" s="1"/>
  <c r="W59" i="11"/>
  <c r="X59" i="11" s="1"/>
  <c r="W58" i="11"/>
  <c r="AB58" i="11" s="1"/>
  <c r="W57" i="11"/>
  <c r="AC57" i="11" s="1"/>
  <c r="W54" i="11"/>
  <c r="Z54" i="11" s="1"/>
  <c r="W53" i="11"/>
  <c r="AA53" i="11" s="1"/>
  <c r="W52" i="11"/>
  <c r="AA52" i="11" s="1"/>
  <c r="W50" i="11"/>
  <c r="AC50" i="11" s="1"/>
  <c r="W48" i="11"/>
  <c r="W46" i="11"/>
  <c r="X46" i="11" s="1"/>
  <c r="W45" i="11"/>
  <c r="AB45" i="11" s="1"/>
  <c r="W44" i="11"/>
  <c r="AC44" i="11" s="1"/>
  <c r="W41" i="11"/>
  <c r="Z41" i="11" s="1"/>
  <c r="W40" i="11"/>
  <c r="AC40" i="11" s="1"/>
  <c r="W39" i="11"/>
  <c r="AA39" i="11" s="1"/>
  <c r="W37" i="11"/>
  <c r="AB37" i="11" s="1"/>
  <c r="W35" i="11"/>
  <c r="Z35" i="11" s="1"/>
  <c r="W33" i="11"/>
  <c r="X33" i="11" s="1"/>
  <c r="W32" i="11"/>
  <c r="AB32" i="11" s="1"/>
  <c r="W31" i="11"/>
  <c r="AC31" i="11" s="1"/>
  <c r="W28" i="11"/>
  <c r="Z28" i="11" s="1"/>
  <c r="W27" i="11"/>
  <c r="AB27" i="11" s="1"/>
  <c r="W26" i="11"/>
  <c r="AA26" i="11" s="1"/>
  <c r="W24" i="11"/>
  <c r="AC24" i="11" s="1"/>
  <c r="W22" i="11"/>
  <c r="Z22" i="11" s="1"/>
  <c r="W20" i="11"/>
  <c r="X20" i="11" s="1"/>
  <c r="W19" i="11"/>
  <c r="AB19" i="11" s="1"/>
  <c r="W18" i="11"/>
  <c r="AC18" i="11" s="1"/>
  <c r="W15" i="11"/>
  <c r="Z15" i="11" s="1"/>
  <c r="W14" i="11"/>
  <c r="AC14" i="11" s="1"/>
  <c r="W13" i="11"/>
  <c r="AA13" i="11" s="1"/>
  <c r="W11" i="11"/>
  <c r="AC11" i="11" s="1"/>
  <c r="W9" i="11"/>
  <c r="Z9" i="11" s="1"/>
  <c r="W7" i="11"/>
  <c r="AC7" i="11" s="1"/>
  <c r="W6" i="11"/>
  <c r="AB6" i="11" s="1"/>
  <c r="W5" i="11"/>
  <c r="AC5" i="11" s="1"/>
  <c r="W97" i="9"/>
  <c r="AD97" i="9" s="1"/>
  <c r="W76" i="9"/>
  <c r="AD76" i="9" s="1"/>
  <c r="W55" i="9"/>
  <c r="AD55" i="9" s="1"/>
  <c r="W34" i="9"/>
  <c r="W13" i="9"/>
  <c r="W106" i="9"/>
  <c r="AD106" i="9" s="1"/>
  <c r="W104" i="9"/>
  <c r="AD104" i="9" s="1"/>
  <c r="W102" i="9"/>
  <c r="W98" i="9"/>
  <c r="AD98" i="9" s="1"/>
  <c r="W96" i="9"/>
  <c r="AD96" i="9" s="1"/>
  <c r="W94" i="9"/>
  <c r="AD94" i="9" s="1"/>
  <c r="W92" i="9"/>
  <c r="AD92" i="9" s="1"/>
  <c r="W90" i="9"/>
  <c r="AD90" i="9" s="1"/>
  <c r="W85" i="9"/>
  <c r="AD85" i="9" s="1"/>
  <c r="W83" i="9"/>
  <c r="AD83" i="9" s="1"/>
  <c r="W81" i="9"/>
  <c r="AD81" i="9" s="1"/>
  <c r="W77" i="9"/>
  <c r="AD77" i="9" s="1"/>
  <c r="W75" i="9"/>
  <c r="AD75" i="9" s="1"/>
  <c r="W73" i="9"/>
  <c r="AD73" i="9" s="1"/>
  <c r="W71" i="9"/>
  <c r="AD71" i="9" s="1"/>
  <c r="W69" i="9"/>
  <c r="AD69" i="9" s="1"/>
  <c r="W64" i="9"/>
  <c r="AD64" i="9" s="1"/>
  <c r="W62" i="9"/>
  <c r="AD62" i="9" s="1"/>
  <c r="W60" i="9"/>
  <c r="AD60" i="9" s="1"/>
  <c r="W56" i="9"/>
  <c r="AD56" i="9" s="1"/>
  <c r="W54" i="9"/>
  <c r="AD54" i="9" s="1"/>
  <c r="W52" i="9"/>
  <c r="AD52" i="9" s="1"/>
  <c r="W50" i="9"/>
  <c r="AD50" i="9" s="1"/>
  <c r="W48" i="9"/>
  <c r="AD48" i="9" s="1"/>
  <c r="W43" i="9"/>
  <c r="W41" i="9"/>
  <c r="W39" i="9"/>
  <c r="W35" i="9"/>
  <c r="W33" i="9"/>
  <c r="W31" i="9"/>
  <c r="W29" i="9"/>
  <c r="W27" i="9"/>
  <c r="W22" i="9"/>
  <c r="W20" i="9"/>
  <c r="W18" i="9"/>
  <c r="W14" i="9"/>
  <c r="W12" i="9"/>
  <c r="W10" i="9"/>
  <c r="W8" i="9"/>
  <c r="W6" i="9"/>
  <c r="W105" i="9"/>
  <c r="AD105" i="9" s="1"/>
  <c r="W103" i="9"/>
  <c r="AD103" i="9" s="1"/>
  <c r="W101" i="9"/>
  <c r="AD101" i="9" s="1"/>
  <c r="W99" i="9"/>
  <c r="AD99" i="9" s="1"/>
  <c r="W95" i="9"/>
  <c r="AD95" i="9" s="1"/>
  <c r="W93" i="9"/>
  <c r="AD93" i="9" s="1"/>
  <c r="W91" i="9"/>
  <c r="AD91" i="9" s="1"/>
  <c r="W89" i="9"/>
  <c r="AD89" i="9" s="1"/>
  <c r="W88" i="9"/>
  <c r="AD88" i="9" s="1"/>
  <c r="W84" i="9"/>
  <c r="AD84" i="9" s="1"/>
  <c r="W82" i="9"/>
  <c r="AD82" i="9" s="1"/>
  <c r="W80" i="9"/>
  <c r="AD80" i="9" s="1"/>
  <c r="W78" i="9"/>
  <c r="AD78" i="9" s="1"/>
  <c r="W74" i="9"/>
  <c r="AD74" i="9" s="1"/>
  <c r="W72" i="9"/>
  <c r="AD72" i="9" s="1"/>
  <c r="W70" i="9"/>
  <c r="AD70" i="9" s="1"/>
  <c r="W68" i="9"/>
  <c r="AD68" i="9" s="1"/>
  <c r="W67" i="9"/>
  <c r="AD67" i="9" s="1"/>
  <c r="W63" i="9"/>
  <c r="AD63" i="9" s="1"/>
  <c r="W61" i="9"/>
  <c r="AD61" i="9" s="1"/>
  <c r="W59" i="9"/>
  <c r="AD59" i="9" s="1"/>
  <c r="W57" i="9"/>
  <c r="AD57" i="9" s="1"/>
  <c r="W53" i="9"/>
  <c r="AD53" i="9" s="1"/>
  <c r="W51" i="9"/>
  <c r="AD51" i="9" s="1"/>
  <c r="W49" i="9"/>
  <c r="AD49" i="9" s="1"/>
  <c r="W47" i="9"/>
  <c r="AD47" i="9" s="1"/>
  <c r="W46" i="9"/>
  <c r="AD46" i="9" s="1"/>
  <c r="W42" i="9"/>
  <c r="W40" i="9"/>
  <c r="W38" i="9"/>
  <c r="W36" i="9"/>
  <c r="W32" i="9"/>
  <c r="W30" i="9"/>
  <c r="W28" i="9"/>
  <c r="W26" i="9"/>
  <c r="W25" i="9"/>
  <c r="W21" i="9"/>
  <c r="W19" i="9"/>
  <c r="W17" i="9"/>
  <c r="W15" i="9"/>
  <c r="W11" i="9"/>
  <c r="W9" i="9"/>
  <c r="W7" i="9"/>
  <c r="W5" i="9"/>
  <c r="W4" i="9"/>
  <c r="X4" i="9" s="1"/>
  <c r="Z36" i="3"/>
  <c r="AD10" i="3"/>
  <c r="Z23" i="3"/>
  <c r="AB23" i="3"/>
  <c r="AC23" i="3"/>
  <c r="AD23" i="3"/>
  <c r="Z16" i="3"/>
  <c r="AB16" i="3"/>
  <c r="AC16" i="3"/>
  <c r="AD16" i="3"/>
  <c r="Z9" i="3"/>
  <c r="Z10" i="3" s="1"/>
  <c r="AB9" i="3"/>
  <c r="AB10" i="3" s="1"/>
  <c r="AC9" i="3"/>
  <c r="AC10" i="3" s="1"/>
  <c r="AD9" i="3"/>
  <c r="T8" i="3"/>
  <c r="Y8" i="3" s="1"/>
  <c r="W35" i="3"/>
  <c r="X35" i="3" s="1"/>
  <c r="W34" i="3"/>
  <c r="W33" i="3"/>
  <c r="X33" i="3" s="1"/>
  <c r="W32" i="3"/>
  <c r="X32" i="3" s="1"/>
  <c r="W31" i="3"/>
  <c r="X31" i="3" s="1"/>
  <c r="W28" i="3"/>
  <c r="W27" i="3"/>
  <c r="W26" i="3"/>
  <c r="W25" i="3"/>
  <c r="X25" i="3" s="1"/>
  <c r="W22" i="3"/>
  <c r="W21" i="3"/>
  <c r="W20" i="3"/>
  <c r="X20" i="3" s="1"/>
  <c r="W19" i="3"/>
  <c r="W18" i="3"/>
  <c r="X18" i="3" s="1"/>
  <c r="W15" i="3"/>
  <c r="W14" i="3"/>
  <c r="W13" i="3"/>
  <c r="W12" i="3"/>
  <c r="W11" i="3"/>
  <c r="W8" i="3"/>
  <c r="AA8" i="3" s="1"/>
  <c r="W7" i="3"/>
  <c r="W6" i="3"/>
  <c r="W5" i="3"/>
  <c r="X5" i="3" s="1"/>
  <c r="W4" i="3"/>
  <c r="W136" i="5"/>
  <c r="AD136" i="5" s="1"/>
  <c r="W135" i="5"/>
  <c r="W134" i="5"/>
  <c r="W133" i="5"/>
  <c r="W132" i="5"/>
  <c r="W131" i="5"/>
  <c r="W130" i="5"/>
  <c r="W129" i="5"/>
  <c r="W109" i="5"/>
  <c r="W108" i="5"/>
  <c r="W107" i="5"/>
  <c r="AB107" i="5" s="1"/>
  <c r="W106" i="5"/>
  <c r="AB106" i="5" s="1"/>
  <c r="W105" i="5"/>
  <c r="Y105" i="5" s="1"/>
  <c r="W104" i="5"/>
  <c r="AC104" i="5" s="1"/>
  <c r="W103" i="5"/>
  <c r="W102" i="5"/>
  <c r="Z102" i="5" s="1"/>
  <c r="W82" i="5"/>
  <c r="AD82" i="5" s="1"/>
  <c r="W81" i="5"/>
  <c r="W80" i="5"/>
  <c r="W79" i="5"/>
  <c r="W78" i="5"/>
  <c r="Y78" i="5" s="1"/>
  <c r="W77" i="5"/>
  <c r="X77" i="5" s="1"/>
  <c r="W76" i="5"/>
  <c r="X76" i="5" s="1"/>
  <c r="W75" i="5"/>
  <c r="X75" i="5" s="1"/>
  <c r="W55" i="5"/>
  <c r="X55" i="5" s="1"/>
  <c r="W54" i="5"/>
  <c r="X54" i="5" s="1"/>
  <c r="W53" i="5"/>
  <c r="X53" i="5" s="1"/>
  <c r="W52" i="5"/>
  <c r="X52" i="5" s="1"/>
  <c r="W51" i="5"/>
  <c r="X51" i="5" s="1"/>
  <c r="W50" i="5"/>
  <c r="X50" i="5" s="1"/>
  <c r="W49" i="5"/>
  <c r="X49" i="5" s="1"/>
  <c r="W48" i="5"/>
  <c r="X48" i="5" s="1"/>
  <c r="W28" i="5"/>
  <c r="X28" i="5" s="1"/>
  <c r="W27" i="5"/>
  <c r="X27" i="5" s="1"/>
  <c r="W26" i="5"/>
  <c r="X26" i="5" s="1"/>
  <c r="W25" i="5"/>
  <c r="X25" i="5" s="1"/>
  <c r="W24" i="5"/>
  <c r="X24" i="5" s="1"/>
  <c r="W23" i="5"/>
  <c r="X23" i="5" s="1"/>
  <c r="W22" i="5"/>
  <c r="X22" i="5" s="1"/>
  <c r="W21" i="5"/>
  <c r="X21" i="5" s="1"/>
  <c r="W128" i="5"/>
  <c r="AA128" i="5" s="1"/>
  <c r="W126" i="5"/>
  <c r="AA126" i="5" s="1"/>
  <c r="W125" i="5"/>
  <c r="W123" i="5"/>
  <c r="AC123" i="5" s="1"/>
  <c r="W122" i="5"/>
  <c r="W121" i="5"/>
  <c r="W120" i="5"/>
  <c r="W119" i="5"/>
  <c r="AD119" i="5" s="1"/>
  <c r="W118" i="5"/>
  <c r="AB118" i="5" s="1"/>
  <c r="W116" i="5"/>
  <c r="AD116" i="5" s="1"/>
  <c r="W115" i="5"/>
  <c r="AD115" i="5" s="1"/>
  <c r="W114" i="5"/>
  <c r="W113" i="5"/>
  <c r="W112" i="5"/>
  <c r="W101" i="5"/>
  <c r="AD101" i="5" s="1"/>
  <c r="W99" i="5"/>
  <c r="AC99" i="5" s="1"/>
  <c r="W98" i="5"/>
  <c r="AA98" i="5" s="1"/>
  <c r="W96" i="5"/>
  <c r="AD96" i="5" s="1"/>
  <c r="W95" i="5"/>
  <c r="W94" i="5"/>
  <c r="W93" i="5"/>
  <c r="W92" i="5"/>
  <c r="AD92" i="5" s="1"/>
  <c r="W91" i="5"/>
  <c r="AB91" i="5" s="1"/>
  <c r="W89" i="5"/>
  <c r="W88" i="5"/>
  <c r="W87" i="5"/>
  <c r="W86" i="5"/>
  <c r="Z86" i="5" s="1"/>
  <c r="W85" i="5"/>
  <c r="Z85" i="5" s="1"/>
  <c r="W74" i="5"/>
  <c r="X74" i="5" s="1"/>
  <c r="W72" i="5"/>
  <c r="X72" i="5" s="1"/>
  <c r="W71" i="5"/>
  <c r="X71" i="5" s="1"/>
  <c r="W69" i="5"/>
  <c r="X69" i="5" s="1"/>
  <c r="W68" i="5"/>
  <c r="X68" i="5" s="1"/>
  <c r="W67" i="5"/>
  <c r="X67" i="5" s="1"/>
  <c r="W66" i="5"/>
  <c r="X66" i="5" s="1"/>
  <c r="W65" i="5"/>
  <c r="X65" i="5" s="1"/>
  <c r="W64" i="5"/>
  <c r="X64" i="5" s="1"/>
  <c r="W62" i="5"/>
  <c r="X62" i="5" s="1"/>
  <c r="W61" i="5"/>
  <c r="X61" i="5" s="1"/>
  <c r="W60" i="5"/>
  <c r="X60" i="5" s="1"/>
  <c r="W59" i="5"/>
  <c r="X59" i="5" s="1"/>
  <c r="W58" i="5"/>
  <c r="X58" i="5" s="1"/>
  <c r="W47" i="5"/>
  <c r="X47" i="5" s="1"/>
  <c r="W45" i="5"/>
  <c r="X45" i="5" s="1"/>
  <c r="W44" i="5"/>
  <c r="X44" i="5" s="1"/>
  <c r="W42" i="5"/>
  <c r="X42" i="5" s="1"/>
  <c r="W41" i="5"/>
  <c r="X41" i="5" s="1"/>
  <c r="W40" i="5"/>
  <c r="X40" i="5" s="1"/>
  <c r="W39" i="5"/>
  <c r="X39" i="5" s="1"/>
  <c r="W38" i="5"/>
  <c r="X38" i="5" s="1"/>
  <c r="W37" i="5"/>
  <c r="X37" i="5" s="1"/>
  <c r="W35" i="5"/>
  <c r="X35" i="5" s="1"/>
  <c r="W34" i="5"/>
  <c r="X34" i="5" s="1"/>
  <c r="W33" i="5"/>
  <c r="X33" i="5" s="1"/>
  <c r="W32" i="5"/>
  <c r="X32" i="5" s="1"/>
  <c r="W31" i="5"/>
  <c r="X31" i="5" s="1"/>
  <c r="W20" i="5"/>
  <c r="X20" i="5" s="1"/>
  <c r="W18" i="5"/>
  <c r="X18" i="5" s="1"/>
  <c r="W17" i="5"/>
  <c r="X17" i="5" s="1"/>
  <c r="W15" i="5"/>
  <c r="X15" i="5" s="1"/>
  <c r="W14" i="5"/>
  <c r="X14" i="5" s="1"/>
  <c r="W13" i="5"/>
  <c r="X13" i="5" s="1"/>
  <c r="W12" i="5"/>
  <c r="X12" i="5" s="1"/>
  <c r="W11" i="5"/>
  <c r="X11" i="5" s="1"/>
  <c r="W10" i="5"/>
  <c r="X10" i="5" s="1"/>
  <c r="W8" i="5"/>
  <c r="X8" i="5" s="1"/>
  <c r="W7" i="5"/>
  <c r="X7" i="5" s="1"/>
  <c r="W6" i="5"/>
  <c r="X6" i="5" s="1"/>
  <c r="W5" i="5"/>
  <c r="X5" i="5" s="1"/>
  <c r="W4" i="5"/>
  <c r="X4" i="5" s="1"/>
  <c r="U112" i="19" l="1"/>
  <c r="U125" i="19"/>
  <c r="U114" i="19"/>
  <c r="AC52" i="4"/>
  <c r="AB41" i="15"/>
  <c r="AB38" i="11"/>
  <c r="AA18" i="4"/>
  <c r="X6" i="3"/>
  <c r="AC36" i="4"/>
  <c r="AA42" i="15"/>
  <c r="AA51" i="15"/>
  <c r="X49" i="11"/>
  <c r="AB51" i="15"/>
  <c r="AC59" i="15"/>
  <c r="AC20" i="4"/>
  <c r="AA30" i="4"/>
  <c r="Z59" i="5"/>
  <c r="AC76" i="5"/>
  <c r="AB8" i="10"/>
  <c r="AA61" i="15"/>
  <c r="AC30" i="15"/>
  <c r="Z43" i="4"/>
  <c r="AB60" i="5"/>
  <c r="AB49" i="11"/>
  <c r="AB37" i="4"/>
  <c r="Y75" i="5"/>
  <c r="Z41" i="15"/>
  <c r="AC7" i="4"/>
  <c r="AC37" i="4"/>
  <c r="Z20" i="15"/>
  <c r="AC35" i="15"/>
  <c r="AB61" i="15"/>
  <c r="X70" i="15"/>
  <c r="AB25" i="4"/>
  <c r="Z24" i="11"/>
  <c r="AA20" i="15"/>
  <c r="AA70" i="15"/>
  <c r="AA41" i="5"/>
  <c r="Z37" i="11"/>
  <c r="AB20" i="15"/>
  <c r="AB42" i="15"/>
  <c r="AA64" i="15"/>
  <c r="AC70" i="15"/>
  <c r="Z20" i="4"/>
  <c r="Z36" i="4"/>
  <c r="AA50" i="11"/>
  <c r="AC42" i="15"/>
  <c r="Z50" i="15"/>
  <c r="AC54" i="15"/>
  <c r="Z60" i="15"/>
  <c r="AB27" i="4"/>
  <c r="AA18" i="5"/>
  <c r="AB5" i="5"/>
  <c r="AC20" i="5"/>
  <c r="Z32" i="5"/>
  <c r="AC48" i="5"/>
  <c r="AA64" i="5"/>
  <c r="Z40" i="15"/>
  <c r="AA50" i="15"/>
  <c r="AB71" i="15"/>
  <c r="X26" i="10"/>
  <c r="AD28" i="5"/>
  <c r="AD6" i="5"/>
  <c r="Z22" i="5"/>
  <c r="AD34" i="5"/>
  <c r="AC65" i="5"/>
  <c r="Z91" i="5"/>
  <c r="Z118" i="5"/>
  <c r="AA45" i="11"/>
  <c r="AC34" i="15"/>
  <c r="AA43" i="15"/>
  <c r="AB50" i="15"/>
  <c r="Z61" i="15"/>
  <c r="AC71" i="15"/>
  <c r="Z30" i="4"/>
  <c r="AA47" i="5"/>
  <c r="Z8" i="5"/>
  <c r="AD24" i="5"/>
  <c r="AA37" i="5"/>
  <c r="AC52" i="5"/>
  <c r="Z67" i="5"/>
  <c r="AD27" i="5"/>
  <c r="AB10" i="5"/>
  <c r="Z26" i="5"/>
  <c r="AC38" i="5"/>
  <c r="Y53" i="5"/>
  <c r="AB68" i="5"/>
  <c r="Y131" i="5"/>
  <c r="Z11" i="10"/>
  <c r="AC12" i="4"/>
  <c r="AB18" i="4"/>
  <c r="AB30" i="4"/>
  <c r="AB36" i="4"/>
  <c r="AD11" i="5"/>
  <c r="AB26" i="5"/>
  <c r="Z54" i="5"/>
  <c r="AD69" i="5"/>
  <c r="Z70" i="15"/>
  <c r="AC14" i="5"/>
  <c r="AB27" i="5"/>
  <c r="AC55" i="5"/>
  <c r="AC13" i="4"/>
  <c r="AB31" i="4"/>
  <c r="AB43" i="4"/>
  <c r="X93" i="5"/>
  <c r="AD93" i="5"/>
  <c r="AC93" i="5"/>
  <c r="AB93" i="5"/>
  <c r="AA93" i="5"/>
  <c r="Z93" i="5"/>
  <c r="X113" i="5"/>
  <c r="AA113" i="5"/>
  <c r="AB113" i="5"/>
  <c r="AC113" i="5"/>
  <c r="AD113" i="5"/>
  <c r="X122" i="5"/>
  <c r="Z122" i="5"/>
  <c r="AD122" i="5"/>
  <c r="AB122" i="5"/>
  <c r="X78" i="5"/>
  <c r="AB78" i="5"/>
  <c r="AD78" i="5"/>
  <c r="X104" i="5"/>
  <c r="AB104" i="5"/>
  <c r="Z104" i="5"/>
  <c r="Y104" i="5"/>
  <c r="AD104" i="5"/>
  <c r="X130" i="5"/>
  <c r="AD130" i="5"/>
  <c r="AC130" i="5"/>
  <c r="AB130" i="5"/>
  <c r="Z130" i="5"/>
  <c r="AA4" i="5"/>
  <c r="AC5" i="5"/>
  <c r="AA8" i="5"/>
  <c r="AC10" i="5"/>
  <c r="AA13" i="5"/>
  <c r="AD14" i="5"/>
  <c r="Z17" i="5"/>
  <c r="AB18" i="5"/>
  <c r="AD20" i="5"/>
  <c r="AC23" i="5"/>
  <c r="Y25" i="5"/>
  <c r="AC27" i="5"/>
  <c r="AA32" i="5"/>
  <c r="AC33" i="5"/>
  <c r="Z35" i="5"/>
  <c r="AB37" i="5"/>
  <c r="AD38" i="5"/>
  <c r="Z40" i="5"/>
  <c r="AB41" i="5"/>
  <c r="AD42" i="5"/>
  <c r="Z45" i="5"/>
  <c r="AB47" i="5"/>
  <c r="AD48" i="5"/>
  <c r="Z50" i="5"/>
  <c r="AB51" i="5"/>
  <c r="AD52" i="5"/>
  <c r="AB54" i="5"/>
  <c r="AD55" i="5"/>
  <c r="AA59" i="5"/>
  <c r="AC60" i="5"/>
  <c r="Z62" i="5"/>
  <c r="AB64" i="5"/>
  <c r="AD65" i="5"/>
  <c r="AA67" i="5"/>
  <c r="AC68" i="5"/>
  <c r="Z71" i="5"/>
  <c r="AC72" i="5"/>
  <c r="Z75" i="5"/>
  <c r="AD76" i="5"/>
  <c r="Z78" i="5"/>
  <c r="Z24" i="15"/>
  <c r="AC24" i="15"/>
  <c r="AA24" i="15"/>
  <c r="X112" i="5"/>
  <c r="AD112" i="5"/>
  <c r="AC112" i="5"/>
  <c r="AB112" i="5"/>
  <c r="AA112" i="5"/>
  <c r="Z112" i="5"/>
  <c r="X85" i="5"/>
  <c r="AD85" i="5"/>
  <c r="AC85" i="5"/>
  <c r="AB85" i="5"/>
  <c r="AA85" i="5"/>
  <c r="X123" i="5"/>
  <c r="AB123" i="5"/>
  <c r="AA123" i="5"/>
  <c r="Z123" i="5"/>
  <c r="AD123" i="5"/>
  <c r="X79" i="5"/>
  <c r="AD79" i="5"/>
  <c r="AC79" i="5"/>
  <c r="AB79" i="5"/>
  <c r="Z79" i="5"/>
  <c r="AD105" i="5"/>
  <c r="AC105" i="5"/>
  <c r="AB105" i="5"/>
  <c r="Z105" i="5"/>
  <c r="X131" i="5"/>
  <c r="AD131" i="5"/>
  <c r="AC131" i="5"/>
  <c r="AB131" i="5"/>
  <c r="Z131" i="5"/>
  <c r="AB4" i="5"/>
  <c r="AD5" i="5"/>
  <c r="Z7" i="5"/>
  <c r="AB8" i="5"/>
  <c r="AD10" i="5"/>
  <c r="Z12" i="5"/>
  <c r="AB13" i="5"/>
  <c r="AA17" i="5"/>
  <c r="AC18" i="5"/>
  <c r="Y21" i="5"/>
  <c r="AB22" i="5"/>
  <c r="AD23" i="5"/>
  <c r="Z25" i="5"/>
  <c r="Z31" i="5"/>
  <c r="AB32" i="5"/>
  <c r="AD33" i="5"/>
  <c r="AA35" i="5"/>
  <c r="AC37" i="5"/>
  <c r="AA40" i="5"/>
  <c r="AC41" i="5"/>
  <c r="AA45" i="5"/>
  <c r="AC47" i="5"/>
  <c r="Y49" i="5"/>
  <c r="AC51" i="5"/>
  <c r="AC54" i="5"/>
  <c r="AB59" i="5"/>
  <c r="AD60" i="5"/>
  <c r="AA62" i="5"/>
  <c r="AC64" i="5"/>
  <c r="AB67" i="5"/>
  <c r="AD68" i="5"/>
  <c r="AA71" i="5"/>
  <c r="AD72" i="5"/>
  <c r="AB75" i="5"/>
  <c r="Y77" i="5"/>
  <c r="AC78" i="5"/>
  <c r="AB92" i="5"/>
  <c r="AA99" i="5"/>
  <c r="Z106" i="5"/>
  <c r="AB119" i="5"/>
  <c r="AA38" i="4"/>
  <c r="AC38" i="4"/>
  <c r="AB38" i="4"/>
  <c r="X121" i="5"/>
  <c r="AD121" i="5"/>
  <c r="AC121" i="5"/>
  <c r="AB121" i="5"/>
  <c r="Z121" i="5"/>
  <c r="Y50" i="5"/>
  <c r="AB72" i="5"/>
  <c r="X94" i="5"/>
  <c r="AD94" i="5"/>
  <c r="AC94" i="5"/>
  <c r="AB94" i="5"/>
  <c r="Z94" i="5"/>
  <c r="X86" i="5"/>
  <c r="AD86" i="5"/>
  <c r="AC86" i="5"/>
  <c r="AA86" i="5"/>
  <c r="X95" i="5"/>
  <c r="Z95" i="5"/>
  <c r="AD95" i="5"/>
  <c r="AB95" i="5"/>
  <c r="X115" i="5"/>
  <c r="Z115" i="5"/>
  <c r="AA115" i="5"/>
  <c r="AC115" i="5"/>
  <c r="X125" i="5"/>
  <c r="AD125" i="5"/>
  <c r="AC125" i="5"/>
  <c r="AB125" i="5"/>
  <c r="AA125" i="5"/>
  <c r="Z125" i="5"/>
  <c r="X80" i="5"/>
  <c r="AD80" i="5"/>
  <c r="AC80" i="5"/>
  <c r="Z80" i="5"/>
  <c r="X105" i="5"/>
  <c r="X132" i="5"/>
  <c r="Z132" i="5"/>
  <c r="Y132" i="5"/>
  <c r="AD132" i="5"/>
  <c r="AB132" i="5"/>
  <c r="AC4" i="5"/>
  <c r="AA7" i="5"/>
  <c r="AC8" i="5"/>
  <c r="AA12" i="5"/>
  <c r="AC13" i="5"/>
  <c r="Z15" i="5"/>
  <c r="AB17" i="5"/>
  <c r="AD18" i="5"/>
  <c r="Z21" i="5"/>
  <c r="AC22" i="5"/>
  <c r="Y24" i="5"/>
  <c r="AC26" i="5"/>
  <c r="Y28" i="5"/>
  <c r="AA31" i="5"/>
  <c r="AC32" i="5"/>
  <c r="AB35" i="5"/>
  <c r="AD37" i="5"/>
  <c r="Z39" i="5"/>
  <c r="AB40" i="5"/>
  <c r="AD41" i="5"/>
  <c r="Z44" i="5"/>
  <c r="AB45" i="5"/>
  <c r="AD47" i="5"/>
  <c r="Z49" i="5"/>
  <c r="AB50" i="5"/>
  <c r="AD51" i="5"/>
  <c r="Z53" i="5"/>
  <c r="AD54" i="5"/>
  <c r="Z58" i="5"/>
  <c r="AC59" i="5"/>
  <c r="Z61" i="5"/>
  <c r="AB62" i="5"/>
  <c r="AD64" i="5"/>
  <c r="Z66" i="5"/>
  <c r="AC67" i="5"/>
  <c r="AB71" i="5"/>
  <c r="Z74" i="5"/>
  <c r="AC75" i="5"/>
  <c r="Z77" i="5"/>
  <c r="Y79" i="5"/>
  <c r="AB86" i="5"/>
  <c r="AC132" i="5"/>
  <c r="AB115" i="5"/>
  <c r="Z11" i="4"/>
  <c r="AC11" i="4"/>
  <c r="AB11" i="4"/>
  <c r="AA11" i="4"/>
  <c r="AC47" i="4"/>
  <c r="X47" i="4"/>
  <c r="X92" i="5"/>
  <c r="AA92" i="5"/>
  <c r="Z92" i="5"/>
  <c r="AC92" i="5"/>
  <c r="X103" i="5"/>
  <c r="Z103" i="5"/>
  <c r="Y103" i="5"/>
  <c r="AD103" i="5"/>
  <c r="AB103" i="5"/>
  <c r="Z4" i="5"/>
  <c r="AB23" i="5"/>
  <c r="AA65" i="15"/>
  <c r="AB65" i="15"/>
  <c r="X114" i="5"/>
  <c r="AC114" i="5"/>
  <c r="AD114" i="5"/>
  <c r="AA114" i="5"/>
  <c r="X87" i="5"/>
  <c r="AA87" i="5"/>
  <c r="Z87" i="5"/>
  <c r="AC87" i="5"/>
  <c r="X96" i="5"/>
  <c r="AC96" i="5"/>
  <c r="AB96" i="5"/>
  <c r="AA96" i="5"/>
  <c r="Z96" i="5"/>
  <c r="X116" i="5"/>
  <c r="Z116" i="5"/>
  <c r="AA116" i="5"/>
  <c r="AB116" i="5"/>
  <c r="AC116" i="5"/>
  <c r="X126" i="5"/>
  <c r="AD126" i="5"/>
  <c r="AC126" i="5"/>
  <c r="AB126" i="5"/>
  <c r="Z126" i="5"/>
  <c r="Z81" i="5"/>
  <c r="Y81" i="5"/>
  <c r="AC81" i="5"/>
  <c r="X106" i="5"/>
  <c r="Y106" i="5"/>
  <c r="AD106" i="5"/>
  <c r="AC106" i="5"/>
  <c r="X133" i="5"/>
  <c r="AB133" i="5"/>
  <c r="Z133" i="5"/>
  <c r="Y133" i="5"/>
  <c r="AD133" i="5"/>
  <c r="AD4" i="5"/>
  <c r="Z6" i="5"/>
  <c r="AB7" i="5"/>
  <c r="AD8" i="5"/>
  <c r="Z11" i="5"/>
  <c r="AB12" i="5"/>
  <c r="AD13" i="5"/>
  <c r="AA15" i="5"/>
  <c r="AC17" i="5"/>
  <c r="AB21" i="5"/>
  <c r="AD22" i="5"/>
  <c r="Z24" i="5"/>
  <c r="AB25" i="5"/>
  <c r="AD26" i="5"/>
  <c r="Z28" i="5"/>
  <c r="AB31" i="5"/>
  <c r="AD32" i="5"/>
  <c r="Z34" i="5"/>
  <c r="AC35" i="5"/>
  <c r="AA39" i="5"/>
  <c r="AC40" i="5"/>
  <c r="AA44" i="5"/>
  <c r="AC45" i="5"/>
  <c r="Y48" i="5"/>
  <c r="AC50" i="5"/>
  <c r="Y52" i="5"/>
  <c r="AB53" i="5"/>
  <c r="Y55" i="5"/>
  <c r="AA58" i="5"/>
  <c r="AD59" i="5"/>
  <c r="AA61" i="5"/>
  <c r="AC62" i="5"/>
  <c r="AA66" i="5"/>
  <c r="AD67" i="5"/>
  <c r="Z69" i="5"/>
  <c r="AC71" i="5"/>
  <c r="AA74" i="5"/>
  <c r="AD75" i="5"/>
  <c r="Y80" i="5"/>
  <c r="AB87" i="5"/>
  <c r="AC133" i="5"/>
  <c r="AB114" i="5"/>
  <c r="AC72" i="15"/>
  <c r="Z72" i="15"/>
  <c r="AC4" i="4"/>
  <c r="AB4" i="4"/>
  <c r="AA4" i="4"/>
  <c r="Z4" i="4"/>
  <c r="Z24" i="4"/>
  <c r="AC24" i="4"/>
  <c r="AB24" i="4"/>
  <c r="AA24" i="4"/>
  <c r="X24" i="4"/>
  <c r="Z13" i="5"/>
  <c r="AB15" i="15"/>
  <c r="AC15" i="15"/>
  <c r="X88" i="5"/>
  <c r="AC88" i="5"/>
  <c r="AB88" i="5"/>
  <c r="AA88" i="5"/>
  <c r="Z88" i="5"/>
  <c r="X98" i="5"/>
  <c r="AD98" i="5"/>
  <c r="AC98" i="5"/>
  <c r="AB98" i="5"/>
  <c r="Z98" i="5"/>
  <c r="X118" i="5"/>
  <c r="AD118" i="5"/>
  <c r="AC118" i="5"/>
  <c r="AA118" i="5"/>
  <c r="X128" i="5"/>
  <c r="Z128" i="5"/>
  <c r="AD128" i="5"/>
  <c r="AB128" i="5"/>
  <c r="X81" i="5"/>
  <c r="X107" i="5"/>
  <c r="Z107" i="5"/>
  <c r="Y107" i="5"/>
  <c r="AC107" i="5"/>
  <c r="X134" i="5"/>
  <c r="AD134" i="5"/>
  <c r="AC134" i="5"/>
  <c r="AB134" i="5"/>
  <c r="Z134" i="5"/>
  <c r="AA6" i="5"/>
  <c r="AC7" i="5"/>
  <c r="AA11" i="5"/>
  <c r="AC12" i="5"/>
  <c r="Z14" i="5"/>
  <c r="AB15" i="5"/>
  <c r="AD17" i="5"/>
  <c r="Z20" i="5"/>
  <c r="AC21" i="5"/>
  <c r="Y23" i="5"/>
  <c r="AC25" i="5"/>
  <c r="Y27" i="5"/>
  <c r="AC31" i="5"/>
  <c r="AA34" i="5"/>
  <c r="AD35" i="5"/>
  <c r="Z38" i="5"/>
  <c r="AB39" i="5"/>
  <c r="AD40" i="5"/>
  <c r="Z42" i="5"/>
  <c r="AB44" i="5"/>
  <c r="AD45" i="5"/>
  <c r="Z48" i="5"/>
  <c r="AB49" i="5"/>
  <c r="AD50" i="5"/>
  <c r="Z52" i="5"/>
  <c r="AC53" i="5"/>
  <c r="Z55" i="5"/>
  <c r="AB58" i="5"/>
  <c r="AB61" i="5"/>
  <c r="AD62" i="5"/>
  <c r="Z65" i="5"/>
  <c r="AB66" i="5"/>
  <c r="AA69" i="5"/>
  <c r="AD71" i="5"/>
  <c r="AB74" i="5"/>
  <c r="Y76" i="5"/>
  <c r="AB77" i="5"/>
  <c r="AB80" i="5"/>
  <c r="AD87" i="5"/>
  <c r="AA94" i="5"/>
  <c r="AD107" i="5"/>
  <c r="AA121" i="5"/>
  <c r="AC128" i="5"/>
  <c r="Y134" i="5"/>
  <c r="Z114" i="5"/>
  <c r="AD102" i="9"/>
  <c r="Z102" i="9"/>
  <c r="AC12" i="15"/>
  <c r="AA12" i="15"/>
  <c r="Z12" i="15"/>
  <c r="Z50" i="4"/>
  <c r="AC50" i="4"/>
  <c r="AB50" i="4"/>
  <c r="AA50" i="4"/>
  <c r="X129" i="5"/>
  <c r="AB129" i="5"/>
  <c r="Z129" i="5"/>
  <c r="Y129" i="5"/>
  <c r="AD129" i="5"/>
  <c r="AB33" i="5"/>
  <c r="AC42" i="5"/>
  <c r="X89" i="5"/>
  <c r="AD89" i="5"/>
  <c r="AC89" i="5"/>
  <c r="AB89" i="5"/>
  <c r="AA89" i="5"/>
  <c r="X99" i="5"/>
  <c r="Z99" i="5"/>
  <c r="AD99" i="5"/>
  <c r="AB99" i="5"/>
  <c r="X119" i="5"/>
  <c r="AA119" i="5"/>
  <c r="Z119" i="5"/>
  <c r="AC119" i="5"/>
  <c r="X82" i="5"/>
  <c r="AC82" i="5"/>
  <c r="AB82" i="5"/>
  <c r="Z82" i="5"/>
  <c r="Y82" i="5"/>
  <c r="X108" i="5"/>
  <c r="AC108" i="5"/>
  <c r="AB108" i="5"/>
  <c r="Z108" i="5"/>
  <c r="Y108" i="5"/>
  <c r="X135" i="5"/>
  <c r="Y135" i="5"/>
  <c r="AD135" i="5"/>
  <c r="AB135" i="5"/>
  <c r="Z5" i="5"/>
  <c r="AB6" i="5"/>
  <c r="AD7" i="5"/>
  <c r="Z10" i="5"/>
  <c r="AB11" i="5"/>
  <c r="AD12" i="5"/>
  <c r="AA14" i="5"/>
  <c r="AC15" i="5"/>
  <c r="AA20" i="5"/>
  <c r="AD21" i="5"/>
  <c r="Z23" i="5"/>
  <c r="AB24" i="5"/>
  <c r="AD25" i="5"/>
  <c r="Z27" i="5"/>
  <c r="AB28" i="5"/>
  <c r="AD31" i="5"/>
  <c r="Z33" i="5"/>
  <c r="AB34" i="5"/>
  <c r="AA38" i="5"/>
  <c r="AC39" i="5"/>
  <c r="AA42" i="5"/>
  <c r="AC44" i="5"/>
  <c r="AC49" i="5"/>
  <c r="Y51" i="5"/>
  <c r="AD53" i="5"/>
  <c r="AC58" i="5"/>
  <c r="Z60" i="5"/>
  <c r="AC61" i="5"/>
  <c r="AA65" i="5"/>
  <c r="AC66" i="5"/>
  <c r="Z68" i="5"/>
  <c r="AB69" i="5"/>
  <c r="Z72" i="5"/>
  <c r="AC74" i="5"/>
  <c r="Z76" i="5"/>
  <c r="AC77" i="5"/>
  <c r="AB81" i="5"/>
  <c r="AD88" i="5"/>
  <c r="AA95" i="5"/>
  <c r="AD108" i="5"/>
  <c r="AA122" i="5"/>
  <c r="AC129" i="5"/>
  <c r="Z135" i="5"/>
  <c r="Z113" i="5"/>
  <c r="X11" i="3"/>
  <c r="X4" i="15"/>
  <c r="AC4" i="15"/>
  <c r="AB4" i="15"/>
  <c r="AA4" i="15"/>
  <c r="Z4" i="15"/>
  <c r="AA6" i="4"/>
  <c r="AC6" i="4"/>
  <c r="AB6" i="4"/>
  <c r="X91" i="5"/>
  <c r="AD91" i="5"/>
  <c r="AC91" i="5"/>
  <c r="AA91" i="5"/>
  <c r="X101" i="5"/>
  <c r="AC101" i="5"/>
  <c r="AB101" i="5"/>
  <c r="AA101" i="5"/>
  <c r="Z101" i="5"/>
  <c r="X120" i="5"/>
  <c r="AD120" i="5"/>
  <c r="AC120" i="5"/>
  <c r="AB120" i="5"/>
  <c r="AA120" i="5"/>
  <c r="Z120" i="5"/>
  <c r="X102" i="5"/>
  <c r="AD102" i="5"/>
  <c r="AC102" i="5"/>
  <c r="AB102" i="5"/>
  <c r="Y102" i="5"/>
  <c r="X109" i="5"/>
  <c r="AD109" i="5"/>
  <c r="AC109" i="5"/>
  <c r="AB109" i="5"/>
  <c r="Y109" i="5"/>
  <c r="X136" i="5"/>
  <c r="AC136" i="5"/>
  <c r="AB136" i="5"/>
  <c r="Z136" i="5"/>
  <c r="Y136" i="5"/>
  <c r="AA5" i="5"/>
  <c r="AC6" i="5"/>
  <c r="AA10" i="5"/>
  <c r="AC11" i="5"/>
  <c r="AB14" i="5"/>
  <c r="AD15" i="5"/>
  <c r="Z18" i="5"/>
  <c r="AB20" i="5"/>
  <c r="Y22" i="5"/>
  <c r="AC24" i="5"/>
  <c r="Y26" i="5"/>
  <c r="AC28" i="5"/>
  <c r="AA33" i="5"/>
  <c r="AC34" i="5"/>
  <c r="Z37" i="5"/>
  <c r="AB38" i="5"/>
  <c r="AD39" i="5"/>
  <c r="Z41" i="5"/>
  <c r="AB42" i="5"/>
  <c r="AD44" i="5"/>
  <c r="Z47" i="5"/>
  <c r="AB48" i="5"/>
  <c r="AD49" i="5"/>
  <c r="Z51" i="5"/>
  <c r="AB52" i="5"/>
  <c r="Y54" i="5"/>
  <c r="AB55" i="5"/>
  <c r="AD58" i="5"/>
  <c r="AA60" i="5"/>
  <c r="AD61" i="5"/>
  <c r="Z64" i="5"/>
  <c r="AB65" i="5"/>
  <c r="AD66" i="5"/>
  <c r="AA68" i="5"/>
  <c r="AC69" i="5"/>
  <c r="AA72" i="5"/>
  <c r="AD74" i="5"/>
  <c r="AB76" i="5"/>
  <c r="AD77" i="5"/>
  <c r="AD81" i="5"/>
  <c r="Z89" i="5"/>
  <c r="AC95" i="5"/>
  <c r="AC103" i="5"/>
  <c r="Z109" i="5"/>
  <c r="AC122" i="5"/>
  <c r="Y130" i="5"/>
  <c r="AC135" i="5"/>
  <c r="AC37" i="11"/>
  <c r="AC20" i="15"/>
  <c r="AC51" i="15"/>
  <c r="Z28" i="10"/>
  <c r="AC18" i="4"/>
  <c r="AA20" i="4"/>
  <c r="AC25" i="4"/>
  <c r="AC31" i="4"/>
  <c r="AA36" i="4"/>
  <c r="AA24" i="11"/>
  <c r="X32" i="11"/>
  <c r="AA54" i="11"/>
  <c r="X10" i="15"/>
  <c r="Z21" i="15"/>
  <c r="Z52" i="15"/>
  <c r="AB26" i="10"/>
  <c r="Z17" i="4"/>
  <c r="Z26" i="4"/>
  <c r="AB32" i="4"/>
  <c r="AA44" i="4"/>
  <c r="X19" i="3"/>
  <c r="X26" i="3"/>
  <c r="X50" i="11"/>
  <c r="AB54" i="11"/>
  <c r="AA63" i="11"/>
  <c r="X12" i="11"/>
  <c r="X38" i="11"/>
  <c r="AB10" i="15"/>
  <c r="AA21" i="15"/>
  <c r="Z31" i="15"/>
  <c r="AB44" i="15"/>
  <c r="Z71" i="15"/>
  <c r="AB73" i="15"/>
  <c r="Z19" i="4"/>
  <c r="AA21" i="4"/>
  <c r="AA26" i="4"/>
  <c r="AC39" i="4"/>
  <c r="AB44" i="4"/>
  <c r="Z49" i="4"/>
  <c r="X12" i="3"/>
  <c r="Z73" i="9"/>
  <c r="AB26" i="11"/>
  <c r="Z50" i="11"/>
  <c r="AC54" i="11"/>
  <c r="Z12" i="11"/>
  <c r="Z38" i="11"/>
  <c r="AC10" i="15"/>
  <c r="AC13" i="15"/>
  <c r="AB21" i="15"/>
  <c r="AC26" i="15"/>
  <c r="AB31" i="15"/>
  <c r="AC44" i="15"/>
  <c r="AC50" i="15"/>
  <c r="AA54" i="15"/>
  <c r="X59" i="15"/>
  <c r="AA71" i="15"/>
  <c r="AC37" i="10"/>
  <c r="AB12" i="4"/>
  <c r="X18" i="4"/>
  <c r="AB19" i="4"/>
  <c r="AB21" i="4"/>
  <c r="AC26" i="4"/>
  <c r="AC30" i="4"/>
  <c r="AC33" i="4"/>
  <c r="AA37" i="4"/>
  <c r="AC44" i="4"/>
  <c r="AA49" i="4"/>
  <c r="AB51" i="4"/>
  <c r="AC21" i="15"/>
  <c r="AB54" i="15"/>
  <c r="AC45" i="10"/>
  <c r="AC19" i="4"/>
  <c r="AB49" i="4"/>
  <c r="AC51" i="4"/>
  <c r="Z60" i="9"/>
  <c r="AA11" i="11"/>
  <c r="Z27" i="11"/>
  <c r="X37" i="11"/>
  <c r="AB50" i="11"/>
  <c r="AB66" i="11"/>
  <c r="AC6" i="15"/>
  <c r="Z11" i="15"/>
  <c r="AB14" i="15"/>
  <c r="AB34" i="15"/>
  <c r="AA5" i="4"/>
  <c r="Z10" i="4"/>
  <c r="Z23" i="4"/>
  <c r="Z25" i="4"/>
  <c r="AA27" i="4"/>
  <c r="AA31" i="4"/>
  <c r="AC49" i="4"/>
  <c r="Y49" i="2"/>
  <c r="AC49" i="2"/>
  <c r="AD49" i="2"/>
  <c r="AB49" i="2"/>
  <c r="Y26" i="19"/>
  <c r="Y51" i="19"/>
  <c r="Y76" i="19"/>
  <c r="Y101" i="19"/>
  <c r="Y126" i="19"/>
  <c r="Z26" i="19"/>
  <c r="Z51" i="19"/>
  <c r="Z76" i="19"/>
  <c r="Z101" i="19"/>
  <c r="Z126" i="19"/>
  <c r="AA26" i="19"/>
  <c r="AA51" i="19"/>
  <c r="AA76" i="19"/>
  <c r="AA101" i="19"/>
  <c r="AA126" i="19"/>
  <c r="AB26" i="19"/>
  <c r="AB51" i="19"/>
  <c r="AB76" i="19"/>
  <c r="AB101" i="19"/>
  <c r="AB126" i="19"/>
  <c r="AC26" i="19"/>
  <c r="AC51" i="19"/>
  <c r="AC76" i="19"/>
  <c r="AC101" i="19"/>
  <c r="AC126" i="19"/>
  <c r="AD51" i="19"/>
  <c r="AD76" i="19"/>
  <c r="AD101" i="19"/>
  <c r="Y82" i="19"/>
  <c r="Y86" i="19"/>
  <c r="Y92" i="19"/>
  <c r="Y102" i="19"/>
  <c r="Z80" i="19"/>
  <c r="Z82" i="19"/>
  <c r="Z83" i="19"/>
  <c r="Z84" i="19"/>
  <c r="Z85" i="19"/>
  <c r="Z86" i="19"/>
  <c r="Z87" i="19"/>
  <c r="Z88" i="19"/>
  <c r="Z89" i="19"/>
  <c r="Z90" i="19"/>
  <c r="Z91" i="19"/>
  <c r="Z92" i="19"/>
  <c r="Z93" i="19"/>
  <c r="Z94" i="19"/>
  <c r="Z95" i="19"/>
  <c r="Z96" i="19"/>
  <c r="Z97" i="19"/>
  <c r="Z98" i="19"/>
  <c r="Z99" i="19"/>
  <c r="Z100" i="19"/>
  <c r="Z102" i="19"/>
  <c r="Y83" i="19"/>
  <c r="Y88" i="19"/>
  <c r="Y93" i="19"/>
  <c r="Y100" i="19"/>
  <c r="AA80" i="19"/>
  <c r="AA81" i="19"/>
  <c r="AA82" i="19"/>
  <c r="AA83" i="19"/>
  <c r="AA84" i="19"/>
  <c r="AA85" i="19"/>
  <c r="AA86" i="19"/>
  <c r="AA87" i="19"/>
  <c r="AA88" i="19"/>
  <c r="AA89" i="19"/>
  <c r="AA90" i="19"/>
  <c r="AA91" i="19"/>
  <c r="AA92" i="19"/>
  <c r="AA93" i="19"/>
  <c r="AA94" i="19"/>
  <c r="AA95" i="19"/>
  <c r="AA96" i="19"/>
  <c r="AA97" i="19"/>
  <c r="AA98" i="19"/>
  <c r="AA99" i="19"/>
  <c r="AA100" i="19"/>
  <c r="AA102" i="19"/>
  <c r="Y99" i="19"/>
  <c r="AB80" i="19"/>
  <c r="AB81" i="19"/>
  <c r="AB82" i="19"/>
  <c r="AB83" i="19"/>
  <c r="AB84" i="19"/>
  <c r="AB85" i="19"/>
  <c r="AB86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AB100" i="19"/>
  <c r="AB102" i="19"/>
  <c r="Y97" i="19"/>
  <c r="AC80" i="19"/>
  <c r="AC81" i="19"/>
  <c r="AC82" i="19"/>
  <c r="AC83" i="19"/>
  <c r="AC84" i="19"/>
  <c r="AC85" i="19"/>
  <c r="AC86" i="19"/>
  <c r="AC87" i="19"/>
  <c r="AC88" i="19"/>
  <c r="AC89" i="19"/>
  <c r="AC90" i="19"/>
  <c r="AC91" i="19"/>
  <c r="AC92" i="19"/>
  <c r="AC93" i="19"/>
  <c r="AC94" i="19"/>
  <c r="AC95" i="19"/>
  <c r="AC96" i="19"/>
  <c r="AC97" i="19"/>
  <c r="AC98" i="19"/>
  <c r="AC99" i="19"/>
  <c r="AC100" i="19"/>
  <c r="AC102" i="19"/>
  <c r="Y81" i="19"/>
  <c r="Y85" i="19"/>
  <c r="Y87" i="19"/>
  <c r="Y90" i="19"/>
  <c r="Y91" i="19"/>
  <c r="Y95" i="19"/>
  <c r="Y96" i="19"/>
  <c r="AD80" i="19"/>
  <c r="AD81" i="19"/>
  <c r="AD82" i="19"/>
  <c r="AD83" i="19"/>
  <c r="AD84" i="19"/>
  <c r="AD85" i="19"/>
  <c r="AD86" i="19"/>
  <c r="AD87" i="19"/>
  <c r="AD88" i="19"/>
  <c r="AD89" i="19"/>
  <c r="AD90" i="19"/>
  <c r="AD91" i="19"/>
  <c r="AD92" i="19"/>
  <c r="AD93" i="19"/>
  <c r="AD94" i="19"/>
  <c r="AD95" i="19"/>
  <c r="AD96" i="19"/>
  <c r="AD97" i="19"/>
  <c r="AD98" i="19"/>
  <c r="AD99" i="19"/>
  <c r="AD100" i="19"/>
  <c r="AD102" i="19"/>
  <c r="Y80" i="19"/>
  <c r="Y84" i="19"/>
  <c r="Y89" i="19"/>
  <c r="Y94" i="19"/>
  <c r="Y98" i="19"/>
  <c r="Y11" i="19"/>
  <c r="Y18" i="19"/>
  <c r="Y23" i="19"/>
  <c r="Y30" i="19"/>
  <c r="Y33" i="19"/>
  <c r="Y38" i="19"/>
  <c r="Y40" i="19"/>
  <c r="Y44" i="19"/>
  <c r="Y47" i="19"/>
  <c r="Y49" i="19"/>
  <c r="Y56" i="19"/>
  <c r="Y58" i="19"/>
  <c r="Y62" i="19"/>
  <c r="Y67" i="19"/>
  <c r="Y77" i="19"/>
  <c r="Z12" i="19"/>
  <c r="Z14" i="19"/>
  <c r="Z21" i="19"/>
  <c r="Z22" i="19"/>
  <c r="Z25" i="19"/>
  <c r="Z33" i="19"/>
  <c r="Z37" i="19"/>
  <c r="Z38" i="19"/>
  <c r="Z39" i="19"/>
  <c r="Z42" i="19"/>
  <c r="Z43" i="19"/>
  <c r="Z44" i="19"/>
  <c r="Z47" i="19"/>
  <c r="Z48" i="19"/>
  <c r="Z49" i="19"/>
  <c r="Z50" i="19"/>
  <c r="Z52" i="19"/>
  <c r="Z55" i="19"/>
  <c r="Z56" i="19"/>
  <c r="Z57" i="19"/>
  <c r="Z58" i="19"/>
  <c r="Z59" i="19"/>
  <c r="Z60" i="19"/>
  <c r="Z61" i="19"/>
  <c r="Z62" i="19"/>
  <c r="Z63" i="19"/>
  <c r="Z64" i="19"/>
  <c r="Z65" i="19"/>
  <c r="Z66" i="19"/>
  <c r="Z67" i="19"/>
  <c r="Z68" i="19"/>
  <c r="Z69" i="19"/>
  <c r="Z70" i="19"/>
  <c r="Z71" i="19"/>
  <c r="Z73" i="19"/>
  <c r="Z74" i="19"/>
  <c r="Z75" i="19"/>
  <c r="Z77" i="19"/>
  <c r="Y10" i="19"/>
  <c r="Y19" i="19"/>
  <c r="Y36" i="19"/>
  <c r="Y75" i="19"/>
  <c r="AA6" i="19"/>
  <c r="AA7" i="19"/>
  <c r="AA8" i="19"/>
  <c r="AA9" i="19"/>
  <c r="AA10" i="19"/>
  <c r="AA11" i="19"/>
  <c r="AA12" i="19"/>
  <c r="AA13" i="19"/>
  <c r="AA14" i="19"/>
  <c r="AA15" i="19"/>
  <c r="AA16" i="19"/>
  <c r="AA17" i="19"/>
  <c r="AA18" i="19"/>
  <c r="AA19" i="19"/>
  <c r="AA20" i="19"/>
  <c r="AA21" i="19"/>
  <c r="AA22" i="19"/>
  <c r="AA23" i="19"/>
  <c r="AA24" i="19"/>
  <c r="AA25" i="19"/>
  <c r="AA27" i="19"/>
  <c r="AA30" i="19"/>
  <c r="AA31" i="19"/>
  <c r="AA32" i="19"/>
  <c r="AA33" i="19"/>
  <c r="AA34" i="19"/>
  <c r="AA35" i="19"/>
  <c r="AA36" i="19"/>
  <c r="AA37" i="19"/>
  <c r="AA38" i="19"/>
  <c r="AA39" i="19"/>
  <c r="AA40" i="19"/>
  <c r="AA41" i="19"/>
  <c r="AA42" i="19"/>
  <c r="AA43" i="19"/>
  <c r="AA44" i="19"/>
  <c r="AA45" i="19"/>
  <c r="AA46" i="19"/>
  <c r="AA47" i="19"/>
  <c r="AA48" i="19"/>
  <c r="AA49" i="19"/>
  <c r="AA50" i="19"/>
  <c r="AA52" i="19"/>
  <c r="AA55" i="19"/>
  <c r="AA56" i="19"/>
  <c r="AA57" i="19"/>
  <c r="AA58" i="19"/>
  <c r="AA59" i="19"/>
  <c r="AA60" i="19"/>
  <c r="AA61" i="19"/>
  <c r="AA62" i="19"/>
  <c r="AA63" i="19"/>
  <c r="AA64" i="19"/>
  <c r="AA65" i="19"/>
  <c r="AA66" i="19"/>
  <c r="AA67" i="19"/>
  <c r="AA68" i="19"/>
  <c r="AA69" i="19"/>
  <c r="AA70" i="19"/>
  <c r="AA71" i="19"/>
  <c r="AA72" i="19"/>
  <c r="AA73" i="19"/>
  <c r="AA74" i="19"/>
  <c r="AA75" i="19"/>
  <c r="AA77" i="19"/>
  <c r="Y7" i="19"/>
  <c r="Y12" i="19"/>
  <c r="Y15" i="19"/>
  <c r="Y20" i="19"/>
  <c r="Y24" i="19"/>
  <c r="Y31" i="19"/>
  <c r="Y35" i="19"/>
  <c r="Y42" i="19"/>
  <c r="Y46" i="19"/>
  <c r="Y50" i="19"/>
  <c r="Y57" i="19"/>
  <c r="Y60" i="19"/>
  <c r="Y64" i="19"/>
  <c r="Y66" i="19"/>
  <c r="Y69" i="19"/>
  <c r="Y74" i="19"/>
  <c r="AB6" i="19"/>
  <c r="AB7" i="19"/>
  <c r="AB8" i="19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7" i="19"/>
  <c r="AB30" i="19"/>
  <c r="AB31" i="19"/>
  <c r="AB32" i="19"/>
  <c r="AB33" i="19"/>
  <c r="AB34" i="19"/>
  <c r="AB35" i="19"/>
  <c r="AB36" i="19"/>
  <c r="AB37" i="19"/>
  <c r="AB38" i="19"/>
  <c r="AB39" i="19"/>
  <c r="AB40" i="19"/>
  <c r="AB41" i="19"/>
  <c r="AB42" i="19"/>
  <c r="AB43" i="19"/>
  <c r="AB44" i="19"/>
  <c r="AB45" i="19"/>
  <c r="AB46" i="19"/>
  <c r="AB47" i="19"/>
  <c r="AB48" i="19"/>
  <c r="AB49" i="19"/>
  <c r="AB50" i="19"/>
  <c r="AB52" i="19"/>
  <c r="AB55" i="19"/>
  <c r="AB56" i="19"/>
  <c r="AB57" i="19"/>
  <c r="AB58" i="19"/>
  <c r="AB59" i="19"/>
  <c r="AB60" i="19"/>
  <c r="AB61" i="19"/>
  <c r="AB62" i="19"/>
  <c r="AB63" i="19"/>
  <c r="AB64" i="19"/>
  <c r="AB65" i="19"/>
  <c r="AB66" i="19"/>
  <c r="AB67" i="19"/>
  <c r="AB68" i="19"/>
  <c r="AB69" i="19"/>
  <c r="AB70" i="19"/>
  <c r="AB71" i="19"/>
  <c r="AB72" i="19"/>
  <c r="AB73" i="19"/>
  <c r="AB74" i="19"/>
  <c r="AB75" i="19"/>
  <c r="AB77" i="19"/>
  <c r="Y72" i="19"/>
  <c r="AC6" i="19"/>
  <c r="AC7" i="19"/>
  <c r="AC8" i="19"/>
  <c r="AC9" i="19"/>
  <c r="AC10" i="19"/>
  <c r="AC11" i="19"/>
  <c r="AC12" i="19"/>
  <c r="AC13" i="19"/>
  <c r="AC14" i="19"/>
  <c r="AC15" i="19"/>
  <c r="AC16" i="19"/>
  <c r="AC17" i="19"/>
  <c r="AC18" i="19"/>
  <c r="AC19" i="19"/>
  <c r="AC20" i="19"/>
  <c r="AC21" i="19"/>
  <c r="AC22" i="19"/>
  <c r="AC23" i="19"/>
  <c r="AC24" i="19"/>
  <c r="AC25" i="19"/>
  <c r="AC27" i="19"/>
  <c r="AC30" i="19"/>
  <c r="AC31" i="19"/>
  <c r="AC32" i="19"/>
  <c r="AC33" i="19"/>
  <c r="AC34" i="19"/>
  <c r="AC35" i="19"/>
  <c r="AC36" i="19"/>
  <c r="AC37" i="19"/>
  <c r="AC38" i="19"/>
  <c r="AC39" i="19"/>
  <c r="AC40" i="19"/>
  <c r="AC41" i="19"/>
  <c r="AC42" i="19"/>
  <c r="AC43" i="19"/>
  <c r="AC44" i="19"/>
  <c r="AC45" i="19"/>
  <c r="AC46" i="19"/>
  <c r="AC47" i="19"/>
  <c r="AC48" i="19"/>
  <c r="AC49" i="19"/>
  <c r="AC50" i="19"/>
  <c r="AC52" i="19"/>
  <c r="AC55" i="19"/>
  <c r="AC56" i="19"/>
  <c r="AC57" i="19"/>
  <c r="AC58" i="19"/>
  <c r="AC59" i="19"/>
  <c r="AC60" i="19"/>
  <c r="AC61" i="19"/>
  <c r="AC62" i="19"/>
  <c r="AC63" i="19"/>
  <c r="AC64" i="19"/>
  <c r="AC65" i="19"/>
  <c r="AC66" i="19"/>
  <c r="AC67" i="19"/>
  <c r="AC68" i="19"/>
  <c r="AC69" i="19"/>
  <c r="AC70" i="19"/>
  <c r="AC71" i="19"/>
  <c r="AC72" i="19"/>
  <c r="AC73" i="19"/>
  <c r="AC74" i="19"/>
  <c r="AC75" i="19"/>
  <c r="AC77" i="19"/>
  <c r="Y9" i="19"/>
  <c r="Y14" i="19"/>
  <c r="Y17" i="19"/>
  <c r="Y22" i="19"/>
  <c r="Y27" i="19"/>
  <c r="Y34" i="19"/>
  <c r="Y39" i="19"/>
  <c r="Y41" i="19"/>
  <c r="Y45" i="19"/>
  <c r="Y55" i="19"/>
  <c r="Y59" i="19"/>
  <c r="Y63" i="19"/>
  <c r="Y68" i="19"/>
  <c r="Y73" i="19"/>
  <c r="AD6" i="19"/>
  <c r="AD7" i="19"/>
  <c r="AD8" i="19"/>
  <c r="AD9" i="19"/>
  <c r="AD10" i="19"/>
  <c r="AD11" i="19"/>
  <c r="AD12" i="19"/>
  <c r="AD13" i="19"/>
  <c r="AD14" i="19"/>
  <c r="AD15" i="19"/>
  <c r="AD16" i="19"/>
  <c r="AD17" i="19"/>
  <c r="AD18" i="19"/>
  <c r="AD19" i="19"/>
  <c r="AD20" i="19"/>
  <c r="AD21" i="19"/>
  <c r="AD22" i="19"/>
  <c r="AD23" i="19"/>
  <c r="AD24" i="19"/>
  <c r="AD25" i="19"/>
  <c r="AD27" i="19"/>
  <c r="AD30" i="19"/>
  <c r="AD31" i="19"/>
  <c r="AD32" i="19"/>
  <c r="AD33" i="19"/>
  <c r="AD34" i="19"/>
  <c r="AD35" i="19"/>
  <c r="AD36" i="19"/>
  <c r="AD37" i="19"/>
  <c r="AD38" i="19"/>
  <c r="AD39" i="19"/>
  <c r="AD40" i="19"/>
  <c r="AD41" i="19"/>
  <c r="AD42" i="19"/>
  <c r="AD43" i="19"/>
  <c r="AD44" i="19"/>
  <c r="AD45" i="19"/>
  <c r="AD46" i="19"/>
  <c r="AD47" i="19"/>
  <c r="AD48" i="19"/>
  <c r="AD49" i="19"/>
  <c r="AD50" i="19"/>
  <c r="AD52" i="19"/>
  <c r="AD55" i="19"/>
  <c r="AD56" i="19"/>
  <c r="AD57" i="19"/>
  <c r="AD58" i="19"/>
  <c r="AD59" i="19"/>
  <c r="AD60" i="19"/>
  <c r="AD61" i="19"/>
  <c r="AD62" i="19"/>
  <c r="AD63" i="19"/>
  <c r="AD64" i="19"/>
  <c r="AD65" i="19"/>
  <c r="AD66" i="19"/>
  <c r="AD67" i="19"/>
  <c r="AD68" i="19"/>
  <c r="AD69" i="19"/>
  <c r="AD70" i="19"/>
  <c r="AD71" i="19"/>
  <c r="AD72" i="19"/>
  <c r="AD73" i="19"/>
  <c r="AD74" i="19"/>
  <c r="AD75" i="19"/>
  <c r="AD77" i="19"/>
  <c r="Y6" i="19"/>
  <c r="Y8" i="19"/>
  <c r="Y13" i="19"/>
  <c r="Y16" i="19"/>
  <c r="Y21" i="19"/>
  <c r="Y25" i="19"/>
  <c r="Y32" i="19"/>
  <c r="Y37" i="19"/>
  <c r="Y43" i="19"/>
  <c r="Y48" i="19"/>
  <c r="Y52" i="19"/>
  <c r="Y61" i="19"/>
  <c r="Y65" i="19"/>
  <c r="Y70" i="19"/>
  <c r="Y71" i="19"/>
  <c r="AA5" i="19"/>
  <c r="AB5" i="19"/>
  <c r="AC5" i="19"/>
  <c r="AD5" i="19"/>
  <c r="AE5" i="19"/>
  <c r="Y43" i="4"/>
  <c r="X53" i="4"/>
  <c r="X52" i="4"/>
  <c r="X51" i="4"/>
  <c r="Z53" i="4"/>
  <c r="X50" i="4"/>
  <c r="Z52" i="4"/>
  <c r="AA53" i="4"/>
  <c r="X49" i="4"/>
  <c r="Z51" i="4"/>
  <c r="AA52" i="4"/>
  <c r="AB53" i="4"/>
  <c r="AB45" i="4"/>
  <c r="AC46" i="4"/>
  <c r="AA43" i="4"/>
  <c r="AC45" i="4"/>
  <c r="X45" i="4"/>
  <c r="Z47" i="4"/>
  <c r="X44" i="4"/>
  <c r="Z46" i="4"/>
  <c r="AA47" i="4"/>
  <c r="X46" i="4"/>
  <c r="X43" i="4"/>
  <c r="Z45" i="4"/>
  <c r="AA46" i="4"/>
  <c r="AB47" i="4"/>
  <c r="X40" i="4"/>
  <c r="X39" i="4"/>
  <c r="X38" i="4"/>
  <c r="Z40" i="4"/>
  <c r="X37" i="4"/>
  <c r="Z39" i="4"/>
  <c r="AA40" i="4"/>
  <c r="X36" i="4"/>
  <c r="Z38" i="4"/>
  <c r="AA39" i="4"/>
  <c r="AB40" i="4"/>
  <c r="AC32" i="4"/>
  <c r="X34" i="4"/>
  <c r="X33" i="4"/>
  <c r="X32" i="4"/>
  <c r="Z34" i="4"/>
  <c r="X31" i="4"/>
  <c r="Z33" i="4"/>
  <c r="AA34" i="4"/>
  <c r="X30" i="4"/>
  <c r="Z32" i="4"/>
  <c r="AA33" i="4"/>
  <c r="AB34" i="4"/>
  <c r="AA23" i="4"/>
  <c r="AB23" i="4"/>
  <c r="X27" i="4"/>
  <c r="AC23" i="4"/>
  <c r="X26" i="4"/>
  <c r="X25" i="4"/>
  <c r="Z27" i="4"/>
  <c r="X23" i="4"/>
  <c r="AA17" i="4"/>
  <c r="AB17" i="4"/>
  <c r="X21" i="4"/>
  <c r="AC17" i="4"/>
  <c r="X20" i="4"/>
  <c r="X19" i="4"/>
  <c r="Z21" i="4"/>
  <c r="X17" i="4"/>
  <c r="AA10" i="4"/>
  <c r="AB10" i="4"/>
  <c r="X14" i="4"/>
  <c r="AC10" i="4"/>
  <c r="X13" i="4"/>
  <c r="X12" i="4"/>
  <c r="Z14" i="4"/>
  <c r="X11" i="4"/>
  <c r="Z13" i="4"/>
  <c r="AA14" i="4"/>
  <c r="X10" i="4"/>
  <c r="Z12" i="4"/>
  <c r="AA13" i="4"/>
  <c r="AB14" i="4"/>
  <c r="AB5" i="4"/>
  <c r="AC5" i="4"/>
  <c r="X8" i="4"/>
  <c r="X7" i="4"/>
  <c r="X6" i="4"/>
  <c r="Z8" i="4"/>
  <c r="X5" i="4"/>
  <c r="Z7" i="4"/>
  <c r="AA8" i="4"/>
  <c r="Z6" i="4"/>
  <c r="AA7" i="4"/>
  <c r="AB8" i="4"/>
  <c r="X4" i="4"/>
  <c r="AB48" i="10"/>
  <c r="AC54" i="10"/>
  <c r="Z10" i="10"/>
  <c r="Z31" i="10"/>
  <c r="Z34" i="10"/>
  <c r="Z7" i="10"/>
  <c r="Z16" i="10"/>
  <c r="Z19" i="10"/>
  <c r="Z39" i="10"/>
  <c r="AB50" i="10"/>
  <c r="Z8" i="10"/>
  <c r="Z23" i="10"/>
  <c r="Z32" i="10"/>
  <c r="Z37" i="10"/>
  <c r="Z40" i="10"/>
  <c r="Z12" i="10"/>
  <c r="Z17" i="10"/>
  <c r="Z20" i="10"/>
  <c r="Z29" i="10"/>
  <c r="Z44" i="10"/>
  <c r="Z4" i="10"/>
  <c r="Z9" i="10"/>
  <c r="Z26" i="10"/>
  <c r="Z41" i="10"/>
  <c r="AB38" i="10"/>
  <c r="Z15" i="10"/>
  <c r="Z18" i="10"/>
  <c r="Z21" i="10"/>
  <c r="Z30" i="10"/>
  <c r="Z33" i="10"/>
  <c r="Z38" i="10"/>
  <c r="Z45" i="10"/>
  <c r="Z6" i="10"/>
  <c r="Z27" i="10"/>
  <c r="X33" i="10"/>
  <c r="X15" i="10"/>
  <c r="X23" i="10"/>
  <c r="AB44" i="10"/>
  <c r="X50" i="10"/>
  <c r="Y53" i="10"/>
  <c r="Y50" i="10"/>
  <c r="X20" i="10"/>
  <c r="Z50" i="10"/>
  <c r="X6" i="10"/>
  <c r="X10" i="10"/>
  <c r="X34" i="10"/>
  <c r="AC7" i="10"/>
  <c r="AB16" i="10"/>
  <c r="AB18" i="10"/>
  <c r="AC20" i="10"/>
  <c r="X30" i="10"/>
  <c r="X43" i="10"/>
  <c r="AB53" i="10"/>
  <c r="Z55" i="10"/>
  <c r="AB40" i="10"/>
  <c r="Y51" i="10"/>
  <c r="AC53" i="10"/>
  <c r="AB6" i="10"/>
  <c r="AB10" i="10"/>
  <c r="AC27" i="10"/>
  <c r="AB34" i="10"/>
  <c r="AC40" i="10"/>
  <c r="AC55" i="10"/>
  <c r="X5" i="10"/>
  <c r="AC10" i="10"/>
  <c r="AC34" i="10"/>
  <c r="AB43" i="10"/>
  <c r="Z52" i="10"/>
  <c r="AB30" i="10"/>
  <c r="Z54" i="10"/>
  <c r="X16" i="10"/>
  <c r="AC17" i="10"/>
  <c r="AB28" i="10"/>
  <c r="X53" i="10"/>
  <c r="AB54" i="10"/>
  <c r="AB56" i="10"/>
  <c r="AB5" i="10"/>
  <c r="X9" i="10"/>
  <c r="AB15" i="10"/>
  <c r="X19" i="10"/>
  <c r="AB23" i="10"/>
  <c r="X29" i="10"/>
  <c r="AB33" i="10"/>
  <c r="X39" i="10"/>
  <c r="X49" i="10"/>
  <c r="Z51" i="10"/>
  <c r="AC5" i="10"/>
  <c r="X8" i="10"/>
  <c r="AB12" i="10"/>
  <c r="AC15" i="10"/>
  <c r="X18" i="10"/>
  <c r="AB22" i="10"/>
  <c r="AC23" i="10"/>
  <c r="X28" i="10"/>
  <c r="AB32" i="10"/>
  <c r="AC33" i="10"/>
  <c r="X38" i="10"/>
  <c r="AB42" i="10"/>
  <c r="AC43" i="10"/>
  <c r="X48" i="10"/>
  <c r="Y49" i="10"/>
  <c r="AB52" i="10"/>
  <c r="X56" i="10"/>
  <c r="X7" i="10"/>
  <c r="AB11" i="10"/>
  <c r="AC12" i="10"/>
  <c r="X17" i="10"/>
  <c r="AB21" i="10"/>
  <c r="AC22" i="10"/>
  <c r="X27" i="10"/>
  <c r="AB31" i="10"/>
  <c r="AC32" i="10"/>
  <c r="X37" i="10"/>
  <c r="AB41" i="10"/>
  <c r="AC42" i="10"/>
  <c r="X45" i="10"/>
  <c r="Y48" i="10"/>
  <c r="Z49" i="10"/>
  <c r="AB51" i="10"/>
  <c r="AC52" i="10"/>
  <c r="X55" i="10"/>
  <c r="Y56" i="10"/>
  <c r="AC11" i="10"/>
  <c r="AC21" i="10"/>
  <c r="AC31" i="10"/>
  <c r="AC41" i="10"/>
  <c r="X44" i="10"/>
  <c r="Z48" i="10"/>
  <c r="AC51" i="10"/>
  <c r="X54" i="10"/>
  <c r="Y55" i="10"/>
  <c r="Z56" i="10"/>
  <c r="AB9" i="10"/>
  <c r="AB19" i="10"/>
  <c r="AB29" i="10"/>
  <c r="AB39" i="10"/>
  <c r="AB49" i="10"/>
  <c r="X12" i="10"/>
  <c r="X22" i="10"/>
  <c r="X32" i="10"/>
  <c r="X42" i="10"/>
  <c r="X52" i="10"/>
  <c r="AB4" i="10"/>
  <c r="X4" i="10"/>
  <c r="AA11" i="15"/>
  <c r="X29" i="15"/>
  <c r="Z30" i="15"/>
  <c r="AA40" i="15"/>
  <c r="AC41" i="15"/>
  <c r="AB43" i="15"/>
  <c r="AA52" i="15"/>
  <c r="AB55" i="15"/>
  <c r="AA60" i="15"/>
  <c r="AC66" i="15"/>
  <c r="AC73" i="15"/>
  <c r="AB5" i="15"/>
  <c r="Z10" i="15"/>
  <c r="AB11" i="15"/>
  <c r="AA13" i="15"/>
  <c r="AA22" i="15"/>
  <c r="AB25" i="15"/>
  <c r="AA30" i="15"/>
  <c r="AC36" i="15"/>
  <c r="AB40" i="15"/>
  <c r="AC43" i="15"/>
  <c r="AB52" i="15"/>
  <c r="AC55" i="15"/>
  <c r="Z59" i="15"/>
  <c r="AB60" i="15"/>
  <c r="AC11" i="15"/>
  <c r="AB13" i="15"/>
  <c r="AB22" i="15"/>
  <c r="AC25" i="15"/>
  <c r="Z29" i="15"/>
  <c r="AB30" i="15"/>
  <c r="AA34" i="15"/>
  <c r="AC40" i="15"/>
  <c r="Z51" i="15"/>
  <c r="AA59" i="15"/>
  <c r="AC60" i="15"/>
  <c r="AB64" i="15"/>
  <c r="AA72" i="15"/>
  <c r="AB74" i="15"/>
  <c r="AC22" i="15"/>
  <c r="AA29" i="15"/>
  <c r="AC56" i="15"/>
  <c r="AC64" i="15"/>
  <c r="AB72" i="15"/>
  <c r="AC74" i="15"/>
  <c r="AB29" i="15"/>
  <c r="AC75" i="15"/>
  <c r="AB12" i="15"/>
  <c r="AB24" i="15"/>
  <c r="AA31" i="15"/>
  <c r="AB35" i="15"/>
  <c r="AA41" i="15"/>
  <c r="AC45" i="15"/>
  <c r="AC65" i="15"/>
  <c r="AA73" i="15"/>
  <c r="AC5" i="15"/>
  <c r="X9" i="15"/>
  <c r="AC14" i="15"/>
  <c r="X19" i="15"/>
  <c r="X28" i="15"/>
  <c r="X39" i="15"/>
  <c r="X49" i="15"/>
  <c r="X58" i="15"/>
  <c r="X69" i="15"/>
  <c r="X7" i="15"/>
  <c r="X16" i="15"/>
  <c r="X27" i="15"/>
  <c r="X37" i="15"/>
  <c r="X46" i="15"/>
  <c r="X57" i="15"/>
  <c r="X67" i="15"/>
  <c r="X76" i="15"/>
  <c r="X6" i="15"/>
  <c r="Z9" i="15"/>
  <c r="X15" i="15"/>
  <c r="Z19" i="15"/>
  <c r="X26" i="15"/>
  <c r="Z28" i="15"/>
  <c r="X36" i="15"/>
  <c r="Z39" i="15"/>
  <c r="X45" i="15"/>
  <c r="Z49" i="15"/>
  <c r="X56" i="15"/>
  <c r="Z58" i="15"/>
  <c r="X66" i="15"/>
  <c r="Z69" i="15"/>
  <c r="X75" i="15"/>
  <c r="X5" i="15"/>
  <c r="Z7" i="15"/>
  <c r="AA9" i="15"/>
  <c r="X14" i="15"/>
  <c r="Z16" i="15"/>
  <c r="AA19" i="15"/>
  <c r="X25" i="15"/>
  <c r="Z27" i="15"/>
  <c r="AA28" i="15"/>
  <c r="X35" i="15"/>
  <c r="Z37" i="15"/>
  <c r="AA39" i="15"/>
  <c r="X44" i="15"/>
  <c r="Z46" i="15"/>
  <c r="AA49" i="15"/>
  <c r="X55" i="15"/>
  <c r="Z57" i="15"/>
  <c r="AA58" i="15"/>
  <c r="X65" i="15"/>
  <c r="Z67" i="15"/>
  <c r="AA69" i="15"/>
  <c r="X74" i="15"/>
  <c r="Z76" i="15"/>
  <c r="Z6" i="15"/>
  <c r="AA7" i="15"/>
  <c r="AB9" i="15"/>
  <c r="X13" i="15"/>
  <c r="Z15" i="15"/>
  <c r="AA16" i="15"/>
  <c r="AB19" i="15"/>
  <c r="X24" i="15"/>
  <c r="Z26" i="15"/>
  <c r="AA27" i="15"/>
  <c r="AB28" i="15"/>
  <c r="X34" i="15"/>
  <c r="Z36" i="15"/>
  <c r="AA37" i="15"/>
  <c r="AB39" i="15"/>
  <c r="X43" i="15"/>
  <c r="Z45" i="15"/>
  <c r="AA46" i="15"/>
  <c r="AB49" i="15"/>
  <c r="X54" i="15"/>
  <c r="Z56" i="15"/>
  <c r="AA57" i="15"/>
  <c r="AB58" i="15"/>
  <c r="X64" i="15"/>
  <c r="Z66" i="15"/>
  <c r="AA67" i="15"/>
  <c r="AB69" i="15"/>
  <c r="X73" i="15"/>
  <c r="Z75" i="15"/>
  <c r="AA76" i="15"/>
  <c r="Z5" i="15"/>
  <c r="AA6" i="15"/>
  <c r="AB7" i="15"/>
  <c r="X12" i="15"/>
  <c r="Z14" i="15"/>
  <c r="AA15" i="15"/>
  <c r="AB16" i="15"/>
  <c r="X22" i="15"/>
  <c r="Z25" i="15"/>
  <c r="AA26" i="15"/>
  <c r="AB27" i="15"/>
  <c r="X31" i="15"/>
  <c r="Z35" i="15"/>
  <c r="AA36" i="15"/>
  <c r="AB37" i="15"/>
  <c r="X42" i="15"/>
  <c r="Z44" i="15"/>
  <c r="AA45" i="15"/>
  <c r="AB46" i="15"/>
  <c r="X52" i="15"/>
  <c r="Z55" i="15"/>
  <c r="AA56" i="15"/>
  <c r="AB57" i="15"/>
  <c r="X61" i="15"/>
  <c r="Z65" i="15"/>
  <c r="AA66" i="15"/>
  <c r="AB67" i="15"/>
  <c r="X72" i="15"/>
  <c r="Z74" i="15"/>
  <c r="AA75" i="15"/>
  <c r="AB76" i="15"/>
  <c r="AA27" i="11"/>
  <c r="AC32" i="11"/>
  <c r="AC45" i="11"/>
  <c r="AB63" i="11"/>
  <c r="X34" i="11"/>
  <c r="Y51" i="11"/>
  <c r="X24" i="11"/>
  <c r="AC27" i="11"/>
  <c r="X58" i="11"/>
  <c r="AB34" i="11"/>
  <c r="Y47" i="11"/>
  <c r="AB51" i="11"/>
  <c r="X19" i="11"/>
  <c r="AA28" i="11"/>
  <c r="AA66" i="11"/>
  <c r="Z60" i="11"/>
  <c r="AA19" i="11"/>
  <c r="AC28" i="11"/>
  <c r="AA37" i="11"/>
  <c r="X45" i="11"/>
  <c r="X63" i="11"/>
  <c r="AB64" i="11"/>
  <c r="Z23" i="11"/>
  <c r="AC49" i="11"/>
  <c r="AB60" i="11"/>
  <c r="AB12" i="11"/>
  <c r="AB23" i="11"/>
  <c r="AC60" i="11"/>
  <c r="AC23" i="11"/>
  <c r="Y10" i="11"/>
  <c r="Y21" i="11"/>
  <c r="Y38" i="11"/>
  <c r="AC62" i="11"/>
  <c r="AC25" i="11"/>
  <c r="AB21" i="11"/>
  <c r="Z49" i="11"/>
  <c r="AC51" i="11"/>
  <c r="X64" i="11"/>
  <c r="AC21" i="11"/>
  <c r="AB8" i="11"/>
  <c r="AC8" i="11"/>
  <c r="X8" i="11"/>
  <c r="Y8" i="11"/>
  <c r="Z10" i="11"/>
  <c r="X36" i="11"/>
  <c r="Z47" i="11"/>
  <c r="Y36" i="11"/>
  <c r="AB10" i="11"/>
  <c r="AC12" i="11"/>
  <c r="X25" i="11"/>
  <c r="Y34" i="11"/>
  <c r="Z36" i="11"/>
  <c r="AB47" i="11"/>
  <c r="X62" i="11"/>
  <c r="Y64" i="11"/>
  <c r="AC10" i="11"/>
  <c r="X23" i="11"/>
  <c r="Y25" i="11"/>
  <c r="Z34" i="11"/>
  <c r="AC47" i="11"/>
  <c r="X60" i="11"/>
  <c r="Y62" i="11"/>
  <c r="Z64" i="11"/>
  <c r="X21" i="11"/>
  <c r="Y23" i="11"/>
  <c r="Z25" i="11"/>
  <c r="AB36" i="11"/>
  <c r="X51" i="11"/>
  <c r="Y60" i="11"/>
  <c r="Z62" i="11"/>
  <c r="AB13" i="11"/>
  <c r="AC19" i="11"/>
  <c r="AB39" i="11"/>
  <c r="Z53" i="11"/>
  <c r="AC63" i="11"/>
  <c r="AA15" i="11"/>
  <c r="AA41" i="11"/>
  <c r="X14" i="11"/>
  <c r="AB15" i="11"/>
  <c r="AA32" i="11"/>
  <c r="X40" i="11"/>
  <c r="AB41" i="11"/>
  <c r="AB53" i="11"/>
  <c r="AB65" i="11"/>
  <c r="X11" i="11"/>
  <c r="Z14" i="11"/>
  <c r="AC15" i="11"/>
  <c r="Z40" i="11"/>
  <c r="AC41" i="11"/>
  <c r="AC53" i="11"/>
  <c r="AA67" i="11"/>
  <c r="X53" i="11"/>
  <c r="AA14" i="11"/>
  <c r="AA40" i="11"/>
  <c r="Z48" i="11"/>
  <c r="AA58" i="11"/>
  <c r="X66" i="11"/>
  <c r="AB67" i="11"/>
  <c r="Z11" i="11"/>
  <c r="AB14" i="11"/>
  <c r="X27" i="11"/>
  <c r="AB28" i="11"/>
  <c r="AB40" i="11"/>
  <c r="AB52" i="11"/>
  <c r="AC58" i="11"/>
  <c r="Z66" i="11"/>
  <c r="AC67" i="11"/>
  <c r="AA9" i="11"/>
  <c r="AB11" i="11"/>
  <c r="AC13" i="11"/>
  <c r="X18" i="11"/>
  <c r="Z20" i="11"/>
  <c r="AA22" i="11"/>
  <c r="AB24" i="11"/>
  <c r="AC26" i="11"/>
  <c r="X31" i="11"/>
  <c r="Z33" i="11"/>
  <c r="AA35" i="11"/>
  <c r="AC39" i="11"/>
  <c r="X44" i="11"/>
  <c r="Z46" i="11"/>
  <c r="AA48" i="11"/>
  <c r="AC52" i="11"/>
  <c r="X57" i="11"/>
  <c r="Z59" i="11"/>
  <c r="AA61" i="11"/>
  <c r="AC65" i="11"/>
  <c r="AB9" i="11"/>
  <c r="X15" i="11"/>
  <c r="Z19" i="11"/>
  <c r="AA20" i="11"/>
  <c r="AB22" i="11"/>
  <c r="X28" i="11"/>
  <c r="Z32" i="11"/>
  <c r="AA33" i="11"/>
  <c r="AB35" i="11"/>
  <c r="X41" i="11"/>
  <c r="Z45" i="11"/>
  <c r="AA46" i="11"/>
  <c r="AB48" i="11"/>
  <c r="X54" i="11"/>
  <c r="Z58" i="11"/>
  <c r="AA59" i="11"/>
  <c r="AB61" i="11"/>
  <c r="X67" i="11"/>
  <c r="AC9" i="11"/>
  <c r="Z18" i="11"/>
  <c r="AB20" i="11"/>
  <c r="AC22" i="11"/>
  <c r="Z31" i="11"/>
  <c r="AB33" i="11"/>
  <c r="AC35" i="11"/>
  <c r="Z44" i="11"/>
  <c r="AB46" i="11"/>
  <c r="AC48" i="11"/>
  <c r="Z57" i="11"/>
  <c r="AB59" i="11"/>
  <c r="AC61" i="11"/>
  <c r="X13" i="11"/>
  <c r="AA18" i="11"/>
  <c r="AC20" i="11"/>
  <c r="X26" i="11"/>
  <c r="AA31" i="11"/>
  <c r="AC33" i="11"/>
  <c r="X39" i="11"/>
  <c r="AA44" i="11"/>
  <c r="AC46" i="11"/>
  <c r="X52" i="11"/>
  <c r="AA57" i="11"/>
  <c r="AC59" i="11"/>
  <c r="X65" i="11"/>
  <c r="AB18" i="11"/>
  <c r="AB31" i="11"/>
  <c r="AB44" i="11"/>
  <c r="AB57" i="11"/>
  <c r="X9" i="11"/>
  <c r="Z13" i="11"/>
  <c r="X22" i="11"/>
  <c r="Z26" i="11"/>
  <c r="X35" i="11"/>
  <c r="Z39" i="11"/>
  <c r="X48" i="11"/>
  <c r="Z52" i="11"/>
  <c r="X61" i="11"/>
  <c r="Z65" i="11"/>
  <c r="AC6" i="11"/>
  <c r="X7" i="11"/>
  <c r="X6" i="11"/>
  <c r="Z7" i="11"/>
  <c r="Z6" i="11"/>
  <c r="AA7" i="11"/>
  <c r="AA6" i="11"/>
  <c r="AB7" i="11"/>
  <c r="X5" i="11"/>
  <c r="Z5" i="11"/>
  <c r="AA5" i="11"/>
  <c r="AB5" i="11"/>
  <c r="Z62" i="9"/>
  <c r="Z92" i="9"/>
  <c r="Z81" i="9"/>
  <c r="Z94" i="9"/>
  <c r="Z71" i="9"/>
  <c r="Z83" i="9"/>
  <c r="X34" i="9"/>
  <c r="X55" i="9"/>
  <c r="X76" i="9"/>
  <c r="X97" i="9"/>
  <c r="Y97" i="9"/>
  <c r="Z34" i="9"/>
  <c r="Z55" i="9"/>
  <c r="Z76" i="9"/>
  <c r="Z97" i="9"/>
  <c r="Y76" i="9"/>
  <c r="AA34" i="9"/>
  <c r="AA55" i="9"/>
  <c r="AA76" i="9"/>
  <c r="AA97" i="9"/>
  <c r="Y55" i="9"/>
  <c r="AC34" i="9"/>
  <c r="AC55" i="9"/>
  <c r="AC76" i="9"/>
  <c r="AC97" i="9"/>
  <c r="Y34" i="9"/>
  <c r="X13" i="9"/>
  <c r="AA13" i="9"/>
  <c r="Z13" i="9"/>
  <c r="Y13" i="9"/>
  <c r="AC13" i="9"/>
  <c r="Z69" i="9"/>
  <c r="Z90" i="9"/>
  <c r="Z75" i="9"/>
  <c r="Z96" i="9"/>
  <c r="Z104" i="9"/>
  <c r="Z56" i="9"/>
  <c r="Z77" i="9"/>
  <c r="Z98" i="9"/>
  <c r="Z64" i="9"/>
  <c r="Z85" i="9"/>
  <c r="Z106" i="9"/>
  <c r="X8" i="9"/>
  <c r="X10" i="9"/>
  <c r="X12" i="9"/>
  <c r="X14" i="9"/>
  <c r="X18" i="9"/>
  <c r="X20" i="9"/>
  <c r="X22" i="9"/>
  <c r="X27" i="9"/>
  <c r="X29" i="9"/>
  <c r="X31" i="9"/>
  <c r="X33" i="9"/>
  <c r="X35" i="9"/>
  <c r="X39" i="9"/>
  <c r="X41" i="9"/>
  <c r="X43" i="9"/>
  <c r="X48" i="9"/>
  <c r="X50" i="9"/>
  <c r="X52" i="9"/>
  <c r="X54" i="9"/>
  <c r="X56" i="9"/>
  <c r="X60" i="9"/>
  <c r="X62" i="9"/>
  <c r="X64" i="9"/>
  <c r="X69" i="9"/>
  <c r="X71" i="9"/>
  <c r="X73" i="9"/>
  <c r="X75" i="9"/>
  <c r="X77" i="9"/>
  <c r="X81" i="9"/>
  <c r="X83" i="9"/>
  <c r="X85" i="9"/>
  <c r="X90" i="9"/>
  <c r="X92" i="9"/>
  <c r="X94" i="9"/>
  <c r="X96" i="9"/>
  <c r="X98" i="9"/>
  <c r="X102" i="9"/>
  <c r="X104" i="9"/>
  <c r="X106" i="9"/>
  <c r="Z27" i="9"/>
  <c r="Z41" i="9"/>
  <c r="Z54" i="9"/>
  <c r="AA8" i="9"/>
  <c r="AA10" i="9"/>
  <c r="AA12" i="9"/>
  <c r="AA14" i="9"/>
  <c r="AA18" i="9"/>
  <c r="AA20" i="9"/>
  <c r="AA22" i="9"/>
  <c r="AA27" i="9"/>
  <c r="AA29" i="9"/>
  <c r="AA31" i="9"/>
  <c r="AA33" i="9"/>
  <c r="AA35" i="9"/>
  <c r="AA39" i="9"/>
  <c r="AA41" i="9"/>
  <c r="AA43" i="9"/>
  <c r="AA48" i="9"/>
  <c r="AA50" i="9"/>
  <c r="AA52" i="9"/>
  <c r="AA54" i="9"/>
  <c r="AA56" i="9"/>
  <c r="AA60" i="9"/>
  <c r="AA62" i="9"/>
  <c r="AA64" i="9"/>
  <c r="AA69" i="9"/>
  <c r="AA71" i="9"/>
  <c r="AA73" i="9"/>
  <c r="AA75" i="9"/>
  <c r="AA77" i="9"/>
  <c r="AA81" i="9"/>
  <c r="AA83" i="9"/>
  <c r="AA85" i="9"/>
  <c r="AA90" i="9"/>
  <c r="AA92" i="9"/>
  <c r="AA94" i="9"/>
  <c r="AA96" i="9"/>
  <c r="AA98" i="9"/>
  <c r="AA102" i="9"/>
  <c r="AA104" i="9"/>
  <c r="AA106" i="9"/>
  <c r="Z10" i="9"/>
  <c r="Z22" i="9"/>
  <c r="Z35" i="9"/>
  <c r="Z50" i="9"/>
  <c r="AB8" i="9"/>
  <c r="AB10" i="9"/>
  <c r="AB12" i="9"/>
  <c r="AB14" i="9"/>
  <c r="AB18" i="9"/>
  <c r="AB20" i="9"/>
  <c r="AB22" i="9"/>
  <c r="AB27" i="9"/>
  <c r="AB29" i="9"/>
  <c r="AB31" i="9"/>
  <c r="AB33" i="9"/>
  <c r="AB35" i="9"/>
  <c r="AB39" i="9"/>
  <c r="AB41" i="9"/>
  <c r="AB43" i="9"/>
  <c r="AB48" i="9"/>
  <c r="AB50" i="9"/>
  <c r="AB52" i="9"/>
  <c r="AB54" i="9"/>
  <c r="AB56" i="9"/>
  <c r="AB60" i="9"/>
  <c r="AB62" i="9"/>
  <c r="AB64" i="9"/>
  <c r="AB69" i="9"/>
  <c r="AB71" i="9"/>
  <c r="AB73" i="9"/>
  <c r="AB75" i="9"/>
  <c r="AB77" i="9"/>
  <c r="AB81" i="9"/>
  <c r="AB83" i="9"/>
  <c r="AB85" i="9"/>
  <c r="AB90" i="9"/>
  <c r="AB92" i="9"/>
  <c r="AB94" i="9"/>
  <c r="AB96" i="9"/>
  <c r="AB98" i="9"/>
  <c r="AB102" i="9"/>
  <c r="AB104" i="9"/>
  <c r="AB106" i="9"/>
  <c r="Z8" i="9"/>
  <c r="Z14" i="9"/>
  <c r="Z20" i="9"/>
  <c r="Z31" i="9"/>
  <c r="Z39" i="9"/>
  <c r="Z48" i="9"/>
  <c r="Z52" i="9"/>
  <c r="AC8" i="9"/>
  <c r="AC10" i="9"/>
  <c r="AC12" i="9"/>
  <c r="AC14" i="9"/>
  <c r="AC18" i="9"/>
  <c r="AC20" i="9"/>
  <c r="AC22" i="9"/>
  <c r="AC27" i="9"/>
  <c r="AC29" i="9"/>
  <c r="AC31" i="9"/>
  <c r="AC33" i="9"/>
  <c r="AC35" i="9"/>
  <c r="AC39" i="9"/>
  <c r="AC41" i="9"/>
  <c r="AC43" i="9"/>
  <c r="AC48" i="9"/>
  <c r="AC50" i="9"/>
  <c r="AC52" i="9"/>
  <c r="AC54" i="9"/>
  <c r="AC56" i="9"/>
  <c r="AC60" i="9"/>
  <c r="AC62" i="9"/>
  <c r="AC64" i="9"/>
  <c r="AC69" i="9"/>
  <c r="AC71" i="9"/>
  <c r="AC73" i="9"/>
  <c r="AC75" i="9"/>
  <c r="AC77" i="9"/>
  <c r="AC81" i="9"/>
  <c r="AC83" i="9"/>
  <c r="AC85" i="9"/>
  <c r="AC90" i="9"/>
  <c r="AC92" i="9"/>
  <c r="AC94" i="9"/>
  <c r="AC96" i="9"/>
  <c r="AC98" i="9"/>
  <c r="AC102" i="9"/>
  <c r="AC104" i="9"/>
  <c r="AC106" i="9"/>
  <c r="Z12" i="9"/>
  <c r="Z18" i="9"/>
  <c r="Z29" i="9"/>
  <c r="Z33" i="9"/>
  <c r="Z43" i="9"/>
  <c r="X6" i="9"/>
  <c r="Z6" i="9"/>
  <c r="AA6" i="9"/>
  <c r="AB6" i="9"/>
  <c r="AC6" i="9"/>
  <c r="X5" i="9"/>
  <c r="X7" i="9"/>
  <c r="X9" i="9"/>
  <c r="X11" i="9"/>
  <c r="X15" i="9"/>
  <c r="X17" i="9"/>
  <c r="X19" i="9"/>
  <c r="X21" i="9"/>
  <c r="X25" i="9"/>
  <c r="X26" i="9"/>
  <c r="X28" i="9"/>
  <c r="X30" i="9"/>
  <c r="X32" i="9"/>
  <c r="X36" i="9"/>
  <c r="X38" i="9"/>
  <c r="X40" i="9"/>
  <c r="X42" i="9"/>
  <c r="X46" i="9"/>
  <c r="X47" i="9"/>
  <c r="X49" i="9"/>
  <c r="X51" i="9"/>
  <c r="X53" i="9"/>
  <c r="X57" i="9"/>
  <c r="X59" i="9"/>
  <c r="X61" i="9"/>
  <c r="X63" i="9"/>
  <c r="X67" i="9"/>
  <c r="X68" i="9"/>
  <c r="X70" i="9"/>
  <c r="X72" i="9"/>
  <c r="X74" i="9"/>
  <c r="X78" i="9"/>
  <c r="X80" i="9"/>
  <c r="X82" i="9"/>
  <c r="X84" i="9"/>
  <c r="X88" i="9"/>
  <c r="X89" i="9"/>
  <c r="X91" i="9"/>
  <c r="X93" i="9"/>
  <c r="X95" i="9"/>
  <c r="X99" i="9"/>
  <c r="X101" i="9"/>
  <c r="X103" i="9"/>
  <c r="X105" i="9"/>
  <c r="Y5" i="9"/>
  <c r="Y7" i="9"/>
  <c r="Y9" i="9"/>
  <c r="Y11" i="9"/>
  <c r="Y15" i="9"/>
  <c r="Y17" i="9"/>
  <c r="Y19" i="9"/>
  <c r="Y21" i="9"/>
  <c r="Y25" i="9"/>
  <c r="Y26" i="9"/>
  <c r="Y28" i="9"/>
  <c r="Y30" i="9"/>
  <c r="Y32" i="9"/>
  <c r="Y36" i="9"/>
  <c r="Y38" i="9"/>
  <c r="Y40" i="9"/>
  <c r="Y42" i="9"/>
  <c r="Y46" i="9"/>
  <c r="Y47" i="9"/>
  <c r="Y49" i="9"/>
  <c r="Y51" i="9"/>
  <c r="Y53" i="9"/>
  <c r="Y57" i="9"/>
  <c r="Y59" i="9"/>
  <c r="Y61" i="9"/>
  <c r="Y63" i="9"/>
  <c r="Y67" i="9"/>
  <c r="Y68" i="9"/>
  <c r="Y70" i="9"/>
  <c r="Y72" i="9"/>
  <c r="Y74" i="9"/>
  <c r="Y78" i="9"/>
  <c r="Y80" i="9"/>
  <c r="Y82" i="9"/>
  <c r="Y84" i="9"/>
  <c r="Y88" i="9"/>
  <c r="Y89" i="9"/>
  <c r="Y91" i="9"/>
  <c r="Y93" i="9"/>
  <c r="Y95" i="9"/>
  <c r="Y99" i="9"/>
  <c r="Y101" i="9"/>
  <c r="Y103" i="9"/>
  <c r="Y105" i="9"/>
  <c r="Z5" i="9"/>
  <c r="Z7" i="9"/>
  <c r="Z9" i="9"/>
  <c r="Z11" i="9"/>
  <c r="Z15" i="9"/>
  <c r="Z17" i="9"/>
  <c r="Z19" i="9"/>
  <c r="Z21" i="9"/>
  <c r="Z25" i="9"/>
  <c r="Z26" i="9"/>
  <c r="Z28" i="9"/>
  <c r="Z30" i="9"/>
  <c r="Z32" i="9"/>
  <c r="Z36" i="9"/>
  <c r="Z38" i="9"/>
  <c r="Z40" i="9"/>
  <c r="Z42" i="9"/>
  <c r="Z46" i="9"/>
  <c r="Z47" i="9"/>
  <c r="Z49" i="9"/>
  <c r="Z51" i="9"/>
  <c r="Z53" i="9"/>
  <c r="Z57" i="9"/>
  <c r="Z59" i="9"/>
  <c r="Z61" i="9"/>
  <c r="Z63" i="9"/>
  <c r="Z67" i="9"/>
  <c r="Z68" i="9"/>
  <c r="Z70" i="9"/>
  <c r="Z72" i="9"/>
  <c r="Z74" i="9"/>
  <c r="Z78" i="9"/>
  <c r="Z80" i="9"/>
  <c r="Z82" i="9"/>
  <c r="Z84" i="9"/>
  <c r="Z88" i="9"/>
  <c r="Z89" i="9"/>
  <c r="Z91" i="9"/>
  <c r="Z93" i="9"/>
  <c r="Z95" i="9"/>
  <c r="Z99" i="9"/>
  <c r="Z101" i="9"/>
  <c r="Z103" i="9"/>
  <c r="Z105" i="9"/>
  <c r="AB5" i="9"/>
  <c r="AB7" i="9"/>
  <c r="AB9" i="9"/>
  <c r="AB11" i="9"/>
  <c r="AB15" i="9"/>
  <c r="AB17" i="9"/>
  <c r="AB19" i="9"/>
  <c r="AB21" i="9"/>
  <c r="AB25" i="9"/>
  <c r="AB26" i="9"/>
  <c r="AB28" i="9"/>
  <c r="AB30" i="9"/>
  <c r="AB32" i="9"/>
  <c r="AB36" i="9"/>
  <c r="AB38" i="9"/>
  <c r="AB40" i="9"/>
  <c r="AB42" i="9"/>
  <c r="AB46" i="9"/>
  <c r="AB47" i="9"/>
  <c r="AB49" i="9"/>
  <c r="AB51" i="9"/>
  <c r="AB53" i="9"/>
  <c r="AB57" i="9"/>
  <c r="AB59" i="9"/>
  <c r="AB61" i="9"/>
  <c r="AB63" i="9"/>
  <c r="AB67" i="9"/>
  <c r="AB68" i="9"/>
  <c r="AB70" i="9"/>
  <c r="AB72" i="9"/>
  <c r="AB74" i="9"/>
  <c r="AB78" i="9"/>
  <c r="AB80" i="9"/>
  <c r="AB82" i="9"/>
  <c r="AB84" i="9"/>
  <c r="AB88" i="9"/>
  <c r="AB89" i="9"/>
  <c r="AB91" i="9"/>
  <c r="AB93" i="9"/>
  <c r="AB95" i="9"/>
  <c r="AB99" i="9"/>
  <c r="AB101" i="9"/>
  <c r="AB103" i="9"/>
  <c r="AB105" i="9"/>
  <c r="AC5" i="9"/>
  <c r="AC7" i="9"/>
  <c r="AC9" i="9"/>
  <c r="AC11" i="9"/>
  <c r="AC15" i="9"/>
  <c r="AC17" i="9"/>
  <c r="AC19" i="9"/>
  <c r="AC21" i="9"/>
  <c r="AC25" i="9"/>
  <c r="AC26" i="9"/>
  <c r="AC28" i="9"/>
  <c r="AC30" i="9"/>
  <c r="AC32" i="9"/>
  <c r="AC36" i="9"/>
  <c r="AC38" i="9"/>
  <c r="AC40" i="9"/>
  <c r="AC42" i="9"/>
  <c r="AC46" i="9"/>
  <c r="AC47" i="9"/>
  <c r="AC49" i="9"/>
  <c r="AC51" i="9"/>
  <c r="AC53" i="9"/>
  <c r="AC57" i="9"/>
  <c r="AC59" i="9"/>
  <c r="AC61" i="9"/>
  <c r="AC63" i="9"/>
  <c r="AC67" i="9"/>
  <c r="AC68" i="9"/>
  <c r="AC70" i="9"/>
  <c r="AC72" i="9"/>
  <c r="AC74" i="9"/>
  <c r="AC78" i="9"/>
  <c r="AC80" i="9"/>
  <c r="AC82" i="9"/>
  <c r="AC84" i="9"/>
  <c r="AC88" i="9"/>
  <c r="AC89" i="9"/>
  <c r="AC91" i="9"/>
  <c r="AC93" i="9"/>
  <c r="AC95" i="9"/>
  <c r="AC99" i="9"/>
  <c r="AC101" i="9"/>
  <c r="AC103" i="9"/>
  <c r="AC105" i="9"/>
  <c r="Y4" i="9"/>
  <c r="Z4" i="9"/>
  <c r="AB4" i="9"/>
  <c r="AC4" i="9"/>
  <c r="X34" i="3"/>
  <c r="X27" i="3"/>
  <c r="X28" i="3"/>
  <c r="X21" i="3"/>
  <c r="X22" i="3"/>
  <c r="X13" i="3"/>
  <c r="X14" i="3"/>
  <c r="X15" i="3"/>
  <c r="X7" i="3"/>
  <c r="X8" i="3"/>
  <c r="X4" i="3"/>
  <c r="AD83" i="5" l="1"/>
  <c r="Z110" i="5"/>
  <c r="AC29" i="5"/>
  <c r="AB16" i="5"/>
  <c r="AD9" i="5"/>
  <c r="AD110" i="5"/>
  <c r="Z56" i="5"/>
  <c r="AB29" i="5"/>
  <c r="AC83" i="5"/>
  <c r="AC16" i="5"/>
  <c r="AC56" i="5"/>
  <c r="AB9" i="5"/>
  <c r="AB110" i="5"/>
  <c r="AB56" i="5"/>
  <c r="AD29" i="5"/>
  <c r="AC110" i="5"/>
  <c r="AD56" i="5"/>
  <c r="AA9" i="5"/>
  <c r="AB83" i="5"/>
  <c r="Z29" i="5"/>
  <c r="Z9" i="5"/>
  <c r="Z83" i="5"/>
  <c r="AD16" i="5"/>
  <c r="AA16" i="5"/>
  <c r="Z16" i="5"/>
  <c r="AC9" i="5"/>
  <c r="D94" i="20" l="1"/>
  <c r="D93" i="20"/>
  <c r="D92" i="20"/>
  <c r="T8" i="20"/>
  <c r="W100" i="20"/>
  <c r="W80" i="20"/>
  <c r="Z80" i="20" s="1"/>
  <c r="W94" i="20"/>
  <c r="W93" i="20"/>
  <c r="X93" i="20" s="1"/>
  <c r="W92" i="20"/>
  <c r="W74" i="20"/>
  <c r="X74" i="20" s="1"/>
  <c r="W73" i="20"/>
  <c r="W72" i="20"/>
  <c r="Y72" i="20" s="1"/>
  <c r="W54" i="20"/>
  <c r="AB54" i="20" s="1"/>
  <c r="W53" i="20"/>
  <c r="AC53" i="20" s="1"/>
  <c r="W52" i="20"/>
  <c r="W36" i="20"/>
  <c r="X36" i="20" s="1"/>
  <c r="W30" i="20"/>
  <c r="W29" i="20"/>
  <c r="W28" i="20"/>
  <c r="X29" i="20" l="1"/>
  <c r="Y28" i="20"/>
  <c r="AB30" i="20"/>
  <c r="AB53" i="20"/>
  <c r="X100" i="20"/>
  <c r="X80" i="20"/>
  <c r="X94" i="20"/>
  <c r="X92" i="20"/>
  <c r="AB72" i="20"/>
  <c r="AD74" i="20"/>
  <c r="AD72" i="20"/>
  <c r="Y74" i="20"/>
  <c r="AB73" i="20"/>
  <c r="AC73" i="20"/>
  <c r="X73" i="20"/>
  <c r="AD73" i="20"/>
  <c r="Y73" i="20"/>
  <c r="AB74" i="20"/>
  <c r="AC74" i="20"/>
  <c r="X72" i="20"/>
  <c r="AC72" i="20"/>
  <c r="AC54" i="20"/>
  <c r="X53" i="20"/>
  <c r="AB52" i="20"/>
  <c r="AD54" i="20"/>
  <c r="Y53" i="20"/>
  <c r="AC52" i="20"/>
  <c r="AD52" i="20"/>
  <c r="X52" i="20"/>
  <c r="Y52" i="20"/>
  <c r="X54" i="20"/>
  <c r="AD53" i="20"/>
  <c r="Y54" i="20"/>
  <c r="AD36" i="20"/>
  <c r="Y36" i="20"/>
  <c r="AB36" i="20"/>
  <c r="AC36" i="20"/>
  <c r="AC30" i="20"/>
  <c r="AB28" i="20"/>
  <c r="AC28" i="20"/>
  <c r="AD28" i="20"/>
  <c r="X30" i="20"/>
  <c r="Y29" i="20"/>
  <c r="AD30" i="20"/>
  <c r="X28" i="20"/>
  <c r="AB29" i="20"/>
  <c r="Y30" i="20"/>
  <c r="AC29" i="20"/>
  <c r="AD29" i="20"/>
  <c r="W4" i="20"/>
  <c r="W40" i="20"/>
  <c r="W108" i="20"/>
  <c r="W106" i="20"/>
  <c r="W103" i="20"/>
  <c r="W102" i="20"/>
  <c r="W88" i="20"/>
  <c r="W86" i="20"/>
  <c r="W83" i="20"/>
  <c r="W82" i="20"/>
  <c r="W68" i="20"/>
  <c r="W66" i="20"/>
  <c r="W63" i="20"/>
  <c r="W62" i="20"/>
  <c r="W48" i="20"/>
  <c r="W46" i="20"/>
  <c r="W43" i="20"/>
  <c r="W42" i="20"/>
  <c r="W20" i="20"/>
  <c r="W18" i="20"/>
  <c r="W15" i="20"/>
  <c r="W14" i="20"/>
  <c r="W109" i="20"/>
  <c r="W107" i="20"/>
  <c r="W104" i="20"/>
  <c r="W98" i="20"/>
  <c r="W96" i="20"/>
  <c r="W89" i="20"/>
  <c r="W87" i="20"/>
  <c r="W84" i="20"/>
  <c r="W78" i="20"/>
  <c r="W76" i="20"/>
  <c r="W69" i="20"/>
  <c r="W67" i="20"/>
  <c r="W64" i="20"/>
  <c r="W60" i="20"/>
  <c r="Y60" i="20" s="1"/>
  <c r="W58" i="20"/>
  <c r="W56" i="20"/>
  <c r="W49" i="20"/>
  <c r="W47" i="20"/>
  <c r="W44" i="20"/>
  <c r="W38" i="20"/>
  <c r="W34" i="20"/>
  <c r="W32" i="20"/>
  <c r="W21" i="20"/>
  <c r="W19" i="20"/>
  <c r="W16" i="20"/>
  <c r="W10" i="20"/>
  <c r="W8" i="20"/>
  <c r="W26" i="20"/>
  <c r="W25" i="20"/>
  <c r="W24" i="20"/>
  <c r="W12" i="20"/>
  <c r="AA12" i="20" s="1"/>
  <c r="AB31" i="20" l="1"/>
  <c r="AB75" i="20"/>
  <c r="Z42" i="20"/>
  <c r="AA42" i="20"/>
  <c r="AB42" i="20"/>
  <c r="AC42" i="20"/>
  <c r="AD42" i="20"/>
  <c r="Z44" i="20"/>
  <c r="AB44" i="20"/>
  <c r="AC44" i="20"/>
  <c r="AD44" i="20"/>
  <c r="AC43" i="20"/>
  <c r="AD43" i="20"/>
  <c r="Z43" i="20"/>
  <c r="AB43" i="20"/>
  <c r="AA43" i="20"/>
  <c r="AC31" i="20"/>
  <c r="AD75" i="20"/>
  <c r="AC75" i="20"/>
  <c r="AD37" i="20"/>
  <c r="AB37" i="20"/>
  <c r="AC37" i="20"/>
  <c r="AD31" i="20"/>
  <c r="X32" i="20"/>
  <c r="AD32" i="20"/>
  <c r="AD33" i="20" s="1"/>
  <c r="AC32" i="20"/>
  <c r="AC33" i="20" s="1"/>
  <c r="AB32" i="20"/>
  <c r="AB33" i="20" s="1"/>
  <c r="Z32" i="20"/>
  <c r="Z33" i="20" s="1"/>
  <c r="Y32" i="20"/>
  <c r="X34" i="20"/>
  <c r="Z34" i="20"/>
  <c r="Z35" i="20" s="1"/>
  <c r="Y34" i="20"/>
  <c r="AD34" i="20"/>
  <c r="AD35" i="20" s="1"/>
  <c r="AC34" i="20"/>
  <c r="AC35" i="20" s="1"/>
  <c r="AB34" i="20"/>
  <c r="AB35" i="20" s="1"/>
  <c r="X96" i="20"/>
  <c r="X108" i="20"/>
  <c r="X38" i="20"/>
  <c r="AB38" i="20"/>
  <c r="AB39" i="20" s="1"/>
  <c r="Z38" i="20"/>
  <c r="Z39" i="20" s="1"/>
  <c r="Y38" i="20"/>
  <c r="AD38" i="20"/>
  <c r="AD39" i="20" s="1"/>
  <c r="AC38" i="20"/>
  <c r="AC39" i="20" s="1"/>
  <c r="X67" i="20"/>
  <c r="Z67" i="20"/>
  <c r="Y67" i="20"/>
  <c r="AD67" i="20"/>
  <c r="AC67" i="20"/>
  <c r="AB67" i="20"/>
  <c r="X98" i="20"/>
  <c r="X42" i="20"/>
  <c r="X82" i="20"/>
  <c r="AD82" i="20"/>
  <c r="AC82" i="20"/>
  <c r="AB82" i="20"/>
  <c r="AA82" i="20"/>
  <c r="Z82" i="20"/>
  <c r="X40" i="20"/>
  <c r="AD40" i="20"/>
  <c r="AD41" i="20" s="1"/>
  <c r="AC40" i="20"/>
  <c r="AC41" i="20" s="1"/>
  <c r="AB40" i="20"/>
  <c r="AB41" i="20" s="1"/>
  <c r="Z40" i="20"/>
  <c r="Z41" i="20" s="1"/>
  <c r="X106" i="20"/>
  <c r="X64" i="20"/>
  <c r="AD64" i="20"/>
  <c r="AC64" i="20"/>
  <c r="AB64" i="20"/>
  <c r="Z64" i="20"/>
  <c r="Y64" i="20"/>
  <c r="X20" i="20"/>
  <c r="AB20" i="20"/>
  <c r="AA20" i="20"/>
  <c r="Z20" i="20"/>
  <c r="AD20" i="20"/>
  <c r="AC20" i="20"/>
  <c r="X68" i="20"/>
  <c r="AC68" i="20"/>
  <c r="AB68" i="20"/>
  <c r="AA68" i="20"/>
  <c r="Z68" i="20"/>
  <c r="AD68" i="20"/>
  <c r="X44" i="20"/>
  <c r="Y44" i="20"/>
  <c r="X69" i="20"/>
  <c r="AD69" i="20"/>
  <c r="AC69" i="20"/>
  <c r="AB69" i="20"/>
  <c r="Z69" i="20"/>
  <c r="Y69" i="20"/>
  <c r="X104" i="20"/>
  <c r="X43" i="20"/>
  <c r="X83" i="20"/>
  <c r="AD83" i="20"/>
  <c r="AC83" i="20"/>
  <c r="AB83" i="20"/>
  <c r="AA83" i="20"/>
  <c r="Z83" i="20"/>
  <c r="AC80" i="20"/>
  <c r="AB80" i="20"/>
  <c r="AD80" i="20"/>
  <c r="X89" i="20"/>
  <c r="Z89" i="20"/>
  <c r="Y89" i="20"/>
  <c r="AD89" i="20"/>
  <c r="AC89" i="20"/>
  <c r="AB89" i="20"/>
  <c r="X76" i="20"/>
  <c r="Y76" i="20"/>
  <c r="AD76" i="20"/>
  <c r="AC76" i="20"/>
  <c r="AB76" i="20"/>
  <c r="Z76" i="20"/>
  <c r="X107" i="20"/>
  <c r="X46" i="20"/>
  <c r="AD46" i="20"/>
  <c r="AC46" i="20"/>
  <c r="AB46" i="20"/>
  <c r="AA46" i="20"/>
  <c r="Z46" i="20"/>
  <c r="X86" i="20"/>
  <c r="AC86" i="20"/>
  <c r="AB86" i="20"/>
  <c r="AA86" i="20"/>
  <c r="Z86" i="20"/>
  <c r="AD86" i="20"/>
  <c r="X49" i="20"/>
  <c r="AB49" i="20"/>
  <c r="Z49" i="20"/>
  <c r="Y49" i="20"/>
  <c r="AD49" i="20"/>
  <c r="AC49" i="20"/>
  <c r="X60" i="20"/>
  <c r="AD60" i="20"/>
  <c r="AC60" i="20"/>
  <c r="AB60" i="20"/>
  <c r="Z60" i="20"/>
  <c r="X47" i="20"/>
  <c r="AD47" i="20"/>
  <c r="AC47" i="20"/>
  <c r="AB47" i="20"/>
  <c r="Z47" i="20"/>
  <c r="Y47" i="20"/>
  <c r="X78" i="20"/>
  <c r="Z78" i="20"/>
  <c r="Y78" i="20"/>
  <c r="AD78" i="20"/>
  <c r="AC78" i="20"/>
  <c r="AB78" i="20"/>
  <c r="X48" i="20"/>
  <c r="Z48" i="20"/>
  <c r="AD48" i="20"/>
  <c r="AC48" i="20"/>
  <c r="AB48" i="20"/>
  <c r="AA48" i="20"/>
  <c r="X88" i="20"/>
  <c r="AD88" i="20"/>
  <c r="AC88" i="20"/>
  <c r="AB88" i="20"/>
  <c r="AA88" i="20"/>
  <c r="Z88" i="20"/>
  <c r="X19" i="20"/>
  <c r="Z19" i="20"/>
  <c r="Y19" i="20"/>
  <c r="AD19" i="20"/>
  <c r="AC19" i="20"/>
  <c r="AB19" i="20"/>
  <c r="X56" i="20"/>
  <c r="AC56" i="20"/>
  <c r="AB56" i="20"/>
  <c r="Z56" i="20"/>
  <c r="Y56" i="20"/>
  <c r="AD56" i="20"/>
  <c r="X84" i="20"/>
  <c r="Z84" i="20"/>
  <c r="Y84" i="20"/>
  <c r="AD84" i="20"/>
  <c r="AC84" i="20"/>
  <c r="AB84" i="20"/>
  <c r="X14" i="20"/>
  <c r="Z14" i="20"/>
  <c r="AD14" i="20"/>
  <c r="AC14" i="20"/>
  <c r="AB14" i="20"/>
  <c r="AA14" i="20"/>
  <c r="X62" i="20"/>
  <c r="AA62" i="20"/>
  <c r="Z62" i="20"/>
  <c r="AD62" i="20"/>
  <c r="AC62" i="20"/>
  <c r="AB62" i="20"/>
  <c r="X102" i="20"/>
  <c r="X18" i="20"/>
  <c r="AD18" i="20"/>
  <c r="AC18" i="20"/>
  <c r="AB18" i="20"/>
  <c r="AA18" i="20"/>
  <c r="Z18" i="20"/>
  <c r="X10" i="20"/>
  <c r="AD10" i="20"/>
  <c r="AC10" i="20"/>
  <c r="AB10" i="20"/>
  <c r="Z10" i="20"/>
  <c r="Y10" i="20"/>
  <c r="X16" i="20"/>
  <c r="AD16" i="20"/>
  <c r="AC16" i="20"/>
  <c r="AB16" i="20"/>
  <c r="Z16" i="20"/>
  <c r="Y16" i="20"/>
  <c r="X109" i="20"/>
  <c r="AC4" i="20"/>
  <c r="X21" i="20"/>
  <c r="AD21" i="20"/>
  <c r="AC21" i="20"/>
  <c r="AB21" i="20"/>
  <c r="Z21" i="20"/>
  <c r="Y21" i="20"/>
  <c r="X58" i="20"/>
  <c r="AD58" i="20"/>
  <c r="AC58" i="20"/>
  <c r="AB58" i="20"/>
  <c r="Z58" i="20"/>
  <c r="Y58" i="20"/>
  <c r="X87" i="20"/>
  <c r="AD87" i="20"/>
  <c r="AC87" i="20"/>
  <c r="AB87" i="20"/>
  <c r="Z87" i="20"/>
  <c r="Y87" i="20"/>
  <c r="X15" i="20"/>
  <c r="AB15" i="20"/>
  <c r="AA15" i="20"/>
  <c r="Z15" i="20"/>
  <c r="AD15" i="20"/>
  <c r="AC15" i="20"/>
  <c r="X63" i="20"/>
  <c r="AC63" i="20"/>
  <c r="AB63" i="20"/>
  <c r="AA63" i="20"/>
  <c r="Z63" i="20"/>
  <c r="AD63" i="20"/>
  <c r="X103" i="20"/>
  <c r="X66" i="20"/>
  <c r="AD66" i="20"/>
  <c r="AC66" i="20"/>
  <c r="AB66" i="20"/>
  <c r="AA66" i="20"/>
  <c r="Z66" i="20"/>
  <c r="X26" i="20"/>
  <c r="AB26" i="20"/>
  <c r="AB94" i="20" s="1"/>
  <c r="Y26" i="20"/>
  <c r="Y94" i="20" s="1"/>
  <c r="AD26" i="20"/>
  <c r="AD94" i="20" s="1"/>
  <c r="AC26" i="20"/>
  <c r="AC94" i="20" s="1"/>
  <c r="X25" i="20"/>
  <c r="Y25" i="20"/>
  <c r="Y93" i="20" s="1"/>
  <c r="AD25" i="20"/>
  <c r="AD93" i="20" s="1"/>
  <c r="AC25" i="20"/>
  <c r="AC93" i="20" s="1"/>
  <c r="AB25" i="20"/>
  <c r="AB93" i="20" s="1"/>
  <c r="X24" i="20"/>
  <c r="Y24" i="20"/>
  <c r="AD24" i="20"/>
  <c r="AC24" i="20"/>
  <c r="AB24" i="20"/>
  <c r="X12" i="20"/>
  <c r="Z12" i="20"/>
  <c r="AC12" i="20"/>
  <c r="AC13" i="20" s="1"/>
  <c r="AD12" i="20"/>
  <c r="AD13" i="20" s="1"/>
  <c r="AB12" i="20"/>
  <c r="X8" i="20"/>
  <c r="AC8" i="20"/>
  <c r="AB8" i="20"/>
  <c r="Y8" i="20"/>
  <c r="AD8" i="20"/>
  <c r="Z8" i="20"/>
  <c r="AD4" i="20"/>
  <c r="AB4" i="20"/>
  <c r="Y4" i="20"/>
  <c r="W6" i="20"/>
  <c r="W5" i="20"/>
  <c r="W36" i="2"/>
  <c r="X36" i="2" s="1"/>
  <c r="W35" i="2"/>
  <c r="X35" i="2" s="1"/>
  <c r="W32" i="2"/>
  <c r="X32" i="2" s="1"/>
  <c r="W31" i="2"/>
  <c r="X31" i="2" s="1"/>
  <c r="W30" i="2"/>
  <c r="X30" i="2" s="1"/>
  <c r="W29" i="2"/>
  <c r="X29" i="2" s="1"/>
  <c r="W26" i="2"/>
  <c r="X26" i="2" s="1"/>
  <c r="W25" i="2"/>
  <c r="X25" i="2" s="1"/>
  <c r="W24" i="2"/>
  <c r="X24" i="2" s="1"/>
  <c r="W23" i="2"/>
  <c r="X23" i="2" s="1"/>
  <c r="W22" i="2"/>
  <c r="X22" i="2" s="1"/>
  <c r="W21" i="2"/>
  <c r="X21" i="2" s="1"/>
  <c r="W20" i="2"/>
  <c r="X20" i="2" s="1"/>
  <c r="W19" i="2"/>
  <c r="X19" i="2" s="1"/>
  <c r="W18" i="2"/>
  <c r="X18" i="2" s="1"/>
  <c r="W17" i="2"/>
  <c r="X17" i="2" s="1"/>
  <c r="W6" i="2"/>
  <c r="X6" i="2" s="1"/>
  <c r="W7" i="2"/>
  <c r="X7" i="2" s="1"/>
  <c r="W8" i="2"/>
  <c r="AD8" i="2" s="1"/>
  <c r="W9" i="2"/>
  <c r="AA9" i="2" s="1"/>
  <c r="W10" i="2"/>
  <c r="X10" i="2" s="1"/>
  <c r="W11" i="2"/>
  <c r="X11" i="2" s="1"/>
  <c r="W12" i="2"/>
  <c r="AB12" i="2" s="1"/>
  <c r="W13" i="2"/>
  <c r="X13" i="2" s="1"/>
  <c r="W14" i="2"/>
  <c r="X14" i="2" s="1"/>
  <c r="W5" i="2"/>
  <c r="AD5" i="2" s="1"/>
  <c r="T36" i="2"/>
  <c r="U36" i="2" s="1"/>
  <c r="T35" i="2"/>
  <c r="U35" i="2" s="1"/>
  <c r="U30" i="2"/>
  <c r="U29" i="2"/>
  <c r="U26" i="2"/>
  <c r="U25" i="2"/>
  <c r="U18" i="2"/>
  <c r="U17" i="2"/>
  <c r="AC92" i="20" l="1"/>
  <c r="AD92" i="20"/>
  <c r="AD95" i="20" s="1"/>
  <c r="AB13" i="20"/>
  <c r="AB100" i="20"/>
  <c r="AB101" i="20" s="1"/>
  <c r="Z13" i="20"/>
  <c r="AB92" i="20"/>
  <c r="AC103" i="20"/>
  <c r="AD103" i="20"/>
  <c r="AB27" i="20"/>
  <c r="AC104" i="20"/>
  <c r="AA103" i="20"/>
  <c r="Y96" i="20"/>
  <c r="Z104" i="20"/>
  <c r="AB107" i="20"/>
  <c r="AB9" i="20"/>
  <c r="AB96" i="20"/>
  <c r="AB97" i="20" s="1"/>
  <c r="AB103" i="20"/>
  <c r="AB104" i="20"/>
  <c r="AD11" i="20"/>
  <c r="AD98" i="20"/>
  <c r="AD99" i="20" s="1"/>
  <c r="AB102" i="20"/>
  <c r="AB17" i="20"/>
  <c r="AB109" i="20"/>
  <c r="AC102" i="20"/>
  <c r="AC17" i="20"/>
  <c r="AC100" i="20"/>
  <c r="AC101" i="20" s="1"/>
  <c r="AD104" i="20"/>
  <c r="Z106" i="20"/>
  <c r="AD17" i="20"/>
  <c r="AD102" i="20"/>
  <c r="AC107" i="20"/>
  <c r="AD45" i="20"/>
  <c r="AC11" i="20"/>
  <c r="AC98" i="20"/>
  <c r="AC99" i="20" s="1"/>
  <c r="AA106" i="20"/>
  <c r="Z17" i="20"/>
  <c r="Z102" i="20"/>
  <c r="AD107" i="20"/>
  <c r="AC45" i="20"/>
  <c r="AA102" i="20"/>
  <c r="AA17" i="20"/>
  <c r="AC96" i="20"/>
  <c r="AC97" i="20" s="1"/>
  <c r="AC9" i="20"/>
  <c r="Y98" i="20"/>
  <c r="AB106" i="20"/>
  <c r="Y107" i="20"/>
  <c r="AC109" i="20"/>
  <c r="AB45" i="20"/>
  <c r="Z109" i="20"/>
  <c r="Z96" i="20"/>
  <c r="Z97" i="20" s="1"/>
  <c r="Z9" i="20"/>
  <c r="Z98" i="20"/>
  <c r="Z99" i="20" s="1"/>
  <c r="Z11" i="20"/>
  <c r="AC106" i="20"/>
  <c r="Z107" i="20"/>
  <c r="AD109" i="20"/>
  <c r="AD96" i="20"/>
  <c r="AD97" i="20" s="1"/>
  <c r="AD9" i="20"/>
  <c r="Z103" i="20"/>
  <c r="Y104" i="20"/>
  <c r="AB11" i="20"/>
  <c r="AB98" i="20"/>
  <c r="AB99" i="20" s="1"/>
  <c r="AD106" i="20"/>
  <c r="Y109" i="20"/>
  <c r="Z45" i="20"/>
  <c r="AB11" i="2"/>
  <c r="AD7" i="2"/>
  <c r="X12" i="2"/>
  <c r="AC13" i="2"/>
  <c r="X5" i="2"/>
  <c r="X9" i="2"/>
  <c r="X8" i="2"/>
  <c r="AD50" i="20"/>
  <c r="AD108" i="20"/>
  <c r="AA108" i="20"/>
  <c r="Z108" i="20"/>
  <c r="Z50" i="20"/>
  <c r="AB108" i="20"/>
  <c r="AB50" i="20"/>
  <c r="AC50" i="20"/>
  <c r="AC108" i="20"/>
  <c r="AD100" i="20"/>
  <c r="AD101" i="20" s="1"/>
  <c r="AC27" i="20"/>
  <c r="AD27" i="20"/>
  <c r="Y92" i="20"/>
  <c r="Y95" i="20" s="1"/>
  <c r="AB95" i="20"/>
  <c r="AB7" i="20"/>
  <c r="AC95" i="20"/>
  <c r="AC7" i="20"/>
  <c r="AD7" i="20"/>
  <c r="X6" i="20"/>
  <c r="X5" i="20"/>
  <c r="X4" i="20"/>
  <c r="AA32" i="2"/>
  <c r="AC14" i="2"/>
  <c r="AC6" i="2"/>
  <c r="AC12" i="2"/>
  <c r="Z25" i="2"/>
  <c r="U37" i="2"/>
  <c r="AA8" i="2"/>
  <c r="AB10" i="2"/>
  <c r="AD23" i="2"/>
  <c r="AD14" i="2"/>
  <c r="AB26" i="2"/>
  <c r="AD6" i="2"/>
  <c r="AD29" i="2"/>
  <c r="Y12" i="2"/>
  <c r="Y18" i="2"/>
  <c r="AB19" i="2"/>
  <c r="AB32" i="2"/>
  <c r="Y21" i="2"/>
  <c r="T37" i="2"/>
  <c r="Y11" i="2"/>
  <c r="Z13" i="2"/>
  <c r="AA5" i="2"/>
  <c r="AA7" i="2"/>
  <c r="AB9" i="2"/>
  <c r="AC11" i="2"/>
  <c r="AD13" i="2"/>
  <c r="Z18" i="2"/>
  <c r="AC19" i="2"/>
  <c r="AB22" i="2"/>
  <c r="Y24" i="2"/>
  <c r="AA25" i="2"/>
  <c r="AC26" i="2"/>
  <c r="Y30" i="2"/>
  <c r="AA31" i="2"/>
  <c r="AC32" i="2"/>
  <c r="Y36" i="2"/>
  <c r="AD35" i="2"/>
  <c r="Y10" i="2"/>
  <c r="Z12" i="2"/>
  <c r="AA14" i="2"/>
  <c r="AA6" i="2"/>
  <c r="AB8" i="2"/>
  <c r="AC10" i="2"/>
  <c r="AD12" i="2"/>
  <c r="Y17" i="2"/>
  <c r="AA18" i="2"/>
  <c r="AD19" i="2"/>
  <c r="AA21" i="2"/>
  <c r="AC22" i="2"/>
  <c r="Z24" i="2"/>
  <c r="AB25" i="2"/>
  <c r="AD26" i="2"/>
  <c r="Z30" i="2"/>
  <c r="AB31" i="2"/>
  <c r="AD32" i="2"/>
  <c r="AA36" i="2"/>
  <c r="Y9" i="2"/>
  <c r="Z11" i="2"/>
  <c r="AB5" i="2"/>
  <c r="AB7" i="2"/>
  <c r="AC9" i="2"/>
  <c r="AD11" i="2"/>
  <c r="Z17" i="2"/>
  <c r="AB18" i="2"/>
  <c r="Y20" i="2"/>
  <c r="AB21" i="2"/>
  <c r="AD22" i="2"/>
  <c r="AC25" i="2"/>
  <c r="Y29" i="2"/>
  <c r="AA30" i="2"/>
  <c r="AC31" i="2"/>
  <c r="Y35" i="2"/>
  <c r="AB36" i="2"/>
  <c r="Y8" i="2"/>
  <c r="Z10" i="2"/>
  <c r="AB14" i="2"/>
  <c r="AB6" i="2"/>
  <c r="AC8" i="2"/>
  <c r="AD10" i="2"/>
  <c r="AA17" i="2"/>
  <c r="AC18" i="2"/>
  <c r="AA20" i="2"/>
  <c r="AC21" i="2"/>
  <c r="Y23" i="2"/>
  <c r="AB24" i="2"/>
  <c r="AD25" i="2"/>
  <c r="Z29" i="2"/>
  <c r="AB30" i="2"/>
  <c r="AD31" i="2"/>
  <c r="Z35" i="2"/>
  <c r="AC36" i="2"/>
  <c r="AA23" i="2"/>
  <c r="Y5" i="2"/>
  <c r="Y7" i="2"/>
  <c r="AB13" i="2"/>
  <c r="AC5" i="2"/>
  <c r="AC7" i="2"/>
  <c r="AD9" i="2"/>
  <c r="AB17" i="2"/>
  <c r="AD18" i="2"/>
  <c r="AB20" i="2"/>
  <c r="AD21" i="2"/>
  <c r="Z23" i="2"/>
  <c r="AC24" i="2"/>
  <c r="Y26" i="2"/>
  <c r="AA29" i="2"/>
  <c r="AC30" i="2"/>
  <c r="Y32" i="2"/>
  <c r="AA35" i="2"/>
  <c r="AD36" i="2"/>
  <c r="Y14" i="2"/>
  <c r="Y6" i="2"/>
  <c r="AC17" i="2"/>
  <c r="Y19" i="2"/>
  <c r="AC20" i="2"/>
  <c r="Y22" i="2"/>
  <c r="AB23" i="2"/>
  <c r="AD24" i="2"/>
  <c r="Z26" i="2"/>
  <c r="AB29" i="2"/>
  <c r="AD30" i="2"/>
  <c r="AB35" i="2"/>
  <c r="Y13" i="2"/>
  <c r="AD17" i="2"/>
  <c r="AA19" i="2"/>
  <c r="AD20" i="2"/>
  <c r="Z22" i="2"/>
  <c r="AC23" i="2"/>
  <c r="Y25" i="2"/>
  <c r="AA26" i="2"/>
  <c r="AC29" i="2"/>
  <c r="Y31" i="2"/>
  <c r="AC35" i="2"/>
  <c r="Z36" i="2"/>
  <c r="U23" i="2"/>
  <c r="AB51" i="20" l="1"/>
  <c r="Z110" i="20"/>
  <c r="AC110" i="20"/>
  <c r="AD110" i="20"/>
  <c r="AB110" i="20"/>
  <c r="AD51" i="20"/>
  <c r="AC51" i="20"/>
  <c r="Y15" i="2"/>
  <c r="AB15" i="2"/>
  <c r="AC15" i="2"/>
  <c r="AD15" i="2"/>
  <c r="E115" i="19" l="1"/>
  <c r="E116" i="19"/>
  <c r="E117" i="19"/>
  <c r="E118" i="19"/>
  <c r="E119" i="19"/>
  <c r="E120" i="19"/>
  <c r="T120" i="19"/>
  <c r="T119" i="19"/>
  <c r="T118" i="19"/>
  <c r="T117" i="19"/>
  <c r="T116" i="19"/>
  <c r="T115" i="19"/>
  <c r="T95" i="19"/>
  <c r="T94" i="19"/>
  <c r="T93" i="19"/>
  <c r="T92" i="19"/>
  <c r="T91" i="19"/>
  <c r="T90" i="19"/>
  <c r="T70" i="19"/>
  <c r="T69" i="19"/>
  <c r="T68" i="19"/>
  <c r="T67" i="19"/>
  <c r="T66" i="19"/>
  <c r="T65" i="19"/>
  <c r="T45" i="19"/>
  <c r="T44" i="19"/>
  <c r="T43" i="19"/>
  <c r="T42" i="19"/>
  <c r="T41" i="19"/>
  <c r="T40" i="19"/>
  <c r="E107" i="19"/>
  <c r="E108" i="19"/>
  <c r="E109" i="19"/>
  <c r="E110" i="19"/>
  <c r="E111" i="19"/>
  <c r="T111" i="19"/>
  <c r="T110" i="19"/>
  <c r="T109" i="19"/>
  <c r="T108" i="19"/>
  <c r="T86" i="19"/>
  <c r="T85" i="19"/>
  <c r="T84" i="19"/>
  <c r="T83" i="19"/>
  <c r="T61" i="19"/>
  <c r="T60" i="19"/>
  <c r="T59" i="19"/>
  <c r="T58" i="19"/>
  <c r="T36" i="19"/>
  <c r="T35" i="19"/>
  <c r="T34" i="19"/>
  <c r="T33" i="19"/>
  <c r="T11" i="19"/>
  <c r="T10" i="19"/>
  <c r="T9" i="19"/>
  <c r="T8" i="19"/>
  <c r="Z116" i="19" l="1"/>
  <c r="Z41" i="19"/>
  <c r="U108" i="19"/>
  <c r="V108" i="19" s="1"/>
  <c r="Z35" i="19"/>
  <c r="Z45" i="19"/>
  <c r="Z119" i="19"/>
  <c r="Z115" i="19"/>
  <c r="Z109" i="19"/>
  <c r="Z117" i="19"/>
  <c r="Z120" i="19"/>
  <c r="Z118" i="19"/>
  <c r="V90" i="19"/>
  <c r="V91" i="19"/>
  <c r="V92" i="19"/>
  <c r="V93" i="19"/>
  <c r="V94" i="19"/>
  <c r="V95" i="19"/>
  <c r="V65" i="19"/>
  <c r="V66" i="19"/>
  <c r="V67" i="19"/>
  <c r="V68" i="19"/>
  <c r="V69" i="19"/>
  <c r="V70" i="19"/>
  <c r="V42" i="19"/>
  <c r="V43" i="19"/>
  <c r="V44" i="19"/>
  <c r="Z111" i="19"/>
  <c r="Z108" i="19"/>
  <c r="Z110" i="19"/>
  <c r="V83" i="19"/>
  <c r="V84" i="19"/>
  <c r="V85" i="19"/>
  <c r="V86" i="19"/>
  <c r="V58" i="19"/>
  <c r="V59" i="19"/>
  <c r="V60" i="19"/>
  <c r="V61" i="19"/>
  <c r="V33" i="19"/>
  <c r="T20" i="19"/>
  <c r="T19" i="19"/>
  <c r="T18" i="19"/>
  <c r="T17" i="19"/>
  <c r="T15" i="19"/>
  <c r="V45" i="19" l="1"/>
  <c r="U111" i="19"/>
  <c r="V111" i="19" s="1"/>
  <c r="Z9" i="19"/>
  <c r="U109" i="19"/>
  <c r="V109" i="19" s="1"/>
  <c r="Z10" i="19"/>
  <c r="U110" i="19"/>
  <c r="V110" i="19" s="1"/>
  <c r="V41" i="19"/>
  <c r="V10" i="19"/>
  <c r="V35" i="19"/>
  <c r="V34" i="19"/>
  <c r="Z34" i="19"/>
  <c r="V11" i="19"/>
  <c r="Z11" i="19"/>
  <c r="V8" i="19"/>
  <c r="Z8" i="19"/>
  <c r="V36" i="19"/>
  <c r="Z36" i="19"/>
  <c r="V9" i="19"/>
  <c r="V40" i="19"/>
  <c r="Z40" i="19"/>
  <c r="U119" i="19"/>
  <c r="V119" i="19" s="1"/>
  <c r="Z18" i="19" l="1"/>
  <c r="U118" i="19"/>
  <c r="V118" i="19" s="1"/>
  <c r="Z20" i="19"/>
  <c r="U120" i="19"/>
  <c r="V120" i="19" s="1"/>
  <c r="Z15" i="19"/>
  <c r="U115" i="19"/>
  <c r="V115" i="19" s="1"/>
  <c r="Z17" i="19"/>
  <c r="U117" i="19"/>
  <c r="V117" i="19" s="1"/>
  <c r="V15" i="19"/>
  <c r="V19" i="19"/>
  <c r="Z19" i="19"/>
  <c r="V17" i="19"/>
  <c r="V18" i="19"/>
  <c r="V20" i="19"/>
  <c r="S73" i="15"/>
  <c r="S59" i="15"/>
  <c r="T59" i="15" s="1"/>
  <c r="S44" i="15"/>
  <c r="T44" i="15" s="1"/>
  <c r="T74" i="15" s="1"/>
  <c r="U74" i="15" s="1"/>
  <c r="S29" i="15"/>
  <c r="T29" i="15" s="1"/>
  <c r="S14" i="15"/>
  <c r="U14" i="15" l="1"/>
  <c r="Y14" i="15"/>
  <c r="U44" i="15"/>
  <c r="Y44" i="15"/>
  <c r="U29" i="15"/>
  <c r="Y29" i="15"/>
  <c r="U59" i="15"/>
  <c r="Y59" i="15"/>
  <c r="S40" i="4"/>
  <c r="T40" i="4" s="1"/>
  <c r="Y40" i="4" s="1"/>
  <c r="S39" i="4"/>
  <c r="T39" i="4" s="1"/>
  <c r="Y39" i="4" s="1"/>
  <c r="S38" i="4"/>
  <c r="T38" i="4" s="1"/>
  <c r="Y38" i="4" s="1"/>
  <c r="S37" i="4"/>
  <c r="T37" i="4" s="1"/>
  <c r="Y37" i="4" s="1"/>
  <c r="S36" i="4"/>
  <c r="T36" i="4" s="1"/>
  <c r="Y36" i="4" s="1"/>
  <c r="S34" i="4"/>
  <c r="T34" i="4" s="1"/>
  <c r="Y34" i="4" s="1"/>
  <c r="S33" i="4"/>
  <c r="T33" i="4" s="1"/>
  <c r="Y33" i="4" s="1"/>
  <c r="S32" i="4"/>
  <c r="T32" i="4" s="1"/>
  <c r="Y32" i="4" s="1"/>
  <c r="S31" i="4"/>
  <c r="T31" i="4" s="1"/>
  <c r="Y31" i="4" s="1"/>
  <c r="S30" i="4"/>
  <c r="T30" i="4" s="1"/>
  <c r="Y30" i="4" s="1"/>
  <c r="S44" i="4"/>
  <c r="T44" i="4" s="1"/>
  <c r="Y44" i="4" s="1"/>
  <c r="S45" i="4"/>
  <c r="T45" i="4" s="1"/>
  <c r="Y45" i="4" s="1"/>
  <c r="S46" i="4"/>
  <c r="T46" i="4" s="1"/>
  <c r="Y46" i="4" s="1"/>
  <c r="S47" i="4"/>
  <c r="T47" i="4" s="1"/>
  <c r="Y47" i="4" s="1"/>
  <c r="S49" i="4"/>
  <c r="T49" i="4" s="1"/>
  <c r="Y49" i="4" s="1"/>
  <c r="S50" i="4"/>
  <c r="T50" i="4" s="1"/>
  <c r="Y50" i="4" s="1"/>
  <c r="S51" i="4"/>
  <c r="T51" i="4" s="1"/>
  <c r="Y51" i="4" s="1"/>
  <c r="S52" i="4"/>
  <c r="T52" i="4" s="1"/>
  <c r="Y52" i="4" s="1"/>
  <c r="S53" i="4"/>
  <c r="T53" i="4" s="1"/>
  <c r="Y53" i="4" s="1"/>
  <c r="S17" i="4"/>
  <c r="T17" i="4" s="1"/>
  <c r="Y17" i="4" s="1"/>
  <c r="D98" i="9"/>
  <c r="D99" i="9"/>
  <c r="D94" i="9"/>
  <c r="D103" i="20" l="1"/>
  <c r="D104" i="20"/>
  <c r="D102" i="20"/>
  <c r="D51" i="10" l="1"/>
  <c r="D52" i="10"/>
  <c r="D53" i="10"/>
  <c r="D54" i="10"/>
  <c r="S54" i="10"/>
  <c r="S53" i="10"/>
  <c r="S52" i="10"/>
  <c r="S51" i="10"/>
  <c r="S43" i="10"/>
  <c r="S42" i="10"/>
  <c r="S41" i="10"/>
  <c r="S40" i="10"/>
  <c r="S32" i="10"/>
  <c r="S31" i="10"/>
  <c r="S30" i="10"/>
  <c r="S29" i="10"/>
  <c r="S21" i="10"/>
  <c r="S20" i="10"/>
  <c r="S19" i="10"/>
  <c r="S18" i="10"/>
  <c r="T30" i="10" l="1"/>
  <c r="AA30" i="10" s="1"/>
  <c r="Y30" i="10" s="1"/>
  <c r="T32" i="10"/>
  <c r="AA32" i="10" s="1"/>
  <c r="Y32" i="10" s="1"/>
  <c r="T19" i="10"/>
  <c r="U19" i="10" s="1"/>
  <c r="T41" i="10"/>
  <c r="U41" i="10" s="1"/>
  <c r="T29" i="10"/>
  <c r="AA29" i="10" s="1"/>
  <c r="Y29" i="10" s="1"/>
  <c r="T31" i="10"/>
  <c r="U31" i="10" s="1"/>
  <c r="T18" i="10"/>
  <c r="U18" i="10" s="1"/>
  <c r="T20" i="10"/>
  <c r="U20" i="10" s="1"/>
  <c r="T42" i="10"/>
  <c r="AA42" i="10" s="1"/>
  <c r="Y42" i="10" s="1"/>
  <c r="T40" i="10"/>
  <c r="U40" i="10" s="1"/>
  <c r="T21" i="10"/>
  <c r="U21" i="10" s="1"/>
  <c r="T43" i="10"/>
  <c r="U43" i="10" s="1"/>
  <c r="U30" i="10"/>
  <c r="U32" i="10"/>
  <c r="U29" i="10" l="1"/>
  <c r="U42" i="10"/>
  <c r="AA43" i="10"/>
  <c r="Y43" i="10" s="1"/>
  <c r="AA41" i="10"/>
  <c r="Y41" i="10" s="1"/>
  <c r="AA18" i="10"/>
  <c r="Y18" i="10" s="1"/>
  <c r="AA20" i="10"/>
  <c r="Y20" i="10" s="1"/>
  <c r="AA19" i="10"/>
  <c r="Y19" i="10" s="1"/>
  <c r="AA21" i="10"/>
  <c r="Y21" i="10" s="1"/>
  <c r="AA40" i="10"/>
  <c r="Y40" i="10" s="1"/>
  <c r="AA31" i="10"/>
  <c r="Y31" i="10" s="1"/>
  <c r="S10" i="10"/>
  <c r="S9" i="10"/>
  <c r="S8" i="10"/>
  <c r="D65" i="11"/>
  <c r="D66" i="11"/>
  <c r="D67" i="11"/>
  <c r="D58" i="11"/>
  <c r="D59" i="11"/>
  <c r="D60" i="11"/>
  <c r="D61" i="11"/>
  <c r="D62" i="11"/>
  <c r="D63" i="11"/>
  <c r="D64" i="11"/>
  <c r="D57" i="11"/>
  <c r="T8" i="10" l="1"/>
  <c r="T52" i="10" s="1"/>
  <c r="T9" i="10"/>
  <c r="T53" i="10" s="1"/>
  <c r="U53" i="10" s="1"/>
  <c r="T10" i="10"/>
  <c r="T54" i="10" s="1"/>
  <c r="AA54" i="10" s="1"/>
  <c r="AA52" i="10"/>
  <c r="U8" i="10"/>
  <c r="S7" i="10"/>
  <c r="AA8" i="10" l="1"/>
  <c r="Y8" i="10" s="1"/>
  <c r="AA10" i="10"/>
  <c r="Y10" i="10" s="1"/>
  <c r="AA9" i="10"/>
  <c r="Y9" i="10" s="1"/>
  <c r="AA53" i="10"/>
  <c r="T7" i="10"/>
  <c r="T51" i="10" s="1"/>
  <c r="U10" i="10"/>
  <c r="U9" i="10"/>
  <c r="U54" i="10"/>
  <c r="AA51" i="10"/>
  <c r="U52" i="10"/>
  <c r="AA7" i="10" l="1"/>
  <c r="Y7" i="10" s="1"/>
  <c r="U7" i="10"/>
  <c r="U51" i="10"/>
  <c r="T82" i="19"/>
  <c r="T32" i="19"/>
  <c r="T107" i="19"/>
  <c r="T57" i="19"/>
  <c r="T7" i="19"/>
  <c r="Z32" i="19" l="1"/>
  <c r="V57" i="19"/>
  <c r="V82" i="19"/>
  <c r="U107" i="19" l="1"/>
  <c r="V107" i="19" s="1"/>
  <c r="V32" i="19"/>
  <c r="V7" i="19"/>
  <c r="Z7" i="19"/>
  <c r="Z107" i="19" s="1"/>
  <c r="S11" i="11" l="1"/>
  <c r="T11" i="11" s="1"/>
  <c r="Y7" i="11"/>
  <c r="Z137" i="5"/>
  <c r="S128" i="5"/>
  <c r="S101" i="5"/>
  <c r="T101" i="5" s="1"/>
  <c r="Y101" i="5" s="1"/>
  <c r="Y110" i="5" s="1"/>
  <c r="S74" i="5"/>
  <c r="T74" i="5" s="1"/>
  <c r="Y74" i="5" s="1"/>
  <c r="Y83" i="5" s="1"/>
  <c r="S58" i="5"/>
  <c r="T58" i="5" s="1"/>
  <c r="Y58" i="5" s="1"/>
  <c r="S59" i="5"/>
  <c r="T59" i="5" s="1"/>
  <c r="Y59" i="5" s="1"/>
  <c r="S60" i="5"/>
  <c r="T60" i="5" s="1"/>
  <c r="Y60" i="5" s="1"/>
  <c r="S61" i="5"/>
  <c r="T61" i="5" s="1"/>
  <c r="Y61" i="5" s="1"/>
  <c r="S62" i="5"/>
  <c r="T62" i="5" s="1"/>
  <c r="Y62" i="5" s="1"/>
  <c r="Z63" i="5"/>
  <c r="AA63" i="5"/>
  <c r="AB63" i="5"/>
  <c r="AC63" i="5"/>
  <c r="AD63" i="5"/>
  <c r="S64" i="5"/>
  <c r="T64" i="5" s="1"/>
  <c r="Y64" i="5" s="1"/>
  <c r="S65" i="5"/>
  <c r="T65" i="5" s="1"/>
  <c r="Y65" i="5" s="1"/>
  <c r="S66" i="5"/>
  <c r="S67" i="5"/>
  <c r="S68" i="5"/>
  <c r="T68" i="5" s="1"/>
  <c r="Y68" i="5" s="1"/>
  <c r="S69" i="5"/>
  <c r="T69" i="5" s="1"/>
  <c r="Y69" i="5" s="1"/>
  <c r="Z70" i="5"/>
  <c r="AA70" i="5"/>
  <c r="AB70" i="5"/>
  <c r="AC70" i="5"/>
  <c r="AD70" i="5"/>
  <c r="S71" i="5"/>
  <c r="T71" i="5" s="1"/>
  <c r="Y71" i="5" s="1"/>
  <c r="S72" i="5"/>
  <c r="T72" i="5" s="1"/>
  <c r="Y72" i="5" s="1"/>
  <c r="Z73" i="5"/>
  <c r="AA73" i="5"/>
  <c r="AB73" i="5"/>
  <c r="AC73" i="5"/>
  <c r="AD73" i="5"/>
  <c r="S75" i="5"/>
  <c r="T75" i="5" s="1"/>
  <c r="AA75" i="5" s="1"/>
  <c r="S76" i="5"/>
  <c r="T76" i="5" s="1"/>
  <c r="AA76" i="5" s="1"/>
  <c r="S77" i="5"/>
  <c r="S78" i="5"/>
  <c r="S79" i="5"/>
  <c r="T79" i="5" s="1"/>
  <c r="AA79" i="5" s="1"/>
  <c r="S80" i="5"/>
  <c r="T80" i="5" s="1"/>
  <c r="AA80" i="5" s="1"/>
  <c r="S81" i="5"/>
  <c r="S82" i="5"/>
  <c r="T82" i="5" s="1"/>
  <c r="AA82" i="5" s="1"/>
  <c r="S47" i="5"/>
  <c r="T47" i="5" s="1"/>
  <c r="Y47" i="5" s="1"/>
  <c r="Y56" i="5" s="1"/>
  <c r="S20" i="5"/>
  <c r="T20" i="5" s="1"/>
  <c r="Y20" i="5" s="1"/>
  <c r="Y29" i="5" s="1"/>
  <c r="T77" i="5" l="1"/>
  <c r="AA77" i="5" s="1"/>
  <c r="T63" i="5"/>
  <c r="T81" i="5"/>
  <c r="T73" i="5"/>
  <c r="T67" i="5"/>
  <c r="Y67" i="5" s="1"/>
  <c r="T128" i="5"/>
  <c r="Y128" i="5" s="1"/>
  <c r="T78" i="5"/>
  <c r="T66" i="5"/>
  <c r="Z84" i="5"/>
  <c r="AB84" i="5"/>
  <c r="U77" i="5"/>
  <c r="U72" i="5"/>
  <c r="U71" i="5"/>
  <c r="Y73" i="5"/>
  <c r="AD84" i="5"/>
  <c r="AC84" i="5"/>
  <c r="U82" i="5"/>
  <c r="U68" i="5"/>
  <c r="U65" i="5"/>
  <c r="U69" i="5"/>
  <c r="U101" i="5"/>
  <c r="U75" i="5"/>
  <c r="U64" i="5"/>
  <c r="U79" i="5"/>
  <c r="U76" i="5"/>
  <c r="U74" i="5"/>
  <c r="U60" i="5"/>
  <c r="U59" i="5"/>
  <c r="U61" i="5"/>
  <c r="U62" i="5"/>
  <c r="U58" i="5"/>
  <c r="U47" i="5"/>
  <c r="U20" i="5"/>
  <c r="U128" i="5" l="1"/>
  <c r="U66" i="5"/>
  <c r="Y66" i="5"/>
  <c r="Y70" i="5" s="1"/>
  <c r="T83" i="5"/>
  <c r="AA78" i="5"/>
  <c r="U73" i="5"/>
  <c r="T70" i="5"/>
  <c r="T84" i="5" s="1"/>
  <c r="U81" i="5"/>
  <c r="U83" i="5" s="1"/>
  <c r="AA81" i="5"/>
  <c r="U67" i="5"/>
  <c r="U70" i="5" s="1"/>
  <c r="U63" i="5"/>
  <c r="U78" i="5"/>
  <c r="U80" i="5"/>
  <c r="Y63" i="5"/>
  <c r="AA83" i="5" l="1"/>
  <c r="AA84" i="5" s="1"/>
  <c r="U84" i="5"/>
  <c r="Y84" i="5"/>
  <c r="AA128" i="19"/>
  <c r="AA129" i="19" s="1"/>
  <c r="AB128" i="19"/>
  <c r="AB129" i="19" s="1"/>
  <c r="AC128" i="19"/>
  <c r="AC129" i="19" s="1"/>
  <c r="AE128" i="19"/>
  <c r="AE129" i="19" s="1"/>
  <c r="T26" i="17" l="1"/>
  <c r="T25" i="17"/>
  <c r="T24" i="17"/>
  <c r="T23" i="17"/>
  <c r="D46" i="20" l="1"/>
  <c r="D47" i="20"/>
  <c r="D107" i="20" l="1"/>
  <c r="D106" i="20"/>
  <c r="D89" i="20"/>
  <c r="D88" i="20"/>
  <c r="D69" i="20"/>
  <c r="D68" i="20"/>
  <c r="D21" i="20"/>
  <c r="D20" i="20"/>
  <c r="S109" i="20"/>
  <c r="S108" i="20"/>
  <c r="S107" i="20"/>
  <c r="S106" i="20"/>
  <c r="S104" i="20"/>
  <c r="S103" i="20"/>
  <c r="S102" i="20"/>
  <c r="Z85" i="20"/>
  <c r="AB85" i="20"/>
  <c r="AC85" i="20"/>
  <c r="AD85" i="20"/>
  <c r="AD90" i="20"/>
  <c r="AC90" i="20"/>
  <c r="AB90" i="20"/>
  <c r="Z90" i="20"/>
  <c r="S89" i="20"/>
  <c r="S88" i="20"/>
  <c r="S87" i="20"/>
  <c r="T87" i="20" s="1"/>
  <c r="S86" i="20"/>
  <c r="S84" i="20"/>
  <c r="T84" i="20" s="1"/>
  <c r="S83" i="20"/>
  <c r="S82" i="20"/>
  <c r="AB65" i="20"/>
  <c r="AC65" i="20"/>
  <c r="AD65" i="20"/>
  <c r="Z65" i="20"/>
  <c r="AD70" i="20"/>
  <c r="AC70" i="20"/>
  <c r="AB70" i="20"/>
  <c r="Z70" i="20"/>
  <c r="S69" i="20"/>
  <c r="S68" i="20"/>
  <c r="S67" i="20"/>
  <c r="T67" i="20" s="1"/>
  <c r="S66" i="20"/>
  <c r="S64" i="20"/>
  <c r="T64" i="20" s="1"/>
  <c r="S63" i="20"/>
  <c r="S62" i="20"/>
  <c r="Z22" i="20"/>
  <c r="AB22" i="20"/>
  <c r="AB23" i="20" s="1"/>
  <c r="AC22" i="20"/>
  <c r="AC23" i="20" s="1"/>
  <c r="AD22" i="20"/>
  <c r="AD23" i="20" s="1"/>
  <c r="S49" i="20"/>
  <c r="S48" i="20"/>
  <c r="S47" i="20"/>
  <c r="T47" i="20" s="1"/>
  <c r="S46" i="20"/>
  <c r="S44" i="20"/>
  <c r="S43" i="20"/>
  <c r="S42" i="20"/>
  <c r="S21" i="20"/>
  <c r="S20" i="20"/>
  <c r="S16" i="20"/>
  <c r="S15" i="20"/>
  <c r="T68" i="20" l="1"/>
  <c r="Y68" i="20" s="1"/>
  <c r="T89" i="20"/>
  <c r="U89" i="20" s="1"/>
  <c r="T49" i="20"/>
  <c r="AA49" i="20" s="1"/>
  <c r="T82" i="20"/>
  <c r="Y82" i="20" s="1"/>
  <c r="T20" i="20"/>
  <c r="T62" i="20"/>
  <c r="Y62" i="20" s="1"/>
  <c r="T83" i="20"/>
  <c r="Y83" i="20" s="1"/>
  <c r="T43" i="20"/>
  <c r="U43" i="20" s="1"/>
  <c r="T86" i="20"/>
  <c r="U86" i="20" s="1"/>
  <c r="T69" i="20"/>
  <c r="U69" i="20" s="1"/>
  <c r="T21" i="20"/>
  <c r="T42" i="20"/>
  <c r="U42" i="20" s="1"/>
  <c r="T63" i="20"/>
  <c r="U63" i="20" s="1"/>
  <c r="T44" i="20"/>
  <c r="AA44" i="20" s="1"/>
  <c r="AA45" i="20" s="1"/>
  <c r="T66" i="20"/>
  <c r="Y66" i="20" s="1"/>
  <c r="T88" i="20"/>
  <c r="Y88" i="20" s="1"/>
  <c r="T16" i="20"/>
  <c r="U16" i="20" s="1"/>
  <c r="T15" i="20"/>
  <c r="Y15" i="20" s="1"/>
  <c r="AA47" i="20"/>
  <c r="T48" i="20"/>
  <c r="Y48" i="20" s="1"/>
  <c r="T46" i="20"/>
  <c r="Y46" i="20" s="1"/>
  <c r="U64" i="20"/>
  <c r="AA64" i="20"/>
  <c r="AA65" i="20" s="1"/>
  <c r="D108" i="20"/>
  <c r="U84" i="20"/>
  <c r="AA84" i="20"/>
  <c r="AA85" i="20" s="1"/>
  <c r="U87" i="20"/>
  <c r="AA87" i="20"/>
  <c r="U67" i="20"/>
  <c r="AA67" i="20"/>
  <c r="D109" i="20"/>
  <c r="U47" i="20"/>
  <c r="U15" i="20" l="1"/>
  <c r="AA89" i="20"/>
  <c r="AA90" i="20" s="1"/>
  <c r="AA50" i="20"/>
  <c r="T65" i="20"/>
  <c r="U83" i="20"/>
  <c r="Y63" i="20"/>
  <c r="Y65" i="20" s="1"/>
  <c r="U66" i="20"/>
  <c r="U62" i="20"/>
  <c r="U65" i="20" s="1"/>
  <c r="Y43" i="20"/>
  <c r="Y70" i="20"/>
  <c r="U88" i="20"/>
  <c r="U90" i="20" s="1"/>
  <c r="AA69" i="20"/>
  <c r="AA70" i="20" s="1"/>
  <c r="U82" i="20"/>
  <c r="T45" i="20"/>
  <c r="T108" i="20"/>
  <c r="T104" i="20"/>
  <c r="Y42" i="20"/>
  <c r="U44" i="20"/>
  <c r="U45" i="20" s="1"/>
  <c r="AA16" i="20"/>
  <c r="AA104" i="20" s="1"/>
  <c r="T85" i="20"/>
  <c r="T109" i="20"/>
  <c r="T90" i="20"/>
  <c r="T103" i="20"/>
  <c r="U20" i="20"/>
  <c r="Y20" i="20"/>
  <c r="Y108" i="20" s="1"/>
  <c r="Y86" i="20"/>
  <c r="Y90" i="20" s="1"/>
  <c r="U46" i="20"/>
  <c r="U21" i="20"/>
  <c r="AA21" i="20"/>
  <c r="T70" i="20"/>
  <c r="U68" i="20"/>
  <c r="U49" i="20"/>
  <c r="U48" i="20"/>
  <c r="T50" i="20"/>
  <c r="Y85" i="20"/>
  <c r="Y50" i="20"/>
  <c r="U70" i="20" l="1"/>
  <c r="Y103" i="20"/>
  <c r="AA109" i="20"/>
  <c r="U85" i="20"/>
  <c r="Y45" i="20"/>
  <c r="U104" i="20"/>
  <c r="U103" i="20"/>
  <c r="U50" i="20"/>
  <c r="U109" i="20"/>
  <c r="U108" i="20"/>
  <c r="S64" i="11"/>
  <c r="S63" i="11"/>
  <c r="S51" i="11"/>
  <c r="S50" i="11"/>
  <c r="S38" i="11"/>
  <c r="S37" i="11"/>
  <c r="S25" i="11"/>
  <c r="S24" i="11"/>
  <c r="S12" i="11"/>
  <c r="Y11" i="11"/>
  <c r="S62" i="11"/>
  <c r="S61" i="11"/>
  <c r="S60" i="11"/>
  <c r="S59" i="11"/>
  <c r="S49" i="11"/>
  <c r="S48" i="11"/>
  <c r="S47" i="11"/>
  <c r="S46" i="11"/>
  <c r="S36" i="11"/>
  <c r="S35" i="11"/>
  <c r="S34" i="11"/>
  <c r="S33" i="11"/>
  <c r="S23" i="11"/>
  <c r="S22" i="11"/>
  <c r="S21" i="11"/>
  <c r="S20" i="11"/>
  <c r="AA10" i="11"/>
  <c r="Y9" i="11"/>
  <c r="AA8" i="11"/>
  <c r="T24" i="11" l="1"/>
  <c r="Y24" i="11" s="1"/>
  <c r="T21" i="11"/>
  <c r="U21" i="11" s="1"/>
  <c r="T22" i="11"/>
  <c r="U22" i="11" s="1"/>
  <c r="T23" i="11"/>
  <c r="T25" i="11"/>
  <c r="AA25" i="11" s="1"/>
  <c r="T37" i="11"/>
  <c r="Y37" i="11" s="1"/>
  <c r="T34" i="11"/>
  <c r="U34" i="11" s="1"/>
  <c r="T50" i="11"/>
  <c r="U50" i="11" s="1"/>
  <c r="T12" i="11"/>
  <c r="AA12" i="11" s="1"/>
  <c r="T48" i="11"/>
  <c r="U48" i="11" s="1"/>
  <c r="T49" i="11"/>
  <c r="U49" i="11" s="1"/>
  <c r="T33" i="11"/>
  <c r="U33" i="11" s="1"/>
  <c r="T35" i="11"/>
  <c r="Y35" i="11" s="1"/>
  <c r="T36" i="11"/>
  <c r="AA36" i="11" s="1"/>
  <c r="T51" i="11"/>
  <c r="U51" i="11" s="1"/>
  <c r="T47" i="11"/>
  <c r="U47" i="11" s="1"/>
  <c r="T38" i="11"/>
  <c r="AA38" i="11" s="1"/>
  <c r="T20" i="11"/>
  <c r="U20" i="11" s="1"/>
  <c r="T46" i="11"/>
  <c r="U46" i="11" s="1"/>
  <c r="U38" i="11"/>
  <c r="U24" i="11"/>
  <c r="U11" i="11"/>
  <c r="U9" i="11"/>
  <c r="U10" i="11"/>
  <c r="U8" i="11"/>
  <c r="U7" i="11"/>
  <c r="U37" i="11" l="1"/>
  <c r="U35" i="11"/>
  <c r="Y22" i="11"/>
  <c r="U12" i="11"/>
  <c r="T62" i="11"/>
  <c r="U62" i="11" s="1"/>
  <c r="U25" i="11"/>
  <c r="Y20" i="11"/>
  <c r="Y50" i="11"/>
  <c r="Y48" i="11"/>
  <c r="U23" i="11"/>
  <c r="Y33" i="11"/>
  <c r="Y46" i="11"/>
  <c r="AA23" i="11"/>
  <c r="U36" i="11"/>
  <c r="AA51" i="11"/>
  <c r="AA49" i="11"/>
  <c r="AA34" i="11"/>
  <c r="AA21" i="11"/>
  <c r="AA47" i="11"/>
  <c r="T61" i="11"/>
  <c r="Y61" i="11" s="1"/>
  <c r="T64" i="11"/>
  <c r="T63" i="11"/>
  <c r="T59" i="11"/>
  <c r="T60" i="11"/>
  <c r="U60" i="11" s="1"/>
  <c r="AA60" i="11"/>
  <c r="S66" i="11"/>
  <c r="S53" i="11"/>
  <c r="S40" i="11"/>
  <c r="S27" i="11"/>
  <c r="S14" i="11"/>
  <c r="D106" i="9"/>
  <c r="D104" i="9"/>
  <c r="D105" i="9"/>
  <c r="D102" i="9"/>
  <c r="S102" i="9"/>
  <c r="S104" i="9"/>
  <c r="S106" i="9"/>
  <c r="S81" i="9"/>
  <c r="S83" i="9"/>
  <c r="S85" i="9"/>
  <c r="S64" i="9"/>
  <c r="S62" i="9"/>
  <c r="S60" i="9"/>
  <c r="S43" i="9"/>
  <c r="S41" i="9"/>
  <c r="S39" i="9"/>
  <c r="S22" i="9"/>
  <c r="S20" i="9"/>
  <c r="S18" i="9"/>
  <c r="AA15" i="9"/>
  <c r="Y14" i="9"/>
  <c r="S22" i="5"/>
  <c r="T22" i="5" s="1"/>
  <c r="AA22" i="5" s="1"/>
  <c r="AA62" i="11" l="1"/>
  <c r="U61" i="11"/>
  <c r="U63" i="11"/>
  <c r="Y63" i="11"/>
  <c r="U59" i="11"/>
  <c r="Y59" i="11"/>
  <c r="U64" i="11"/>
  <c r="AA64" i="11"/>
  <c r="T14" i="11"/>
  <c r="U14" i="11" s="1"/>
  <c r="T27" i="11"/>
  <c r="U27" i="11" s="1"/>
  <c r="T40" i="11"/>
  <c r="U40" i="11" s="1"/>
  <c r="T53" i="11"/>
  <c r="U53" i="11" s="1"/>
  <c r="Y60" i="9"/>
  <c r="Y77" i="9"/>
  <c r="Y62" i="9"/>
  <c r="U57" i="9"/>
  <c r="U18" i="9"/>
  <c r="U64" i="9"/>
  <c r="U20" i="9"/>
  <c r="U71" i="9"/>
  <c r="U48" i="9"/>
  <c r="U75" i="9"/>
  <c r="U6" i="9"/>
  <c r="U52" i="9"/>
  <c r="Y22" i="9"/>
  <c r="U8" i="9"/>
  <c r="U50" i="9"/>
  <c r="U92" i="9"/>
  <c r="U39" i="9"/>
  <c r="Y81" i="9"/>
  <c r="U81" i="9"/>
  <c r="U78" i="9"/>
  <c r="Y29" i="9"/>
  <c r="U90" i="9"/>
  <c r="U83" i="9"/>
  <c r="U31" i="9"/>
  <c r="Y35" i="9"/>
  <c r="U69" i="9"/>
  <c r="U94" i="9"/>
  <c r="U41" i="9"/>
  <c r="Y33" i="9"/>
  <c r="U99" i="9"/>
  <c r="U56" i="9"/>
  <c r="Y96" i="9"/>
  <c r="U96" i="9"/>
  <c r="Y27" i="9"/>
  <c r="U54" i="9"/>
  <c r="U85" i="9"/>
  <c r="U10" i="9"/>
  <c r="Y12" i="9"/>
  <c r="U36" i="9"/>
  <c r="U73" i="9"/>
  <c r="U98" i="9"/>
  <c r="Y43" i="9"/>
  <c r="Y106" i="9"/>
  <c r="U106" i="9"/>
  <c r="U62" i="9"/>
  <c r="U60" i="9"/>
  <c r="U22" i="9"/>
  <c r="U27" i="9"/>
  <c r="U15" i="9"/>
  <c r="U14" i="9"/>
  <c r="U12" i="9"/>
  <c r="U22" i="5"/>
  <c r="Y14" i="11" l="1"/>
  <c r="Y53" i="11"/>
  <c r="Y40" i="11"/>
  <c r="Y27" i="11"/>
  <c r="T66" i="11"/>
  <c r="Y66" i="11" s="1"/>
  <c r="Y56" i="9"/>
  <c r="Y75" i="9"/>
  <c r="U29" i="9"/>
  <c r="Y85" i="9"/>
  <c r="Y10" i="9"/>
  <c r="U35" i="9"/>
  <c r="Y8" i="9"/>
  <c r="U33" i="9"/>
  <c r="U77" i="9"/>
  <c r="Y64" i="9"/>
  <c r="Y73" i="9"/>
  <c r="Y69" i="9"/>
  <c r="Y39" i="9"/>
  <c r="Y48" i="9"/>
  <c r="U43" i="9"/>
  <c r="Y54" i="9"/>
  <c r="Y90" i="9"/>
  <c r="Y18" i="9"/>
  <c r="Y92" i="9"/>
  <c r="Y52" i="9"/>
  <c r="Y71" i="9"/>
  <c r="Y41" i="9"/>
  <c r="Y31" i="9"/>
  <c r="Y50" i="9"/>
  <c r="Y6" i="9"/>
  <c r="Y20" i="9"/>
  <c r="Y98" i="9"/>
  <c r="Y94" i="9"/>
  <c r="Y83" i="9"/>
  <c r="AA78" i="9"/>
  <c r="AA57" i="9"/>
  <c r="AA36" i="9"/>
  <c r="AA99" i="9"/>
  <c r="U104" i="9"/>
  <c r="Y104" i="9"/>
  <c r="U102" i="9"/>
  <c r="Y102" i="9"/>
  <c r="E106" i="19"/>
  <c r="E112" i="19"/>
  <c r="E113" i="19"/>
  <c r="E114" i="19"/>
  <c r="E121" i="19"/>
  <c r="E122" i="19"/>
  <c r="E123" i="19"/>
  <c r="E124" i="19"/>
  <c r="E125" i="19"/>
  <c r="E126" i="19"/>
  <c r="E127" i="19"/>
  <c r="E105" i="19"/>
  <c r="AE103" i="19"/>
  <c r="AE104" i="19" s="1"/>
  <c r="AC103" i="19"/>
  <c r="AC104" i="19" s="1"/>
  <c r="AB103" i="19"/>
  <c r="AB104" i="19" s="1"/>
  <c r="AA103" i="19"/>
  <c r="AA104" i="19" s="1"/>
  <c r="AE78" i="19"/>
  <c r="AE79" i="19" s="1"/>
  <c r="AC78" i="19"/>
  <c r="AC79" i="19" s="1"/>
  <c r="AB78" i="19"/>
  <c r="AB79" i="19" s="1"/>
  <c r="AA78" i="19"/>
  <c r="AA79" i="19" s="1"/>
  <c r="AE53" i="19"/>
  <c r="AE54" i="19" s="1"/>
  <c r="AC53" i="19"/>
  <c r="AC54" i="19" s="1"/>
  <c r="AB53" i="19"/>
  <c r="AB54" i="19" s="1"/>
  <c r="AA53" i="19"/>
  <c r="AA54" i="19" s="1"/>
  <c r="AA28" i="19"/>
  <c r="AA29" i="19" s="1"/>
  <c r="AB28" i="19"/>
  <c r="AB29" i="19" s="1"/>
  <c r="AC28" i="19"/>
  <c r="AC29" i="19" s="1"/>
  <c r="AE28" i="19"/>
  <c r="AE29" i="19" s="1"/>
  <c r="T127" i="19"/>
  <c r="T126" i="19"/>
  <c r="T125" i="19"/>
  <c r="T124" i="19"/>
  <c r="T123" i="19"/>
  <c r="T122" i="19"/>
  <c r="T121" i="19"/>
  <c r="T102" i="19"/>
  <c r="T101" i="19"/>
  <c r="AD103" i="19" s="1"/>
  <c r="AD104" i="19" s="1"/>
  <c r="T100" i="19"/>
  <c r="T99" i="19"/>
  <c r="T98" i="19"/>
  <c r="T97" i="19"/>
  <c r="T96" i="19"/>
  <c r="T77" i="19"/>
  <c r="T76" i="19"/>
  <c r="AD78" i="19" s="1"/>
  <c r="AD79" i="19" s="1"/>
  <c r="T75" i="19"/>
  <c r="T74" i="19"/>
  <c r="T73" i="19"/>
  <c r="T72" i="19"/>
  <c r="T71" i="19"/>
  <c r="T52" i="19"/>
  <c r="T51" i="19"/>
  <c r="AD53" i="19" s="1"/>
  <c r="AD54" i="19" s="1"/>
  <c r="T50" i="19"/>
  <c r="T49" i="19"/>
  <c r="T48" i="19"/>
  <c r="T47" i="19"/>
  <c r="T46" i="19"/>
  <c r="T26" i="19"/>
  <c r="T16" i="19"/>
  <c r="T21" i="19"/>
  <c r="V21" i="19" s="1"/>
  <c r="T22" i="19"/>
  <c r="T23" i="19"/>
  <c r="T24" i="19"/>
  <c r="T25" i="19"/>
  <c r="V25" i="19" s="1"/>
  <c r="T27" i="19"/>
  <c r="U66" i="11" l="1"/>
  <c r="U126" i="19"/>
  <c r="U124" i="19"/>
  <c r="U116" i="19"/>
  <c r="V116" i="19" s="1"/>
  <c r="V96" i="19"/>
  <c r="V97" i="19"/>
  <c r="V98" i="19"/>
  <c r="V99" i="19"/>
  <c r="V100" i="19"/>
  <c r="V101" i="19"/>
  <c r="V102" i="19"/>
  <c r="V71" i="19"/>
  <c r="V73" i="19"/>
  <c r="V74" i="19"/>
  <c r="V75" i="19"/>
  <c r="V76" i="19"/>
  <c r="V77" i="19"/>
  <c r="V47" i="19"/>
  <c r="V48" i="19"/>
  <c r="V49" i="19"/>
  <c r="V50" i="19"/>
  <c r="V51" i="19"/>
  <c r="V52" i="19"/>
  <c r="V22" i="19"/>
  <c r="Z125" i="19"/>
  <c r="Z23" i="19" l="1"/>
  <c r="Z123" i="19" s="1"/>
  <c r="U123" i="19"/>
  <c r="V123" i="19" s="1"/>
  <c r="Z46" i="19"/>
  <c r="Z121" i="19" s="1"/>
  <c r="U121" i="19"/>
  <c r="Z72" i="19"/>
  <c r="Z122" i="19" s="1"/>
  <c r="U122" i="19"/>
  <c r="V122" i="19" s="1"/>
  <c r="Z27" i="19"/>
  <c r="Z127" i="19" s="1"/>
  <c r="U127" i="19"/>
  <c r="V127" i="19" s="1"/>
  <c r="V26" i="19"/>
  <c r="AD26" i="19"/>
  <c r="AD28" i="19" s="1"/>
  <c r="AD29" i="19" s="1"/>
  <c r="V16" i="19"/>
  <c r="Z16" i="19"/>
  <c r="V24" i="19"/>
  <c r="Z24" i="19"/>
  <c r="Z124" i="19" s="1"/>
  <c r="V125" i="19"/>
  <c r="V124" i="19"/>
  <c r="V27" i="19"/>
  <c r="V23" i="19"/>
  <c r="V72" i="19"/>
  <c r="V46" i="19"/>
  <c r="V126" i="19" l="1"/>
  <c r="AD126" i="19"/>
  <c r="AD128" i="19" s="1"/>
  <c r="AD129" i="19" s="1"/>
  <c r="V121" i="19"/>
  <c r="D103" i="9" l="1"/>
  <c r="D101" i="9"/>
  <c r="D89" i="9"/>
  <c r="D91" i="9"/>
  <c r="D93" i="9"/>
  <c r="T93" i="9" s="1"/>
  <c r="D95" i="9"/>
  <c r="D97" i="9"/>
  <c r="D88" i="9"/>
  <c r="S28" i="9"/>
  <c r="S49" i="9"/>
  <c r="S70" i="9"/>
  <c r="S91" i="9"/>
  <c r="S7" i="9"/>
  <c r="S40" i="9" l="1"/>
  <c r="S61" i="9"/>
  <c r="S63" i="9"/>
  <c r="AA63" i="9" s="1"/>
  <c r="S103" i="9"/>
  <c r="S82" i="9"/>
  <c r="S97" i="9"/>
  <c r="S88" i="9"/>
  <c r="S76" i="9"/>
  <c r="S67" i="9"/>
  <c r="S55" i="9"/>
  <c r="S46" i="9"/>
  <c r="AA91" i="9"/>
  <c r="AA61" i="9"/>
  <c r="AA40" i="9"/>
  <c r="S19" i="9"/>
  <c r="S105" i="9"/>
  <c r="S84" i="9"/>
  <c r="S42" i="9"/>
  <c r="AA103" i="9" l="1"/>
  <c r="AA105" i="9"/>
  <c r="AA82" i="9"/>
  <c r="U19" i="9"/>
  <c r="U42" i="9"/>
  <c r="AA84" i="9"/>
  <c r="U91" i="9"/>
  <c r="U103" i="9"/>
  <c r="U61" i="9"/>
  <c r="U40" i="9"/>
  <c r="U105" i="9"/>
  <c r="U63" i="9"/>
  <c r="U84" i="9" l="1"/>
  <c r="AA42" i="9"/>
  <c r="U82" i="9"/>
  <c r="AA19" i="9"/>
  <c r="S34" i="9"/>
  <c r="AA28" i="9"/>
  <c r="S25" i="9"/>
  <c r="AA70" i="9"/>
  <c r="AA49" i="9"/>
  <c r="AA7" i="9"/>
  <c r="AB86" i="9"/>
  <c r="AC86" i="9"/>
  <c r="AD86" i="9"/>
  <c r="Z86" i="9"/>
  <c r="AB65" i="9"/>
  <c r="AC65" i="9"/>
  <c r="AD65" i="9"/>
  <c r="Z65" i="9"/>
  <c r="AB44" i="9"/>
  <c r="AC44" i="9"/>
  <c r="AD44" i="9"/>
  <c r="Z44" i="9"/>
  <c r="D49" i="10"/>
  <c r="S49" i="10"/>
  <c r="S38" i="10"/>
  <c r="S27" i="10"/>
  <c r="S16" i="10"/>
  <c r="S5" i="10"/>
  <c r="T38" i="10" l="1"/>
  <c r="AA38" i="10" s="1"/>
  <c r="Y38" i="10" s="1"/>
  <c r="T16" i="10"/>
  <c r="AA16" i="10" s="1"/>
  <c r="Y16" i="10" s="1"/>
  <c r="T5" i="10"/>
  <c r="AA5" i="10" s="1"/>
  <c r="Y5" i="10" s="1"/>
  <c r="T27" i="10"/>
  <c r="U27" i="10" s="1"/>
  <c r="U70" i="9"/>
  <c r="U49" i="9"/>
  <c r="U28" i="9"/>
  <c r="U7" i="9"/>
  <c r="U38" i="10" l="1"/>
  <c r="U16" i="10"/>
  <c r="U5" i="10"/>
  <c r="AA27" i="10"/>
  <c r="Y27" i="10" s="1"/>
  <c r="T49" i="10"/>
  <c r="U49" i="10" s="1"/>
  <c r="Z29" i="3"/>
  <c r="AB23" i="9"/>
  <c r="AC23" i="9"/>
  <c r="AD23" i="9"/>
  <c r="Z23" i="9"/>
  <c r="AA49" i="10" l="1"/>
  <c r="Y99" i="20"/>
  <c r="S65" i="4" l="1"/>
  <c r="S60" i="4"/>
  <c r="S59" i="4"/>
  <c r="S58" i="4"/>
  <c r="S57" i="4"/>
  <c r="S56" i="4"/>
  <c r="S21" i="4"/>
  <c r="T21" i="4" s="1"/>
  <c r="Y21" i="4" s="1"/>
  <c r="S20" i="4"/>
  <c r="T20" i="4" s="1"/>
  <c r="Y20" i="4" s="1"/>
  <c r="S19" i="4"/>
  <c r="T19" i="4" s="1"/>
  <c r="Y19" i="4" s="1"/>
  <c r="S18" i="4"/>
  <c r="T18" i="4" s="1"/>
  <c r="Y18" i="4" s="1"/>
  <c r="S6" i="4"/>
  <c r="T6" i="4" s="1"/>
  <c r="Y6" i="4" s="1"/>
  <c r="S7" i="4"/>
  <c r="T7" i="4" s="1"/>
  <c r="Y7" i="4" s="1"/>
  <c r="S8" i="4"/>
  <c r="T8" i="4" s="1"/>
  <c r="Y8" i="4" s="1"/>
  <c r="S63" i="4"/>
  <c r="D63" i="4"/>
  <c r="D57" i="4"/>
  <c r="S24" i="4"/>
  <c r="T24" i="4" s="1"/>
  <c r="Y24" i="4" s="1"/>
  <c r="S5" i="4"/>
  <c r="T5" i="4" s="1"/>
  <c r="Y5" i="4" s="1"/>
  <c r="S11" i="4"/>
  <c r="T11" i="4" s="1"/>
  <c r="Y11" i="4" s="1"/>
  <c r="S4" i="4"/>
  <c r="T4" i="4" s="1"/>
  <c r="Y4" i="4" s="1"/>
  <c r="S12" i="4"/>
  <c r="T12" i="4" s="1"/>
  <c r="Y12" i="4" s="1"/>
  <c r="S13" i="4"/>
  <c r="T13" i="4" s="1"/>
  <c r="Y13" i="4" s="1"/>
  <c r="S26" i="4"/>
  <c r="T26" i="4" s="1"/>
  <c r="Y26" i="4" s="1"/>
  <c r="D66" i="4"/>
  <c r="D65" i="4"/>
  <c r="D64" i="4"/>
  <c r="D62" i="4"/>
  <c r="D58" i="4"/>
  <c r="D59" i="4"/>
  <c r="D60" i="4"/>
  <c r="D56" i="4"/>
  <c r="D48" i="10"/>
  <c r="Y57" i="4" l="1"/>
  <c r="T57" i="4"/>
  <c r="U57" i="4" s="1"/>
  <c r="T63" i="4"/>
  <c r="U63" i="4" s="1"/>
  <c r="U50" i="4"/>
  <c r="U44" i="4"/>
  <c r="U37" i="4"/>
  <c r="U31" i="4"/>
  <c r="U24" i="4"/>
  <c r="U18" i="4"/>
  <c r="U5" i="4"/>
  <c r="U11" i="4"/>
  <c r="U52" i="4"/>
  <c r="Y65" i="4"/>
  <c r="U26" i="4"/>
  <c r="T65" i="4"/>
  <c r="U65" i="4" s="1"/>
  <c r="U39" i="4"/>
  <c r="U13" i="4"/>
  <c r="U12" i="4"/>
  <c r="Y63" i="4" l="1"/>
  <c r="D55" i="10" l="1"/>
  <c r="D56" i="10"/>
  <c r="D50" i="10"/>
  <c r="D75" i="15" l="1"/>
  <c r="S75" i="15"/>
  <c r="S60" i="15"/>
  <c r="T60" i="15" s="1"/>
  <c r="S45" i="15"/>
  <c r="T45" i="15" s="1"/>
  <c r="T75" i="15" s="1"/>
  <c r="U75" i="15" s="1"/>
  <c r="S30" i="15"/>
  <c r="T30" i="15" s="1"/>
  <c r="S15" i="15"/>
  <c r="D70" i="15"/>
  <c r="D71" i="15"/>
  <c r="D72" i="15"/>
  <c r="D74" i="15"/>
  <c r="D76" i="15"/>
  <c r="D69" i="15"/>
  <c r="D65" i="15"/>
  <c r="D66" i="15"/>
  <c r="D67" i="15"/>
  <c r="D64" i="15"/>
  <c r="S74" i="15"/>
  <c r="S61" i="15"/>
  <c r="T61" i="15" s="1"/>
  <c r="S58" i="15"/>
  <c r="T58" i="15" s="1"/>
  <c r="S57" i="15"/>
  <c r="T57" i="15" s="1"/>
  <c r="S56" i="15"/>
  <c r="T56" i="15" s="1"/>
  <c r="S55" i="15"/>
  <c r="T55" i="15" s="1"/>
  <c r="S54" i="15"/>
  <c r="T54" i="15" s="1"/>
  <c r="S31" i="15"/>
  <c r="T31" i="15" s="1"/>
  <c r="S28" i="15"/>
  <c r="T28" i="15" s="1"/>
  <c r="S27" i="15"/>
  <c r="T27" i="15" s="1"/>
  <c r="S26" i="15"/>
  <c r="T26" i="15" s="1"/>
  <c r="S25" i="15"/>
  <c r="T25" i="15" s="1"/>
  <c r="S24" i="15"/>
  <c r="T24" i="15" s="1"/>
  <c r="S43" i="15"/>
  <c r="T43" i="15" s="1"/>
  <c r="T73" i="15" s="1"/>
  <c r="S13" i="15"/>
  <c r="S16" i="15"/>
  <c r="S46" i="15"/>
  <c r="T46" i="15" s="1"/>
  <c r="T76" i="15" s="1"/>
  <c r="U76" i="15" s="1"/>
  <c r="U73" i="15" l="1"/>
  <c r="Y73" i="15"/>
  <c r="T32" i="15"/>
  <c r="U31" i="15"/>
  <c r="Y31" i="15"/>
  <c r="U13" i="15"/>
  <c r="Y13" i="15"/>
  <c r="U46" i="15"/>
  <c r="Y46" i="15"/>
  <c r="Y15" i="15"/>
  <c r="Y28" i="15"/>
  <c r="AA32" i="15"/>
  <c r="AD77" i="15"/>
  <c r="AC77" i="15"/>
  <c r="AB77" i="15"/>
  <c r="AA77" i="15"/>
  <c r="Z77" i="15"/>
  <c r="S76" i="15"/>
  <c r="S72" i="15"/>
  <c r="S71" i="15"/>
  <c r="S70" i="15"/>
  <c r="S69" i="15"/>
  <c r="AD62" i="15"/>
  <c r="AC62" i="15"/>
  <c r="AB62" i="15"/>
  <c r="Z62" i="15"/>
  <c r="AA62" i="15"/>
  <c r="AD32" i="15"/>
  <c r="AC32" i="15"/>
  <c r="AB32" i="15"/>
  <c r="Z32" i="15"/>
  <c r="AD47" i="15"/>
  <c r="AC47" i="15"/>
  <c r="AB47" i="15"/>
  <c r="AA47" i="15"/>
  <c r="Z47" i="15"/>
  <c r="S42" i="15"/>
  <c r="T42" i="15" s="1"/>
  <c r="T72" i="15" s="1"/>
  <c r="U72" i="15" s="1"/>
  <c r="S41" i="15"/>
  <c r="T41" i="15" s="1"/>
  <c r="T71" i="15" s="1"/>
  <c r="U71" i="15" s="1"/>
  <c r="S40" i="15"/>
  <c r="T40" i="15" s="1"/>
  <c r="S39" i="15"/>
  <c r="Z8" i="15"/>
  <c r="AA8" i="15"/>
  <c r="AB8" i="15"/>
  <c r="AC8" i="15"/>
  <c r="AD8" i="15"/>
  <c r="Z17" i="15"/>
  <c r="AB17" i="15"/>
  <c r="AC17" i="15"/>
  <c r="AD17" i="15"/>
  <c r="AA17" i="15"/>
  <c r="S12" i="15"/>
  <c r="S11" i="15"/>
  <c r="S10" i="15"/>
  <c r="S9" i="15"/>
  <c r="T39" i="15" l="1"/>
  <c r="Y39" i="15" s="1"/>
  <c r="U12" i="15"/>
  <c r="U10" i="15"/>
  <c r="Y10" i="15"/>
  <c r="U41" i="15"/>
  <c r="Y41" i="15"/>
  <c r="U45" i="15"/>
  <c r="Y45" i="15"/>
  <c r="U60" i="15"/>
  <c r="Y60" i="15"/>
  <c r="U43" i="15"/>
  <c r="Y43" i="15"/>
  <c r="U42" i="15"/>
  <c r="Y42" i="15"/>
  <c r="U58" i="15"/>
  <c r="Y58" i="15"/>
  <c r="U11" i="15"/>
  <c r="Y11" i="15"/>
  <c r="U40" i="15"/>
  <c r="Y40" i="15"/>
  <c r="U30" i="15"/>
  <c r="Y30" i="15"/>
  <c r="AA18" i="15"/>
  <c r="AB18" i="15"/>
  <c r="Z18" i="15"/>
  <c r="AD18" i="15"/>
  <c r="AC18" i="15"/>
  <c r="U15" i="15"/>
  <c r="U28" i="15"/>
  <c r="Y9" i="15"/>
  <c r="Y54" i="15"/>
  <c r="Y61" i="15"/>
  <c r="Y25" i="15"/>
  <c r="Y24" i="15"/>
  <c r="Y26" i="15"/>
  <c r="T47" i="15" l="1"/>
  <c r="U39" i="15"/>
  <c r="Y12" i="15"/>
  <c r="U56" i="15"/>
  <c r="Y56" i="15"/>
  <c r="U57" i="15"/>
  <c r="Y57" i="15"/>
  <c r="Y75" i="15"/>
  <c r="U27" i="15"/>
  <c r="Y27" i="15"/>
  <c r="U55" i="15"/>
  <c r="Y55" i="15"/>
  <c r="Y74" i="15"/>
  <c r="U16" i="15"/>
  <c r="Y16" i="15"/>
  <c r="U47" i="15"/>
  <c r="T69" i="15"/>
  <c r="U61" i="15"/>
  <c r="U25" i="15"/>
  <c r="T70" i="15"/>
  <c r="U26" i="15"/>
  <c r="Y47" i="15"/>
  <c r="U9" i="15"/>
  <c r="T17" i="15"/>
  <c r="U54" i="15"/>
  <c r="T62" i="15"/>
  <c r="U24" i="15"/>
  <c r="Y32" i="15" l="1"/>
  <c r="U32" i="15"/>
  <c r="U17" i="15"/>
  <c r="U70" i="15"/>
  <c r="Y70" i="15"/>
  <c r="Y71" i="15"/>
  <c r="U69" i="15"/>
  <c r="Y69" i="15"/>
  <c r="Y72" i="15"/>
  <c r="Y76" i="15"/>
  <c r="Y17" i="15"/>
  <c r="U62" i="15"/>
  <c r="Y62" i="15"/>
  <c r="T77" i="15"/>
  <c r="U77" i="15" l="1"/>
  <c r="Y77" i="15"/>
  <c r="Z38" i="15"/>
  <c r="Z48" i="15" s="1"/>
  <c r="AA38" i="15"/>
  <c r="AA48" i="15" s="1"/>
  <c r="AB38" i="15"/>
  <c r="AB48" i="15" s="1"/>
  <c r="AC38" i="15"/>
  <c r="AC48" i="15" s="1"/>
  <c r="AD38" i="15"/>
  <c r="AD48" i="15" s="1"/>
  <c r="S4" i="15"/>
  <c r="S5" i="15"/>
  <c r="T5" i="15" s="1"/>
  <c r="S6" i="15"/>
  <c r="T6" i="15" s="1"/>
  <c r="S7" i="15"/>
  <c r="T7" i="15" s="1"/>
  <c r="S19" i="15"/>
  <c r="S20" i="15"/>
  <c r="T20" i="15" s="1"/>
  <c r="S21" i="15"/>
  <c r="T21" i="15" s="1"/>
  <c r="S22" i="15"/>
  <c r="T22" i="15" s="1"/>
  <c r="Z23" i="15"/>
  <c r="Z33" i="15" s="1"/>
  <c r="AA23" i="15"/>
  <c r="AA33" i="15" s="1"/>
  <c r="AB23" i="15"/>
  <c r="AB33" i="15" s="1"/>
  <c r="AC23" i="15"/>
  <c r="AC33" i="15" s="1"/>
  <c r="AD23" i="15"/>
  <c r="AD33" i="15" s="1"/>
  <c r="S34" i="15"/>
  <c r="T34" i="15" s="1"/>
  <c r="S35" i="15"/>
  <c r="T35" i="15" s="1"/>
  <c r="S36" i="15"/>
  <c r="T36" i="15" s="1"/>
  <c r="S37" i="15"/>
  <c r="T37" i="15" s="1"/>
  <c r="S49" i="15"/>
  <c r="S50" i="15"/>
  <c r="T50" i="15" s="1"/>
  <c r="S51" i="15"/>
  <c r="T51" i="15" s="1"/>
  <c r="S52" i="15"/>
  <c r="T52" i="15" s="1"/>
  <c r="Z53" i="15"/>
  <c r="Z63" i="15" s="1"/>
  <c r="AA53" i="15"/>
  <c r="AA63" i="15" s="1"/>
  <c r="AB53" i="15"/>
  <c r="AB63" i="15" s="1"/>
  <c r="AC53" i="15"/>
  <c r="AC63" i="15" s="1"/>
  <c r="AD53" i="15"/>
  <c r="AD63" i="15" s="1"/>
  <c r="S64" i="15"/>
  <c r="S65" i="15"/>
  <c r="S66" i="15"/>
  <c r="S67" i="15"/>
  <c r="T19" i="15" l="1"/>
  <c r="Y19" i="15" s="1"/>
  <c r="T4" i="15"/>
  <c r="Y4" i="15" s="1"/>
  <c r="T49" i="15"/>
  <c r="U49" i="15" s="1"/>
  <c r="U22" i="15"/>
  <c r="Y22" i="15"/>
  <c r="U20" i="15"/>
  <c r="Y20" i="15"/>
  <c r="U50" i="15"/>
  <c r="Y50" i="15"/>
  <c r="U52" i="15"/>
  <c r="Y52" i="15"/>
  <c r="U21" i="15"/>
  <c r="Y21" i="15"/>
  <c r="U51" i="15"/>
  <c r="Y51" i="15"/>
  <c r="Y5" i="15"/>
  <c r="Y6" i="15"/>
  <c r="AC68" i="15"/>
  <c r="AC78" i="15" s="1"/>
  <c r="AB68" i="15"/>
  <c r="AB78" i="15" s="1"/>
  <c r="AD68" i="15"/>
  <c r="AD78" i="15" s="1"/>
  <c r="Z68" i="15"/>
  <c r="Z78" i="15" s="1"/>
  <c r="AA68" i="15"/>
  <c r="AA78" i="15" s="1"/>
  <c r="U19" i="15"/>
  <c r="T23" i="15"/>
  <c r="T33" i="15" s="1"/>
  <c r="U4" i="15" l="1"/>
  <c r="Y49" i="15"/>
  <c r="U23" i="15"/>
  <c r="U33" i="15" s="1"/>
  <c r="T53" i="15"/>
  <c r="T63" i="15" s="1"/>
  <c r="U36" i="15"/>
  <c r="Y36" i="15"/>
  <c r="T64" i="15"/>
  <c r="Y64" i="15" s="1"/>
  <c r="Y34" i="15"/>
  <c r="U35" i="15"/>
  <c r="Y35" i="15"/>
  <c r="U7" i="15"/>
  <c r="Y7" i="15"/>
  <c r="U37" i="15"/>
  <c r="Y37" i="15"/>
  <c r="U5" i="15"/>
  <c r="U53" i="15"/>
  <c r="U63" i="15" s="1"/>
  <c r="Y53" i="15"/>
  <c r="Y63" i="15" s="1"/>
  <c r="T8" i="15"/>
  <c r="T18" i="15" s="1"/>
  <c r="T65" i="15"/>
  <c r="Y65" i="15" s="1"/>
  <c r="U6" i="15"/>
  <c r="T67" i="15"/>
  <c r="Y67" i="15" s="1"/>
  <c r="T38" i="15"/>
  <c r="T48" i="15" s="1"/>
  <c r="Y23" i="15"/>
  <c r="Y33" i="15" s="1"/>
  <c r="T66" i="15"/>
  <c r="Y66" i="15" s="1"/>
  <c r="U34" i="15"/>
  <c r="U67" i="15" l="1"/>
  <c r="U65" i="15"/>
  <c r="Y38" i="15"/>
  <c r="Y48" i="15" s="1"/>
  <c r="U8" i="15"/>
  <c r="U18" i="15" s="1"/>
  <c r="U66" i="15"/>
  <c r="Y8" i="15"/>
  <c r="Y18" i="15" s="1"/>
  <c r="T68" i="15"/>
  <c r="T78" i="15" s="1"/>
  <c r="U38" i="15"/>
  <c r="U48" i="15" s="1"/>
  <c r="U64" i="15"/>
  <c r="U68" i="15" l="1"/>
  <c r="U78" i="15" s="1"/>
  <c r="Y68" i="15"/>
  <c r="Y78" i="15" s="1"/>
  <c r="D32" i="3"/>
  <c r="D33" i="3"/>
  <c r="D34" i="3"/>
  <c r="D35" i="3"/>
  <c r="D31" i="3"/>
  <c r="S35" i="3"/>
  <c r="S15" i="3"/>
  <c r="T15" i="3" s="1"/>
  <c r="Y15" i="3" s="1"/>
  <c r="AA15" i="3" s="1"/>
  <c r="S22" i="3"/>
  <c r="T22" i="3" s="1"/>
  <c r="Y22" i="3" s="1"/>
  <c r="AA22" i="3" s="1"/>
  <c r="D120" i="5"/>
  <c r="D121" i="5"/>
  <c r="D122" i="5"/>
  <c r="D129" i="5"/>
  <c r="D119" i="5"/>
  <c r="D113" i="5"/>
  <c r="D114" i="5"/>
  <c r="D115" i="5"/>
  <c r="D112" i="5"/>
  <c r="U8" i="3" l="1"/>
  <c r="U15" i="3"/>
  <c r="U22" i="3"/>
  <c r="S21" i="5"/>
  <c r="T21" i="5" s="1"/>
  <c r="AA21" i="5" s="1"/>
  <c r="S4" i="5" l="1"/>
  <c r="T4" i="5" s="1"/>
  <c r="Y4" i="5" s="1"/>
  <c r="S5" i="5"/>
  <c r="T5" i="5" s="1"/>
  <c r="Y5" i="5" s="1"/>
  <c r="S6" i="5"/>
  <c r="T6" i="5" s="1"/>
  <c r="Y6" i="5" s="1"/>
  <c r="S7" i="5"/>
  <c r="T7" i="5" s="1"/>
  <c r="Y7" i="5" s="1"/>
  <c r="S92" i="20" l="1"/>
  <c r="S93" i="20"/>
  <c r="S94" i="20"/>
  <c r="S96" i="20"/>
  <c r="S98" i="20"/>
  <c r="S100" i="20"/>
  <c r="S40" i="20"/>
  <c r="AD105" i="20"/>
  <c r="AD111" i="20" s="1"/>
  <c r="AC105" i="20"/>
  <c r="AC111" i="20" s="1"/>
  <c r="AB105" i="20"/>
  <c r="AB111" i="20" s="1"/>
  <c r="S38" i="20"/>
  <c r="S30" i="20"/>
  <c r="S29" i="20"/>
  <c r="T29" i="20" s="1"/>
  <c r="Z29" i="20" s="1"/>
  <c r="AA29" i="20" s="1"/>
  <c r="S28" i="20"/>
  <c r="T28" i="20" s="1"/>
  <c r="Z28" i="20" s="1"/>
  <c r="AA28" i="20" s="1"/>
  <c r="T38" i="20" l="1"/>
  <c r="AA38" i="20" s="1"/>
  <c r="AA39" i="20" s="1"/>
  <c r="T30" i="20"/>
  <c r="T40" i="20"/>
  <c r="Z105" i="20"/>
  <c r="U38" i="20" l="1"/>
  <c r="U39" i="20" s="1"/>
  <c r="T39" i="20"/>
  <c r="U30" i="20"/>
  <c r="Z30" i="20"/>
  <c r="AA30" i="20" s="1"/>
  <c r="T41" i="20"/>
  <c r="Y40" i="20"/>
  <c r="U40" i="20"/>
  <c r="U41" i="20" s="1"/>
  <c r="U28" i="20"/>
  <c r="T31" i="20"/>
  <c r="Y39" i="20"/>
  <c r="U29" i="20"/>
  <c r="AA40" i="20" l="1"/>
  <c r="Z31" i="20"/>
  <c r="AA31" i="20"/>
  <c r="Y41" i="20"/>
  <c r="U31" i="20"/>
  <c r="Y31" i="20"/>
  <c r="Y33" i="2"/>
  <c r="AB33" i="2"/>
  <c r="AC33" i="2"/>
  <c r="AD33" i="2"/>
  <c r="Y27" i="2"/>
  <c r="AB27" i="2"/>
  <c r="AC27" i="2"/>
  <c r="AD27" i="2"/>
  <c r="AA33" i="2"/>
  <c r="S20" i="2"/>
  <c r="S25" i="2"/>
  <c r="S23" i="2"/>
  <c r="S24" i="2"/>
  <c r="AA41" i="20" l="1"/>
  <c r="AA105" i="20"/>
  <c r="U20" i="2"/>
  <c r="Z20" i="2"/>
  <c r="U24" i="2"/>
  <c r="AA24" i="2"/>
  <c r="S14" i="2"/>
  <c r="U14" i="2" l="1"/>
  <c r="Z14" i="2"/>
  <c r="S11" i="2"/>
  <c r="T45" i="2" s="1"/>
  <c r="S10" i="2"/>
  <c r="S13" i="2"/>
  <c r="T47" i="2" s="1"/>
  <c r="S8" i="2"/>
  <c r="T42" i="2" s="1"/>
  <c r="U47" i="2" l="1"/>
  <c r="AA47" i="2"/>
  <c r="U42" i="2"/>
  <c r="Z42" i="2"/>
  <c r="AA45" i="2"/>
  <c r="U45" i="2"/>
  <c r="AA10" i="2"/>
  <c r="U10" i="2"/>
  <c r="U13" i="2"/>
  <c r="AA13" i="2"/>
  <c r="AA11" i="2"/>
  <c r="U11" i="2"/>
  <c r="U8" i="2"/>
  <c r="Z8" i="2"/>
  <c r="V10" i="17"/>
  <c r="AD34" i="3"/>
  <c r="AC34" i="3"/>
  <c r="AB34" i="3"/>
  <c r="AD33" i="3"/>
  <c r="AC33" i="3"/>
  <c r="AB33" i="3"/>
  <c r="S34" i="3"/>
  <c r="S33" i="3"/>
  <c r="S32" i="3"/>
  <c r="S31" i="3"/>
  <c r="S28" i="3"/>
  <c r="T28" i="3" s="1"/>
  <c r="Y28" i="3" s="1"/>
  <c r="AA28" i="3" s="1"/>
  <c r="S27" i="3"/>
  <c r="T27" i="3" s="1"/>
  <c r="Y27" i="3" s="1"/>
  <c r="AA27" i="3" s="1"/>
  <c r="S26" i="3"/>
  <c r="T26" i="3" s="1"/>
  <c r="Y26" i="3" s="1"/>
  <c r="AA26" i="3" s="1"/>
  <c r="S25" i="3"/>
  <c r="T25" i="3" s="1"/>
  <c r="Y25" i="3" s="1"/>
  <c r="AA25" i="3" s="1"/>
  <c r="S21" i="3"/>
  <c r="T21" i="3" s="1"/>
  <c r="Y21" i="3" s="1"/>
  <c r="AA21" i="3" s="1"/>
  <c r="S20" i="3"/>
  <c r="T20" i="3" s="1"/>
  <c r="Y20" i="3" s="1"/>
  <c r="AA20" i="3" s="1"/>
  <c r="S19" i="3"/>
  <c r="T19" i="3" s="1"/>
  <c r="Y19" i="3" s="1"/>
  <c r="AA19" i="3" s="1"/>
  <c r="S18" i="3"/>
  <c r="T18" i="3" s="1"/>
  <c r="Y18" i="3" s="1"/>
  <c r="AA18" i="3" s="1"/>
  <c r="S14" i="3"/>
  <c r="T14" i="3" s="1"/>
  <c r="Y14" i="3" s="1"/>
  <c r="AA14" i="3" s="1"/>
  <c r="S13" i="3"/>
  <c r="T13" i="3" s="1"/>
  <c r="Y13" i="3" s="1"/>
  <c r="AA13" i="3" s="1"/>
  <c r="S12" i="3"/>
  <c r="T12" i="3" s="1"/>
  <c r="Y12" i="3" s="1"/>
  <c r="AA12" i="3" s="1"/>
  <c r="S11" i="3"/>
  <c r="T11" i="3" s="1"/>
  <c r="Y11" i="3" s="1"/>
  <c r="AA11" i="3" s="1"/>
  <c r="AD32" i="3"/>
  <c r="AC32" i="3"/>
  <c r="AB32" i="3"/>
  <c r="AD31" i="3"/>
  <c r="AC31" i="3"/>
  <c r="AB31" i="3"/>
  <c r="AD29" i="3"/>
  <c r="AD30" i="3" s="1"/>
  <c r="U34" i="17" s="1"/>
  <c r="AC29" i="3"/>
  <c r="AC30" i="3" s="1"/>
  <c r="U33" i="17" s="1"/>
  <c r="AB29" i="3"/>
  <c r="AB30" i="3" s="1"/>
  <c r="U32" i="17" s="1"/>
  <c r="Z30" i="3"/>
  <c r="U30" i="17" s="1"/>
  <c r="AD24" i="3"/>
  <c r="U26" i="17" s="1"/>
  <c r="AC24" i="3"/>
  <c r="U25" i="17" s="1"/>
  <c r="AB24" i="3"/>
  <c r="U24" i="17" s="1"/>
  <c r="Z24" i="3"/>
  <c r="U22" i="17" s="1"/>
  <c r="AD17" i="3"/>
  <c r="U18" i="17" s="1"/>
  <c r="AC17" i="3"/>
  <c r="U17" i="17" s="1"/>
  <c r="AB17" i="3"/>
  <c r="U16" i="17" s="1"/>
  <c r="Z17" i="3"/>
  <c r="U14" i="17" s="1"/>
  <c r="U10" i="17"/>
  <c r="U9" i="17"/>
  <c r="U8" i="17"/>
  <c r="U6" i="17"/>
  <c r="S7" i="3"/>
  <c r="T7" i="3" s="1"/>
  <c r="Y7" i="3" s="1"/>
  <c r="S6" i="3"/>
  <c r="T6" i="3" s="1"/>
  <c r="S5" i="3"/>
  <c r="T5" i="3" s="1"/>
  <c r="S4" i="3"/>
  <c r="S56" i="10"/>
  <c r="S55" i="10"/>
  <c r="S50" i="10"/>
  <c r="S48" i="10"/>
  <c r="AD46" i="10"/>
  <c r="AD47" i="10" s="1"/>
  <c r="Y34" i="17" s="1"/>
  <c r="AC46" i="10"/>
  <c r="AC47" i="10" s="1"/>
  <c r="Y33" i="17" s="1"/>
  <c r="AB46" i="10"/>
  <c r="AB47" i="10" s="1"/>
  <c r="Y32" i="17" s="1"/>
  <c r="Z46" i="10"/>
  <c r="Z47" i="10" s="1"/>
  <c r="Y30" i="17" s="1"/>
  <c r="S45" i="10"/>
  <c r="S44" i="10"/>
  <c r="S39" i="10"/>
  <c r="S37" i="10"/>
  <c r="AD35" i="10"/>
  <c r="AD36" i="10" s="1"/>
  <c r="Y26" i="17" s="1"/>
  <c r="AC35" i="10"/>
  <c r="AC36" i="10" s="1"/>
  <c r="Y25" i="17" s="1"/>
  <c r="AB35" i="10"/>
  <c r="AB36" i="10" s="1"/>
  <c r="Y24" i="17" s="1"/>
  <c r="Z35" i="10"/>
  <c r="Z36" i="10" s="1"/>
  <c r="Y22" i="17" s="1"/>
  <c r="S34" i="10"/>
  <c r="S33" i="10"/>
  <c r="S28" i="10"/>
  <c r="S26" i="10"/>
  <c r="AD24" i="10"/>
  <c r="AD25" i="10" s="1"/>
  <c r="Y18" i="17" s="1"/>
  <c r="AC24" i="10"/>
  <c r="AC25" i="10" s="1"/>
  <c r="Y17" i="17" s="1"/>
  <c r="AB24" i="10"/>
  <c r="AB25" i="10" s="1"/>
  <c r="Y16" i="17" s="1"/>
  <c r="Z24" i="10"/>
  <c r="Z25" i="10" s="1"/>
  <c r="Y14" i="17" s="1"/>
  <c r="S23" i="10"/>
  <c r="S22" i="10"/>
  <c r="S17" i="10"/>
  <c r="S15" i="10"/>
  <c r="AC13" i="10"/>
  <c r="AC14" i="10" s="1"/>
  <c r="Y9" i="17" s="1"/>
  <c r="AB13" i="10"/>
  <c r="AB14" i="10" s="1"/>
  <c r="Y8" i="17" s="1"/>
  <c r="S12" i="10"/>
  <c r="S11" i="10"/>
  <c r="S6" i="10"/>
  <c r="S4" i="10"/>
  <c r="Y5" i="3" l="1"/>
  <c r="AA5" i="3" s="1"/>
  <c r="Y6" i="3"/>
  <c r="AA6" i="3" s="1"/>
  <c r="T34" i="3"/>
  <c r="T34" i="10"/>
  <c r="AA34" i="10" s="1"/>
  <c r="Y34" i="10" s="1"/>
  <c r="T6" i="10"/>
  <c r="U6" i="10" s="1"/>
  <c r="T15" i="10"/>
  <c r="U15" i="10" s="1"/>
  <c r="T26" i="10"/>
  <c r="U26" i="10" s="1"/>
  <c r="T37" i="10"/>
  <c r="AA37" i="10" s="1"/>
  <c r="Y37" i="10" s="1"/>
  <c r="T23" i="10"/>
  <c r="AA23" i="10" s="1"/>
  <c r="Y23" i="10" s="1"/>
  <c r="T17" i="10"/>
  <c r="U17" i="10" s="1"/>
  <c r="T39" i="10"/>
  <c r="T45" i="10"/>
  <c r="AA45" i="10" s="1"/>
  <c r="Y45" i="10" s="1"/>
  <c r="T11" i="10"/>
  <c r="AA11" i="10" s="1"/>
  <c r="Y11" i="10" s="1"/>
  <c r="T12" i="10"/>
  <c r="T28" i="10"/>
  <c r="U28" i="10" s="1"/>
  <c r="T4" i="10"/>
  <c r="AA4" i="10" s="1"/>
  <c r="Y4" i="10" s="1"/>
  <c r="T22" i="10"/>
  <c r="U22" i="10" s="1"/>
  <c r="T33" i="10"/>
  <c r="U33" i="10" s="1"/>
  <c r="T44" i="10"/>
  <c r="U44" i="10" s="1"/>
  <c r="AA16" i="3"/>
  <c r="AA17" i="3" s="1"/>
  <c r="U15" i="17" s="1"/>
  <c r="Y16" i="3"/>
  <c r="Y29" i="3"/>
  <c r="Y30" i="3" s="1"/>
  <c r="AA29" i="3"/>
  <c r="AA30" i="3" s="1"/>
  <c r="U31" i="17" s="1"/>
  <c r="AA7" i="3"/>
  <c r="AA23" i="3"/>
  <c r="AA24" i="3" s="1"/>
  <c r="U23" i="17" s="1"/>
  <c r="Y23" i="3"/>
  <c r="Y24" i="3" s="1"/>
  <c r="T32" i="3"/>
  <c r="Y32" i="3" s="1"/>
  <c r="AA32" i="3" s="1"/>
  <c r="T33" i="3"/>
  <c r="Y33" i="3" s="1"/>
  <c r="AA33" i="3" s="1"/>
  <c r="T4" i="3"/>
  <c r="AB36" i="3"/>
  <c r="AC36" i="3"/>
  <c r="AC37" i="3" s="1"/>
  <c r="AD36" i="3"/>
  <c r="AD37" i="3" s="1"/>
  <c r="Y41" i="17"/>
  <c r="Y40" i="17"/>
  <c r="T23" i="3"/>
  <c r="T29" i="3"/>
  <c r="T35" i="3" s="1"/>
  <c r="T16" i="3"/>
  <c r="T17" i="3" s="1"/>
  <c r="U21" i="3"/>
  <c r="U28" i="3"/>
  <c r="U14" i="3"/>
  <c r="Z37" i="3"/>
  <c r="AB37" i="3"/>
  <c r="U13" i="3"/>
  <c r="U19" i="3"/>
  <c r="U25" i="3"/>
  <c r="U20" i="3"/>
  <c r="U26" i="3"/>
  <c r="U27" i="3"/>
  <c r="U5" i="3"/>
  <c r="U6" i="3"/>
  <c r="U11" i="3"/>
  <c r="U7" i="3"/>
  <c r="U12" i="3"/>
  <c r="U18" i="3"/>
  <c r="Z57" i="10"/>
  <c r="Z58" i="10" s="1"/>
  <c r="U4" i="10"/>
  <c r="AB57" i="10"/>
  <c r="AB58" i="10" s="1"/>
  <c r="AD57" i="10"/>
  <c r="AD58" i="10" s="1"/>
  <c r="AC57" i="10"/>
  <c r="AC58" i="10" s="1"/>
  <c r="U34" i="10"/>
  <c r="AD81" i="20"/>
  <c r="AC81" i="20"/>
  <c r="AB81" i="20"/>
  <c r="S80" i="20"/>
  <c r="AD79" i="20"/>
  <c r="AC79" i="20"/>
  <c r="AB79" i="20"/>
  <c r="S78" i="20"/>
  <c r="AD77" i="20"/>
  <c r="AC77" i="20"/>
  <c r="AB77" i="20"/>
  <c r="S76" i="20"/>
  <c r="S74" i="20"/>
  <c r="S73" i="20"/>
  <c r="T73" i="20" s="1"/>
  <c r="Z73" i="20" s="1"/>
  <c r="S72" i="20"/>
  <c r="T72" i="20" s="1"/>
  <c r="AD61" i="20"/>
  <c r="AC61" i="20"/>
  <c r="AB61" i="20"/>
  <c r="S60" i="20"/>
  <c r="T60" i="20" s="1"/>
  <c r="AD59" i="20"/>
  <c r="AC59" i="20"/>
  <c r="AB59" i="20"/>
  <c r="S58" i="20"/>
  <c r="AD57" i="20"/>
  <c r="AC57" i="20"/>
  <c r="AB57" i="20"/>
  <c r="S56" i="20"/>
  <c r="AD55" i="20"/>
  <c r="AC55" i="20"/>
  <c r="AB55" i="20"/>
  <c r="S54" i="20"/>
  <c r="S53" i="20"/>
  <c r="T53" i="20" s="1"/>
  <c r="Z53" i="20" s="1"/>
  <c r="AA53" i="20" s="1"/>
  <c r="S52" i="20"/>
  <c r="T52" i="20" s="1"/>
  <c r="S36" i="20"/>
  <c r="S34" i="20"/>
  <c r="S32" i="20"/>
  <c r="S26" i="20"/>
  <c r="S25" i="20"/>
  <c r="T25" i="20" s="1"/>
  <c r="Z25" i="20" s="1"/>
  <c r="AA25" i="20" s="1"/>
  <c r="S24" i="20"/>
  <c r="T24" i="20" s="1"/>
  <c r="Z24" i="20" s="1"/>
  <c r="AA24" i="20" s="1"/>
  <c r="AA8" i="20"/>
  <c r="S10" i="20"/>
  <c r="T10" i="20" s="1"/>
  <c r="S12" i="20"/>
  <c r="T12" i="20" s="1"/>
  <c r="S14" i="20"/>
  <c r="S18" i="20"/>
  <c r="T18" i="20" s="1"/>
  <c r="T106" i="20" s="1"/>
  <c r="S19" i="20"/>
  <c r="T19" i="20" s="1"/>
  <c r="T107" i="20" s="1"/>
  <c r="S4" i="20"/>
  <c r="T4" i="20" s="1"/>
  <c r="S5" i="20"/>
  <c r="T5" i="20" s="1"/>
  <c r="S6" i="20"/>
  <c r="T6" i="20" s="1"/>
  <c r="U11" i="10" l="1"/>
  <c r="U4" i="3"/>
  <c r="Y4" i="3"/>
  <c r="T93" i="20"/>
  <c r="T46" i="10"/>
  <c r="T47" i="10" s="1"/>
  <c r="T56" i="10"/>
  <c r="AA56" i="10" s="1"/>
  <c r="U37" i="10"/>
  <c r="U39" i="10"/>
  <c r="U45" i="10"/>
  <c r="U23" i="10"/>
  <c r="T92" i="20"/>
  <c r="AC71" i="20"/>
  <c r="S25" i="17" s="1"/>
  <c r="AD91" i="20"/>
  <c r="S34" i="17" s="1"/>
  <c r="AB71" i="20"/>
  <c r="S24" i="17" s="1"/>
  <c r="T35" i="10"/>
  <c r="T36" i="10" s="1"/>
  <c r="AA44" i="10"/>
  <c r="Y44" i="10" s="1"/>
  <c r="AA28" i="10"/>
  <c r="Y28" i="10" s="1"/>
  <c r="AA39" i="10"/>
  <c r="Y39" i="10" s="1"/>
  <c r="Y46" i="10" s="1"/>
  <c r="Y47" i="10" s="1"/>
  <c r="Y29" i="17" s="1"/>
  <c r="AA26" i="10"/>
  <c r="Y26" i="10" s="1"/>
  <c r="AA33" i="10"/>
  <c r="Y33" i="10" s="1"/>
  <c r="AA12" i="10"/>
  <c r="Y12" i="10" s="1"/>
  <c r="AA17" i="10"/>
  <c r="Y17" i="10" s="1"/>
  <c r="AA15" i="10"/>
  <c r="Y15" i="10" s="1"/>
  <c r="AA22" i="10"/>
  <c r="Y22" i="10" s="1"/>
  <c r="AA6" i="10"/>
  <c r="Y6" i="10" s="1"/>
  <c r="T50" i="10"/>
  <c r="U50" i="10" s="1"/>
  <c r="T24" i="10"/>
  <c r="T25" i="10" s="1"/>
  <c r="T55" i="10"/>
  <c r="U55" i="10" s="1"/>
  <c r="U12" i="10"/>
  <c r="U13" i="10" s="1"/>
  <c r="U14" i="10" s="1"/>
  <c r="T48" i="10"/>
  <c r="U48" i="10" s="1"/>
  <c r="T31" i="3"/>
  <c r="T36" i="3" s="1"/>
  <c r="T37" i="3" s="1"/>
  <c r="T9" i="3"/>
  <c r="AD71" i="20"/>
  <c r="S26" i="17" s="1"/>
  <c r="AB91" i="20"/>
  <c r="S32" i="17" s="1"/>
  <c r="AA9" i="20"/>
  <c r="AC91" i="20"/>
  <c r="S33" i="17" s="1"/>
  <c r="AA73" i="20"/>
  <c r="Z5" i="20"/>
  <c r="AA50" i="10"/>
  <c r="Y35" i="3"/>
  <c r="AA35" i="3" s="1"/>
  <c r="Y34" i="3"/>
  <c r="AA34" i="3" s="1"/>
  <c r="AA60" i="20"/>
  <c r="T74" i="20"/>
  <c r="Z74" i="20" s="1"/>
  <c r="AA74" i="20" s="1"/>
  <c r="T78" i="20"/>
  <c r="AA78" i="20" s="1"/>
  <c r="T56" i="20"/>
  <c r="T57" i="20" s="1"/>
  <c r="T14" i="20"/>
  <c r="T102" i="20" s="1"/>
  <c r="T34" i="20"/>
  <c r="AA34" i="20" s="1"/>
  <c r="AA35" i="20" s="1"/>
  <c r="T11" i="20"/>
  <c r="T26" i="20"/>
  <c r="Z26" i="20" s="1"/>
  <c r="AA26" i="20" s="1"/>
  <c r="Z6" i="20"/>
  <c r="T32" i="20"/>
  <c r="T36" i="20"/>
  <c r="Z36" i="20" s="1"/>
  <c r="Z100" i="20" s="1"/>
  <c r="Z101" i="20" s="1"/>
  <c r="T54" i="20"/>
  <c r="Z54" i="20" s="1"/>
  <c r="AA54" i="20" s="1"/>
  <c r="T58" i="20"/>
  <c r="T59" i="20" s="1"/>
  <c r="T76" i="20"/>
  <c r="AA76" i="20" s="1"/>
  <c r="T80" i="20"/>
  <c r="Y80" i="20" s="1"/>
  <c r="AA19" i="20"/>
  <c r="AA107" i="20" s="1"/>
  <c r="AA110" i="20" s="1"/>
  <c r="Y18" i="20"/>
  <c r="Y106" i="20" s="1"/>
  <c r="U34" i="3"/>
  <c r="Z72" i="20"/>
  <c r="AA72" i="20" s="1"/>
  <c r="S16" i="17"/>
  <c r="S17" i="17"/>
  <c r="S18" i="17"/>
  <c r="T22" i="20"/>
  <c r="U32" i="3"/>
  <c r="Z57" i="20"/>
  <c r="Z61" i="20"/>
  <c r="Z77" i="20"/>
  <c r="Z52" i="20"/>
  <c r="AA52" i="20" s="1"/>
  <c r="Z81" i="20"/>
  <c r="U33" i="3"/>
  <c r="Z59" i="20"/>
  <c r="U35" i="3"/>
  <c r="U19" i="20"/>
  <c r="U18" i="20"/>
  <c r="U8" i="20"/>
  <c r="U9" i="20" s="1"/>
  <c r="S9" i="17"/>
  <c r="S10" i="17"/>
  <c r="S8" i="17"/>
  <c r="Y57" i="20"/>
  <c r="Y17" i="3"/>
  <c r="U13" i="17" s="1"/>
  <c r="U23" i="3"/>
  <c r="U24" i="3" s="1"/>
  <c r="U29" i="3"/>
  <c r="U30" i="3" s="1"/>
  <c r="U21" i="17"/>
  <c r="U16" i="3"/>
  <c r="U17" i="3" s="1"/>
  <c r="U9" i="3"/>
  <c r="U10" i="3" s="1"/>
  <c r="U29" i="17"/>
  <c r="U46" i="10"/>
  <c r="U47" i="10" s="1"/>
  <c r="U24" i="10"/>
  <c r="U25" i="10" s="1"/>
  <c r="U35" i="10"/>
  <c r="U36" i="10" s="1"/>
  <c r="U60" i="20"/>
  <c r="U61" i="20" s="1"/>
  <c r="T61" i="20"/>
  <c r="Y37" i="20"/>
  <c r="T9" i="20"/>
  <c r="S67" i="11"/>
  <c r="S65" i="11"/>
  <c r="S58" i="11"/>
  <c r="S57" i="11"/>
  <c r="AD55" i="11"/>
  <c r="AD56" i="11" s="1"/>
  <c r="W34" i="17" s="1"/>
  <c r="AC55" i="11"/>
  <c r="AC56" i="11" s="1"/>
  <c r="W33" i="17" s="1"/>
  <c r="AB55" i="11"/>
  <c r="AB56" i="11" s="1"/>
  <c r="W32" i="17" s="1"/>
  <c r="Z55" i="11"/>
  <c r="Z56" i="11" s="1"/>
  <c r="W30" i="17" s="1"/>
  <c r="S54" i="11"/>
  <c r="Y52" i="11"/>
  <c r="S45" i="11"/>
  <c r="S44" i="11"/>
  <c r="T44" i="11" s="1"/>
  <c r="AD42" i="11"/>
  <c r="AD43" i="11" s="1"/>
  <c r="W26" i="17" s="1"/>
  <c r="AC42" i="11"/>
  <c r="AC43" i="11" s="1"/>
  <c r="W25" i="17" s="1"/>
  <c r="AB42" i="11"/>
  <c r="AB43" i="11" s="1"/>
  <c r="W24" i="17" s="1"/>
  <c r="Z42" i="11"/>
  <c r="Z43" i="11" s="1"/>
  <c r="W22" i="17" s="1"/>
  <c r="S41" i="11"/>
  <c r="S39" i="11"/>
  <c r="S32" i="11"/>
  <c r="S31" i="11"/>
  <c r="AD29" i="11"/>
  <c r="AD30" i="11" s="1"/>
  <c r="W18" i="17" s="1"/>
  <c r="AC29" i="11"/>
  <c r="AC30" i="11" s="1"/>
  <c r="W17" i="17" s="1"/>
  <c r="AB29" i="11"/>
  <c r="AB30" i="11" s="1"/>
  <c r="W16" i="17" s="1"/>
  <c r="Z29" i="11"/>
  <c r="Z30" i="11" s="1"/>
  <c r="W14" i="17" s="1"/>
  <c r="S28" i="11"/>
  <c r="S26" i="11"/>
  <c r="S19" i="11"/>
  <c r="S18" i="11"/>
  <c r="AD16" i="11"/>
  <c r="AD17" i="11" s="1"/>
  <c r="W10" i="17" s="1"/>
  <c r="AC16" i="11"/>
  <c r="AC17" i="11" s="1"/>
  <c r="W9" i="17" s="1"/>
  <c r="AB16" i="11"/>
  <c r="AB17" i="11" s="1"/>
  <c r="W8" i="17" s="1"/>
  <c r="Z16" i="11"/>
  <c r="Z17" i="11" s="1"/>
  <c r="W6" i="17" s="1"/>
  <c r="S15" i="11"/>
  <c r="T15" i="11" s="1"/>
  <c r="S13" i="11"/>
  <c r="T13" i="11" s="1"/>
  <c r="S6" i="11"/>
  <c r="S5" i="11"/>
  <c r="AD107" i="9"/>
  <c r="AC107" i="9"/>
  <c r="S101" i="9"/>
  <c r="AB97" i="9"/>
  <c r="AA95" i="9"/>
  <c r="AA93" i="9"/>
  <c r="AA89" i="9"/>
  <c r="AA88" i="9"/>
  <c r="S80" i="9"/>
  <c r="AC79" i="9"/>
  <c r="AC87" i="9" s="1"/>
  <c r="Z79" i="9"/>
  <c r="Z87" i="9" s="1"/>
  <c r="AB76" i="9"/>
  <c r="AA74" i="9"/>
  <c r="AA72" i="9"/>
  <c r="AA68" i="9"/>
  <c r="AA67" i="9"/>
  <c r="S59" i="9"/>
  <c r="AD58" i="9"/>
  <c r="AD66" i="9" s="1"/>
  <c r="AC58" i="9"/>
  <c r="AC66" i="9" s="1"/>
  <c r="Z58" i="9"/>
  <c r="Z66" i="9" s="1"/>
  <c r="AB55" i="9"/>
  <c r="AA53" i="9"/>
  <c r="AA51" i="9"/>
  <c r="AA47" i="9"/>
  <c r="AA46" i="9"/>
  <c r="S38" i="9"/>
  <c r="AD37" i="9"/>
  <c r="AD45" i="9" s="1"/>
  <c r="AC37" i="9"/>
  <c r="AC45" i="9" s="1"/>
  <c r="Z37" i="9"/>
  <c r="Z45" i="9" s="1"/>
  <c r="AB34" i="9"/>
  <c r="AA32" i="9"/>
  <c r="AA30" i="9"/>
  <c r="AA26" i="9"/>
  <c r="AA25" i="9"/>
  <c r="Z16" i="9"/>
  <c r="AC16" i="9"/>
  <c r="S21" i="9"/>
  <c r="S17" i="9"/>
  <c r="AD16" i="9"/>
  <c r="AB13" i="9"/>
  <c r="AA11" i="9"/>
  <c r="AA9" i="9"/>
  <c r="AA5" i="9"/>
  <c r="S4" i="9"/>
  <c r="S66" i="4"/>
  <c r="S64" i="4"/>
  <c r="S62" i="4"/>
  <c r="AD54" i="4"/>
  <c r="AC54" i="4"/>
  <c r="AB54" i="4"/>
  <c r="AA54" i="4"/>
  <c r="Z54" i="4"/>
  <c r="AD48" i="4"/>
  <c r="AC48" i="4"/>
  <c r="AB48" i="4"/>
  <c r="Z48" i="4"/>
  <c r="AD41" i="4"/>
  <c r="AC41" i="4"/>
  <c r="AB41" i="4"/>
  <c r="AA41" i="4"/>
  <c r="Z41" i="4"/>
  <c r="AD35" i="4"/>
  <c r="AC35" i="4"/>
  <c r="AB35" i="4"/>
  <c r="Z35" i="4"/>
  <c r="AD28" i="4"/>
  <c r="AC28" i="4"/>
  <c r="AB28" i="4"/>
  <c r="AA28" i="4"/>
  <c r="Z28" i="4"/>
  <c r="S27" i="4"/>
  <c r="T27" i="4" s="1"/>
  <c r="Y27" i="4" s="1"/>
  <c r="S25" i="4"/>
  <c r="T25" i="4" s="1"/>
  <c r="Y25" i="4" s="1"/>
  <c r="S23" i="4"/>
  <c r="T23" i="4" s="1"/>
  <c r="Y23" i="4" s="1"/>
  <c r="AD22" i="4"/>
  <c r="AC22" i="4"/>
  <c r="AB22" i="4"/>
  <c r="Z22" i="4"/>
  <c r="AD15" i="4"/>
  <c r="AC15" i="4"/>
  <c r="AB15" i="4"/>
  <c r="AA15" i="4"/>
  <c r="Z15" i="4"/>
  <c r="Z9" i="4"/>
  <c r="AB9" i="4"/>
  <c r="AC9" i="4"/>
  <c r="AD9" i="4"/>
  <c r="S14" i="4"/>
  <c r="T14" i="4" s="1"/>
  <c r="Y14" i="4" s="1"/>
  <c r="S10" i="4"/>
  <c r="T10" i="4" s="1"/>
  <c r="Y10" i="4" s="1"/>
  <c r="S136" i="5"/>
  <c r="S135" i="5"/>
  <c r="S134" i="5"/>
  <c r="S133" i="5"/>
  <c r="S132" i="5"/>
  <c r="S131" i="5"/>
  <c r="S130" i="5"/>
  <c r="S129" i="5"/>
  <c r="S126" i="5"/>
  <c r="S125" i="5"/>
  <c r="S123" i="5"/>
  <c r="S122" i="5"/>
  <c r="S121" i="5"/>
  <c r="S120" i="5"/>
  <c r="S119" i="5"/>
  <c r="S118" i="5"/>
  <c r="S116" i="5"/>
  <c r="S115" i="5"/>
  <c r="S114" i="5"/>
  <c r="S113" i="5"/>
  <c r="S112" i="5"/>
  <c r="U31" i="3" l="1"/>
  <c r="U56" i="10"/>
  <c r="AD29" i="4"/>
  <c r="AD16" i="4"/>
  <c r="AD42" i="4"/>
  <c r="AA46" i="10"/>
  <c r="AA47" i="10" s="1"/>
  <c r="Y31" i="17" s="1"/>
  <c r="Y13" i="10"/>
  <c r="Y14" i="10" s="1"/>
  <c r="Y5" i="17" s="1"/>
  <c r="Y35" i="10"/>
  <c r="Y36" i="10" s="1"/>
  <c r="Y21" i="17" s="1"/>
  <c r="S40" i="17"/>
  <c r="T100" i="20"/>
  <c r="T101" i="20" s="1"/>
  <c r="T98" i="20"/>
  <c r="AA5" i="20"/>
  <c r="AA93" i="20" s="1"/>
  <c r="Z93" i="20"/>
  <c r="S42" i="17"/>
  <c r="S41" i="17"/>
  <c r="AA6" i="20"/>
  <c r="AA94" i="20" s="1"/>
  <c r="Z94" i="20"/>
  <c r="T94" i="20"/>
  <c r="U94" i="20" s="1"/>
  <c r="AC29" i="4"/>
  <c r="Z17" i="17" s="1"/>
  <c r="T10" i="3"/>
  <c r="T24" i="3" s="1"/>
  <c r="AB1" i="3"/>
  <c r="Y31" i="3"/>
  <c r="U78" i="20"/>
  <c r="U79" i="20" s="1"/>
  <c r="U10" i="20"/>
  <c r="U11" i="20" s="1"/>
  <c r="T17" i="20"/>
  <c r="U74" i="20"/>
  <c r="AA48" i="10"/>
  <c r="AA24" i="10"/>
  <c r="AA25" i="10" s="1"/>
  <c r="Y15" i="17" s="1"/>
  <c r="AA55" i="10"/>
  <c r="T57" i="10"/>
  <c r="T58" i="10" s="1"/>
  <c r="AA35" i="10"/>
  <c r="AA36" i="10" s="1"/>
  <c r="Y23" i="17" s="1"/>
  <c r="Y24" i="10"/>
  <c r="Y25" i="10" s="1"/>
  <c r="Y13" i="17" s="1"/>
  <c r="T5" i="11"/>
  <c r="Y5" i="11" s="1"/>
  <c r="T18" i="11"/>
  <c r="Y18" i="11" s="1"/>
  <c r="T31" i="11"/>
  <c r="Y31" i="11" s="1"/>
  <c r="T19" i="11"/>
  <c r="U19" i="11" s="1"/>
  <c r="T26" i="11"/>
  <c r="Y26" i="11" s="1"/>
  <c r="Y39" i="11"/>
  <c r="T39" i="11"/>
  <c r="T6" i="11"/>
  <c r="U6" i="11" s="1"/>
  <c r="T32" i="11"/>
  <c r="U32" i="11" s="1"/>
  <c r="T28" i="11"/>
  <c r="Y28" i="11" s="1"/>
  <c r="T41" i="11"/>
  <c r="U41" i="11" s="1"/>
  <c r="T54" i="11"/>
  <c r="U54" i="11" s="1"/>
  <c r="T45" i="11"/>
  <c r="AA38" i="9"/>
  <c r="AA44" i="9" s="1"/>
  <c r="U101" i="9"/>
  <c r="T65" i="9"/>
  <c r="AA21" i="9"/>
  <c r="AA80" i="9"/>
  <c r="AA4" i="9"/>
  <c r="Y9" i="3"/>
  <c r="AA4" i="3"/>
  <c r="AA9" i="3" s="1"/>
  <c r="AA10" i="3" s="1"/>
  <c r="U7" i="17" s="1"/>
  <c r="U39" i="17" s="1"/>
  <c r="U26" i="20"/>
  <c r="U14" i="20"/>
  <c r="U17" i="20" s="1"/>
  <c r="AB42" i="4"/>
  <c r="AC42" i="4"/>
  <c r="Z25" i="17" s="1"/>
  <c r="AB55" i="4"/>
  <c r="Z32" i="17" s="1"/>
  <c r="AC55" i="4"/>
  <c r="Z33" i="17" s="1"/>
  <c r="AC16" i="4"/>
  <c r="Z9" i="17" s="1"/>
  <c r="Z75" i="20"/>
  <c r="AA75" i="20"/>
  <c r="AA31" i="3"/>
  <c r="AA36" i="3" s="1"/>
  <c r="AA37" i="3" s="1"/>
  <c r="Y36" i="3"/>
  <c r="Y37" i="3" s="1"/>
  <c r="AA80" i="20"/>
  <c r="AA81" i="20" s="1"/>
  <c r="U80" i="20"/>
  <c r="U81" i="20" s="1"/>
  <c r="T81" i="20"/>
  <c r="AA36" i="20"/>
  <c r="Z37" i="20"/>
  <c r="U6" i="20"/>
  <c r="Z4" i="20"/>
  <c r="AA27" i="20"/>
  <c r="Z27" i="20"/>
  <c r="Z29" i="4"/>
  <c r="Z14" i="17" s="1"/>
  <c r="Z42" i="4"/>
  <c r="Z22" i="17" s="1"/>
  <c r="U57" i="10"/>
  <c r="U58" i="10" s="1"/>
  <c r="U44" i="11"/>
  <c r="Y44" i="11"/>
  <c r="Y13" i="11"/>
  <c r="Y15" i="11"/>
  <c r="W38" i="17"/>
  <c r="W40" i="17"/>
  <c r="W41" i="17"/>
  <c r="W42" i="17"/>
  <c r="U36" i="3"/>
  <c r="U37" i="3" s="1"/>
  <c r="U54" i="20"/>
  <c r="T96" i="20"/>
  <c r="T97" i="20" s="1"/>
  <c r="U58" i="20"/>
  <c r="U59" i="20" s="1"/>
  <c r="U12" i="20"/>
  <c r="U13" i="20" s="1"/>
  <c r="AA22" i="20"/>
  <c r="T13" i="20"/>
  <c r="Y22" i="20"/>
  <c r="Y110" i="20"/>
  <c r="U36" i="20"/>
  <c r="U37" i="20" s="1"/>
  <c r="Y12" i="20"/>
  <c r="Y13" i="20" s="1"/>
  <c r="T37" i="20"/>
  <c r="T79" i="20"/>
  <c r="U32" i="20"/>
  <c r="U33" i="20" s="1"/>
  <c r="Y81" i="20"/>
  <c r="U56" i="20"/>
  <c r="U57" i="20" s="1"/>
  <c r="T35" i="20"/>
  <c r="AA58" i="20"/>
  <c r="AA59" i="20" s="1"/>
  <c r="AA56" i="20"/>
  <c r="AA57" i="20" s="1"/>
  <c r="U76" i="20"/>
  <c r="U77" i="20" s="1"/>
  <c r="T77" i="20"/>
  <c r="U34" i="20"/>
  <c r="U35" i="20" s="1"/>
  <c r="AA32" i="20"/>
  <c r="T33" i="20"/>
  <c r="AA10" i="20"/>
  <c r="Y14" i="20"/>
  <c r="U72" i="20"/>
  <c r="T110" i="20"/>
  <c r="U106" i="20"/>
  <c r="U107" i="20"/>
  <c r="AB16" i="4"/>
  <c r="Z8" i="17" s="1"/>
  <c r="AB137" i="5"/>
  <c r="Z16" i="4"/>
  <c r="Z6" i="17" s="1"/>
  <c r="AC137" i="5"/>
  <c r="Y57" i="10"/>
  <c r="Y58" i="10" s="1"/>
  <c r="Z55" i="4"/>
  <c r="Z30" i="17" s="1"/>
  <c r="AA35" i="4"/>
  <c r="AA42" i="4" s="1"/>
  <c r="Z23" i="17" s="1"/>
  <c r="AA48" i="4"/>
  <c r="AA55" i="4" s="1"/>
  <c r="Z31" i="17" s="1"/>
  <c r="AA22" i="4"/>
  <c r="AA29" i="4" s="1"/>
  <c r="Z15" i="17" s="1"/>
  <c r="U102" i="20"/>
  <c r="U105" i="20" s="1"/>
  <c r="T105" i="20"/>
  <c r="U52" i="20"/>
  <c r="U22" i="20"/>
  <c r="AA127" i="5"/>
  <c r="Z127" i="5"/>
  <c r="AD127" i="5"/>
  <c r="AB124" i="5"/>
  <c r="U24" i="20"/>
  <c r="U53" i="20"/>
  <c r="Z79" i="20"/>
  <c r="AA79" i="20"/>
  <c r="Y86" i="9"/>
  <c r="Y65" i="9"/>
  <c r="Y44" i="9"/>
  <c r="Y23" i="9"/>
  <c r="AB37" i="9"/>
  <c r="AB45" i="9" s="1"/>
  <c r="V16" i="17" s="1"/>
  <c r="AB79" i="9"/>
  <c r="AB87" i="9" s="1"/>
  <c r="V32" i="17" s="1"/>
  <c r="AB58" i="9"/>
  <c r="AB66" i="9" s="1"/>
  <c r="V24" i="17" s="1"/>
  <c r="T107" i="9"/>
  <c r="AB107" i="9"/>
  <c r="Z107" i="9"/>
  <c r="T100" i="9"/>
  <c r="T44" i="9"/>
  <c r="T64" i="4"/>
  <c r="U64" i="4" s="1"/>
  <c r="AD55" i="4"/>
  <c r="Z34" i="17" s="1"/>
  <c r="AB29" i="4"/>
  <c r="Z16" i="17" s="1"/>
  <c r="T62" i="4"/>
  <c r="U62" i="4" s="1"/>
  <c r="U14" i="4"/>
  <c r="T66" i="4"/>
  <c r="U8" i="4"/>
  <c r="T60" i="4"/>
  <c r="U60" i="4" s="1"/>
  <c r="U7" i="4"/>
  <c r="T59" i="4"/>
  <c r="U59" i="4" s="1"/>
  <c r="U6" i="4"/>
  <c r="T58" i="4"/>
  <c r="U58" i="4" s="1"/>
  <c r="AC67" i="4"/>
  <c r="AD67" i="4"/>
  <c r="AC61" i="4"/>
  <c r="AA67" i="4"/>
  <c r="AD137" i="5"/>
  <c r="AB127" i="5"/>
  <c r="AA117" i="5"/>
  <c r="AA124" i="5"/>
  <c r="AC127" i="5"/>
  <c r="Y9" i="20"/>
  <c r="Z124" i="5"/>
  <c r="AC124" i="5"/>
  <c r="T55" i="20"/>
  <c r="T71" i="20" s="1"/>
  <c r="U25" i="20"/>
  <c r="T27" i="20"/>
  <c r="U52" i="11"/>
  <c r="Z24" i="17"/>
  <c r="AB61" i="4"/>
  <c r="AD61" i="4"/>
  <c r="U5" i="20"/>
  <c r="T7" i="20"/>
  <c r="AD124" i="5"/>
  <c r="Z61" i="4"/>
  <c r="Y55" i="20"/>
  <c r="U73" i="20"/>
  <c r="T75" i="20"/>
  <c r="U4" i="20"/>
  <c r="Z18" i="17"/>
  <c r="Z26" i="17"/>
  <c r="Z67" i="4"/>
  <c r="AB67" i="4"/>
  <c r="AA13" i="10"/>
  <c r="AA14" i="10" s="1"/>
  <c r="Y7" i="17" s="1"/>
  <c r="Y79" i="20"/>
  <c r="Y75" i="20"/>
  <c r="AA77" i="20"/>
  <c r="Y77" i="20"/>
  <c r="Y59" i="20"/>
  <c r="Y61" i="20"/>
  <c r="AA61" i="20"/>
  <c r="Y35" i="20"/>
  <c r="Y27" i="20"/>
  <c r="Y33" i="20"/>
  <c r="AD68" i="11"/>
  <c r="AD69" i="11" s="1"/>
  <c r="AB68" i="11"/>
  <c r="AB69" i="11" s="1"/>
  <c r="AC68" i="11"/>
  <c r="AC69" i="11" s="1"/>
  <c r="Z68" i="11"/>
  <c r="Z69" i="11" s="1"/>
  <c r="U39" i="11"/>
  <c r="U28" i="11"/>
  <c r="AB117" i="5"/>
  <c r="AC117" i="5"/>
  <c r="U5" i="11"/>
  <c r="U13" i="11"/>
  <c r="U15" i="11"/>
  <c r="V17" i="17"/>
  <c r="AD24" i="9"/>
  <c r="AC24" i="9"/>
  <c r="V9" i="17" s="1"/>
  <c r="Z24" i="9"/>
  <c r="V6" i="17" s="1"/>
  <c r="V18" i="17"/>
  <c r="V14" i="17"/>
  <c r="V26" i="17"/>
  <c r="V22" i="17"/>
  <c r="V25" i="17"/>
  <c r="AD79" i="9"/>
  <c r="V30" i="17"/>
  <c r="AC100" i="9"/>
  <c r="AC108" i="9" s="1"/>
  <c r="V33" i="17"/>
  <c r="AD100" i="9"/>
  <c r="AD108" i="9" s="1"/>
  <c r="Z100" i="9"/>
  <c r="U95" i="9"/>
  <c r="U89" i="9"/>
  <c r="U88" i="9"/>
  <c r="U93" i="9"/>
  <c r="U97" i="9"/>
  <c r="U74" i="9"/>
  <c r="U80" i="9"/>
  <c r="T79" i="9"/>
  <c r="U68" i="9"/>
  <c r="U67" i="9"/>
  <c r="U72" i="9"/>
  <c r="U76" i="9"/>
  <c r="U53" i="9"/>
  <c r="U59" i="9"/>
  <c r="T58" i="9"/>
  <c r="U47" i="9"/>
  <c r="U46" i="9"/>
  <c r="U51" i="9"/>
  <c r="U55" i="9"/>
  <c r="U25" i="9"/>
  <c r="T37" i="9"/>
  <c r="U26" i="9"/>
  <c r="U30" i="9"/>
  <c r="U32" i="9"/>
  <c r="U34" i="9"/>
  <c r="U38" i="9"/>
  <c r="U11" i="9"/>
  <c r="U13" i="9"/>
  <c r="U5" i="9"/>
  <c r="U21" i="9"/>
  <c r="U9" i="9"/>
  <c r="U43" i="4"/>
  <c r="T48" i="4"/>
  <c r="U53" i="4"/>
  <c r="U46" i="4"/>
  <c r="T54" i="4"/>
  <c r="U49" i="4"/>
  <c r="U45" i="4"/>
  <c r="U47" i="4"/>
  <c r="U51" i="4"/>
  <c r="U32" i="4"/>
  <c r="U40" i="4"/>
  <c r="T35" i="4"/>
  <c r="U30" i="4"/>
  <c r="U34" i="4"/>
  <c r="T41" i="4"/>
  <c r="U36" i="4"/>
  <c r="U33" i="4"/>
  <c r="U38" i="4"/>
  <c r="U19" i="4"/>
  <c r="T22" i="4"/>
  <c r="U17" i="4"/>
  <c r="U20" i="4"/>
  <c r="U21" i="4"/>
  <c r="T28" i="4"/>
  <c r="U23" i="4"/>
  <c r="Y64" i="4"/>
  <c r="U25" i="4"/>
  <c r="U27" i="4"/>
  <c r="Z10" i="17"/>
  <c r="U10" i="4"/>
  <c r="T15" i="4"/>
  <c r="Z117" i="5"/>
  <c r="AD117" i="5"/>
  <c r="S28" i="5"/>
  <c r="T28" i="5" s="1"/>
  <c r="AA28" i="5" s="1"/>
  <c r="S27" i="5"/>
  <c r="T27" i="5" s="1"/>
  <c r="S26" i="5"/>
  <c r="T26" i="5" s="1"/>
  <c r="AA26" i="5" s="1"/>
  <c r="S25" i="5"/>
  <c r="T25" i="5" s="1"/>
  <c r="AA25" i="5" s="1"/>
  <c r="S24" i="5"/>
  <c r="S23" i="5"/>
  <c r="AD19" i="5"/>
  <c r="AD30" i="5" s="1"/>
  <c r="AC19" i="5"/>
  <c r="AC30" i="5" s="1"/>
  <c r="AB19" i="5"/>
  <c r="AB30" i="5" s="1"/>
  <c r="AA19" i="5"/>
  <c r="Z19" i="5"/>
  <c r="Z30" i="5" s="1"/>
  <c r="S18" i="5"/>
  <c r="T18" i="5" s="1"/>
  <c r="Y18" i="5" s="1"/>
  <c r="S17" i="5"/>
  <c r="T17" i="5" s="1"/>
  <c r="S15" i="5"/>
  <c r="T15" i="5" s="1"/>
  <c r="Y15" i="5" s="1"/>
  <c r="S14" i="5"/>
  <c r="T14" i="5" s="1"/>
  <c r="Y14" i="5" s="1"/>
  <c r="S13" i="5"/>
  <c r="T13" i="5" s="1"/>
  <c r="Y13" i="5" s="1"/>
  <c r="S12" i="5"/>
  <c r="T12" i="5" s="1"/>
  <c r="Y12" i="5" s="1"/>
  <c r="S11" i="5"/>
  <c r="T11" i="5" s="1"/>
  <c r="Y11" i="5" s="1"/>
  <c r="S10" i="5"/>
  <c r="T10" i="5" s="1"/>
  <c r="Y10" i="5" s="1"/>
  <c r="S8" i="5"/>
  <c r="T8" i="5" s="1"/>
  <c r="Y8" i="5" s="1"/>
  <c r="S109" i="5"/>
  <c r="T109" i="5" s="1"/>
  <c r="AA109" i="5" s="1"/>
  <c r="S108" i="5"/>
  <c r="T108" i="5" s="1"/>
  <c r="AA108" i="5" s="1"/>
  <c r="S107" i="5"/>
  <c r="T107" i="5" s="1"/>
  <c r="AA107" i="5" s="1"/>
  <c r="S106" i="5"/>
  <c r="T106" i="5" s="1"/>
  <c r="AA106" i="5" s="1"/>
  <c r="S105" i="5"/>
  <c r="S104" i="5"/>
  <c r="S103" i="5"/>
  <c r="T103" i="5" s="1"/>
  <c r="AA103" i="5" s="1"/>
  <c r="S102" i="5"/>
  <c r="T102" i="5" s="1"/>
  <c r="AA102" i="5" s="1"/>
  <c r="AD100" i="5"/>
  <c r="AC100" i="5"/>
  <c r="AB100" i="5"/>
  <c r="AA100" i="5"/>
  <c r="Z100" i="5"/>
  <c r="S99" i="5"/>
  <c r="T99" i="5" s="1"/>
  <c r="Y99" i="5" s="1"/>
  <c r="S98" i="5"/>
  <c r="T98" i="5" s="1"/>
  <c r="AD97" i="5"/>
  <c r="AC97" i="5"/>
  <c r="AB97" i="5"/>
  <c r="AA97" i="5"/>
  <c r="Z97" i="5"/>
  <c r="S96" i="5"/>
  <c r="T96" i="5" s="1"/>
  <c r="Y96" i="5" s="1"/>
  <c r="S95" i="5"/>
  <c r="T95" i="5" s="1"/>
  <c r="Y95" i="5" s="1"/>
  <c r="S94" i="5"/>
  <c r="T94" i="5" s="1"/>
  <c r="Y94" i="5" s="1"/>
  <c r="S93" i="5"/>
  <c r="T93" i="5" s="1"/>
  <c r="Y93" i="5" s="1"/>
  <c r="S92" i="5"/>
  <c r="S91" i="5"/>
  <c r="T91" i="5" s="1"/>
  <c r="Y91" i="5" s="1"/>
  <c r="AD90" i="5"/>
  <c r="AC90" i="5"/>
  <c r="AB90" i="5"/>
  <c r="AA90" i="5"/>
  <c r="Z90" i="5"/>
  <c r="S89" i="5"/>
  <c r="T89" i="5" s="1"/>
  <c r="Y89" i="5" s="1"/>
  <c r="S88" i="5"/>
  <c r="T88" i="5" s="1"/>
  <c r="Y88" i="5" s="1"/>
  <c r="S87" i="5"/>
  <c r="T87" i="5" s="1"/>
  <c r="Y87" i="5" s="1"/>
  <c r="S86" i="5"/>
  <c r="T86" i="5" s="1"/>
  <c r="Y86" i="5" s="1"/>
  <c r="S85" i="5"/>
  <c r="T85" i="5" s="1"/>
  <c r="Y85" i="5" s="1"/>
  <c r="AD43" i="5"/>
  <c r="AC43" i="5"/>
  <c r="AB43" i="5"/>
  <c r="AA43" i="5"/>
  <c r="Z43" i="5"/>
  <c r="AD46" i="5"/>
  <c r="AC46" i="5"/>
  <c r="AB46" i="5"/>
  <c r="AA46" i="5"/>
  <c r="Z46" i="5"/>
  <c r="AD36" i="5"/>
  <c r="AC36" i="5"/>
  <c r="AB36" i="5"/>
  <c r="AA36" i="5"/>
  <c r="Z36" i="5"/>
  <c r="S55" i="5"/>
  <c r="T55" i="5" s="1"/>
  <c r="AA55" i="5" s="1"/>
  <c r="S54" i="5"/>
  <c r="T54" i="5" s="1"/>
  <c r="AA54" i="5" s="1"/>
  <c r="S53" i="5"/>
  <c r="T53" i="5" s="1"/>
  <c r="AA53" i="5" s="1"/>
  <c r="S52" i="5"/>
  <c r="T52" i="5" s="1"/>
  <c r="AA52" i="5" s="1"/>
  <c r="S51" i="5"/>
  <c r="S50" i="5"/>
  <c r="S49" i="5"/>
  <c r="T49" i="5" s="1"/>
  <c r="S48" i="5"/>
  <c r="T48" i="5" s="1"/>
  <c r="AA48" i="5" s="1"/>
  <c r="S45" i="5"/>
  <c r="T45" i="5" s="1"/>
  <c r="Y45" i="5" s="1"/>
  <c r="S44" i="5"/>
  <c r="T44" i="5" s="1"/>
  <c r="Y44" i="5" s="1"/>
  <c r="S42" i="5"/>
  <c r="T42" i="5" s="1"/>
  <c r="Y42" i="5" s="1"/>
  <c r="S41" i="5"/>
  <c r="T41" i="5" s="1"/>
  <c r="Y41" i="5" s="1"/>
  <c r="S40" i="5"/>
  <c r="T40" i="5" s="1"/>
  <c r="Y40" i="5" s="1"/>
  <c r="S39" i="5"/>
  <c r="S38" i="5"/>
  <c r="T38" i="5" s="1"/>
  <c r="Y38" i="5" s="1"/>
  <c r="S37" i="5"/>
  <c r="T37" i="5" s="1"/>
  <c r="Y37" i="5" s="1"/>
  <c r="S35" i="5"/>
  <c r="S34" i="5"/>
  <c r="T34" i="5" s="1"/>
  <c r="S33" i="5"/>
  <c r="T33" i="5" s="1"/>
  <c r="Y33" i="5" s="1"/>
  <c r="S32" i="5"/>
  <c r="T32" i="5" s="1"/>
  <c r="Y32" i="5" s="1"/>
  <c r="S31" i="5"/>
  <c r="T31" i="5" s="1"/>
  <c r="AA57" i="10" l="1"/>
  <c r="AA58" i="10" s="1"/>
  <c r="Y37" i="17"/>
  <c r="Y39" i="17"/>
  <c r="AA4" i="20"/>
  <c r="AA92" i="20" s="1"/>
  <c r="Z92" i="20"/>
  <c r="Z95" i="20" s="1"/>
  <c r="Z111" i="20" s="1"/>
  <c r="AA100" i="20"/>
  <c r="AA101" i="20" s="1"/>
  <c r="Y10" i="3"/>
  <c r="U5" i="17" s="1"/>
  <c r="U37" i="17" s="1"/>
  <c r="U43" i="17" s="1"/>
  <c r="T41" i="3" s="1"/>
  <c r="AC1" i="3"/>
  <c r="U26" i="11"/>
  <c r="Y41" i="11"/>
  <c r="T55" i="11"/>
  <c r="T56" i="11" s="1"/>
  <c r="Z51" i="20"/>
  <c r="U96" i="20"/>
  <c r="U97" i="20" s="1"/>
  <c r="Y19" i="11"/>
  <c r="Y29" i="11" s="1"/>
  <c r="Y30" i="11" s="1"/>
  <c r="W13" i="17" s="1"/>
  <c r="Y54" i="11"/>
  <c r="Y6" i="11"/>
  <c r="Y16" i="11" s="1"/>
  <c r="Y17" i="11" s="1"/>
  <c r="W5" i="17" s="1"/>
  <c r="Y32" i="11"/>
  <c r="Y45" i="11"/>
  <c r="U45" i="11"/>
  <c r="U55" i="11" s="1"/>
  <c r="U56" i="11" s="1"/>
  <c r="T29" i="11"/>
  <c r="T30" i="11" s="1"/>
  <c r="T58" i="11"/>
  <c r="Y58" i="11" s="1"/>
  <c r="T65" i="11"/>
  <c r="Y65" i="11" s="1"/>
  <c r="T42" i="11"/>
  <c r="T43" i="11" s="1"/>
  <c r="U31" i="11"/>
  <c r="U42" i="11" s="1"/>
  <c r="U43" i="11" s="1"/>
  <c r="T67" i="11"/>
  <c r="U18" i="11"/>
  <c r="T57" i="11"/>
  <c r="T16" i="11"/>
  <c r="T17" i="11" s="1"/>
  <c r="T16" i="9"/>
  <c r="U4" i="9"/>
  <c r="U16" i="9" s="1"/>
  <c r="T23" i="9"/>
  <c r="T86" i="9"/>
  <c r="T87" i="9" s="1"/>
  <c r="AA17" i="9"/>
  <c r="AA23" i="9" s="1"/>
  <c r="AA59" i="9"/>
  <c r="AA65" i="9" s="1"/>
  <c r="AA101" i="9"/>
  <c r="U17" i="9"/>
  <c r="U23" i="9" s="1"/>
  <c r="T24" i="5"/>
  <c r="AA24" i="5" s="1"/>
  <c r="T19" i="5"/>
  <c r="Y17" i="5"/>
  <c r="T100" i="5"/>
  <c r="Y98" i="5"/>
  <c r="T112" i="5"/>
  <c r="Y112" i="5" s="1"/>
  <c r="Y31" i="5"/>
  <c r="T115" i="5"/>
  <c r="Y115" i="5" s="1"/>
  <c r="Y34" i="5"/>
  <c r="T135" i="5"/>
  <c r="AA135" i="5" s="1"/>
  <c r="AA27" i="5"/>
  <c r="T130" i="5"/>
  <c r="AA130" i="5" s="1"/>
  <c r="AA49" i="5"/>
  <c r="T92" i="5"/>
  <c r="T16" i="5"/>
  <c r="T118" i="5"/>
  <c r="Y118" i="5" s="1"/>
  <c r="T136" i="5"/>
  <c r="AA136" i="5" s="1"/>
  <c r="T129" i="5"/>
  <c r="AA129" i="5" s="1"/>
  <c r="T104" i="5"/>
  <c r="AA104" i="5" s="1"/>
  <c r="T35" i="5"/>
  <c r="T39" i="5"/>
  <c r="T133" i="5"/>
  <c r="AA133" i="5" s="1"/>
  <c r="T121" i="5"/>
  <c r="Y121" i="5" s="1"/>
  <c r="T113" i="5"/>
  <c r="Y113" i="5" s="1"/>
  <c r="T51" i="5"/>
  <c r="T122" i="5"/>
  <c r="Y122" i="5" s="1"/>
  <c r="T134" i="5"/>
  <c r="AA134" i="5" s="1"/>
  <c r="T9" i="5"/>
  <c r="T114" i="5"/>
  <c r="Y114" i="5" s="1"/>
  <c r="T90" i="5"/>
  <c r="T105" i="5"/>
  <c r="AA105" i="5" s="1"/>
  <c r="AA110" i="5" s="1"/>
  <c r="T123" i="5"/>
  <c r="Y123" i="5" s="1"/>
  <c r="T23" i="5"/>
  <c r="AA23" i="5" s="1"/>
  <c r="Z91" i="20"/>
  <c r="S30" i="17" s="1"/>
  <c r="Y51" i="20"/>
  <c r="Y100" i="20"/>
  <c r="AA33" i="20"/>
  <c r="AA96" i="20"/>
  <c r="AA97" i="20" s="1"/>
  <c r="AA91" i="20"/>
  <c r="S31" i="17" s="1"/>
  <c r="Y102" i="20"/>
  <c r="Y105" i="20" s="1"/>
  <c r="AA98" i="20"/>
  <c r="AA99" i="20" s="1"/>
  <c r="AA11" i="20"/>
  <c r="AA37" i="20"/>
  <c r="Z7" i="20"/>
  <c r="Z23" i="20" s="1"/>
  <c r="S6" i="17" s="1"/>
  <c r="Z38" i="17"/>
  <c r="Z42" i="17"/>
  <c r="Z40" i="17"/>
  <c r="Z41" i="17"/>
  <c r="V38" i="17"/>
  <c r="V41" i="17"/>
  <c r="U75" i="20"/>
  <c r="U91" i="20" s="1"/>
  <c r="T23" i="20"/>
  <c r="T91" i="20"/>
  <c r="T51" i="20"/>
  <c r="AA13" i="20"/>
  <c r="T99" i="20"/>
  <c r="U100" i="20"/>
  <c r="U101" i="20" s="1"/>
  <c r="U93" i="20"/>
  <c r="U110" i="20"/>
  <c r="Y56" i="4"/>
  <c r="Y91" i="20"/>
  <c r="U55" i="20"/>
  <c r="U71" i="20" s="1"/>
  <c r="Y71" i="20"/>
  <c r="AA55" i="20"/>
  <c r="AA71" i="20" s="1"/>
  <c r="U27" i="20"/>
  <c r="U51" i="20" s="1"/>
  <c r="T95" i="20"/>
  <c r="AB68" i="4"/>
  <c r="AA61" i="4"/>
  <c r="AA68" i="4" s="1"/>
  <c r="AA9" i="4"/>
  <c r="AA16" i="4" s="1"/>
  <c r="Z7" i="17" s="1"/>
  <c r="Z39" i="17" s="1"/>
  <c r="Z55" i="20"/>
  <c r="Z71" i="20" s="1"/>
  <c r="Y41" i="4"/>
  <c r="Z108" i="9"/>
  <c r="AB138" i="5"/>
  <c r="Y107" i="9"/>
  <c r="Y79" i="9"/>
  <c r="Y87" i="9" s="1"/>
  <c r="V29" i="17" s="1"/>
  <c r="AA79" i="9"/>
  <c r="AA58" i="9"/>
  <c r="AB100" i="9"/>
  <c r="AB108" i="9" s="1"/>
  <c r="Y58" i="9"/>
  <c r="Y66" i="9" s="1"/>
  <c r="V21" i="17" s="1"/>
  <c r="Y37" i="9"/>
  <c r="Y45" i="9" s="1"/>
  <c r="V13" i="17" s="1"/>
  <c r="T108" i="9"/>
  <c r="AB16" i="9"/>
  <c r="AB24" i="9" s="1"/>
  <c r="V8" i="17" s="1"/>
  <c r="V40" i="17" s="1"/>
  <c r="U86" i="9"/>
  <c r="U107" i="9"/>
  <c r="AD87" i="9"/>
  <c r="V34" i="17" s="1"/>
  <c r="V42" i="17" s="1"/>
  <c r="AA16" i="9"/>
  <c r="AA86" i="9"/>
  <c r="Y16" i="9"/>
  <c r="Y24" i="9" s="1"/>
  <c r="V5" i="17" s="1"/>
  <c r="U100" i="9"/>
  <c r="U65" i="9"/>
  <c r="U44" i="9"/>
  <c r="Z68" i="4"/>
  <c r="AD68" i="4"/>
  <c r="AC68" i="4"/>
  <c r="T55" i="4"/>
  <c r="Y66" i="4"/>
  <c r="Y58" i="4"/>
  <c r="Y59" i="4"/>
  <c r="T42" i="4"/>
  <c r="Y60" i="4"/>
  <c r="U66" i="4"/>
  <c r="U67" i="4" s="1"/>
  <c r="T67" i="4"/>
  <c r="U4" i="4"/>
  <c r="U9" i="4" s="1"/>
  <c r="T56" i="4"/>
  <c r="T61" i="4" s="1"/>
  <c r="T29" i="4"/>
  <c r="U28" i="4"/>
  <c r="Y54" i="4"/>
  <c r="AC138" i="5"/>
  <c r="U49" i="5"/>
  <c r="Y17" i="20"/>
  <c r="Y11" i="20"/>
  <c r="Y97" i="20" s="1"/>
  <c r="Y7" i="20"/>
  <c r="Z138" i="5"/>
  <c r="U98" i="20"/>
  <c r="U99" i="20" s="1"/>
  <c r="U7" i="20"/>
  <c r="U23" i="20" s="1"/>
  <c r="Y22" i="4"/>
  <c r="Y28" i="4"/>
  <c r="Y62" i="4"/>
  <c r="AA55" i="11"/>
  <c r="AA56" i="11" s="1"/>
  <c r="W31" i="17" s="1"/>
  <c r="AD138" i="5"/>
  <c r="Y15" i="4"/>
  <c r="Y35" i="4"/>
  <c r="U92" i="20"/>
  <c r="AA42" i="11"/>
  <c r="AA43" i="11" s="1"/>
  <c r="W23" i="17" s="1"/>
  <c r="AA29" i="11"/>
  <c r="AA30" i="11" s="1"/>
  <c r="W15" i="17" s="1"/>
  <c r="T125" i="5"/>
  <c r="Y125" i="5" s="1"/>
  <c r="T126" i="5"/>
  <c r="Y126" i="5" s="1"/>
  <c r="U16" i="11"/>
  <c r="U17" i="11" s="1"/>
  <c r="T66" i="9"/>
  <c r="U37" i="9"/>
  <c r="T45" i="9"/>
  <c r="U79" i="9"/>
  <c r="U58" i="9"/>
  <c r="AA37" i="9"/>
  <c r="AA45" i="9" s="1"/>
  <c r="U54" i="4"/>
  <c r="U48" i="4"/>
  <c r="Y48" i="4"/>
  <c r="U41" i="4"/>
  <c r="U35" i="4"/>
  <c r="U22" i="4"/>
  <c r="U15" i="4"/>
  <c r="T9" i="4"/>
  <c r="T16" i="4" s="1"/>
  <c r="T8" i="17"/>
  <c r="U17" i="5"/>
  <c r="T6" i="17"/>
  <c r="U7" i="5"/>
  <c r="T9" i="17"/>
  <c r="T10" i="17"/>
  <c r="U10" i="5"/>
  <c r="U5" i="5"/>
  <c r="U11" i="5"/>
  <c r="U18" i="5"/>
  <c r="U6" i="5"/>
  <c r="U12" i="5"/>
  <c r="U14" i="5"/>
  <c r="U15" i="5"/>
  <c r="U13" i="5"/>
  <c r="U4" i="5"/>
  <c r="U8" i="5"/>
  <c r="AB111" i="5"/>
  <c r="T32" i="17" s="1"/>
  <c r="U86" i="5"/>
  <c r="Z111" i="5"/>
  <c r="T30" i="17" s="1"/>
  <c r="AC111" i="5"/>
  <c r="T33" i="17" s="1"/>
  <c r="AD111" i="5"/>
  <c r="T34" i="17" s="1"/>
  <c r="U89" i="5"/>
  <c r="U103" i="5"/>
  <c r="U91" i="5"/>
  <c r="U95" i="5"/>
  <c r="U98" i="5"/>
  <c r="U93" i="5"/>
  <c r="U88" i="5"/>
  <c r="U99" i="5"/>
  <c r="U85" i="5"/>
  <c r="U94" i="5"/>
  <c r="U87" i="5"/>
  <c r="U96" i="5"/>
  <c r="AB57" i="5"/>
  <c r="T16" i="17" s="1"/>
  <c r="Z57" i="5"/>
  <c r="T14" i="17" s="1"/>
  <c r="AD57" i="5"/>
  <c r="T18" i="17" s="1"/>
  <c r="AC57" i="5"/>
  <c r="T17" i="17" s="1"/>
  <c r="Y46" i="5"/>
  <c r="T50" i="5"/>
  <c r="AA50" i="5" s="1"/>
  <c r="U41" i="5"/>
  <c r="U31" i="5"/>
  <c r="U33" i="5"/>
  <c r="U37" i="5"/>
  <c r="U44" i="5"/>
  <c r="U38" i="5"/>
  <c r="U40" i="5"/>
  <c r="U42" i="5"/>
  <c r="U32" i="5"/>
  <c r="U34" i="5"/>
  <c r="U45" i="5"/>
  <c r="T46" i="5"/>
  <c r="X34" i="17"/>
  <c r="X33" i="17"/>
  <c r="X32" i="17"/>
  <c r="X31" i="17"/>
  <c r="X30" i="17"/>
  <c r="X26" i="17"/>
  <c r="X25" i="17"/>
  <c r="X24" i="17"/>
  <c r="X23" i="17"/>
  <c r="X22" i="17"/>
  <c r="X18" i="17"/>
  <c r="X17" i="17"/>
  <c r="X16" i="17"/>
  <c r="X15" i="17"/>
  <c r="X14" i="17"/>
  <c r="X6" i="17"/>
  <c r="T112" i="19"/>
  <c r="T105" i="19"/>
  <c r="AA34" i="17"/>
  <c r="AA33" i="17"/>
  <c r="AA32" i="17"/>
  <c r="AA31" i="17"/>
  <c r="AA30" i="17"/>
  <c r="AA26" i="17"/>
  <c r="AA25" i="17"/>
  <c r="AA24" i="17"/>
  <c r="AA23" i="17"/>
  <c r="AA22" i="17"/>
  <c r="AA18" i="17"/>
  <c r="AA17" i="17"/>
  <c r="AA16" i="17"/>
  <c r="AA15" i="17"/>
  <c r="AA14" i="17"/>
  <c r="AA6" i="17"/>
  <c r="AA7" i="17"/>
  <c r="AA8" i="17"/>
  <c r="AA9" i="17"/>
  <c r="AA10" i="17"/>
  <c r="T87" i="19"/>
  <c r="T80" i="19"/>
  <c r="T62" i="19"/>
  <c r="T55" i="19"/>
  <c r="T37" i="19"/>
  <c r="T30" i="19"/>
  <c r="Z30" i="19" s="1"/>
  <c r="T12" i="19"/>
  <c r="T5" i="19"/>
  <c r="Z5" i="19" s="1"/>
  <c r="S32" i="2"/>
  <c r="S26" i="2"/>
  <c r="Y55" i="11" l="1"/>
  <c r="Y56" i="11" s="1"/>
  <c r="W29" i="17" s="1"/>
  <c r="T110" i="5"/>
  <c r="U65" i="11"/>
  <c r="T24" i="9"/>
  <c r="T48" i="2"/>
  <c r="Y42" i="11"/>
  <c r="Y43" i="11" s="1"/>
  <c r="W21" i="17" s="1"/>
  <c r="W37" i="17" s="1"/>
  <c r="U29" i="11"/>
  <c r="U30" i="11" s="1"/>
  <c r="U57" i="11"/>
  <c r="Y57" i="11"/>
  <c r="U58" i="11"/>
  <c r="U67" i="11"/>
  <c r="Y67" i="11"/>
  <c r="T68" i="11"/>
  <c r="T69" i="11" s="1"/>
  <c r="AA66" i="9"/>
  <c r="V23" i="17" s="1"/>
  <c r="T116" i="5"/>
  <c r="Y116" i="5" s="1"/>
  <c r="Y35" i="5"/>
  <c r="Y36" i="5" s="1"/>
  <c r="T36" i="5"/>
  <c r="AA29" i="5"/>
  <c r="AA30" i="5" s="1"/>
  <c r="T7" i="17" s="1"/>
  <c r="U92" i="5"/>
  <c r="U97" i="5" s="1"/>
  <c r="Y92" i="5"/>
  <c r="Y97" i="5" s="1"/>
  <c r="T120" i="5"/>
  <c r="Y120" i="5" s="1"/>
  <c r="Y39" i="5"/>
  <c r="Y43" i="5" s="1"/>
  <c r="T132" i="5"/>
  <c r="AA132" i="5" s="1"/>
  <c r="AA51" i="5"/>
  <c r="AA56" i="5" s="1"/>
  <c r="AA57" i="5" s="1"/>
  <c r="T15" i="17" s="1"/>
  <c r="U35" i="5"/>
  <c r="U116" i="5" s="1"/>
  <c r="T97" i="5"/>
  <c r="T111" i="5" s="1"/>
  <c r="T119" i="5"/>
  <c r="Y119" i="5" s="1"/>
  <c r="U39" i="5"/>
  <c r="U120" i="5" s="1"/>
  <c r="T43" i="5"/>
  <c r="T131" i="5"/>
  <c r="AA131" i="5" s="1"/>
  <c r="T29" i="5"/>
  <c r="T30" i="5" s="1"/>
  <c r="T56" i="5"/>
  <c r="T127" i="5"/>
  <c r="Y23" i="20"/>
  <c r="AA39" i="17"/>
  <c r="AA51" i="20"/>
  <c r="S15" i="17" s="1"/>
  <c r="AA38" i="17"/>
  <c r="AA7" i="20"/>
  <c r="AA23" i="20" s="1"/>
  <c r="AA95" i="20"/>
  <c r="AA41" i="17"/>
  <c r="AA42" i="17"/>
  <c r="AA40" i="17"/>
  <c r="X38" i="17"/>
  <c r="V37" i="17"/>
  <c r="T42" i="17"/>
  <c r="T40" i="17"/>
  <c r="T41" i="17"/>
  <c r="U95" i="20"/>
  <c r="U111" i="20" s="1"/>
  <c r="S13" i="17"/>
  <c r="S21" i="17"/>
  <c r="Y101" i="20"/>
  <c r="S29" i="17"/>
  <c r="T111" i="20"/>
  <c r="T22" i="17"/>
  <c r="T38" i="17" s="1"/>
  <c r="Y42" i="4"/>
  <c r="Z21" i="17" s="1"/>
  <c r="S23" i="17"/>
  <c r="S22" i="17"/>
  <c r="S14" i="17"/>
  <c r="AA24" i="9"/>
  <c r="V7" i="17" s="1"/>
  <c r="U16" i="4"/>
  <c r="AA87" i="9"/>
  <c r="V31" i="17" s="1"/>
  <c r="AA100" i="9"/>
  <c r="Y100" i="9"/>
  <c r="Y108" i="9" s="1"/>
  <c r="U108" i="9"/>
  <c r="AA107" i="9"/>
  <c r="U87" i="9"/>
  <c r="U45" i="9"/>
  <c r="U66" i="9"/>
  <c r="V15" i="17"/>
  <c r="U24" i="9"/>
  <c r="T106" i="19"/>
  <c r="Y67" i="4"/>
  <c r="U42" i="4"/>
  <c r="Y55" i="4"/>
  <c r="Z29" i="17" s="1"/>
  <c r="U55" i="4"/>
  <c r="U56" i="4"/>
  <c r="U61" i="4" s="1"/>
  <c r="U68" i="4" s="1"/>
  <c r="U29" i="4"/>
  <c r="Y29" i="4"/>
  <c r="Z13" i="17" s="1"/>
  <c r="U106" i="5"/>
  <c r="U109" i="5"/>
  <c r="X7" i="17"/>
  <c r="X39" i="17" s="1"/>
  <c r="T113" i="19"/>
  <c r="T114" i="19"/>
  <c r="X8" i="17"/>
  <c r="X40" i="17" s="1"/>
  <c r="AA68" i="11"/>
  <c r="AA69" i="11" s="1"/>
  <c r="X10" i="17"/>
  <c r="X42" i="17" s="1"/>
  <c r="X9" i="17"/>
  <c r="X41" i="17" s="1"/>
  <c r="Y9" i="4"/>
  <c r="Y61" i="4"/>
  <c r="AA16" i="11"/>
  <c r="AA17" i="11" s="1"/>
  <c r="W7" i="17" s="1"/>
  <c r="W39" i="17" s="1"/>
  <c r="U125" i="5"/>
  <c r="U121" i="5"/>
  <c r="U113" i="5"/>
  <c r="U115" i="5"/>
  <c r="U24" i="5"/>
  <c r="U123" i="5"/>
  <c r="U114" i="5"/>
  <c r="U118" i="5"/>
  <c r="U23" i="5"/>
  <c r="U122" i="5"/>
  <c r="U126" i="5"/>
  <c r="U112" i="5"/>
  <c r="U130" i="5"/>
  <c r="U28" i="5"/>
  <c r="U25" i="5"/>
  <c r="U105" i="5"/>
  <c r="U26" i="5"/>
  <c r="U108" i="5"/>
  <c r="U104" i="5"/>
  <c r="U19" i="5"/>
  <c r="U102" i="5"/>
  <c r="U107" i="5"/>
  <c r="Y19" i="5"/>
  <c r="U100" i="5"/>
  <c r="U9" i="5"/>
  <c r="Y100" i="5"/>
  <c r="U27" i="5"/>
  <c r="Y9" i="5"/>
  <c r="U16" i="5"/>
  <c r="Y16" i="5"/>
  <c r="U21" i="5"/>
  <c r="Y90" i="5"/>
  <c r="U90" i="5"/>
  <c r="U53" i="5"/>
  <c r="U54" i="5"/>
  <c r="U55" i="5"/>
  <c r="U51" i="5"/>
  <c r="U52" i="5"/>
  <c r="U46" i="5"/>
  <c r="U48" i="5"/>
  <c r="U50" i="5"/>
  <c r="T81" i="19"/>
  <c r="V62" i="19"/>
  <c r="T63" i="19"/>
  <c r="T88" i="19"/>
  <c r="V88" i="19" s="1"/>
  <c r="T89" i="19"/>
  <c r="V89" i="19" s="1"/>
  <c r="T38" i="19"/>
  <c r="T39" i="19"/>
  <c r="T56" i="19"/>
  <c r="V56" i="19" s="1"/>
  <c r="T31" i="19"/>
  <c r="Z31" i="19" s="1"/>
  <c r="T64" i="19"/>
  <c r="V64" i="19" s="1"/>
  <c r="V87" i="19"/>
  <c r="T6" i="19"/>
  <c r="T13" i="19"/>
  <c r="T14" i="19"/>
  <c r="V14" i="19" s="1"/>
  <c r="V12" i="19"/>
  <c r="U68" i="11" l="1"/>
  <c r="U69" i="11" s="1"/>
  <c r="Y68" i="11"/>
  <c r="Y69" i="11" s="1"/>
  <c r="T117" i="5"/>
  <c r="U36" i="5"/>
  <c r="T137" i="5"/>
  <c r="U119" i="5"/>
  <c r="U124" i="5" s="1"/>
  <c r="S38" i="17"/>
  <c r="Z32" i="2"/>
  <c r="U32" i="2"/>
  <c r="L8" i="20"/>
  <c r="U113" i="19"/>
  <c r="Z13" i="19"/>
  <c r="Z48" i="2"/>
  <c r="U48" i="2"/>
  <c r="AA111" i="20"/>
  <c r="T124" i="5"/>
  <c r="U43" i="5"/>
  <c r="T57" i="5"/>
  <c r="T138" i="5"/>
  <c r="Y30" i="5"/>
  <c r="T5" i="17" s="1"/>
  <c r="Y57" i="5"/>
  <c r="T13" i="17" s="1"/>
  <c r="Z81" i="19"/>
  <c r="V39" i="17"/>
  <c r="S5" i="17"/>
  <c r="Y111" i="20"/>
  <c r="AA137" i="5"/>
  <c r="AA138" i="5" s="1"/>
  <c r="Z112" i="19"/>
  <c r="U53" i="19"/>
  <c r="U54" i="19" s="1"/>
  <c r="V80" i="19"/>
  <c r="V5" i="19"/>
  <c r="V55" i="19"/>
  <c r="Y16" i="4"/>
  <c r="Z5" i="17" s="1"/>
  <c r="Z37" i="17" s="1"/>
  <c r="AA108" i="9"/>
  <c r="AA111" i="5"/>
  <c r="T31" i="17" s="1"/>
  <c r="T39" i="17" s="1"/>
  <c r="Y68" i="4"/>
  <c r="U131" i="5"/>
  <c r="Y124" i="5"/>
  <c r="U134" i="5"/>
  <c r="Y127" i="5"/>
  <c r="U133" i="5"/>
  <c r="U127" i="5"/>
  <c r="Y117" i="5"/>
  <c r="U117" i="5"/>
  <c r="U135" i="5"/>
  <c r="U132" i="5"/>
  <c r="U129" i="5"/>
  <c r="U136" i="5"/>
  <c r="Y111" i="5"/>
  <c r="T29" i="17" s="1"/>
  <c r="U110" i="5"/>
  <c r="U111" i="5" s="1"/>
  <c r="U29" i="5"/>
  <c r="U30" i="5" s="1"/>
  <c r="T21" i="17"/>
  <c r="U56" i="5"/>
  <c r="X13" i="17"/>
  <c r="X21" i="17"/>
  <c r="Z105" i="19"/>
  <c r="V31" i="19"/>
  <c r="V38" i="19"/>
  <c r="V30" i="19"/>
  <c r="U105" i="19"/>
  <c r="V39" i="19"/>
  <c r="V114" i="19"/>
  <c r="V37" i="19"/>
  <c r="V112" i="19"/>
  <c r="V63" i="19"/>
  <c r="V13" i="19"/>
  <c r="U57" i="5" l="1"/>
  <c r="S37" i="17"/>
  <c r="U106" i="19"/>
  <c r="V106" i="19" s="1"/>
  <c r="V81" i="19"/>
  <c r="V103" i="19" s="1"/>
  <c r="V104" i="19" s="1"/>
  <c r="V6" i="19"/>
  <c r="V28" i="19" s="1"/>
  <c r="V29" i="19" s="1"/>
  <c r="Z6" i="19"/>
  <c r="Z106" i="19" s="1"/>
  <c r="Y137" i="5"/>
  <c r="Y138" i="5" s="1"/>
  <c r="T37" i="17"/>
  <c r="AE111" i="20"/>
  <c r="Z113" i="19"/>
  <c r="Z114" i="19"/>
  <c r="Z103" i="19"/>
  <c r="Z104" i="19" s="1"/>
  <c r="AA29" i="17" s="1"/>
  <c r="V78" i="19"/>
  <c r="V79" i="19" s="1"/>
  <c r="Z78" i="19"/>
  <c r="Z79" i="19" s="1"/>
  <c r="AA21" i="17" s="1"/>
  <c r="Z53" i="19"/>
  <c r="Z54" i="19" s="1"/>
  <c r="AA13" i="17" s="1"/>
  <c r="U28" i="19"/>
  <c r="U29" i="19" s="1"/>
  <c r="V105" i="19"/>
  <c r="U103" i="19"/>
  <c r="U104" i="19" s="1"/>
  <c r="V53" i="19"/>
  <c r="V54" i="19" s="1"/>
  <c r="U78" i="19"/>
  <c r="U79" i="19" s="1"/>
  <c r="S7" i="17"/>
  <c r="S39" i="17" s="1"/>
  <c r="X29" i="17"/>
  <c r="U137" i="5"/>
  <c r="U138" i="5" s="1"/>
  <c r="V113" i="19"/>
  <c r="Z28" i="19" l="1"/>
  <c r="Z29" i="19" s="1"/>
  <c r="AA5" i="17" s="1"/>
  <c r="AA37" i="17" s="1"/>
  <c r="S11" i="17"/>
  <c r="U128" i="19"/>
  <c r="U129" i="19" s="1"/>
  <c r="Z128" i="19"/>
  <c r="Z129" i="19" s="1"/>
  <c r="V128" i="19"/>
  <c r="V129" i="19" s="1"/>
  <c r="X5" i="17"/>
  <c r="X37" i="17" s="1"/>
  <c r="S36" i="2" l="1"/>
  <c r="S35" i="2"/>
  <c r="AB37" i="2"/>
  <c r="R32" i="17" s="1"/>
  <c r="AC37" i="2"/>
  <c r="R33" i="17" s="1"/>
  <c r="AD37" i="2"/>
  <c r="R34" i="17" s="1"/>
  <c r="Y37" i="2"/>
  <c r="R29" i="17" s="1"/>
  <c r="S31" i="2"/>
  <c r="S30" i="2"/>
  <c r="S29" i="2"/>
  <c r="R18" i="17"/>
  <c r="R17" i="17"/>
  <c r="R16" i="17"/>
  <c r="AB16" i="17" s="1"/>
  <c r="R13" i="17"/>
  <c r="S22" i="2"/>
  <c r="T44" i="2" s="1"/>
  <c r="S21" i="2"/>
  <c r="S19" i="2"/>
  <c r="S18" i="2"/>
  <c r="S17" i="2"/>
  <c r="S9" i="2"/>
  <c r="S12" i="2"/>
  <c r="T46" i="2" s="1"/>
  <c r="S7" i="2"/>
  <c r="S6" i="2"/>
  <c r="T40" i="2" s="1"/>
  <c r="S5" i="2"/>
  <c r="T39" i="2" s="1"/>
  <c r="U44" i="2" l="1"/>
  <c r="AA44" i="2"/>
  <c r="U40" i="2"/>
  <c r="Z40" i="2"/>
  <c r="U46" i="2"/>
  <c r="AA46" i="2"/>
  <c r="T41" i="2"/>
  <c r="Z39" i="2"/>
  <c r="U39" i="2"/>
  <c r="T43" i="2"/>
  <c r="U6" i="2"/>
  <c r="Z6" i="2"/>
  <c r="U5" i="2"/>
  <c r="Z5" i="2"/>
  <c r="U22" i="2"/>
  <c r="AA22" i="2"/>
  <c r="AA27" i="2" s="1"/>
  <c r="U7" i="2"/>
  <c r="Z7" i="2"/>
  <c r="T15" i="2"/>
  <c r="U12" i="2"/>
  <c r="AA12" i="2"/>
  <c r="AA15" i="2" s="1"/>
  <c r="Z9" i="2"/>
  <c r="U9" i="2"/>
  <c r="U19" i="2"/>
  <c r="T27" i="2"/>
  <c r="U21" i="2"/>
  <c r="Z21" i="2"/>
  <c r="U31" i="2"/>
  <c r="U33" i="2" s="1"/>
  <c r="T33" i="2"/>
  <c r="Z31" i="2"/>
  <c r="T49" i="2" l="1"/>
  <c r="Z41" i="2"/>
  <c r="U41" i="2"/>
  <c r="U43" i="2"/>
  <c r="Z43" i="2"/>
  <c r="AA49" i="2"/>
  <c r="Z27" i="2"/>
  <c r="R14" i="17" s="1"/>
  <c r="U15" i="2"/>
  <c r="U27" i="2"/>
  <c r="R15" i="17"/>
  <c r="Z15" i="2"/>
  <c r="U49" i="2" l="1"/>
  <c r="Z49" i="2"/>
  <c r="Z33" i="2"/>
  <c r="U19" i="17" l="1"/>
  <c r="AD16" i="17"/>
  <c r="AA19" i="17"/>
  <c r="Z19" i="17"/>
  <c r="Y19" i="17"/>
  <c r="X19" i="17"/>
  <c r="W19" i="17"/>
  <c r="T19" i="17"/>
  <c r="AA11" i="17"/>
  <c r="X11" i="17"/>
  <c r="W11" i="17"/>
  <c r="V11" i="17"/>
  <c r="R19" i="17"/>
  <c r="N36" i="17"/>
  <c r="N20" i="17"/>
  <c r="N4" i="17"/>
  <c r="N12" i="17"/>
  <c r="R8" i="17"/>
  <c r="AB8" i="17" s="1"/>
  <c r="AD8" i="17" s="1"/>
  <c r="R9" i="17"/>
  <c r="R10" i="17"/>
  <c r="R5" i="17"/>
  <c r="AB5" i="17" s="1"/>
  <c r="AD5" i="17" s="1"/>
  <c r="R26" i="17"/>
  <c r="R21" i="17"/>
  <c r="T35" i="17"/>
  <c r="AB17" i="17"/>
  <c r="X35" i="17"/>
  <c r="R42" i="17" l="1"/>
  <c r="R7" i="17"/>
  <c r="R37" i="17"/>
  <c r="R25" i="17"/>
  <c r="R41" i="17" s="1"/>
  <c r="R24" i="17"/>
  <c r="R40" i="17" s="1"/>
  <c r="R6" i="17"/>
  <c r="V35" i="17"/>
  <c r="W35" i="17"/>
  <c r="AB33" i="17"/>
  <c r="AD17" i="17"/>
  <c r="Z27" i="17"/>
  <c r="V19" i="17"/>
  <c r="T11" i="17"/>
  <c r="U35" i="17"/>
  <c r="Z11" i="17"/>
  <c r="V27" i="17"/>
  <c r="AA37" i="2"/>
  <c r="AB25" i="17" l="1"/>
  <c r="AD25" i="17" s="1"/>
  <c r="R23" i="17"/>
  <c r="AB24" i="17"/>
  <c r="AD24" i="17" s="1"/>
  <c r="AB26" i="17"/>
  <c r="AD26" i="17" s="1"/>
  <c r="AB18" i="17"/>
  <c r="AD18" i="17" s="1"/>
  <c r="AB34" i="17"/>
  <c r="AD34" i="17" s="1"/>
  <c r="AB14" i="17"/>
  <c r="AD14" i="17" s="1"/>
  <c r="Z43" i="17"/>
  <c r="R11" i="17"/>
  <c r="Z37" i="2"/>
  <c r="Z35" i="17"/>
  <c r="W43" i="17"/>
  <c r="S27" i="17"/>
  <c r="AD33" i="17"/>
  <c r="AA27" i="17"/>
  <c r="AB9" i="17"/>
  <c r="Y27" i="17"/>
  <c r="X27" i="17"/>
  <c r="W27" i="17"/>
  <c r="V43" i="17"/>
  <c r="AB7" i="17"/>
  <c r="R31" i="17"/>
  <c r="X43" i="17"/>
  <c r="R39" i="17" l="1"/>
  <c r="R22" i="17"/>
  <c r="R30" i="17"/>
  <c r="AB30" i="17" s="1"/>
  <c r="AB31" i="17"/>
  <c r="AD31" i="17" s="1"/>
  <c r="AB15" i="17"/>
  <c r="AD15" i="17" s="1"/>
  <c r="Y35" i="17"/>
  <c r="AB32" i="17"/>
  <c r="AD32" i="17" s="1"/>
  <c r="AB23" i="17"/>
  <c r="AD23" i="17" s="1"/>
  <c r="AB29" i="17"/>
  <c r="AD29" i="17" s="1"/>
  <c r="AA35" i="17"/>
  <c r="S35" i="17"/>
  <c r="AD9" i="17"/>
  <c r="AB41" i="17"/>
  <c r="AB40" i="17"/>
  <c r="U27" i="17"/>
  <c r="AD7" i="17"/>
  <c r="AB21" i="17"/>
  <c r="AB13" i="17"/>
  <c r="AB22" i="17" l="1"/>
  <c r="AD22" i="17" s="1"/>
  <c r="R38" i="17"/>
  <c r="R43" i="17" s="1"/>
  <c r="R35" i="17"/>
  <c r="R27" i="17"/>
  <c r="AB39" i="17"/>
  <c r="AD39" i="17" s="1"/>
  <c r="U11" i="17"/>
  <c r="AA43" i="17"/>
  <c r="AD30" i="17"/>
  <c r="AD41" i="17"/>
  <c r="AD40" i="17"/>
  <c r="T27" i="17"/>
  <c r="T43" i="17"/>
  <c r="S19" i="17"/>
  <c r="AB37" i="17" l="1"/>
  <c r="AB35" i="17"/>
  <c r="AD35" i="17" s="1"/>
  <c r="AD21" i="17"/>
  <c r="AB27" i="17"/>
  <c r="AD27" i="17" s="1"/>
  <c r="AB19" i="17"/>
  <c r="AD19" i="17" s="1"/>
  <c r="AD13" i="17"/>
  <c r="S43" i="17"/>
  <c r="B1" i="20" s="1"/>
  <c r="AD37" i="17" l="1"/>
  <c r="T30" i="3" l="1"/>
  <c r="T68" i="4"/>
  <c r="AD13" i="10"/>
  <c r="AD14" i="10" s="1"/>
  <c r="Y10" i="17" s="1"/>
  <c r="Y42" i="17" s="1"/>
  <c r="Z13" i="10"/>
  <c r="Z14" i="10" s="1"/>
  <c r="Y6" i="17" s="1"/>
  <c r="Y38" i="17" s="1"/>
  <c r="T13" i="10"/>
  <c r="T14" i="10" s="1"/>
  <c r="AB6" i="17" l="1"/>
  <c r="AB42" i="17"/>
  <c r="AD42" i="17" s="1"/>
  <c r="AB10" i="17"/>
  <c r="AD10" i="17" s="1"/>
  <c r="AB38" i="17"/>
  <c r="Y11" i="17"/>
  <c r="AD38" i="17" l="1"/>
  <c r="AD43" i="17" s="1"/>
  <c r="AB43" i="17"/>
  <c r="AD6" i="17"/>
  <c r="AB11" i="17"/>
  <c r="AD11" i="17" s="1"/>
  <c r="Y43" i="17"/>
  <c r="B1" i="4" l="1"/>
  <c r="C2" i="15"/>
  <c r="C2" i="11"/>
</calcChain>
</file>

<file path=xl/sharedStrings.xml><?xml version="1.0" encoding="utf-8"?>
<sst xmlns="http://schemas.openxmlformats.org/spreadsheetml/2006/main" count="2737" uniqueCount="410">
  <si>
    <t xml:space="preserve"> PROGRAMA DE SIEGA-DESBROCE</t>
  </si>
  <si>
    <t>5863,6 h/año PEÓN JARDINERO TOTAL</t>
  </si>
  <si>
    <t xml:space="preserve"> PROGRAMA DE RIEGO</t>
  </si>
  <si>
    <t>2874,7 h/año AUX. JARDINERO TOTAL</t>
  </si>
  <si>
    <t>61,9 h/año JARDINERO TOTAL</t>
  </si>
  <si>
    <t xml:space="preserve"> PROGRAMA DE ABONADOS</t>
  </si>
  <si>
    <t>842,78 h/año PEÓN JARDINERO TOTAL</t>
  </si>
  <si>
    <t>1859,34 h/año JARDINERO TOTAL</t>
  </si>
  <si>
    <t>1568,7 h/año AUX. JARDINERO TOTAL</t>
  </si>
  <si>
    <t>PROGRAMA DE CAVAS-ENTRECAVAS MECÁNICA</t>
  </si>
  <si>
    <t xml:space="preserve"> PROGRAMA DE CAVAS-ENTRECAVAS MANUAL</t>
  </si>
  <si>
    <t>1708,18 h/año PEÓN JARDINERO TOTAL</t>
  </si>
  <si>
    <t>296,50 h/año JARDINERO TOTAL</t>
  </si>
  <si>
    <t>505,00 h/año PEÓN JARDINERO TOTAL</t>
  </si>
  <si>
    <t xml:space="preserve"> PROGRAMA DE ESCARDA MANUAL</t>
  </si>
  <si>
    <t>PROGRAMA DE ESCARDA QUÍMICA</t>
  </si>
  <si>
    <t>511,78 h/año PEÓN JARDINERO TOTAL</t>
  </si>
  <si>
    <t>682,09 h/año JARDINERO TOTAL</t>
  </si>
  <si>
    <t>682,09 h/año PEÓN JARDINERO TOTAL</t>
  </si>
  <si>
    <t xml:space="preserve"> PROGRAMA DE AIREADO-ESCARIFICADO</t>
  </si>
  <si>
    <t>PROGRAMA DE AIREADO-ESCARIFICADO</t>
  </si>
  <si>
    <t>109,14 h/año JARDINERO TOTAL</t>
  </si>
  <si>
    <t>688,80 h/año PEÓN JARDINERO TOTAL</t>
  </si>
  <si>
    <t>1098,10 h/año PEÓN JARDINERO TOTAL</t>
  </si>
  <si>
    <t xml:space="preserve">PROGRAMA DE  PERFILADO </t>
  </si>
  <si>
    <t>31,38 h/año JARDINERO TOTAL</t>
  </si>
  <si>
    <t xml:space="preserve"> PROGRAMA DE PODA</t>
  </si>
  <si>
    <t>5,8 h/año PODADOR-ARBORICULTOR TOTAL</t>
  </si>
  <si>
    <t>852,6 h/año PEÓN JARDINERO TOTAL</t>
  </si>
  <si>
    <t>271,21 h/año JARDINERO TOTAL</t>
  </si>
  <si>
    <t>25,5 h/año PEÓN JARDINERO TOTAL</t>
  </si>
  <si>
    <t>0,17 h/año JARDINERO TOTAL</t>
  </si>
  <si>
    <t>3 h/año JARDINERO TOTAL</t>
  </si>
  <si>
    <t>60 h/año PEÓN JARDINERO TOTAL</t>
  </si>
  <si>
    <t xml:space="preserve"> 544,63 h/año PEÓN JARDINERO TOTAL</t>
  </si>
  <si>
    <t>94,13 h/año JARDINERO TOTAL</t>
  </si>
  <si>
    <t>PROGRAMA DE CAMINOS-Z.ESTANCIALES</t>
  </si>
  <si>
    <t>22,97 h/año PEÓN JARDINERO TOTAL</t>
  </si>
  <si>
    <t xml:space="preserve">PROGRAMA DE MTO MOB. URBANO </t>
  </si>
  <si>
    <t>371,5 h/año OFICIAL 1º PINTURA TOTAL</t>
  </si>
  <si>
    <t>371,5 h/año PEÓN CONSTRUCCIÓN TOTAL</t>
  </si>
  <si>
    <t xml:space="preserve">PROGRAMA DE RIEGO </t>
  </si>
  <si>
    <t>PROGRAMA DE SIEGA-DESBROCE</t>
  </si>
  <si>
    <t>PROGRAMA DE ABONADO-ENMIENDA</t>
  </si>
  <si>
    <t>PROGRAMA DE CAVAS-ENTRECAVAS</t>
  </si>
  <si>
    <t>PROGRAMA DE ESCARDAS</t>
  </si>
  <si>
    <t xml:space="preserve">PROGRAMA DE PERFILADO </t>
  </si>
  <si>
    <t>PROGRAMA DE PODA</t>
  </si>
  <si>
    <t>PROGRAMA DE PL. FLOR DE TEMP.</t>
  </si>
  <si>
    <t>PROGRAMA DE  T. FITOSANITARIOS</t>
  </si>
  <si>
    <t>PROGRAMA DE T. FITOSANITARIOS</t>
  </si>
  <si>
    <t>PROGRAMA DE RESIEMBRAS-RECEBADOS</t>
  </si>
  <si>
    <t>PROGRAMA DE  RESIEMBRAS-RECEBADOS</t>
  </si>
  <si>
    <t>PROGRAMA DE RECEBADOS Z.ESTANCIALES</t>
  </si>
  <si>
    <t xml:space="preserve">PROGRAMA DE MTO MOBILIARIO URBANO </t>
  </si>
  <si>
    <t>Total</t>
  </si>
  <si>
    <t>Poda</t>
  </si>
  <si>
    <t>S</t>
  </si>
  <si>
    <t>M</t>
  </si>
  <si>
    <t>D</t>
  </si>
  <si>
    <t>F</t>
  </si>
  <si>
    <t>A</t>
  </si>
  <si>
    <t>J</t>
  </si>
  <si>
    <t>O</t>
  </si>
  <si>
    <t>N</t>
  </si>
  <si>
    <t>M/T</t>
  </si>
  <si>
    <t>Manual</t>
  </si>
  <si>
    <t>Mecánica</t>
  </si>
  <si>
    <t>Cuba 100 l</t>
  </si>
  <si>
    <t>Elementos</t>
  </si>
  <si>
    <t>Reposiciones, plantaciones y transplantes</t>
  </si>
  <si>
    <t>Desbrozadora de hilo</t>
  </si>
  <si>
    <t>Desbrozadora de martillos</t>
  </si>
  <si>
    <t>Carretilla de tratamientos 100 l</t>
  </si>
  <si>
    <t>Instruccions Annex 6</t>
  </si>
  <si>
    <t>Resumen</t>
  </si>
  <si>
    <t>,</t>
  </si>
  <si>
    <t>NO LABORES</t>
  </si>
  <si>
    <t>SOLO ARBOLADO</t>
  </si>
  <si>
    <t>NO PL. TEMPORADA</t>
  </si>
  <si>
    <t xml:space="preserve">Pipicans </t>
  </si>
  <si>
    <t>Abonado Mineral</t>
  </si>
  <si>
    <t>NOTA: ABONADO PRADERAS (no abonado vegetación sobre praderas)</t>
  </si>
  <si>
    <t>VEG. VIARIAS</t>
  </si>
  <si>
    <t>Mochila 16 l</t>
  </si>
  <si>
    <t>Inici</t>
  </si>
  <si>
    <t xml:space="preserve">Mecánica </t>
  </si>
  <si>
    <t>Escarificador</t>
  </si>
  <si>
    <t>Desbroces</t>
  </si>
  <si>
    <t>Festa Major</t>
  </si>
  <si>
    <t>Festa Sant Lluís</t>
  </si>
  <si>
    <t>Festa Sant Genís</t>
  </si>
  <si>
    <t>Categorias Laborales</t>
  </si>
  <si>
    <t xml:space="preserve">Podador-Arboricultor </t>
  </si>
  <si>
    <t>Codigo</t>
  </si>
  <si>
    <t xml:space="preserve">Gespa - Prats </t>
  </si>
  <si>
    <t xml:space="preserve"> Caves – Escardes</t>
  </si>
  <si>
    <t xml:space="preserve">Sega - Desbrossament </t>
  </si>
  <si>
    <t>Reposicions</t>
  </si>
  <si>
    <t xml:space="preserve">Sorrals </t>
  </si>
  <si>
    <t>Fitosanitaris</t>
  </si>
  <si>
    <t>Abonats</t>
  </si>
  <si>
    <t>Neteja</t>
  </si>
  <si>
    <t>Reg</t>
  </si>
  <si>
    <t>Caves – Escardes</t>
  </si>
  <si>
    <t>Hores Any Unitaries</t>
  </si>
  <si>
    <t>Llocs de treball mitjans anuals</t>
  </si>
  <si>
    <t>Zones Verdes Grau de Manteniment A</t>
  </si>
  <si>
    <t>Zones Verdes Grau de Manteniment B</t>
  </si>
  <si>
    <t>Zones Verdes Grau de Manteniment C</t>
  </si>
  <si>
    <t>TOTAL Veg. Viària (A.Arbòries)D</t>
  </si>
  <si>
    <t>TOTAL GRUPS</t>
  </si>
  <si>
    <t>TOTAL Grau de Manteniment A</t>
  </si>
  <si>
    <t>TOTAL Grau de Manteniment B</t>
  </si>
  <si>
    <t>TOTAL Grau de Manteniment C</t>
  </si>
  <si>
    <t>Podador-arboricultor</t>
  </si>
  <si>
    <t>Oficial 1ª Pintures</t>
  </si>
  <si>
    <t>Peó Jardiner</t>
  </si>
  <si>
    <t>Auxiliar Jardiner</t>
  </si>
  <si>
    <t>Jardiner</t>
  </si>
  <si>
    <t>Peó Construcció</t>
  </si>
  <si>
    <t>GRUP 1. Alineaciones Arbóreas</t>
  </si>
  <si>
    <t>GRUP 1. Alineaciones Arbóreas (NO ESCARDAS)</t>
  </si>
  <si>
    <t>GRUP 1. Alineaciones Arbóreas (NO CÉSPED)</t>
  </si>
  <si>
    <t>GRUP A</t>
  </si>
  <si>
    <t>54,14 h/año JARDINERO GRUP 1</t>
  </si>
  <si>
    <t>MANUAL 584,78 h/año PEÓN JARDINERO GRUP 1</t>
  </si>
  <si>
    <t>179,1 h/año AUX. JARDINERO GRUP 1</t>
  </si>
  <si>
    <t>MECÁNICA 50,76 h/año JARDINERO GRUP 1</t>
  </si>
  <si>
    <t>24,07 h/año JARDINERO GRUP 1</t>
  </si>
  <si>
    <t>93,75 h/año OFICIAL 1ºPINTURA GRUP 1</t>
  </si>
  <si>
    <t>129,9 h/año PEÓN JARDINERO GRUP 1</t>
  </si>
  <si>
    <t>139,25 h/año PEÓN JARDINERO GRUP 1</t>
  </si>
  <si>
    <t>MECÁNICA 204,32 h/año PEÓN JARDINERO GRUP 1</t>
  </si>
  <si>
    <t>265,26 h/año PEÓN JARDINERO GRUP 1</t>
  </si>
  <si>
    <t>93,75 h/año PEÓN CONSTRUCCIÓN GRUP 1</t>
  </si>
  <si>
    <t>GRUP 2. Zonas Forestales  (NO RIEGO)</t>
  </si>
  <si>
    <t>GRUP 2. Zonas Forestales</t>
  </si>
  <si>
    <t>GRUP 2. Zonas Forestales (NO ABONADO)</t>
  </si>
  <si>
    <t>GRUP 2. Zonas Forestales (NO CAVAS)</t>
  </si>
  <si>
    <t xml:space="preserve">GRUP 2. Zonas Forestales </t>
  </si>
  <si>
    <t>GRUP 2. Zonas Forestales (NO CÉSPED)</t>
  </si>
  <si>
    <t>MANUAL 134,68 h/año PEÓN JARDINERO GRUP 2</t>
  </si>
  <si>
    <t>875,70 h/año JARDINERO GRUP 2</t>
  </si>
  <si>
    <t>QUÍMICA 157,12 h/año JARDINERO GRUP 2</t>
  </si>
  <si>
    <t>18 h/año OFICIAL 1ºPINTURA GRUP 2</t>
  </si>
  <si>
    <t>3502,9 h/año PEÓN JARDINERO GRUP 2</t>
  </si>
  <si>
    <t>QUÍMICA 157,12 h/año PEÓN JARDINERO GRUP 2</t>
  </si>
  <si>
    <t>18 h/año PEÓN CONSTRUCCIÓN GRUP 2</t>
  </si>
  <si>
    <t>GRUP B</t>
  </si>
  <si>
    <t>GRUP 3. Zonas Viarias-Menor Mto</t>
  </si>
  <si>
    <t>19,4 h/año JARDINERO GRUP 3</t>
  </si>
  <si>
    <t>312,9 h/año JARDINERO GRUP 3</t>
  </si>
  <si>
    <t>MANUAL 508,94 h/año PEÓN JARDINERO GRUP 3</t>
  </si>
  <si>
    <t>MANUAL 147,37 h/año PEÓN JARDINERO GRUP 3</t>
  </si>
  <si>
    <t>MANUAL 334,57 h/año PEÓN JARDINERO GRUP 3</t>
  </si>
  <si>
    <t>4 h/año PODADOR-ARBORICULTOR  GRUP 3</t>
  </si>
  <si>
    <t>0,155 h/año JARDINERO GRUP 3</t>
  </si>
  <si>
    <t>28,68 h/año JARDINERO GRUP 3</t>
  </si>
  <si>
    <t>682,3 h/año AUX. JARDINERO GRUP 3</t>
  </si>
  <si>
    <t>477,95 h/año AUX. JARDINERO GRUP 3</t>
  </si>
  <si>
    <t>MECÁNICA 113,83 h/año JARDINERO GRUP 3</t>
  </si>
  <si>
    <t>QUÍMICA 188,26 h/año JARDINERO GRUP 3</t>
  </si>
  <si>
    <t>MIXTO 27,52 h/año JARDINERO GRUP 3</t>
  </si>
  <si>
    <t>9,56 h/año JARDINERO GRUP 3</t>
  </si>
  <si>
    <t>96,45 h/año JARDINERO GRUP 3</t>
  </si>
  <si>
    <t>7,75 h/año OFICIAL 1ºPINTURA GRUP 3</t>
  </si>
  <si>
    <t>751 h/año PEÓN JARDINERO GRUP 3</t>
  </si>
  <si>
    <t>225,96 h/año PEÓN JARDINERO GRUP 3</t>
  </si>
  <si>
    <t>MECÁNICA 135,78 h/año PEÓN JARDINERO GRUP 3</t>
  </si>
  <si>
    <t>QUÍMICA 188,26 h/año PEÓN JARDINERO GRUP 3</t>
  </si>
  <si>
    <t>MIXTO 231,35 h/año PEÓN JARDINERO GRUP 3</t>
  </si>
  <si>
    <t>228,33 h/año PEÓN JARDINERO GRUP 3</t>
  </si>
  <si>
    <t>23,25 h/año PEÓN JARDINERO GRUP 3</t>
  </si>
  <si>
    <t>391,92 h/año PEÓN JARDINERO GRUP 3</t>
  </si>
  <si>
    <t>8,46 h/año PEÓN JARDINERO GRUP 3</t>
  </si>
  <si>
    <t>7,75 h/año PEÓN CONSTRUCCIÓN GRUP 3</t>
  </si>
  <si>
    <t>GRUP 4. Zonas Verdes-Mayor Mto</t>
  </si>
  <si>
    <t>42,5 h/año JARDINERO GRUP 4</t>
  </si>
  <si>
    <t>616,6  h/año JARDINERO GRUP 4</t>
  </si>
  <si>
    <t>MANUAL 614,46 h/año PEÓN JARDINERO GRUP 4</t>
  </si>
  <si>
    <t>MANUAL 229,73 h/año PEÓN JARDINERO GRUP 4</t>
  </si>
  <si>
    <t>MANUAL 763,53 h/año PEÓN JARDINERO GRUP 4</t>
  </si>
  <si>
    <t>1,8 h/año PODADOR-ARBORICULTOR  GRUP 4</t>
  </si>
  <si>
    <t>0,015 h/año JARDINERO GRUP 4</t>
  </si>
  <si>
    <t>65,45 h/año JARDINERO GRUP 4</t>
  </si>
  <si>
    <t>2013,3 h/año AUX. JARDINERO GRUP 4</t>
  </si>
  <si>
    <t>1090,75 h/año AUX. JARDINERO GRUP 4</t>
  </si>
  <si>
    <t>MECÁNICA 131,91 h/año JARDINERO GRUP 4</t>
  </si>
  <si>
    <t>QUÍMICA 336,71 h/año JARDINERO GRUP 4</t>
  </si>
  <si>
    <t>MIXTO 81,62 h/año JARDINERO GRUP 4</t>
  </si>
  <si>
    <t>21,82 h/año JARDINERO GRUP 4</t>
  </si>
  <si>
    <t>150,69 h/año JARDINERO GRUP 4</t>
  </si>
  <si>
    <t>252 h/año OFICIAL 1ºPINTURA GRUP 4</t>
  </si>
  <si>
    <t>GRUP C</t>
  </si>
  <si>
    <t>1479,8 h/año PEÓN JARDINERO GRUP 4</t>
  </si>
  <si>
    <t>477,57 h/año PEÓN JARDINERO GRUP 4</t>
  </si>
  <si>
    <t>MECÁNICA 164,9 h/año PEÓN JARDINERO GRUP 4</t>
  </si>
  <si>
    <t>QUÍMICA 336,71 h/año PEÓN JARDINERO GRUP 4</t>
  </si>
  <si>
    <t>MIXTO 457,45 h/año PEÓN JARDINERO GRUP 4</t>
  </si>
  <si>
    <t>359,01 h/año PEÓN JARDINERO GRUP 4</t>
  </si>
  <si>
    <t>2,25 h/año PEÓN JARDINERO GRUP 4</t>
  </si>
  <si>
    <t>152,71 h/año PEÓN JARDINERO GRUP 4</t>
  </si>
  <si>
    <t>14,51 h/año PEÓN JARDINERO GRUP 4</t>
  </si>
  <si>
    <t>252 h/año PEÓN CONSTRUCCIÓN GRUP 4</t>
  </si>
  <si>
    <t xml:space="preserve">TOTAL GRUPS </t>
  </si>
  <si>
    <t>Zones Vegetacio Viària (Alineacions Arbòries)D</t>
  </si>
  <si>
    <t>Total Grups</t>
  </si>
  <si>
    <t>Viaria</t>
  </si>
  <si>
    <t>Grup C</t>
  </si>
  <si>
    <t>Grup Viaria</t>
  </si>
  <si>
    <t>Grup B</t>
  </si>
  <si>
    <t>Grup A</t>
  </si>
  <si>
    <t>Estudi tècnic i dimensionament del servei de Jardineria de l'ajuntament de Palafolls</t>
  </si>
  <si>
    <t>Categories Laborals</t>
  </si>
  <si>
    <t>Actuació</t>
  </si>
  <si>
    <t>Sorrals</t>
  </si>
  <si>
    <t>Grups Zona Verds - Grau Manteniment</t>
  </si>
  <si>
    <t>Treballs</t>
  </si>
  <si>
    <t>Elements</t>
  </si>
  <si>
    <t xml:space="preserve">Tipus </t>
  </si>
  <si>
    <t xml:space="preserve">Rendiment </t>
  </si>
  <si>
    <t>G</t>
  </si>
  <si>
    <t xml:space="preserve">Freqüències </t>
  </si>
  <si>
    <t xml:space="preserve">Nº hores / any </t>
  </si>
  <si>
    <t xml:space="preserve">Llocs de treball mitjans anuals </t>
  </si>
  <si>
    <t xml:space="preserve">Descripció </t>
  </si>
  <si>
    <t>Peó</t>
  </si>
  <si>
    <t xml:space="preserve">Auxiliar Jardiner </t>
  </si>
  <si>
    <t xml:space="preserve">Jardiner </t>
  </si>
  <si>
    <t xml:space="preserve">Podador-arboricultor </t>
  </si>
  <si>
    <t xml:space="preserve">Oficial 1ºPintura </t>
  </si>
  <si>
    <t>Total Grups Zones de Reg</t>
  </si>
  <si>
    <t>Resum Estudi tècnic i dimensionament del servei de Jardineria de l'ajuntament de Palafolls</t>
  </si>
  <si>
    <t>Total GRUPS</t>
  </si>
  <si>
    <t>Dimensionament</t>
  </si>
  <si>
    <t>Plantacions Arbres / Palmeres</t>
  </si>
  <si>
    <t>Massissos Arbusts / Tanques / Enfiladisses (Terra)</t>
  </si>
  <si>
    <t>Massissos Arbusts / Tanques / Enfiladisses (Prada Natural)</t>
  </si>
  <si>
    <t>Jardineres (tanques-flors)</t>
  </si>
  <si>
    <t>TOTAL LLOCS DE TREBALL REG</t>
  </si>
  <si>
    <t>Arbrat jove</t>
  </si>
  <si>
    <t>Prats Automatitzat</t>
  </si>
  <si>
    <t>Prats</t>
  </si>
  <si>
    <t>Entapissants</t>
  </si>
  <si>
    <t>Vegetació Viaria (Alineacions arbóries) D</t>
  </si>
  <si>
    <t>Total Grups Zones Verdes</t>
  </si>
  <si>
    <t xml:space="preserve">
Sega Prats</t>
  </si>
  <si>
    <t>Perfilat de praderies</t>
  </si>
  <si>
    <t>Airejat</t>
  </si>
  <si>
    <t>Escarificat</t>
  </si>
  <si>
    <t>Encebament Gespes</t>
  </si>
  <si>
    <t>Ressembra Gespa</t>
  </si>
  <si>
    <t>Sega Gespa</t>
  </si>
  <si>
    <t>Airejat Gespa</t>
  </si>
  <si>
    <t>Escarificat Gespa</t>
  </si>
  <si>
    <t>Plataforma de sega Toro Titan ZX 4800 At = 110 cm</t>
  </si>
  <si>
    <t>Segadora rotativa de 45/60 cm (amb recollidor)</t>
  </si>
  <si>
    <t>Desbrossadora de fil</t>
  </si>
  <si>
    <t>Total llocs de treball Sega de praderies</t>
  </si>
  <si>
    <t>Total llocs de treball Perfilat de praderies</t>
  </si>
  <si>
    <t>Total llocs de treball Airejat i escarificat</t>
  </si>
  <si>
    <t>Encebament Arena a mà</t>
  </si>
  <si>
    <t>Suport encebament Arena</t>
  </si>
  <si>
    <t>Total llocs de treball encebament Céspedes</t>
  </si>
  <si>
    <t>Suport Ressembra Manual</t>
  </si>
  <si>
    <t>Airejador</t>
  </si>
  <si>
    <t>Perfiladora mecànica</t>
  </si>
  <si>
    <t>Encebament Arena</t>
  </si>
  <si>
    <t>Ressembra Manual</t>
  </si>
  <si>
    <t>Ressembra</t>
  </si>
  <si>
    <t>Suport Ressembra</t>
  </si>
  <si>
    <t>Total llocs de treball Ressembragespa</t>
  </si>
  <si>
    <t>TOTAL LLOCS DE TREBALL MANTENIMENT GESPA - PRATS</t>
  </si>
  <si>
    <t>Desbrossadora de fil de motor</t>
  </si>
  <si>
    <t>Total llocs de treball Sega de Céspedes</t>
  </si>
  <si>
    <t>Total llocs de treball Ressembra gespa</t>
  </si>
  <si>
    <t xml:space="preserve">Caves </t>
  </si>
  <si>
    <t xml:space="preserve">Escardes </t>
  </si>
  <si>
    <t>Encoixinats</t>
  </si>
  <si>
    <t>Total Grups Caves-Escardes</t>
  </si>
  <si>
    <t>Arbrat i Palmeres</t>
  </si>
  <si>
    <t>Arbrat i Palmeres en escocells</t>
  </si>
  <si>
    <t>Arbustives, tanques, entapissants, enfiladisses Z. Terrizas</t>
  </si>
  <si>
    <t>Jardineres (ut: 0,5m2)</t>
  </si>
  <si>
    <t>Masses de flor</t>
  </si>
  <si>
    <t>Total llocs de treball Entrecavados</t>
  </si>
  <si>
    <t>Herba</t>
  </si>
  <si>
    <t>Total llocs de treball Eixarcolada manuals</t>
  </si>
  <si>
    <t>Arbustives, Enfiladissa, entapissants</t>
  </si>
  <si>
    <t>Total llocs de treball Encoixinats</t>
  </si>
  <si>
    <t>Gres i Paviment Tou (Camins, passejades, j.infantiles ...)</t>
  </si>
  <si>
    <t>Gres i Paviment Tou</t>
  </si>
  <si>
    <t>Arbustos, Tancar vegetal, Enfiladissa, entapissants</t>
  </si>
  <si>
    <t>Paviment dur</t>
  </si>
  <si>
    <t>TOTAL LLOCS DE TREBALL ENTRECAVES I ESCARDES</t>
  </si>
  <si>
    <t>Total llocs de treball Escardes</t>
  </si>
  <si>
    <t>Vegetació Viària (Alineacions arbòries) D</t>
  </si>
  <si>
    <t xml:space="preserve">Desbrossament </t>
  </si>
  <si>
    <t>Desbrossament Prats Sense Reg</t>
  </si>
  <si>
    <t>Desbrossament Mto Forestal</t>
  </si>
  <si>
    <t>Desbrossament Canya Comú</t>
  </si>
  <si>
    <t>TOTAL LLOCS DE TREBALL DESBROSSAMENTS</t>
  </si>
  <si>
    <t>Total llocs de treball Desbrossaments</t>
  </si>
  <si>
    <t xml:space="preserve">
Zones Verdes Grau de Manteniment A</t>
  </si>
  <si>
    <t xml:space="preserve">
Zones Verdes Grau de Manteniment B</t>
  </si>
  <si>
    <t xml:space="preserve">
Zones Verdes Grau de Manteniment C</t>
  </si>
  <si>
    <t xml:space="preserve">
Total Grups Zones Verdes</t>
  </si>
  <si>
    <t>Estintolament Arbrat</t>
  </si>
  <si>
    <t>Tasques de Poda</t>
  </si>
  <si>
    <t>Poda i retall</t>
  </si>
  <si>
    <t>Arbrat &lt;6 m</t>
  </si>
  <si>
    <t>Retirada Restes veg. Arbrat &lt;6 m</t>
  </si>
  <si>
    <t>Retallada Arbrat Copa</t>
  </si>
  <si>
    <t>Retirada Restes veg. Retallada Arbrat Copa</t>
  </si>
  <si>
    <t>Arbrat 6-9 m</t>
  </si>
  <si>
    <t>Retirada Restes veg. Arbrat 6-9 m</t>
  </si>
  <si>
    <t>Arbrat&gt; 9 m</t>
  </si>
  <si>
    <t>Retirada Restes veg. Arbrat&gt; 9 m</t>
  </si>
  <si>
    <t>Retirada Restes veg. palmeres</t>
  </si>
  <si>
    <t>Tasques relacionades Palmeres</t>
  </si>
  <si>
    <t>Total llocs de treball Poda - Retall Arbratge</t>
  </si>
  <si>
    <t>Arbusts / Enfiladisses</t>
  </si>
  <si>
    <t>Retirada Restes veg. arbusts</t>
  </si>
  <si>
    <t>Retallada - Pinçament Arbusts</t>
  </si>
  <si>
    <t>Retirada Restes veg. Retallada - Pinçament Arbusts</t>
  </si>
  <si>
    <t>tanques</t>
  </si>
  <si>
    <t>Retirada Restes veg. tanques</t>
  </si>
  <si>
    <t>Total llocs de treball Poda - Retall de Arbusts</t>
  </si>
  <si>
    <t>TOTAL LLOCS DE TREBALL PODA ARBRES I ARBUSTOS</t>
  </si>
  <si>
    <t>Palmeres</t>
  </si>
  <si>
    <t>Estintolament i destoconat</t>
  </si>
  <si>
    <t>Mecánic</t>
  </si>
  <si>
    <t xml:space="preserve">
Vegetació Viària (Alineacions arbòries) D</t>
  </si>
  <si>
    <t>arbusts</t>
  </si>
  <si>
    <t>Extracció Soca ø 30 - 60 cm</t>
  </si>
  <si>
    <t>Suport Extracció Soca ø 30 - 60 cm</t>
  </si>
  <si>
    <t>Plantació - Reposició Frondoses pa de terra</t>
  </si>
  <si>
    <t>Suport Plantació - Reposició</t>
  </si>
  <si>
    <t>Plantació - Reposició Frondoses</t>
  </si>
  <si>
    <t>Masses de flor de temporada</t>
  </si>
  <si>
    <t>Plantació Masses de flor de temporada</t>
  </si>
  <si>
    <t>Masses de flor Bulboses</t>
  </si>
  <si>
    <t>Total llocs de treball reposicions</t>
  </si>
  <si>
    <t>TOTAL LLOCS DE TREBALL REPOSICIONS</t>
  </si>
  <si>
    <t>Arbrat</t>
  </si>
  <si>
    <t>Vegetació Viària (Alineacions arbòries)</t>
  </si>
  <si>
    <t xml:space="preserve">
Sorrals</t>
  </si>
  <si>
    <t>Anivellació - Descompactació - Reposició</t>
  </si>
  <si>
    <t>Renovació 10 cm</t>
  </si>
  <si>
    <t>Renovació 5 cm</t>
  </si>
  <si>
    <t>Recollida de Papereres Canines</t>
  </si>
  <si>
    <t>neteja Mobiliari</t>
  </si>
  <si>
    <t>Rastellat</t>
  </si>
  <si>
    <t>Desinfecció Sorra</t>
  </si>
  <si>
    <t>Reg Sorra</t>
  </si>
  <si>
    <t>Desbrossament Sorral</t>
  </si>
  <si>
    <t>Total llocs de treball Manteniment Pipicans</t>
  </si>
  <si>
    <t>Total llocs de treball Manteniment Sorrals</t>
  </si>
  <si>
    <t>TOTAL LLOCS DE TREBALL MANTENIMENT SORRALS I PIPICANS</t>
  </si>
  <si>
    <t>Tractaments Fitosanitaris</t>
  </si>
  <si>
    <t>Palmeres Correctiu Aplicació Foliar</t>
  </si>
  <si>
    <t>Palmeres Correctiu Injeccions</t>
  </si>
  <si>
    <t>Palmeres Preventiu Aplicació Foliar</t>
  </si>
  <si>
    <t>Palmeres Preventiu Injeccions</t>
  </si>
  <si>
    <t>Arbusts - Tanques - Enfiladisses</t>
  </si>
  <si>
    <t>Jardineres (tanques)</t>
  </si>
  <si>
    <t>Total llocs de treball Fitosanitaris</t>
  </si>
  <si>
    <t>TOTAL LLOCS DE TREBALL FITOSANITARIS</t>
  </si>
  <si>
    <t>Gespa</t>
  </si>
  <si>
    <t xml:space="preserve">
Total Grups Abonats Zones Verdes</t>
  </si>
  <si>
    <t xml:space="preserve">
Abonat Orgànic</t>
  </si>
  <si>
    <t>Abonat Mineral</t>
  </si>
  <si>
    <t>Arbusts - Tanques - Enfiladisses - Entapissants</t>
  </si>
  <si>
    <t>Arbrat - Palmeres</t>
  </si>
  <si>
    <t>Total llocs de treball abonat Orgànic</t>
  </si>
  <si>
    <t>Total llocs de treball abonat Mineral</t>
  </si>
  <si>
    <t>TOTAL LLOCS DE TREBALL ABONATS</t>
  </si>
  <si>
    <t>Jardineres</t>
  </si>
  <si>
    <t xml:space="preserve">
Total Grups Neteja</t>
  </si>
  <si>
    <t xml:space="preserve">
Neteja diària de parc i les zones de manteniment</t>
  </si>
  <si>
    <t>Neteja caps de setmana i festius de el parc i les zones de manteniment</t>
  </si>
  <si>
    <t>Neteges extraordinàries</t>
  </si>
  <si>
    <t>Neteges Específiques</t>
  </si>
  <si>
    <t>Neteges Làmines d'aigua</t>
  </si>
  <si>
    <t>Total llocs de treball neteja parcs i zones verdes</t>
  </si>
  <si>
    <t>TOTAL LLOCS DE TREBALL NETEJA PARCS I ZONES VERDES</t>
  </si>
  <si>
    <t>Neteja de zones verdes</t>
  </si>
  <si>
    <t>Neteja Bancs i Papereres</t>
  </si>
  <si>
    <t>Neteja de Jocs Infantils</t>
  </si>
  <si>
    <t>Neteja Paviments Jocs Infantils</t>
  </si>
  <si>
    <t>Rastellat Z. Terrizas Jocs Infantils</t>
  </si>
  <si>
    <t>Desinfecció Z. Terrizas Jocs Infantils</t>
  </si>
  <si>
    <t>Paviments durs Jocs Infantils (Skate / Pistes)</t>
  </si>
  <si>
    <t>Festa Petita</t>
  </si>
  <si>
    <t>Festa Més Reixac</t>
  </si>
  <si>
    <t>Festa Santa Maria</t>
  </si>
  <si>
    <t>Neteja Riera Urbana</t>
  </si>
  <si>
    <t>Neteja Riera NO urbana</t>
  </si>
  <si>
    <t>Neteja Tres vegades setmana</t>
  </si>
  <si>
    <t>Neteja Buidatge Got</t>
  </si>
  <si>
    <t>Recollida Papereres</t>
  </si>
  <si>
    <t>Neteja Filtres</t>
  </si>
  <si>
    <t>Pintura Got</t>
  </si>
  <si>
    <t>Desinfecció</t>
  </si>
  <si>
    <t>Neteja Mobiliari</t>
  </si>
  <si>
    <t>Annex 4 Estudi Técnic, Palafolls 2026 Jardineria</t>
  </si>
  <si>
    <t>Gespes Automatitzat</t>
  </si>
  <si>
    <t>Gespes</t>
  </si>
  <si>
    <t>VegetaciónViaria (Alineacions arbóreas)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</si>
</sst>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P_t_s_-;\-* #,##0\ _P_t_s_-;_-* &quot;-&quot;\ _P_t_s_-;_-@_-"/>
    <numFmt numFmtId="166" formatCode="_-* #,##0.00\ [$€]_-;\-* #,##0.00\ [$€]_-;_-* &quot;-&quot;??\ [$€]_-;_-@_-"/>
    <numFmt numFmtId="167" formatCode="0\ &quot;uds/h&quot;"/>
    <numFmt numFmtId="168" formatCode="0\ &quot;uds&quot;"/>
    <numFmt numFmtId="169" formatCode="0\ &quot;m2&quot;"/>
    <numFmt numFmtId="170" formatCode="#,##0\ &quot;m2/h&quot;"/>
    <numFmt numFmtId="171" formatCode="0.00\ &quot;H/Año&quot;"/>
    <numFmt numFmtId="172" formatCode="00\ &quot;m2/h&quot;"/>
    <numFmt numFmtId="173" formatCode="00\ &quot;ud/h&quot;"/>
    <numFmt numFmtId="174" formatCode="#,##0\ &quot;m2&quot;"/>
    <numFmt numFmtId="175" formatCode="_-* #,##0\ _€_-;\-* #,##0\ _€_-;_-* &quot;-&quot;\ _€_-;_-@_-"/>
    <numFmt numFmtId="176" formatCode="_-* #,##0.00\ _P_t_s_-;\-* #,##0.00\ _P_t_s_-;_-* &quot;-&quot;??\ _P_t_s_-;_-@_-"/>
    <numFmt numFmtId="177" formatCode="#,##0\ &quot;uds&quot;"/>
    <numFmt numFmtId="178" formatCode="[$-409]h:mm\ AM/PM;@"/>
    <numFmt numFmtId="179" formatCode="#,000\ &quot;m2/h&quot;"/>
    <numFmt numFmtId="180" formatCode="#,##0.00\ &quot;ml&quot;"/>
    <numFmt numFmtId="181" formatCode="#,##0\ &quot;ml&quot;"/>
    <numFmt numFmtId="182" formatCode="00.00\ &quot;H/Año&quot;"/>
    <numFmt numFmtId="183" formatCode="00.00\ &quot;Op/Año&quot;"/>
    <numFmt numFmtId="184" formatCode="_-* #,##0.00000000\ _€_-;\-* #,##0.00000000\ _€_-;_-* &quot;-&quot;??\ _€_-;_-@_-"/>
  </numFmts>
  <fonts count="9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10"/>
      <color theme="10"/>
      <name val="Arial"/>
      <family val="2"/>
    </font>
    <font>
      <sz val="10"/>
      <name val="Arial"/>
      <family val="2"/>
    </font>
    <font>
      <sz val="8"/>
      <color indexed="18"/>
      <name val="Century Gothic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8"/>
      <color indexed="18"/>
      <name val="Calibri"/>
      <family val="2"/>
    </font>
    <font>
      <sz val="8"/>
      <color theme="3" tint="-0.249977111117893"/>
      <name val="Calibri"/>
      <family val="2"/>
    </font>
    <font>
      <sz val="6"/>
      <color indexed="18"/>
      <name val="Calibri"/>
      <family val="2"/>
    </font>
    <font>
      <sz val="8"/>
      <name val="Calibri"/>
      <family val="2"/>
      <scheme val="minor"/>
    </font>
    <font>
      <sz val="10"/>
      <color indexed="18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b/>
      <sz val="28"/>
      <color theme="1"/>
      <name val="Calibri"/>
      <family val="2"/>
      <scheme val="minor"/>
    </font>
    <font>
      <sz val="28"/>
      <color rgb="FF0070C0"/>
      <name val="Arial"/>
      <family val="2"/>
    </font>
    <font>
      <b/>
      <sz val="16"/>
      <name val="Arial"/>
      <family val="2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b/>
      <u/>
      <sz val="14"/>
      <color indexed="12"/>
      <name val="Arial"/>
      <family val="2"/>
    </font>
    <font>
      <sz val="11"/>
      <color rgb="FF7030A0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18"/>
      <name val="Calibri"/>
      <family val="2"/>
    </font>
    <font>
      <b/>
      <sz val="8"/>
      <color indexed="18"/>
      <name val="Calibri"/>
      <family val="2"/>
    </font>
    <font>
      <sz val="11"/>
      <name val="Calibri"/>
      <family val="2"/>
      <scheme val="minor"/>
    </font>
    <font>
      <sz val="11"/>
      <color indexed="18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theme="1"/>
      <name val="Calibri"/>
      <family val="2"/>
    </font>
    <font>
      <b/>
      <sz val="8"/>
      <color rgb="FF002060"/>
      <name val="Calibri"/>
      <family val="2"/>
    </font>
    <font>
      <b/>
      <sz val="8"/>
      <name val="Calibri"/>
      <family val="2"/>
    </font>
    <font>
      <b/>
      <sz val="11"/>
      <name val="Calibri"/>
      <family val="2"/>
    </font>
    <font>
      <sz val="8"/>
      <color rgb="FF002060"/>
      <name val="Calibri"/>
      <family val="2"/>
    </font>
    <font>
      <u/>
      <sz val="20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99"/>
      <name val="Arial"/>
      <family val="2"/>
    </font>
    <font>
      <sz val="11"/>
      <color theme="3"/>
      <name val="Calibri"/>
      <family val="2"/>
    </font>
    <font>
      <sz val="8"/>
      <color theme="3"/>
      <name val="Calibri"/>
      <family val="2"/>
    </font>
    <font>
      <sz val="8"/>
      <color rgb="FF000099"/>
      <name val="Arial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1"/>
      <color theme="0"/>
      <name val="Calibri"/>
      <family val="2"/>
    </font>
    <font>
      <b/>
      <u/>
      <sz val="22"/>
      <color theme="10"/>
      <name val="Calibri"/>
      <family val="2"/>
      <scheme val="minor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20"/>
      <color theme="1"/>
      <name val="Calibri"/>
      <family val="2"/>
    </font>
    <font>
      <sz val="11"/>
      <color rgb="FF002060"/>
      <name val="Calibri"/>
      <family val="2"/>
    </font>
    <font>
      <sz val="10"/>
      <color rgb="FF002060"/>
      <name val="Calibri"/>
      <family val="2"/>
    </font>
    <font>
      <sz val="9"/>
      <color rgb="FF00206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14"/>
      <color theme="0"/>
      <name val="Calibri"/>
      <family val="2"/>
    </font>
    <font>
      <b/>
      <sz val="18"/>
      <color theme="0"/>
      <name val="Calibri"/>
      <family val="2"/>
    </font>
    <font>
      <sz val="10"/>
      <color rgb="FFFF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13"/>
      </patternFill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13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13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</fills>
  <borders count="238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/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medium">
        <color indexed="64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medium">
        <color auto="1"/>
      </left>
      <right style="thin">
        <color indexed="1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/>
      <bottom style="medium">
        <color indexed="64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auto="1"/>
      </top>
      <bottom style="medium">
        <color auto="1"/>
      </bottom>
      <diagonal/>
    </border>
    <border>
      <left style="thin">
        <color indexed="18"/>
      </left>
      <right style="thin">
        <color indexed="18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/>
      <right style="thin">
        <color indexed="1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auto="1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medium">
        <color auto="1"/>
      </bottom>
      <diagonal/>
    </border>
    <border>
      <left style="thin">
        <color indexed="18"/>
      </left>
      <right style="medium">
        <color indexed="64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auto="1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18"/>
      </right>
      <top/>
      <bottom style="thin">
        <color indexed="18"/>
      </bottom>
      <diagonal/>
    </border>
    <border>
      <left style="medium">
        <color auto="1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thin">
        <color indexed="18"/>
      </top>
      <bottom style="medium">
        <color indexed="64"/>
      </bottom>
      <diagonal/>
    </border>
    <border>
      <left/>
      <right/>
      <top style="thin">
        <color indexed="18"/>
      </top>
      <bottom style="medium">
        <color indexed="64"/>
      </bottom>
      <diagonal/>
    </border>
    <border>
      <left style="medium">
        <color auto="1"/>
      </left>
      <right style="thin">
        <color indexed="18"/>
      </right>
      <top style="thin">
        <color auto="1"/>
      </top>
      <bottom style="thin">
        <color indexed="18"/>
      </bottom>
      <diagonal/>
    </border>
    <border>
      <left style="medium">
        <color auto="1"/>
      </left>
      <right/>
      <top style="thin">
        <color indexed="18"/>
      </top>
      <bottom/>
      <diagonal/>
    </border>
    <border>
      <left/>
      <right style="medium">
        <color auto="1"/>
      </right>
      <top style="thin">
        <color indexed="18"/>
      </top>
      <bottom style="thin">
        <color indexed="18"/>
      </bottom>
      <diagonal/>
    </border>
    <border>
      <left/>
      <right style="medium">
        <color auto="1"/>
      </right>
      <top style="thin">
        <color indexed="18"/>
      </top>
      <bottom style="medium">
        <color auto="1"/>
      </bottom>
      <diagonal/>
    </border>
    <border>
      <left style="thin">
        <color indexed="18"/>
      </left>
      <right style="thin">
        <color indexed="1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18"/>
      </right>
      <top style="thin">
        <color indexed="1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18"/>
      </top>
      <bottom/>
      <diagonal/>
    </border>
    <border>
      <left style="thin">
        <color indexed="18"/>
      </left>
      <right style="thin">
        <color indexed="64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thin">
        <color indexed="18"/>
      </top>
      <bottom style="medium">
        <color auto="1"/>
      </bottom>
      <diagonal/>
    </border>
    <border>
      <left/>
      <right/>
      <top style="thin">
        <color indexed="18"/>
      </top>
      <bottom style="medium">
        <color auto="1"/>
      </bottom>
      <diagonal/>
    </border>
    <border>
      <left/>
      <right style="medium">
        <color auto="1"/>
      </right>
      <top style="thin">
        <color indexed="18"/>
      </top>
      <bottom style="medium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auto="1"/>
      </bottom>
      <diagonal/>
    </border>
    <border>
      <left style="medium">
        <color auto="1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8"/>
      </left>
      <right style="medium">
        <color auto="1"/>
      </right>
      <top style="medium">
        <color indexed="64"/>
      </top>
      <bottom style="thin">
        <color indexed="18"/>
      </bottom>
      <diagonal/>
    </border>
    <border>
      <left style="medium">
        <color auto="1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auto="1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rgb="FF002060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206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thin">
        <color indexed="18"/>
      </right>
      <top style="medium">
        <color indexed="64"/>
      </top>
      <bottom style="thin">
        <color rgb="FF002060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18"/>
      </right>
      <top style="thin">
        <color auto="1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 style="thin">
        <color indexed="64"/>
      </right>
      <top style="thin">
        <color indexed="18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18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18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indexed="18"/>
      </right>
      <top style="thin">
        <color auto="1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auto="1"/>
      </top>
      <bottom style="thin">
        <color indexed="18"/>
      </bottom>
      <diagonal/>
    </border>
    <border>
      <left style="thin">
        <color indexed="18"/>
      </left>
      <right style="medium">
        <color auto="1"/>
      </right>
      <top style="thin">
        <color auto="1"/>
      </top>
      <bottom style="thin">
        <color indexed="18"/>
      </bottom>
      <diagonal/>
    </border>
    <border>
      <left/>
      <right style="thin">
        <color indexed="18"/>
      </right>
      <top style="thin">
        <color auto="1"/>
      </top>
      <bottom style="thin">
        <color indexed="18"/>
      </bottom>
      <diagonal/>
    </border>
    <border>
      <left style="medium">
        <color auto="1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auto="1"/>
      </bottom>
      <diagonal/>
    </border>
    <border>
      <left style="medium">
        <color auto="1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 style="thin">
        <color auto="1"/>
      </bottom>
      <diagonal/>
    </border>
    <border>
      <left style="thin">
        <color indexed="18"/>
      </left>
      <right style="medium">
        <color indexed="64"/>
      </right>
      <top style="medium">
        <color indexed="64"/>
      </top>
      <bottom style="thin">
        <color indexed="1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1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8" tint="0.59996337778862885"/>
      </left>
      <right style="thin">
        <color theme="8" tint="0.59996337778862885"/>
      </right>
      <top style="medium">
        <color indexed="64"/>
      </top>
      <bottom style="thin">
        <color indexed="18"/>
      </bottom>
      <diagonal/>
    </border>
    <border>
      <left style="thin">
        <color theme="8" tint="0.59996337778862885"/>
      </left>
      <right/>
      <top style="medium">
        <color indexed="64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medium">
        <color auto="1"/>
      </left>
      <right style="thin">
        <color indexed="18"/>
      </right>
      <top/>
      <bottom/>
      <diagonal/>
    </border>
    <border>
      <left style="thin">
        <color indexed="18"/>
      </left>
      <right style="medium">
        <color indexed="64"/>
      </right>
      <top style="thin">
        <color indexed="18"/>
      </top>
      <bottom/>
      <diagonal/>
    </border>
    <border>
      <left style="medium">
        <color auto="1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medium">
        <color auto="1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8"/>
      </left>
      <right style="medium">
        <color indexed="64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medium">
        <color indexed="64"/>
      </right>
      <top/>
      <bottom style="medium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0">
    <xf numFmtId="0" fontId="0" fillId="0" borderId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6" fillId="0" borderId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15" borderId="0" applyNumberFormat="0" applyBorder="0" applyAlignment="0" applyProtection="0"/>
    <xf numFmtId="0" fontId="30" fillId="27" borderId="28" applyNumberFormat="0" applyAlignment="0" applyProtection="0"/>
    <xf numFmtId="0" fontId="31" fillId="28" borderId="29" applyNumberFormat="0" applyAlignment="0" applyProtection="0"/>
    <xf numFmtId="0" fontId="32" fillId="0" borderId="30" applyNumberFormat="0" applyFill="0" applyAlignment="0" applyProtection="0"/>
    <xf numFmtId="0" fontId="33" fillId="0" borderId="0" applyNumberFormat="0" applyFill="0" applyBorder="0" applyAlignment="0" applyProtection="0"/>
    <xf numFmtId="0" fontId="28" fillId="29" borderId="0" applyNumberFormat="0" applyBorder="0" applyAlignment="0" applyProtection="0"/>
    <xf numFmtId="178" fontId="6" fillId="5" borderId="0" applyNumberFormat="0" applyBorder="0" applyAlignment="0" applyProtection="0"/>
    <xf numFmtId="0" fontId="28" fillId="30" borderId="0" applyNumberFormat="0" applyBorder="0" applyAlignment="0" applyProtection="0"/>
    <xf numFmtId="178" fontId="6" fillId="12" borderId="0" applyNumberFormat="0" applyBorder="0" applyAlignment="0" applyProtection="0"/>
    <xf numFmtId="0" fontId="28" fillId="31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32" borderId="0" applyNumberFormat="0" applyBorder="0" applyAlignment="0" applyProtection="0"/>
    <xf numFmtId="0" fontId="34" fillId="18" borderId="28" applyNumberFormat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8" fontId="4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35" fillId="14" borderId="0" applyNumberFormat="0" applyBorder="0" applyAlignment="0" applyProtection="0"/>
    <xf numFmtId="176" fontId="26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6" fillId="33" borderId="0" applyNumberFormat="0" applyBorder="0" applyAlignment="0" applyProtection="0"/>
    <xf numFmtId="0" fontId="9" fillId="0" borderId="0"/>
    <xf numFmtId="0" fontId="45" fillId="0" borderId="0"/>
    <xf numFmtId="0" fontId="9" fillId="0" borderId="0"/>
    <xf numFmtId="0" fontId="9" fillId="0" borderId="0"/>
    <xf numFmtId="178" fontId="9" fillId="0" borderId="0"/>
    <xf numFmtId="0" fontId="9" fillId="0" borderId="0"/>
    <xf numFmtId="0" fontId="5" fillId="0" borderId="0"/>
    <xf numFmtId="0" fontId="9" fillId="34" borderId="32" applyNumberFormat="0" applyFont="0" applyAlignment="0" applyProtection="0"/>
    <xf numFmtId="0" fontId="9" fillId="34" borderId="3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27" borderId="33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31" applyNumberFormat="0" applyFill="0" applyAlignment="0" applyProtection="0"/>
    <xf numFmtId="0" fontId="42" fillId="0" borderId="34" applyNumberFormat="0" applyFill="0" applyAlignment="0" applyProtection="0"/>
    <xf numFmtId="0" fontId="33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3" fillId="0" borderId="36" applyNumberFormat="0" applyFill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5" fillId="0" borderId="0"/>
    <xf numFmtId="0" fontId="2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68" fillId="42" borderId="0" applyNumberFormat="0" applyBorder="0" applyAlignment="0" applyProtection="0"/>
  </cellStyleXfs>
  <cellXfs count="8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" fillId="4" borderId="3" xfId="0" applyFont="1" applyFill="1" applyBorder="1"/>
    <xf numFmtId="0" fontId="1" fillId="4" borderId="2" xfId="0" applyFont="1" applyFill="1" applyBorder="1"/>
    <xf numFmtId="0" fontId="11" fillId="0" borderId="5" xfId="0" applyFont="1" applyBorder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13" fillId="0" borderId="5" xfId="0" applyFont="1" applyBorder="1"/>
    <xf numFmtId="0" fontId="13" fillId="0" borderId="0" xfId="0" applyFont="1"/>
    <xf numFmtId="0" fontId="1" fillId="0" borderId="2" xfId="0" applyFont="1" applyBorder="1"/>
    <xf numFmtId="0" fontId="11" fillId="0" borderId="7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0" fillId="0" borderId="7" xfId="0" applyBorder="1"/>
    <xf numFmtId="0" fontId="1" fillId="0" borderId="2" xfId="0" applyFont="1" applyBorder="1" applyAlignment="1">
      <alignment horizontal="right"/>
    </xf>
    <xf numFmtId="0" fontId="1" fillId="0" borderId="7" xfId="0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0" fillId="0" borderId="6" xfId="0" applyBorder="1"/>
    <xf numFmtId="0" fontId="1" fillId="0" borderId="6" xfId="0" applyFont="1" applyBorder="1"/>
    <xf numFmtId="0" fontId="0" fillId="0" borderId="5" xfId="0" applyBorder="1"/>
    <xf numFmtId="0" fontId="1" fillId="0" borderId="5" xfId="0" applyFont="1" applyBorder="1"/>
    <xf numFmtId="0" fontId="0" fillId="0" borderId="7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1" fillId="0" borderId="0" xfId="0" applyFont="1"/>
    <xf numFmtId="0" fontId="1" fillId="0" borderId="4" xfId="0" applyFont="1" applyBorder="1"/>
    <xf numFmtId="0" fontId="0" fillId="0" borderId="4" xfId="0" applyBorder="1"/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5" fillId="3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0" fontId="16" fillId="0" borderId="0" xfId="0" applyFont="1" applyAlignment="1">
      <alignment vertical="center"/>
    </xf>
    <xf numFmtId="0" fontId="0" fillId="3" borderId="0" xfId="0" applyFill="1"/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8" fontId="21" fillId="0" borderId="8" xfId="0" applyNumberFormat="1" applyFont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/>
    </xf>
    <xf numFmtId="169" fontId="21" fillId="0" borderId="8" xfId="0" applyNumberFormat="1" applyFont="1" applyBorder="1" applyAlignment="1">
      <alignment horizontal="center" vertical="center"/>
    </xf>
    <xf numFmtId="0" fontId="1" fillId="9" borderId="3" xfId="0" applyFont="1" applyFill="1" applyBorder="1"/>
    <xf numFmtId="0" fontId="1" fillId="9" borderId="8" xfId="0" applyFont="1" applyFill="1" applyBorder="1"/>
    <xf numFmtId="164" fontId="19" fillId="7" borderId="8" xfId="1" applyFont="1" applyFill="1" applyBorder="1" applyAlignment="1">
      <alignment vertical="center" wrapText="1"/>
    </xf>
    <xf numFmtId="171" fontId="20" fillId="0" borderId="10" xfId="0" applyNumberFormat="1" applyFont="1" applyBorder="1" applyAlignment="1">
      <alignment horizontal="right" vertical="center" wrapText="1"/>
    </xf>
    <xf numFmtId="2" fontId="24" fillId="0" borderId="11" xfId="0" applyNumberFormat="1" applyFont="1" applyBorder="1" applyAlignment="1">
      <alignment horizontal="center" vertical="center" wrapText="1"/>
    </xf>
    <xf numFmtId="2" fontId="17" fillId="8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7" fillId="11" borderId="3" xfId="0" applyNumberFormat="1" applyFont="1" applyFill="1" applyBorder="1" applyAlignment="1">
      <alignment horizontal="center" vertical="center"/>
    </xf>
    <xf numFmtId="0" fontId="0" fillId="8" borderId="0" xfId="0" applyFill="1" applyAlignment="1">
      <alignment vertical="center" wrapText="1"/>
    </xf>
    <xf numFmtId="2" fontId="24" fillId="0" borderId="18" xfId="0" applyNumberFormat="1" applyFont="1" applyBorder="1" applyAlignment="1">
      <alignment horizontal="center" vertical="center" wrapText="1"/>
    </xf>
    <xf numFmtId="2" fontId="24" fillId="0" borderId="19" xfId="0" applyNumberFormat="1" applyFont="1" applyBorder="1" applyAlignment="1">
      <alignment horizontal="center" vertical="center" wrapText="1"/>
    </xf>
    <xf numFmtId="2" fontId="24" fillId="0" borderId="20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171" fontId="20" fillId="0" borderId="20" xfId="0" applyNumberFormat="1" applyFont="1" applyBorder="1" applyAlignment="1">
      <alignment horizontal="right" vertical="center" wrapText="1"/>
    </xf>
    <xf numFmtId="0" fontId="46" fillId="3" borderId="0" xfId="135" applyFont="1" applyFill="1"/>
    <xf numFmtId="0" fontId="5" fillId="0" borderId="0" xfId="135"/>
    <xf numFmtId="0" fontId="5" fillId="3" borderId="0" xfId="135" applyFill="1"/>
    <xf numFmtId="0" fontId="9" fillId="0" borderId="0" xfId="4"/>
    <xf numFmtId="0" fontId="49" fillId="0" borderId="0" xfId="135" applyFont="1" applyAlignment="1">
      <alignment vertical="center"/>
    </xf>
    <xf numFmtId="0" fontId="50" fillId="0" borderId="0" xfId="135" applyFont="1" applyAlignment="1">
      <alignment horizontal="center" vertical="center" wrapText="1"/>
    </xf>
    <xf numFmtId="0" fontId="50" fillId="0" borderId="0" xfId="135" applyFont="1" applyAlignment="1">
      <alignment horizontal="center" vertical="center"/>
    </xf>
    <xf numFmtId="0" fontId="5" fillId="0" borderId="0" xfId="135" applyAlignment="1">
      <alignment vertical="center"/>
    </xf>
    <xf numFmtId="0" fontId="52" fillId="0" borderId="0" xfId="135" applyFont="1" applyAlignment="1">
      <alignment horizontal="center" vertical="center"/>
    </xf>
    <xf numFmtId="0" fontId="49" fillId="0" borderId="0" xfId="135" applyFont="1"/>
    <xf numFmtId="0" fontId="53" fillId="0" borderId="0" xfId="135" applyFont="1" applyAlignment="1">
      <alignment vertical="center" wrapText="1"/>
    </xf>
    <xf numFmtId="0" fontId="5" fillId="0" borderId="0" xfId="135" applyAlignment="1">
      <alignment horizontal="center" vertical="center"/>
    </xf>
    <xf numFmtId="0" fontId="2" fillId="0" borderId="0" xfId="0" applyFont="1" applyAlignment="1">
      <alignment horizontal="center"/>
    </xf>
    <xf numFmtId="0" fontId="0" fillId="8" borderId="3" xfId="0" applyFill="1" applyBorder="1" applyAlignment="1">
      <alignment vertical="center" wrapText="1"/>
    </xf>
    <xf numFmtId="0" fontId="55" fillId="8" borderId="0" xfId="0" applyFont="1" applyFill="1" applyAlignment="1">
      <alignment vertical="center" wrapText="1"/>
    </xf>
    <xf numFmtId="0" fontId="18" fillId="0" borderId="0" xfId="0" applyFont="1" applyAlignment="1">
      <alignment horizontal="center" vertical="center"/>
    </xf>
    <xf numFmtId="164" fontId="19" fillId="7" borderId="56" xfId="1" applyFont="1" applyFill="1" applyBorder="1" applyAlignment="1">
      <alignment horizontal="center" vertical="center" wrapText="1"/>
    </xf>
    <xf numFmtId="164" fontId="19" fillId="7" borderId="57" xfId="1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4" fontId="20" fillId="0" borderId="25" xfId="0" applyNumberFormat="1" applyFont="1" applyBorder="1" applyAlignment="1">
      <alignment horizontal="center" vertical="center"/>
    </xf>
    <xf numFmtId="4" fontId="20" fillId="0" borderId="14" xfId="0" applyNumberFormat="1" applyFont="1" applyBorder="1" applyAlignment="1">
      <alignment horizontal="center" vertical="center"/>
    </xf>
    <xf numFmtId="4" fontId="56" fillId="0" borderId="10" xfId="0" applyNumberFormat="1" applyFont="1" applyBorder="1" applyAlignment="1">
      <alignment horizontal="center" vertical="center"/>
    </xf>
    <xf numFmtId="0" fontId="18" fillId="0" borderId="0" xfId="0" applyFont="1"/>
    <xf numFmtId="4" fontId="20" fillId="0" borderId="0" xfId="0" applyNumberFormat="1" applyFont="1" applyAlignment="1">
      <alignment horizontal="center" vertical="center"/>
    </xf>
    <xf numFmtId="0" fontId="18" fillId="0" borderId="41" xfId="0" applyFont="1" applyBorder="1"/>
    <xf numFmtId="0" fontId="18" fillId="0" borderId="41" xfId="0" applyFont="1" applyBorder="1" applyAlignment="1">
      <alignment horizontal="right"/>
    </xf>
    <xf numFmtId="0" fontId="20" fillId="0" borderId="15" xfId="9" applyFont="1" applyBorder="1" applyAlignment="1">
      <alignment horizontal="left" vertical="center" wrapText="1"/>
    </xf>
    <xf numFmtId="0" fontId="20" fillId="0" borderId="16" xfId="9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4" fontId="20" fillId="0" borderId="10" xfId="0" applyNumberFormat="1" applyFont="1" applyBorder="1" applyAlignment="1">
      <alignment horizontal="center" vertical="center"/>
    </xf>
    <xf numFmtId="0" fontId="22" fillId="6" borderId="19" xfId="0" applyFont="1" applyFill="1" applyBorder="1" applyAlignment="1">
      <alignment horizontal="center" vertical="center" wrapText="1"/>
    </xf>
    <xf numFmtId="0" fontId="58" fillId="8" borderId="3" xfId="9" applyFont="1" applyFill="1" applyBorder="1" applyAlignment="1">
      <alignment horizontal="left" vertical="center"/>
    </xf>
    <xf numFmtId="4" fontId="20" fillId="0" borderId="15" xfId="0" applyNumberFormat="1" applyFont="1" applyBorder="1" applyAlignment="1">
      <alignment horizontal="center" vertical="center"/>
    </xf>
    <xf numFmtId="4" fontId="56" fillId="0" borderId="16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4" fontId="19" fillId="7" borderId="58" xfId="1" applyFont="1" applyFill="1" applyBorder="1" applyAlignment="1">
      <alignment horizontal="center" vertical="center" wrapText="1"/>
    </xf>
    <xf numFmtId="0" fontId="58" fillId="8" borderId="7" xfId="9" applyFont="1" applyFill="1" applyBorder="1" applyAlignment="1">
      <alignment horizontal="center" vertical="center" wrapText="1"/>
    </xf>
    <xf numFmtId="0" fontId="58" fillId="8" borderId="42" xfId="9" applyFont="1" applyFill="1" applyBorder="1" applyAlignment="1">
      <alignment vertical="center" wrapText="1"/>
    </xf>
    <xf numFmtId="0" fontId="60" fillId="0" borderId="0" xfId="0" applyFont="1" applyAlignment="1">
      <alignment horizontal="center" vertical="center"/>
    </xf>
    <xf numFmtId="4" fontId="20" fillId="0" borderId="16" xfId="0" applyNumberFormat="1" applyFont="1" applyBorder="1" applyAlignment="1">
      <alignment horizontal="center" vertical="center"/>
    </xf>
    <xf numFmtId="2" fontId="20" fillId="0" borderId="19" xfId="0" applyNumberFormat="1" applyFont="1" applyBorder="1" applyAlignment="1">
      <alignment horizontal="center" vertical="center" wrapText="1"/>
    </xf>
    <xf numFmtId="0" fontId="62" fillId="0" borderId="0" xfId="0" applyFont="1"/>
    <xf numFmtId="0" fontId="62" fillId="0" borderId="41" xfId="0" applyFont="1" applyBorder="1"/>
    <xf numFmtId="0" fontId="61" fillId="0" borderId="0" xfId="0" applyFont="1"/>
    <xf numFmtId="0" fontId="63" fillId="39" borderId="2" xfId="0" applyFont="1" applyFill="1" applyBorder="1" applyAlignment="1">
      <alignment horizontal="left" vertical="center"/>
    </xf>
    <xf numFmtId="0" fontId="63" fillId="3" borderId="2" xfId="0" applyFont="1" applyFill="1" applyBorder="1" applyAlignment="1">
      <alignment horizontal="left" vertical="center"/>
    </xf>
    <xf numFmtId="0" fontId="20" fillId="6" borderId="8" xfId="4" applyFont="1" applyFill="1" applyBorder="1" applyAlignment="1">
      <alignment horizontal="center" vertical="center"/>
    </xf>
    <xf numFmtId="4" fontId="56" fillId="0" borderId="21" xfId="0" applyNumberFormat="1" applyFont="1" applyBorder="1" applyAlignment="1">
      <alignment horizontal="center" vertical="center"/>
    </xf>
    <xf numFmtId="4" fontId="20" fillId="0" borderId="2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0" fontId="20" fillId="0" borderId="65" xfId="0" applyNumberFormat="1" applyFont="1" applyBorder="1" applyAlignment="1">
      <alignment horizontal="center" vertical="center" wrapText="1"/>
    </xf>
    <xf numFmtId="170" fontId="20" fillId="0" borderId="64" xfId="0" applyNumberFormat="1" applyFont="1" applyBorder="1" applyAlignment="1">
      <alignment horizontal="center" vertical="center" wrapText="1"/>
    </xf>
    <xf numFmtId="0" fontId="63" fillId="39" borderId="61" xfId="0" applyFont="1" applyFill="1" applyBorder="1" applyAlignment="1">
      <alignment horizontal="center" vertical="center"/>
    </xf>
    <xf numFmtId="169" fontId="20" fillId="0" borderId="55" xfId="0" applyNumberFormat="1" applyFont="1" applyBorder="1" applyAlignment="1">
      <alignment horizontal="center" vertical="center"/>
    </xf>
    <xf numFmtId="0" fontId="63" fillId="39" borderId="60" xfId="0" applyFont="1" applyFill="1" applyBorder="1" applyAlignment="1">
      <alignment horizontal="center" vertical="center"/>
    </xf>
    <xf numFmtId="4" fontId="20" fillId="0" borderId="50" xfId="0" applyNumberFormat="1" applyFont="1" applyBorder="1" applyAlignment="1">
      <alignment horizontal="center" vertical="center"/>
    </xf>
    <xf numFmtId="0" fontId="20" fillId="6" borderId="40" xfId="4" applyFont="1" applyFill="1" applyBorder="1" applyAlignment="1">
      <alignment horizontal="center" vertical="center"/>
    </xf>
    <xf numFmtId="2" fontId="20" fillId="0" borderId="16" xfId="0" applyNumberFormat="1" applyFont="1" applyBorder="1" applyAlignment="1">
      <alignment horizontal="center" vertical="center" wrapText="1"/>
    </xf>
    <xf numFmtId="2" fontId="20" fillId="0" borderId="10" xfId="0" applyNumberFormat="1" applyFont="1" applyBorder="1" applyAlignment="1">
      <alignment horizontal="center" vertical="center" wrapText="1"/>
    </xf>
    <xf numFmtId="169" fontId="20" fillId="0" borderId="16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2" fontId="20" fillId="0" borderId="27" xfId="0" applyNumberFormat="1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/>
    </xf>
    <xf numFmtId="0" fontId="20" fillId="10" borderId="71" xfId="0" applyFont="1" applyFill="1" applyBorder="1" applyAlignment="1">
      <alignment vertical="center"/>
    </xf>
    <xf numFmtId="0" fontId="20" fillId="10" borderId="81" xfId="0" applyFont="1" applyFill="1" applyBorder="1" applyAlignment="1">
      <alignment vertical="center"/>
    </xf>
    <xf numFmtId="0" fontId="57" fillId="10" borderId="53" xfId="9" applyFont="1" applyFill="1" applyBorder="1"/>
    <xf numFmtId="0" fontId="57" fillId="10" borderId="41" xfId="9" applyFont="1" applyFill="1" applyBorder="1" applyAlignment="1">
      <alignment horizontal="center"/>
    </xf>
    <xf numFmtId="0" fontId="57" fillId="10" borderId="41" xfId="9" applyFont="1" applyFill="1" applyBorder="1"/>
    <xf numFmtId="0" fontId="57" fillId="10" borderId="48" xfId="9" applyFont="1" applyFill="1" applyBorder="1"/>
    <xf numFmtId="0" fontId="20" fillId="0" borderId="17" xfId="9" applyFont="1" applyBorder="1" applyAlignment="1">
      <alignment horizontal="left" vertical="center" wrapText="1"/>
    </xf>
    <xf numFmtId="174" fontId="20" fillId="0" borderId="16" xfId="0" applyNumberFormat="1" applyFont="1" applyBorder="1" applyAlignment="1">
      <alignment horizontal="right" vertical="center" wrapText="1"/>
    </xf>
    <xf numFmtId="0" fontId="22" fillId="6" borderId="16" xfId="0" applyFont="1" applyFill="1" applyBorder="1" applyAlignment="1">
      <alignment horizontal="center" vertical="center" wrapText="1"/>
    </xf>
    <xf numFmtId="174" fontId="20" fillId="0" borderId="68" xfId="0" applyNumberFormat="1" applyFont="1" applyBorder="1" applyAlignment="1">
      <alignment horizontal="right" vertical="center" wrapText="1"/>
    </xf>
    <xf numFmtId="0" fontId="20" fillId="0" borderId="50" xfId="9" applyFont="1" applyBorder="1" applyAlignment="1">
      <alignment horizontal="center"/>
    </xf>
    <xf numFmtId="0" fontId="22" fillId="6" borderId="68" xfId="0" applyFont="1" applyFill="1" applyBorder="1" applyAlignment="1">
      <alignment horizontal="center" vertical="center"/>
    </xf>
    <xf numFmtId="0" fontId="22" fillId="6" borderId="68" xfId="0" applyFont="1" applyFill="1" applyBorder="1" applyAlignment="1">
      <alignment horizontal="center" vertical="center" wrapText="1"/>
    </xf>
    <xf numFmtId="0" fontId="22" fillId="6" borderId="74" xfId="0" applyFont="1" applyFill="1" applyBorder="1" applyAlignment="1">
      <alignment horizontal="center" vertical="center" wrapText="1"/>
    </xf>
    <xf numFmtId="0" fontId="20" fillId="10" borderId="86" xfId="0" applyFont="1" applyFill="1" applyBorder="1" applyAlignment="1">
      <alignment vertical="center"/>
    </xf>
    <xf numFmtId="0" fontId="20" fillId="0" borderId="80" xfId="9" applyFont="1" applyBorder="1" applyAlignment="1">
      <alignment horizontal="left" vertical="center" wrapText="1"/>
    </xf>
    <xf numFmtId="181" fontId="20" fillId="0" borderId="68" xfId="0" applyNumberFormat="1" applyFont="1" applyBorder="1" applyAlignment="1">
      <alignment horizontal="right" vertical="center" wrapText="1"/>
    </xf>
    <xf numFmtId="0" fontId="20" fillId="0" borderId="68" xfId="9" applyFont="1" applyBorder="1" applyAlignment="1">
      <alignment horizontal="center"/>
    </xf>
    <xf numFmtId="0" fontId="22" fillId="0" borderId="74" xfId="0" applyFont="1" applyBorder="1" applyAlignment="1">
      <alignment horizontal="center" vertical="center"/>
    </xf>
    <xf numFmtId="0" fontId="22" fillId="0" borderId="68" xfId="0" applyFont="1" applyBorder="1"/>
    <xf numFmtId="0" fontId="22" fillId="6" borderId="68" xfId="0" applyFont="1" applyFill="1" applyBorder="1"/>
    <xf numFmtId="0" fontId="20" fillId="10" borderId="82" xfId="0" applyFont="1" applyFill="1" applyBorder="1" applyAlignment="1">
      <alignment vertical="center"/>
    </xf>
    <xf numFmtId="0" fontId="20" fillId="10" borderId="83" xfId="0" applyFont="1" applyFill="1" applyBorder="1" applyAlignment="1">
      <alignment vertical="center"/>
    </xf>
    <xf numFmtId="0" fontId="20" fillId="10" borderId="87" xfId="0" applyFont="1" applyFill="1" applyBorder="1" applyAlignment="1">
      <alignment vertical="center"/>
    </xf>
    <xf numFmtId="180" fontId="20" fillId="0" borderId="68" xfId="0" applyNumberFormat="1" applyFont="1" applyBorder="1" applyAlignment="1">
      <alignment horizontal="right" vertical="center" wrapText="1"/>
    </xf>
    <xf numFmtId="0" fontId="22" fillId="6" borderId="19" xfId="0" applyFont="1" applyFill="1" applyBorder="1" applyAlignment="1">
      <alignment horizontal="center"/>
    </xf>
    <xf numFmtId="0" fontId="22" fillId="6" borderId="74" xfId="0" applyFont="1" applyFill="1" applyBorder="1" applyAlignment="1">
      <alignment horizontal="center"/>
    </xf>
    <xf numFmtId="0" fontId="22" fillId="3" borderId="68" xfId="0" applyFont="1" applyFill="1" applyBorder="1" applyAlignment="1">
      <alignment horizontal="center" vertical="center"/>
    </xf>
    <xf numFmtId="0" fontId="22" fillId="3" borderId="68" xfId="0" applyFont="1" applyFill="1" applyBorder="1" applyAlignment="1">
      <alignment horizontal="center" vertical="center" wrapText="1"/>
    </xf>
    <xf numFmtId="0" fontId="22" fillId="3" borderId="74" xfId="0" applyFont="1" applyFill="1" applyBorder="1" applyAlignment="1">
      <alignment horizontal="center"/>
    </xf>
    <xf numFmtId="0" fontId="22" fillId="0" borderId="74" xfId="0" applyFont="1" applyBorder="1" applyAlignment="1">
      <alignment horizontal="center" vertical="center" wrapText="1"/>
    </xf>
    <xf numFmtId="4" fontId="56" fillId="0" borderId="68" xfId="0" applyNumberFormat="1" applyFont="1" applyBorder="1" applyAlignment="1">
      <alignment horizontal="center" vertical="center"/>
    </xf>
    <xf numFmtId="4" fontId="56" fillId="0" borderId="70" xfId="0" applyNumberFormat="1" applyFont="1" applyBorder="1" applyAlignment="1">
      <alignment horizontal="center" vertical="center"/>
    </xf>
    <xf numFmtId="4" fontId="56" fillId="0" borderId="69" xfId="0" applyNumberFormat="1" applyFont="1" applyBorder="1" applyAlignment="1">
      <alignment horizontal="center" vertical="center"/>
    </xf>
    <xf numFmtId="4" fontId="56" fillId="0" borderId="51" xfId="0" applyNumberFormat="1" applyFont="1" applyBorder="1" applyAlignment="1">
      <alignment horizontal="center" vertical="center"/>
    </xf>
    <xf numFmtId="4" fontId="56" fillId="0" borderId="52" xfId="0" applyNumberFormat="1" applyFont="1" applyBorder="1" applyAlignment="1">
      <alignment horizontal="center" vertical="center"/>
    </xf>
    <xf numFmtId="4" fontId="56" fillId="0" borderId="88" xfId="0" applyNumberFormat="1" applyFont="1" applyBorder="1" applyAlignment="1">
      <alignment horizontal="center" vertical="center"/>
    </xf>
    <xf numFmtId="168" fontId="20" fillId="0" borderId="40" xfId="0" applyNumberFormat="1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/>
    </xf>
    <xf numFmtId="0" fontId="22" fillId="6" borderId="40" xfId="0" applyFont="1" applyFill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168" fontId="20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174" fontId="20" fillId="0" borderId="8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/>
    </xf>
    <xf numFmtId="0" fontId="22" fillId="0" borderId="91" xfId="0" applyFont="1" applyBorder="1" applyAlignment="1">
      <alignment vertical="center"/>
    </xf>
    <xf numFmtId="0" fontId="20" fillId="10" borderId="93" xfId="0" applyFont="1" applyFill="1" applyBorder="1" applyAlignment="1">
      <alignment vertical="center"/>
    </xf>
    <xf numFmtId="0" fontId="20" fillId="10" borderId="94" xfId="0" applyFont="1" applyFill="1" applyBorder="1" applyAlignment="1">
      <alignment vertical="center"/>
    </xf>
    <xf numFmtId="0" fontId="20" fillId="0" borderId="46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/>
    </xf>
    <xf numFmtId="0" fontId="22" fillId="0" borderId="96" xfId="0" applyFont="1" applyBorder="1" applyAlignment="1">
      <alignment vertical="center"/>
    </xf>
    <xf numFmtId="168" fontId="20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2" fillId="6" borderId="97" xfId="0" applyFont="1" applyFill="1" applyBorder="1" applyAlignment="1">
      <alignment horizontal="center" vertical="center"/>
    </xf>
    <xf numFmtId="174" fontId="20" fillId="0" borderId="13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/>
    </xf>
    <xf numFmtId="0" fontId="22" fillId="0" borderId="97" xfId="0" applyFont="1" applyBorder="1" applyAlignment="1">
      <alignment vertical="center"/>
    </xf>
    <xf numFmtId="4" fontId="20" fillId="0" borderId="73" xfId="0" applyNumberFormat="1" applyFont="1" applyBorder="1" applyAlignment="1">
      <alignment horizontal="center" vertical="center"/>
    </xf>
    <xf numFmtId="174" fontId="20" fillId="0" borderId="46" xfId="0" applyNumberFormat="1" applyFont="1" applyBorder="1" applyAlignment="1">
      <alignment horizontal="center" vertical="center" wrapText="1"/>
    </xf>
    <xf numFmtId="0" fontId="18" fillId="0" borderId="46" xfId="0" applyFont="1" applyBorder="1" applyAlignment="1">
      <alignment vertical="center"/>
    </xf>
    <xf numFmtId="0" fontId="22" fillId="0" borderId="46" xfId="0" applyFont="1" applyBorder="1" applyAlignment="1">
      <alignment vertical="center"/>
    </xf>
    <xf numFmtId="0" fontId="22" fillId="6" borderId="46" xfId="0" applyFont="1" applyFill="1" applyBorder="1" applyAlignment="1">
      <alignment horizontal="center" vertical="center"/>
    </xf>
    <xf numFmtId="0" fontId="22" fillId="0" borderId="46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/>
    </xf>
    <xf numFmtId="0" fontId="22" fillId="0" borderId="97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0" fillId="10" borderId="99" xfId="0" applyFont="1" applyFill="1" applyBorder="1" applyAlignment="1">
      <alignment vertical="center"/>
    </xf>
    <xf numFmtId="0" fontId="57" fillId="10" borderId="60" xfId="0" applyFont="1" applyFill="1" applyBorder="1" applyAlignment="1">
      <alignment vertical="center"/>
    </xf>
    <xf numFmtId="0" fontId="57" fillId="10" borderId="61" xfId="0" applyFont="1" applyFill="1" applyBorder="1" applyAlignment="1">
      <alignment vertical="center"/>
    </xf>
    <xf numFmtId="174" fontId="20" fillId="0" borderId="46" xfId="0" applyNumberFormat="1" applyFont="1" applyBorder="1" applyAlignment="1">
      <alignment horizontal="center" vertical="center"/>
    </xf>
    <xf numFmtId="0" fontId="20" fillId="0" borderId="46" xfId="9" applyFont="1" applyBorder="1" applyAlignment="1">
      <alignment horizontal="left" vertical="center" wrapText="1"/>
    </xf>
    <xf numFmtId="0" fontId="22" fillId="0" borderId="96" xfId="0" applyFont="1" applyBorder="1" applyAlignment="1">
      <alignment horizontal="center" vertical="center"/>
    </xf>
    <xf numFmtId="174" fontId="20" fillId="0" borderId="13" xfId="0" applyNumberFormat="1" applyFont="1" applyBorder="1" applyAlignment="1">
      <alignment horizontal="center" vertical="center"/>
    </xf>
    <xf numFmtId="0" fontId="20" fillId="0" borderId="13" xfId="9" applyFont="1" applyBorder="1" applyAlignment="1">
      <alignment horizontal="left" vertical="center" wrapText="1"/>
    </xf>
    <xf numFmtId="0" fontId="22" fillId="0" borderId="97" xfId="0" applyFont="1" applyBorder="1" applyAlignment="1">
      <alignment horizontal="center" vertical="center"/>
    </xf>
    <xf numFmtId="0" fontId="20" fillId="10" borderId="92" xfId="9" applyFont="1" applyFill="1" applyBorder="1" applyAlignment="1">
      <alignment vertical="center"/>
    </xf>
    <xf numFmtId="0" fontId="20" fillId="10" borderId="93" xfId="9" applyFont="1" applyFill="1" applyBorder="1" applyAlignment="1">
      <alignment vertical="center" wrapText="1"/>
    </xf>
    <xf numFmtId="0" fontId="20" fillId="10" borderId="94" xfId="9" applyFont="1" applyFill="1" applyBorder="1" applyAlignment="1">
      <alignment vertical="center" wrapText="1"/>
    </xf>
    <xf numFmtId="0" fontId="57" fillId="10" borderId="2" xfId="9" applyFont="1" applyFill="1" applyBorder="1"/>
    <xf numFmtId="0" fontId="57" fillId="10" borderId="60" xfId="9" applyFont="1" applyFill="1" applyBorder="1" applyAlignment="1">
      <alignment horizontal="center"/>
    </xf>
    <xf numFmtId="0" fontId="57" fillId="10" borderId="60" xfId="9" applyFont="1" applyFill="1" applyBorder="1"/>
    <xf numFmtId="0" fontId="57" fillId="10" borderId="61" xfId="9" applyFont="1" applyFill="1" applyBorder="1"/>
    <xf numFmtId="174" fontId="20" fillId="0" borderId="16" xfId="0" applyNumberFormat="1" applyFont="1" applyBorder="1" applyAlignment="1">
      <alignment horizontal="center" vertical="center"/>
    </xf>
    <xf numFmtId="174" fontId="20" fillId="0" borderId="68" xfId="0" applyNumberFormat="1" applyFont="1" applyBorder="1" applyAlignment="1">
      <alignment horizontal="center" vertical="center"/>
    </xf>
    <xf numFmtId="0" fontId="20" fillId="0" borderId="73" xfId="9" applyFont="1" applyBorder="1" applyAlignment="1">
      <alignment horizontal="left" vertical="center" wrapText="1"/>
    </xf>
    <xf numFmtId="0" fontId="22" fillId="0" borderId="73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0" fillId="10" borderId="87" xfId="9" applyFont="1" applyFill="1" applyBorder="1" applyAlignment="1">
      <alignment vertical="center" wrapText="1"/>
    </xf>
    <xf numFmtId="0" fontId="20" fillId="10" borderId="83" xfId="9" applyFont="1" applyFill="1" applyBorder="1" applyAlignment="1">
      <alignment horizontal="center" vertical="center" wrapText="1"/>
    </xf>
    <xf numFmtId="0" fontId="20" fillId="10" borderId="83" xfId="9" applyFont="1" applyFill="1" applyBorder="1" applyAlignment="1">
      <alignment vertical="center" wrapText="1"/>
    </xf>
    <xf numFmtId="174" fontId="20" fillId="0" borderId="50" xfId="0" applyNumberFormat="1" applyFont="1" applyBorder="1" applyAlignment="1">
      <alignment horizontal="center" vertical="center"/>
    </xf>
    <xf numFmtId="169" fontId="20" fillId="0" borderId="68" xfId="0" applyNumberFormat="1" applyFont="1" applyBorder="1" applyAlignment="1">
      <alignment horizontal="center" vertical="center" wrapText="1"/>
    </xf>
    <xf numFmtId="0" fontId="20" fillId="10" borderId="41" xfId="9" applyFont="1" applyFill="1" applyBorder="1" applyAlignment="1">
      <alignment vertical="center" wrapText="1"/>
    </xf>
    <xf numFmtId="0" fontId="63" fillId="39" borderId="93" xfId="0" applyFont="1" applyFill="1" applyBorder="1" applyAlignment="1">
      <alignment horizontal="center" vertical="center"/>
    </xf>
    <xf numFmtId="0" fontId="63" fillId="39" borderId="94" xfId="0" applyFont="1" applyFill="1" applyBorder="1" applyAlignment="1">
      <alignment horizontal="center" vertical="center"/>
    </xf>
    <xf numFmtId="0" fontId="57" fillId="0" borderId="17" xfId="0" applyFont="1" applyBorder="1" applyAlignment="1">
      <alignment vertical="center" wrapText="1"/>
    </xf>
    <xf numFmtId="0" fontId="20" fillId="6" borderId="90" xfId="4" applyFont="1" applyFill="1" applyBorder="1" applyAlignment="1">
      <alignment horizontal="center" vertical="center"/>
    </xf>
    <xf numFmtId="0" fontId="57" fillId="0" borderId="80" xfId="0" applyFont="1" applyBorder="1" applyAlignment="1">
      <alignment vertical="center" wrapText="1"/>
    </xf>
    <xf numFmtId="169" fontId="20" fillId="0" borderId="68" xfId="0" applyNumberFormat="1" applyFont="1" applyBorder="1" applyAlignment="1">
      <alignment horizontal="center" vertical="center"/>
    </xf>
    <xf numFmtId="0" fontId="20" fillId="6" borderId="91" xfId="4" applyFont="1" applyFill="1" applyBorder="1" applyAlignment="1">
      <alignment horizontal="center" vertical="center"/>
    </xf>
    <xf numFmtId="170" fontId="20" fillId="0" borderId="72" xfId="0" applyNumberFormat="1" applyFont="1" applyBorder="1" applyAlignment="1">
      <alignment horizontal="center" vertical="center" wrapText="1"/>
    </xf>
    <xf numFmtId="2" fontId="20" fillId="3" borderId="78" xfId="0" applyNumberFormat="1" applyFont="1" applyFill="1" applyBorder="1" applyAlignment="1">
      <alignment horizontal="center" vertical="center"/>
    </xf>
    <xf numFmtId="0" fontId="20" fillId="6" borderId="78" xfId="4" applyFont="1" applyFill="1" applyBorder="1" applyAlignment="1">
      <alignment horizontal="center" vertical="center"/>
    </xf>
    <xf numFmtId="2" fontId="20" fillId="3" borderId="102" xfId="0" applyNumberFormat="1" applyFont="1" applyFill="1" applyBorder="1" applyAlignment="1">
      <alignment horizontal="center" vertical="center"/>
    </xf>
    <xf numFmtId="0" fontId="20" fillId="3" borderId="78" xfId="4" applyFont="1" applyFill="1" applyBorder="1" applyAlignment="1">
      <alignment horizontal="center" vertical="center"/>
    </xf>
    <xf numFmtId="0" fontId="20" fillId="3" borderId="102" xfId="4" applyFont="1" applyFill="1" applyBorder="1" applyAlignment="1">
      <alignment horizontal="center" vertical="center"/>
    </xf>
    <xf numFmtId="0" fontId="63" fillId="39" borderId="103" xfId="0" applyFont="1" applyFill="1" applyBorder="1" applyAlignment="1">
      <alignment horizontal="left" vertical="center"/>
    </xf>
    <xf numFmtId="0" fontId="63" fillId="39" borderId="104" xfId="0" applyFont="1" applyFill="1" applyBorder="1" applyAlignment="1">
      <alignment horizontal="center" vertical="center"/>
    </xf>
    <xf numFmtId="0" fontId="63" fillId="39" borderId="105" xfId="0" applyFont="1" applyFill="1" applyBorder="1" applyAlignment="1">
      <alignment horizontal="center" vertical="center"/>
    </xf>
    <xf numFmtId="0" fontId="20" fillId="6" borderId="102" xfId="4" applyFont="1" applyFill="1" applyBorder="1" applyAlignment="1">
      <alignment horizontal="center" vertical="center"/>
    </xf>
    <xf numFmtId="0" fontId="57" fillId="0" borderId="100" xfId="0" applyFont="1" applyBorder="1" applyAlignment="1">
      <alignment vertical="center" wrapText="1"/>
    </xf>
    <xf numFmtId="0" fontId="57" fillId="0" borderId="106" xfId="0" applyFont="1" applyBorder="1" applyAlignment="1">
      <alignment vertical="center" wrapText="1"/>
    </xf>
    <xf numFmtId="173" fontId="20" fillId="0" borderId="68" xfId="9" applyNumberFormat="1" applyFont="1" applyBorder="1" applyAlignment="1">
      <alignment horizontal="center"/>
    </xf>
    <xf numFmtId="172" fontId="20" fillId="0" borderId="68" xfId="9" applyNumberFormat="1" applyFont="1" applyBorder="1" applyAlignment="1">
      <alignment horizontal="center"/>
    </xf>
    <xf numFmtId="0" fontId="63" fillId="39" borderId="92" xfId="0" applyFont="1" applyFill="1" applyBorder="1" applyAlignment="1">
      <alignment horizontal="left" vertical="center"/>
    </xf>
    <xf numFmtId="0" fontId="20" fillId="10" borderId="83" xfId="9" applyFont="1" applyFill="1" applyBorder="1" applyAlignment="1">
      <alignment vertical="center"/>
    </xf>
    <xf numFmtId="0" fontId="20" fillId="10" borderId="104" xfId="9" applyFont="1" applyFill="1" applyBorder="1" applyAlignment="1">
      <alignment vertical="center" wrapText="1"/>
    </xf>
    <xf numFmtId="0" fontId="20" fillId="3" borderId="83" xfId="9" applyFont="1" applyFill="1" applyBorder="1" applyAlignment="1">
      <alignment vertical="center" wrapText="1"/>
    </xf>
    <xf numFmtId="0" fontId="20" fillId="3" borderId="83" xfId="9" applyFont="1" applyFill="1" applyBorder="1" applyAlignment="1">
      <alignment vertical="center"/>
    </xf>
    <xf numFmtId="0" fontId="20" fillId="3" borderId="41" xfId="9" applyFont="1" applyFill="1" applyBorder="1" applyAlignment="1">
      <alignment horizontal="center" vertical="center" wrapText="1"/>
    </xf>
    <xf numFmtId="0" fontId="20" fillId="3" borderId="76" xfId="9" applyFont="1" applyFill="1" applyBorder="1" applyAlignment="1">
      <alignment horizontal="center" vertical="center" wrapText="1"/>
    </xf>
    <xf numFmtId="2" fontId="20" fillId="6" borderId="78" xfId="0" applyNumberFormat="1" applyFont="1" applyFill="1" applyBorder="1" applyAlignment="1">
      <alignment horizontal="center" vertical="center"/>
    </xf>
    <xf numFmtId="2" fontId="20" fillId="6" borderId="102" xfId="0" applyNumberFormat="1" applyFont="1" applyFill="1" applyBorder="1" applyAlignment="1">
      <alignment horizontal="center" vertical="center"/>
    </xf>
    <xf numFmtId="0" fontId="20" fillId="10" borderId="87" xfId="9" applyFont="1" applyFill="1" applyBorder="1" applyAlignment="1">
      <alignment vertical="center"/>
    </xf>
    <xf numFmtId="0" fontId="20" fillId="10" borderId="61" xfId="9" applyFont="1" applyFill="1" applyBorder="1" applyAlignment="1">
      <alignment vertical="center" wrapText="1"/>
    </xf>
    <xf numFmtId="0" fontId="20" fillId="0" borderId="55" xfId="0" applyFont="1" applyBorder="1" applyAlignment="1">
      <alignment vertical="center"/>
    </xf>
    <xf numFmtId="0" fontId="20" fillId="0" borderId="73" xfId="0" applyFont="1" applyBorder="1" applyAlignment="1">
      <alignment vertical="center"/>
    </xf>
    <xf numFmtId="0" fontId="57" fillId="10" borderId="83" xfId="9" applyFont="1" applyFill="1" applyBorder="1" applyAlignment="1">
      <alignment vertical="center"/>
    </xf>
    <xf numFmtId="0" fontId="20" fillId="10" borderId="89" xfId="9" applyFont="1" applyFill="1" applyBorder="1" applyAlignment="1">
      <alignment vertical="center" wrapText="1"/>
    </xf>
    <xf numFmtId="4" fontId="20" fillId="0" borderId="111" xfId="0" applyNumberFormat="1" applyFont="1" applyBorder="1" applyAlignment="1">
      <alignment horizontal="center" vertical="center"/>
    </xf>
    <xf numFmtId="4" fontId="20" fillId="0" borderId="112" xfId="0" applyNumberFormat="1" applyFont="1" applyBorder="1" applyAlignment="1">
      <alignment horizontal="center" vertical="center"/>
    </xf>
    <xf numFmtId="2" fontId="64" fillId="7" borderId="3" xfId="0" applyNumberFormat="1" applyFont="1" applyFill="1" applyBorder="1" applyAlignment="1">
      <alignment horizontal="center" vertical="center" wrapText="1"/>
    </xf>
    <xf numFmtId="2" fontId="64" fillId="9" borderId="3" xfId="0" applyNumberFormat="1" applyFont="1" applyFill="1" applyBorder="1" applyAlignment="1">
      <alignment horizontal="center" vertical="center" wrapText="1"/>
    </xf>
    <xf numFmtId="164" fontId="65" fillId="7" borderId="3" xfId="1" applyFont="1" applyFill="1" applyBorder="1" applyAlignment="1">
      <alignment vertical="center" wrapText="1"/>
    </xf>
    <xf numFmtId="0" fontId="1" fillId="9" borderId="3" xfId="0" applyFont="1" applyFill="1" applyBorder="1" applyAlignment="1">
      <alignment horizontal="center"/>
    </xf>
    <xf numFmtId="164" fontId="65" fillId="7" borderId="3" xfId="1" applyFont="1" applyFill="1" applyBorder="1" applyAlignment="1">
      <alignment horizontal="center" vertical="center" wrapText="1"/>
    </xf>
    <xf numFmtId="4" fontId="56" fillId="0" borderId="119" xfId="0" applyNumberFormat="1" applyFont="1" applyBorder="1" applyAlignment="1">
      <alignment horizontal="center" vertical="center"/>
    </xf>
    <xf numFmtId="4" fontId="56" fillId="0" borderId="113" xfId="0" applyNumberFormat="1" applyFont="1" applyBorder="1" applyAlignment="1">
      <alignment horizontal="center" vertical="center"/>
    </xf>
    <xf numFmtId="4" fontId="56" fillId="0" borderId="50" xfId="0" applyNumberFormat="1" applyFont="1" applyBorder="1" applyAlignment="1">
      <alignment horizontal="center" vertical="center"/>
    </xf>
    <xf numFmtId="0" fontId="18" fillId="0" borderId="133" xfId="0" applyFont="1" applyBorder="1"/>
    <xf numFmtId="0" fontId="57" fillId="10" borderId="133" xfId="9" applyFont="1" applyFill="1" applyBorder="1"/>
    <xf numFmtId="4" fontId="56" fillId="0" borderId="135" xfId="0" applyNumberFormat="1" applyFont="1" applyBorder="1" applyAlignment="1">
      <alignment horizontal="center" vertical="center"/>
    </xf>
    <xf numFmtId="174" fontId="66" fillId="0" borderId="113" xfId="9" applyNumberFormat="1" applyFont="1" applyBorder="1" applyAlignment="1">
      <alignment horizontal="center" vertical="center" wrapText="1"/>
    </xf>
    <xf numFmtId="174" fontId="66" fillId="0" borderId="135" xfId="9" applyNumberFormat="1" applyFont="1" applyBorder="1" applyAlignment="1">
      <alignment horizontal="center" vertical="center" wrapText="1"/>
    </xf>
    <xf numFmtId="0" fontId="25" fillId="36" borderId="43" xfId="136" applyNumberFormat="1" applyFill="1" applyBorder="1" applyAlignment="1" applyProtection="1">
      <alignment horizontal="left" vertical="center"/>
      <protection locked="0"/>
    </xf>
    <xf numFmtId="0" fontId="25" fillId="36" borderId="43" xfId="136" applyNumberFormat="1" applyFill="1" applyBorder="1" applyAlignment="1" applyProtection="1">
      <alignment horizontal="left" vertical="center" wrapText="1"/>
      <protection locked="0"/>
    </xf>
    <xf numFmtId="0" fontId="20" fillId="6" borderId="140" xfId="4" applyFont="1" applyFill="1" applyBorder="1" applyAlignment="1">
      <alignment horizontal="center" vertical="center"/>
    </xf>
    <xf numFmtId="4" fontId="20" fillId="0" borderId="68" xfId="0" applyNumberFormat="1" applyFont="1" applyBorder="1" applyAlignment="1">
      <alignment horizontal="center" vertical="center"/>
    </xf>
    <xf numFmtId="4" fontId="20" fillId="0" borderId="139" xfId="0" applyNumberFormat="1" applyFont="1" applyBorder="1" applyAlignment="1">
      <alignment horizontal="center" vertical="center"/>
    </xf>
    <xf numFmtId="0" fontId="20" fillId="6" borderId="141" xfId="4" applyFont="1" applyFill="1" applyBorder="1" applyAlignment="1">
      <alignment horizontal="center" vertical="center"/>
    </xf>
    <xf numFmtId="0" fontId="20" fillId="6" borderId="142" xfId="4" applyFont="1" applyFill="1" applyBorder="1" applyAlignment="1">
      <alignment horizontal="center" vertical="center"/>
    </xf>
    <xf numFmtId="4" fontId="20" fillId="0" borderId="113" xfId="0" applyNumberFormat="1" applyFont="1" applyBorder="1" applyAlignment="1">
      <alignment horizontal="center" vertical="center"/>
    </xf>
    <xf numFmtId="2" fontId="20" fillId="0" borderId="74" xfId="0" applyNumberFormat="1" applyFont="1" applyBorder="1" applyAlignment="1">
      <alignment horizontal="center" vertical="center" wrapText="1"/>
    </xf>
    <xf numFmtId="0" fontId="54" fillId="10" borderId="71" xfId="0" applyFont="1" applyFill="1" applyBorder="1" applyAlignment="1">
      <alignment vertical="center"/>
    </xf>
    <xf numFmtId="0" fontId="20" fillId="0" borderId="149" xfId="9" applyFont="1" applyBorder="1" applyAlignment="1">
      <alignment horizontal="center"/>
    </xf>
    <xf numFmtId="164" fontId="19" fillId="7" borderId="153" xfId="1" applyFont="1" applyFill="1" applyBorder="1" applyAlignment="1">
      <alignment horizontal="center" vertical="center" wrapText="1"/>
    </xf>
    <xf numFmtId="4" fontId="56" fillId="0" borderId="149" xfId="0" applyNumberFormat="1" applyFont="1" applyBorder="1" applyAlignment="1">
      <alignment horizontal="center" vertical="center"/>
    </xf>
    <xf numFmtId="4" fontId="56" fillId="0" borderId="154" xfId="0" applyNumberFormat="1" applyFont="1" applyBorder="1" applyAlignment="1">
      <alignment horizontal="center" vertical="center"/>
    </xf>
    <xf numFmtId="4" fontId="56" fillId="0" borderId="157" xfId="0" applyNumberFormat="1" applyFont="1" applyBorder="1" applyAlignment="1">
      <alignment horizontal="center" vertical="center"/>
    </xf>
    <xf numFmtId="0" fontId="20" fillId="10" borderId="155" xfId="0" applyFont="1" applyFill="1" applyBorder="1" applyAlignment="1">
      <alignment vertical="center"/>
    </xf>
    <xf numFmtId="0" fontId="20" fillId="10" borderId="156" xfId="0" applyFont="1" applyFill="1" applyBorder="1" applyAlignment="1">
      <alignment vertical="center"/>
    </xf>
    <xf numFmtId="0" fontId="20" fillId="0" borderId="113" xfId="0" applyFont="1" applyBorder="1" applyAlignment="1">
      <alignment horizontal="left" vertical="center" wrapText="1"/>
    </xf>
    <xf numFmtId="4" fontId="20" fillId="0" borderId="158" xfId="0" applyNumberFormat="1" applyFont="1" applyBorder="1" applyAlignment="1">
      <alignment horizontal="center" vertical="center"/>
    </xf>
    <xf numFmtId="0" fontId="62" fillId="0" borderId="133" xfId="0" applyFont="1" applyBorder="1"/>
    <xf numFmtId="0" fontId="0" fillId="8" borderId="5" xfId="0" applyFill="1" applyBorder="1" applyAlignment="1">
      <alignment horizontal="center" vertical="center" wrapText="1"/>
    </xf>
    <xf numFmtId="174" fontId="20" fillId="0" borderId="161" xfId="0" applyNumberFormat="1" applyFont="1" applyBorder="1" applyAlignment="1">
      <alignment horizontal="center" vertical="center" wrapText="1"/>
    </xf>
    <xf numFmtId="0" fontId="20" fillId="0" borderId="161" xfId="0" applyFont="1" applyBorder="1" applyAlignment="1">
      <alignment horizontal="center" vertical="center" wrapText="1"/>
    </xf>
    <xf numFmtId="0" fontId="22" fillId="0" borderId="161" xfId="0" applyFont="1" applyBorder="1" applyAlignment="1">
      <alignment horizontal="center" vertical="center"/>
    </xf>
    <xf numFmtId="0" fontId="22" fillId="0" borderId="161" xfId="0" applyFont="1" applyBorder="1" applyAlignment="1">
      <alignment vertical="center"/>
    </xf>
    <xf numFmtId="0" fontId="22" fillId="6" borderId="161" xfId="0" applyFont="1" applyFill="1" applyBorder="1" applyAlignment="1">
      <alignment horizontal="center" vertical="center"/>
    </xf>
    <xf numFmtId="0" fontId="22" fillId="0" borderId="161" xfId="0" applyFont="1" applyBorder="1" applyAlignment="1">
      <alignment horizontal="center" vertical="center" wrapText="1"/>
    </xf>
    <xf numFmtId="0" fontId="22" fillId="6" borderId="162" xfId="0" applyFont="1" applyFill="1" applyBorder="1" applyAlignment="1">
      <alignment horizontal="center" vertical="center" wrapText="1"/>
    </xf>
    <xf numFmtId="0" fontId="22" fillId="6" borderId="164" xfId="0" applyFont="1" applyFill="1" applyBorder="1" applyAlignment="1">
      <alignment horizontal="center" vertical="center" wrapText="1"/>
    </xf>
    <xf numFmtId="4" fontId="56" fillId="0" borderId="165" xfId="0" applyNumberFormat="1" applyFont="1" applyBorder="1" applyAlignment="1">
      <alignment horizontal="center" vertical="center"/>
    </xf>
    <xf numFmtId="174" fontId="20" fillId="0" borderId="168" xfId="0" applyNumberFormat="1" applyFont="1" applyBorder="1" applyAlignment="1">
      <alignment horizontal="center" vertical="center" wrapText="1"/>
    </xf>
    <xf numFmtId="0" fontId="20" fillId="0" borderId="168" xfId="0" applyFont="1" applyBorder="1" applyAlignment="1">
      <alignment horizontal="center" vertical="center" wrapText="1"/>
    </xf>
    <xf numFmtId="0" fontId="22" fillId="0" borderId="168" xfId="0" applyFont="1" applyBorder="1" applyAlignment="1">
      <alignment horizontal="center" vertical="center"/>
    </xf>
    <xf numFmtId="0" fontId="22" fillId="0" borderId="168" xfId="0" applyFont="1" applyBorder="1" applyAlignment="1">
      <alignment vertical="center"/>
    </xf>
    <xf numFmtId="0" fontId="22" fillId="6" borderId="168" xfId="0" applyFont="1" applyFill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 wrapText="1"/>
    </xf>
    <xf numFmtId="0" fontId="22" fillId="6" borderId="169" xfId="0" applyFont="1" applyFill="1" applyBorder="1" applyAlignment="1">
      <alignment horizontal="center" vertical="center" wrapText="1"/>
    </xf>
    <xf numFmtId="0" fontId="22" fillId="0" borderId="153" xfId="0" applyFont="1" applyBorder="1" applyAlignment="1">
      <alignment horizontal="center" vertical="center"/>
    </xf>
    <xf numFmtId="0" fontId="22" fillId="6" borderId="150" xfId="0" applyFont="1" applyFill="1" applyBorder="1" applyAlignment="1">
      <alignment horizontal="center" vertical="center"/>
    </xf>
    <xf numFmtId="177" fontId="66" fillId="0" borderId="135" xfId="9" applyNumberFormat="1" applyFont="1" applyBorder="1" applyAlignment="1">
      <alignment horizontal="center" vertical="center" wrapText="1"/>
    </xf>
    <xf numFmtId="168" fontId="20" fillId="0" borderId="68" xfId="0" applyNumberFormat="1" applyFont="1" applyBorder="1" applyAlignment="1">
      <alignment horizontal="center" vertical="center"/>
    </xf>
    <xf numFmtId="0" fontId="20" fillId="6" borderId="172" xfId="4" applyFont="1" applyFill="1" applyBorder="1" applyAlignment="1">
      <alignment horizontal="center" vertical="center"/>
    </xf>
    <xf numFmtId="0" fontId="20" fillId="6" borderId="151" xfId="4" applyFont="1" applyFill="1" applyBorder="1" applyAlignment="1">
      <alignment horizontal="center" vertical="center"/>
    </xf>
    <xf numFmtId="0" fontId="20" fillId="3" borderId="151" xfId="4" applyFont="1" applyFill="1" applyBorder="1" applyAlignment="1">
      <alignment horizontal="center" vertical="center"/>
    </xf>
    <xf numFmtId="168" fontId="21" fillId="0" borderId="107" xfId="0" applyNumberFormat="1" applyFont="1" applyBorder="1" applyAlignment="1">
      <alignment horizontal="center" vertical="center"/>
    </xf>
    <xf numFmtId="168" fontId="21" fillId="0" borderId="150" xfId="0" applyNumberFormat="1" applyFont="1" applyBorder="1" applyAlignment="1">
      <alignment horizontal="center" vertical="center"/>
    </xf>
    <xf numFmtId="169" fontId="21" fillId="0" borderId="150" xfId="0" applyNumberFormat="1" applyFont="1" applyBorder="1" applyAlignment="1">
      <alignment horizontal="center" vertical="center"/>
    </xf>
    <xf numFmtId="164" fontId="19" fillId="7" borderId="57" xfId="1" applyFont="1" applyFill="1" applyBorder="1" applyAlignment="1">
      <alignment vertical="center" wrapText="1"/>
    </xf>
    <xf numFmtId="0" fontId="0" fillId="0" borderId="150" xfId="0" applyBorder="1"/>
    <xf numFmtId="0" fontId="58" fillId="0" borderId="150" xfId="0" applyFont="1" applyBorder="1" applyAlignment="1">
      <alignment horizontal="left" vertical="center" wrapText="1"/>
    </xf>
    <xf numFmtId="182" fontId="20" fillId="0" borderId="64" xfId="0" applyNumberFormat="1" applyFont="1" applyBorder="1" applyAlignment="1">
      <alignment horizontal="right" vertical="center" wrapText="1"/>
    </xf>
    <xf numFmtId="0" fontId="20" fillId="0" borderId="49" xfId="0" applyFont="1" applyBorder="1" applyAlignment="1">
      <alignment horizontal="left" vertical="center" wrapText="1"/>
    </xf>
    <xf numFmtId="4" fontId="56" fillId="0" borderId="150" xfId="0" applyNumberFormat="1" applyFont="1" applyBorder="1" applyAlignment="1">
      <alignment horizontal="center" vertical="center"/>
    </xf>
    <xf numFmtId="164" fontId="19" fillId="7" borderId="175" xfId="1" applyFont="1" applyFill="1" applyBorder="1" applyAlignment="1">
      <alignment horizontal="center" vertical="center" wrapText="1"/>
    </xf>
    <xf numFmtId="0" fontId="20" fillId="0" borderId="107" xfId="0" applyFont="1" applyBorder="1" applyAlignment="1">
      <alignment vertical="center"/>
    </xf>
    <xf numFmtId="0" fontId="22" fillId="6" borderId="107" xfId="0" applyFont="1" applyFill="1" applyBorder="1" applyAlignment="1">
      <alignment horizontal="center" vertical="center"/>
    </xf>
    <xf numFmtId="0" fontId="20" fillId="0" borderId="163" xfId="0" applyFont="1" applyBorder="1" applyAlignment="1">
      <alignment horizontal="center" vertical="center" wrapText="1"/>
    </xf>
    <xf numFmtId="4" fontId="56" fillId="0" borderId="107" xfId="0" applyNumberFormat="1" applyFont="1" applyBorder="1" applyAlignment="1">
      <alignment horizontal="center" vertical="center"/>
    </xf>
    <xf numFmtId="0" fontId="0" fillId="0" borderId="150" xfId="0" applyBorder="1" applyAlignment="1">
      <alignment horizontal="center"/>
    </xf>
    <xf numFmtId="0" fontId="69" fillId="9" borderId="150" xfId="0" applyFont="1" applyFill="1" applyBorder="1" applyAlignment="1">
      <alignment horizontal="center" vertical="center"/>
    </xf>
    <xf numFmtId="0" fontId="69" fillId="9" borderId="150" xfId="139" applyFont="1" applyFill="1" applyBorder="1" applyAlignment="1">
      <alignment horizontal="center" vertical="center"/>
    </xf>
    <xf numFmtId="0" fontId="20" fillId="0" borderId="163" xfId="0" applyFont="1" applyBorder="1" applyAlignment="1">
      <alignment horizontal="left" vertical="center" wrapText="1"/>
    </xf>
    <xf numFmtId="3" fontId="70" fillId="10" borderId="176" xfId="0" applyNumberFormat="1" applyFont="1" applyFill="1" applyBorder="1" applyAlignment="1" applyProtection="1">
      <alignment horizontal="center" vertical="center"/>
      <protection locked="0"/>
    </xf>
    <xf numFmtId="3" fontId="70" fillId="43" borderId="177" xfId="0" applyNumberFormat="1" applyFont="1" applyFill="1" applyBorder="1" applyAlignment="1">
      <alignment horizontal="center" vertical="center"/>
    </xf>
    <xf numFmtId="164" fontId="19" fillId="7" borderId="178" xfId="1" applyFont="1" applyFill="1" applyBorder="1" applyAlignment="1">
      <alignment horizontal="center" vertical="center" wrapText="1"/>
    </xf>
    <xf numFmtId="182" fontId="20" fillId="2" borderId="50" xfId="0" applyNumberFormat="1" applyFont="1" applyFill="1" applyBorder="1" applyAlignment="1">
      <alignment horizontal="left" vertical="center" wrapText="1"/>
    </xf>
    <xf numFmtId="182" fontId="20" fillId="0" borderId="150" xfId="0" applyNumberFormat="1" applyFont="1" applyBorder="1" applyAlignment="1">
      <alignment horizontal="right" vertical="center" wrapText="1"/>
    </xf>
    <xf numFmtId="183" fontId="20" fillId="2" borderId="50" xfId="0" applyNumberFormat="1" applyFont="1" applyFill="1" applyBorder="1" applyAlignment="1">
      <alignment horizontal="left" vertical="center" wrapText="1"/>
    </xf>
    <xf numFmtId="0" fontId="71" fillId="8" borderId="53" xfId="9" applyFont="1" applyFill="1" applyBorder="1" applyAlignment="1">
      <alignment horizontal="left" vertical="center" wrapText="1"/>
    </xf>
    <xf numFmtId="0" fontId="71" fillId="8" borderId="3" xfId="9" applyFont="1" applyFill="1" applyBorder="1" applyAlignment="1">
      <alignment horizontal="left" vertical="center" wrapText="1"/>
    </xf>
    <xf numFmtId="0" fontId="71" fillId="8" borderId="5" xfId="9" applyFont="1" applyFill="1" applyBorder="1" applyAlignment="1">
      <alignment horizontal="left" vertical="center" wrapText="1"/>
    </xf>
    <xf numFmtId="0" fontId="71" fillId="8" borderId="42" xfId="9" applyFont="1" applyFill="1" applyBorder="1" applyAlignment="1">
      <alignment horizontal="left" vertical="center" wrapText="1"/>
    </xf>
    <xf numFmtId="0" fontId="71" fillId="8" borderId="3" xfId="9" applyFont="1" applyFill="1" applyBorder="1" applyAlignment="1">
      <alignment horizontal="left" vertical="center"/>
    </xf>
    <xf numFmtId="0" fontId="72" fillId="8" borderId="3" xfId="9" applyFont="1" applyFill="1" applyBorder="1" applyAlignment="1">
      <alignment horizontal="left" vertical="center"/>
    </xf>
    <xf numFmtId="164" fontId="20" fillId="0" borderId="150" xfId="1" applyFont="1" applyBorder="1" applyAlignment="1">
      <alignment horizontal="right" vertical="center" wrapText="1"/>
    </xf>
    <xf numFmtId="164" fontId="20" fillId="0" borderId="64" xfId="1" applyFont="1" applyBorder="1" applyAlignment="1">
      <alignment horizontal="right" vertical="center" wrapText="1"/>
    </xf>
    <xf numFmtId="164" fontId="24" fillId="0" borderId="11" xfId="1" applyFont="1" applyBorder="1" applyAlignment="1">
      <alignment horizontal="center" vertical="center" wrapText="1"/>
    </xf>
    <xf numFmtId="164" fontId="24" fillId="0" borderId="27" xfId="1" applyFont="1" applyBorder="1" applyAlignment="1">
      <alignment horizontal="center" vertical="center" wrapText="1"/>
    </xf>
    <xf numFmtId="164" fontId="24" fillId="0" borderId="26" xfId="1" applyFont="1" applyBorder="1" applyAlignment="1">
      <alignment horizontal="center" vertical="center" wrapText="1"/>
    </xf>
    <xf numFmtId="164" fontId="17" fillId="8" borderId="3" xfId="1" applyFont="1" applyFill="1" applyBorder="1" applyAlignment="1">
      <alignment horizontal="center" vertical="center"/>
    </xf>
    <xf numFmtId="164" fontId="17" fillId="11" borderId="3" xfId="1" applyFont="1" applyFill="1" applyBorder="1" applyAlignment="1">
      <alignment horizontal="center" vertical="center"/>
    </xf>
    <xf numFmtId="164" fontId="2" fillId="0" borderId="0" xfId="0" applyNumberFormat="1" applyFont="1"/>
    <xf numFmtId="0" fontId="72" fillId="10" borderId="71" xfId="0" applyFont="1" applyFill="1" applyBorder="1" applyAlignment="1">
      <alignment vertical="center"/>
    </xf>
    <xf numFmtId="164" fontId="17" fillId="11" borderId="5" xfId="1" applyFont="1" applyFill="1" applyBorder="1" applyAlignment="1">
      <alignment horizontal="center" vertical="center"/>
    </xf>
    <xf numFmtId="164" fontId="17" fillId="8" borderId="42" xfId="1" applyFont="1" applyFill="1" applyBorder="1" applyAlignment="1">
      <alignment horizontal="center" vertical="center"/>
    </xf>
    <xf numFmtId="2" fontId="24" fillId="0" borderId="150" xfId="0" applyNumberFormat="1" applyFont="1" applyBorder="1" applyAlignment="1">
      <alignment horizontal="center" vertical="center" wrapText="1"/>
    </xf>
    <xf numFmtId="169" fontId="20" fillId="0" borderId="4" xfId="0" applyNumberFormat="1" applyFont="1" applyBorder="1" applyAlignment="1">
      <alignment horizontal="center" vertical="center"/>
    </xf>
    <xf numFmtId="169" fontId="20" fillId="0" borderId="64" xfId="0" applyNumberFormat="1" applyFont="1" applyBorder="1" applyAlignment="1">
      <alignment horizontal="center" vertical="center"/>
    </xf>
    <xf numFmtId="169" fontId="20" fillId="0" borderId="183" xfId="0" applyNumberFormat="1" applyFont="1" applyBorder="1" applyAlignment="1">
      <alignment horizontal="center" vertical="center"/>
    </xf>
    <xf numFmtId="0" fontId="63" fillId="39" borderId="184" xfId="0" applyFont="1" applyFill="1" applyBorder="1" applyAlignment="1">
      <alignment horizontal="center" vertical="center"/>
    </xf>
    <xf numFmtId="168" fontId="20" fillId="0" borderId="182" xfId="0" applyNumberFormat="1" applyFont="1" applyBorder="1" applyAlignment="1">
      <alignment horizontal="center" vertical="center"/>
    </xf>
    <xf numFmtId="169" fontId="20" fillId="0" borderId="182" xfId="0" applyNumberFormat="1" applyFont="1" applyBorder="1" applyAlignment="1">
      <alignment horizontal="center" vertical="center"/>
    </xf>
    <xf numFmtId="0" fontId="63" fillId="39" borderId="185" xfId="0" applyFont="1" applyFill="1" applyBorder="1" applyAlignment="1">
      <alignment horizontal="center" vertical="center"/>
    </xf>
    <xf numFmtId="164" fontId="20" fillId="0" borderId="64" xfId="1" applyFont="1" applyBorder="1" applyAlignment="1">
      <alignment horizontal="center" vertical="center" wrapText="1"/>
    </xf>
    <xf numFmtId="3" fontId="73" fillId="10" borderId="186" xfId="0" applyNumberFormat="1" applyFont="1" applyFill="1" applyBorder="1" applyAlignment="1" applyProtection="1">
      <alignment horizontal="center" vertical="center"/>
      <protection locked="0"/>
    </xf>
    <xf numFmtId="3" fontId="73" fillId="43" borderId="187" xfId="0" applyNumberFormat="1" applyFont="1" applyFill="1" applyBorder="1" applyAlignment="1">
      <alignment horizontal="center" vertical="center"/>
    </xf>
    <xf numFmtId="0" fontId="20" fillId="0" borderId="79" xfId="9" applyFont="1" applyBorder="1" applyAlignment="1">
      <alignment horizontal="left" vertical="center" wrapText="1"/>
    </xf>
    <xf numFmtId="0" fontId="20" fillId="0" borderId="98" xfId="9" applyFont="1" applyBorder="1" applyAlignment="1">
      <alignment horizontal="left" vertical="center" wrapText="1"/>
    </xf>
    <xf numFmtId="0" fontId="1" fillId="9" borderId="8" xfId="0" applyFont="1" applyFill="1" applyBorder="1" applyAlignment="1">
      <alignment horizontal="center"/>
    </xf>
    <xf numFmtId="0" fontId="69" fillId="9" borderId="8" xfId="0" applyFont="1" applyFill="1" applyBorder="1" applyAlignment="1">
      <alignment horizontal="center"/>
    </xf>
    <xf numFmtId="0" fontId="1" fillId="9" borderId="189" xfId="0" applyFont="1" applyFill="1" applyBorder="1"/>
    <xf numFmtId="0" fontId="1" fillId="0" borderId="7" xfId="0" applyFont="1" applyBorder="1" applyAlignment="1">
      <alignment horizontal="left"/>
    </xf>
    <xf numFmtId="0" fontId="1" fillId="9" borderId="42" xfId="0" applyFont="1" applyFill="1" applyBorder="1"/>
    <xf numFmtId="0" fontId="1" fillId="9" borderId="107" xfId="0" applyFont="1" applyFill="1" applyBorder="1"/>
    <xf numFmtId="0" fontId="1" fillId="9" borderId="107" xfId="0" applyFont="1" applyFill="1" applyBorder="1" applyAlignment="1">
      <alignment horizontal="center"/>
    </xf>
    <xf numFmtId="0" fontId="0" fillId="0" borderId="60" xfId="0" applyBorder="1"/>
    <xf numFmtId="0" fontId="1" fillId="9" borderId="190" xfId="0" applyFont="1" applyFill="1" applyBorder="1" applyAlignment="1">
      <alignment horizontal="center"/>
    </xf>
    <xf numFmtId="164" fontId="19" fillId="7" borderId="189" xfId="1" applyFont="1" applyFill="1" applyBorder="1" applyAlignment="1">
      <alignment vertical="center" wrapText="1"/>
    </xf>
    <xf numFmtId="0" fontId="1" fillId="9" borderId="189" xfId="0" applyFont="1" applyFill="1" applyBorder="1" applyAlignment="1">
      <alignment horizontal="center"/>
    </xf>
    <xf numFmtId="0" fontId="69" fillId="9" borderId="189" xfId="0" applyFont="1" applyFill="1" applyBorder="1" applyAlignment="1">
      <alignment horizontal="center"/>
    </xf>
    <xf numFmtId="164" fontId="19" fillId="7" borderId="191" xfId="1" applyFont="1" applyFill="1" applyBorder="1" applyAlignment="1">
      <alignment horizontal="center" vertical="center" wrapText="1"/>
    </xf>
    <xf numFmtId="0" fontId="1" fillId="9" borderId="192" xfId="0" applyFont="1" applyFill="1" applyBorder="1" applyAlignment="1">
      <alignment horizontal="center"/>
    </xf>
    <xf numFmtId="164" fontId="19" fillId="7" borderId="193" xfId="1" applyFont="1" applyFill="1" applyBorder="1" applyAlignment="1">
      <alignment vertical="center" wrapText="1"/>
    </xf>
    <xf numFmtId="0" fontId="1" fillId="9" borderId="193" xfId="0" applyFont="1" applyFill="1" applyBorder="1" applyAlignment="1">
      <alignment horizontal="center"/>
    </xf>
    <xf numFmtId="0" fontId="69" fillId="9" borderId="193" xfId="0" applyFont="1" applyFill="1" applyBorder="1" applyAlignment="1">
      <alignment horizontal="center"/>
    </xf>
    <xf numFmtId="0" fontId="1" fillId="9" borderId="194" xfId="0" applyFont="1" applyFill="1" applyBorder="1" applyAlignment="1">
      <alignment horizontal="center"/>
    </xf>
    <xf numFmtId="0" fontId="1" fillId="9" borderId="195" xfId="0" applyFont="1" applyFill="1" applyBorder="1" applyAlignment="1">
      <alignment horizontal="center"/>
    </xf>
    <xf numFmtId="0" fontId="69" fillId="9" borderId="195" xfId="0" applyFont="1" applyFill="1" applyBorder="1" applyAlignment="1">
      <alignment horizontal="center"/>
    </xf>
    <xf numFmtId="0" fontId="1" fillId="0" borderId="0" xfId="0" applyFont="1"/>
    <xf numFmtId="164" fontId="76" fillId="7" borderId="3" xfId="1" applyFont="1" applyFill="1" applyBorder="1" applyAlignment="1">
      <alignment horizontal="center" vertical="center" wrapText="1"/>
    </xf>
    <xf numFmtId="164" fontId="1" fillId="0" borderId="7" xfId="0" applyNumberFormat="1" applyFont="1" applyBorder="1"/>
    <xf numFmtId="164" fontId="76" fillId="7" borderId="195" xfId="1" applyFont="1" applyFill="1" applyBorder="1" applyAlignment="1">
      <alignment vertical="center" wrapText="1"/>
    </xf>
    <xf numFmtId="164" fontId="69" fillId="0" borderId="7" xfId="0" applyNumberFormat="1" applyFont="1" applyBorder="1"/>
    <xf numFmtId="0" fontId="77" fillId="41" borderId="0" xfId="136" applyFont="1" applyFill="1" applyAlignment="1">
      <alignment horizontal="center" vertical="center"/>
    </xf>
    <xf numFmtId="0" fontId="77" fillId="41" borderId="199" xfId="136" applyFont="1" applyFill="1" applyBorder="1" applyAlignment="1">
      <alignment horizontal="center" vertical="center"/>
    </xf>
    <xf numFmtId="0" fontId="0" fillId="0" borderId="199" xfId="0" applyBorder="1" applyAlignment="1">
      <alignment vertical="center"/>
    </xf>
    <xf numFmtId="0" fontId="1" fillId="9" borderId="202" xfId="0" applyFont="1" applyFill="1" applyBorder="1" applyAlignment="1">
      <alignment horizontal="center"/>
    </xf>
    <xf numFmtId="164" fontId="0" fillId="0" borderId="0" xfId="1" applyFont="1" applyBorder="1"/>
    <xf numFmtId="164" fontId="58" fillId="0" borderId="0" xfId="1" applyFont="1" applyBorder="1"/>
    <xf numFmtId="164" fontId="0" fillId="0" borderId="204" xfId="1" applyFont="1" applyBorder="1"/>
    <xf numFmtId="164" fontId="0" fillId="3" borderId="0" xfId="1" applyFont="1" applyFill="1" applyBorder="1"/>
    <xf numFmtId="164" fontId="19" fillId="7" borderId="206" xfId="1" applyFont="1" applyFill="1" applyBorder="1" applyAlignment="1">
      <alignment vertical="center" wrapText="1"/>
    </xf>
    <xf numFmtId="0" fontId="1" fillId="9" borderId="206" xfId="0" applyFont="1" applyFill="1" applyBorder="1" applyAlignment="1">
      <alignment horizontal="center"/>
    </xf>
    <xf numFmtId="0" fontId="69" fillId="9" borderId="206" xfId="0" applyFont="1" applyFill="1" applyBorder="1" applyAlignment="1">
      <alignment horizontal="center"/>
    </xf>
    <xf numFmtId="0" fontId="58" fillId="0" borderId="0" xfId="0" applyFont="1"/>
    <xf numFmtId="164" fontId="58" fillId="0" borderId="204" xfId="1" applyFont="1" applyBorder="1"/>
    <xf numFmtId="164" fontId="0" fillId="0" borderId="208" xfId="1" applyFont="1" applyBorder="1"/>
    <xf numFmtId="164" fontId="65" fillId="7" borderId="209" xfId="1" applyFont="1" applyFill="1" applyBorder="1" applyAlignment="1">
      <alignment horizontal="center" vertical="center" wrapText="1"/>
    </xf>
    <xf numFmtId="0" fontId="0" fillId="0" borderId="208" xfId="0" applyBorder="1"/>
    <xf numFmtId="164" fontId="19" fillId="7" borderId="210" xfId="1" applyFont="1" applyFill="1" applyBorder="1" applyAlignment="1">
      <alignment vertical="center" wrapText="1"/>
    </xf>
    <xf numFmtId="164" fontId="19" fillId="7" borderId="211" xfId="1" applyFont="1" applyFill="1" applyBorder="1" applyAlignment="1">
      <alignment vertical="center" wrapText="1"/>
    </xf>
    <xf numFmtId="164" fontId="76" fillId="7" borderId="212" xfId="1" applyFont="1" applyFill="1" applyBorder="1" applyAlignment="1">
      <alignment vertical="center" wrapText="1"/>
    </xf>
    <xf numFmtId="0" fontId="66" fillId="0" borderId="17" xfId="9" applyFont="1" applyBorder="1" applyAlignment="1">
      <alignment horizontal="left" vertical="center" wrapText="1"/>
    </xf>
    <xf numFmtId="0" fontId="66" fillId="0" borderId="79" xfId="9" applyFont="1" applyBorder="1" applyAlignment="1">
      <alignment horizontal="left" vertical="center" wrapText="1"/>
    </xf>
    <xf numFmtId="0" fontId="66" fillId="10" borderId="85" xfId="0" applyFont="1" applyFill="1" applyBorder="1" applyAlignment="1">
      <alignment vertical="center"/>
    </xf>
    <xf numFmtId="0" fontId="66" fillId="0" borderId="84" xfId="9" applyFont="1" applyBorder="1" applyAlignment="1">
      <alignment horizontal="left" vertical="center" wrapText="1"/>
    </xf>
    <xf numFmtId="0" fontId="66" fillId="10" borderId="81" xfId="0" applyFont="1" applyFill="1" applyBorder="1" applyAlignment="1">
      <alignment vertical="center"/>
    </xf>
    <xf numFmtId="0" fontId="66" fillId="0" borderId="80" xfId="9" applyFont="1" applyBorder="1" applyAlignment="1">
      <alignment horizontal="left" vertical="center" wrapText="1"/>
    </xf>
    <xf numFmtId="0" fontId="66" fillId="10" borderId="155" xfId="0" applyFont="1" applyFill="1" applyBorder="1" applyAlignment="1">
      <alignment vertical="center"/>
    </xf>
    <xf numFmtId="0" fontId="66" fillId="0" borderId="144" xfId="9" applyFont="1" applyBorder="1" applyAlignment="1">
      <alignment horizontal="left" vertical="center" wrapText="1"/>
    </xf>
    <xf numFmtId="0" fontId="66" fillId="0" borderId="45" xfId="0" applyFont="1" applyBorder="1" applyAlignment="1">
      <alignment horizontal="left" vertical="center" wrapText="1"/>
    </xf>
    <xf numFmtId="0" fontId="66" fillId="0" borderId="47" xfId="0" applyFont="1" applyBorder="1" applyAlignment="1">
      <alignment horizontal="left" vertical="center" wrapText="1"/>
    </xf>
    <xf numFmtId="0" fontId="66" fillId="10" borderId="92" xfId="0" applyFont="1" applyFill="1" applyBorder="1" applyAlignment="1">
      <alignment vertical="center"/>
    </xf>
    <xf numFmtId="0" fontId="66" fillId="0" borderId="95" xfId="0" applyFont="1" applyBorder="1" applyAlignment="1">
      <alignment horizontal="left" vertical="center" wrapText="1"/>
    </xf>
    <xf numFmtId="0" fontId="66" fillId="0" borderId="98" xfId="0" applyFont="1" applyBorder="1" applyAlignment="1">
      <alignment horizontal="left" vertical="center" wrapText="1"/>
    </xf>
    <xf numFmtId="0" fontId="66" fillId="0" borderId="160" xfId="0" applyFont="1" applyBorder="1" applyAlignment="1">
      <alignment horizontal="left" vertical="center" wrapText="1"/>
    </xf>
    <xf numFmtId="0" fontId="63" fillId="10" borderId="2" xfId="0" applyFont="1" applyFill="1" applyBorder="1" applyAlignment="1">
      <alignment vertical="center"/>
    </xf>
    <xf numFmtId="174" fontId="66" fillId="0" borderId="68" xfId="0" applyNumberFormat="1" applyFont="1" applyBorder="1" applyAlignment="1">
      <alignment horizontal="right" vertical="center" wrapText="1"/>
    </xf>
    <xf numFmtId="0" fontId="66" fillId="0" borderId="68" xfId="9" applyFont="1" applyBorder="1" applyAlignment="1">
      <alignment horizontal="center"/>
    </xf>
    <xf numFmtId="180" fontId="66" fillId="0" borderId="68" xfId="0" applyNumberFormat="1" applyFont="1" applyBorder="1" applyAlignment="1">
      <alignment horizontal="right" vertical="center" wrapText="1"/>
    </xf>
    <xf numFmtId="0" fontId="66" fillId="0" borderId="50" xfId="9" applyFont="1" applyBorder="1" applyAlignment="1">
      <alignment horizontal="center"/>
    </xf>
    <xf numFmtId="0" fontId="66" fillId="0" borderId="148" xfId="9" applyFont="1" applyBorder="1" applyAlignment="1">
      <alignment horizontal="left" vertical="center" wrapText="1"/>
    </xf>
    <xf numFmtId="0" fontId="66" fillId="0" borderId="100" xfId="9" applyFont="1" applyBorder="1" applyAlignment="1">
      <alignment horizontal="left" vertical="center" wrapText="1"/>
    </xf>
    <xf numFmtId="0" fontId="66" fillId="10" borderId="92" xfId="9" applyFont="1" applyFill="1" applyBorder="1" applyAlignment="1">
      <alignment vertical="center"/>
    </xf>
    <xf numFmtId="0" fontId="63" fillId="10" borderId="2" xfId="9" applyFont="1" applyFill="1" applyBorder="1"/>
    <xf numFmtId="0" fontId="66" fillId="0" borderId="126" xfId="9" applyFont="1" applyBorder="1" applyAlignment="1">
      <alignment horizontal="left" vertical="center" wrapText="1"/>
    </xf>
    <xf numFmtId="0" fontId="66" fillId="10" borderId="82" xfId="9" applyFont="1" applyFill="1" applyBorder="1" applyAlignment="1">
      <alignment vertical="center"/>
    </xf>
    <xf numFmtId="0" fontId="63" fillId="10" borderId="2" xfId="9" applyFont="1" applyFill="1" applyBorder="1" applyAlignment="1">
      <alignment vertical="center"/>
    </xf>
    <xf numFmtId="0" fontId="66" fillId="0" borderId="73" xfId="0" applyFont="1" applyBorder="1" applyAlignment="1">
      <alignment vertical="center"/>
    </xf>
    <xf numFmtId="0" fontId="66" fillId="0" borderId="55" xfId="0" applyFont="1" applyBorder="1" applyAlignment="1">
      <alignment vertical="center"/>
    </xf>
    <xf numFmtId="0" fontId="66" fillId="10" borderId="83" xfId="9" applyFont="1" applyFill="1" applyBorder="1" applyAlignment="1">
      <alignment vertical="center" wrapText="1"/>
    </xf>
    <xf numFmtId="0" fontId="81" fillId="8" borderId="3" xfId="9" applyFont="1" applyFill="1" applyBorder="1" applyAlignment="1">
      <alignment horizontal="center" vertical="center" wrapText="1"/>
    </xf>
    <xf numFmtId="0" fontId="66" fillId="0" borderId="120" xfId="9" applyFont="1" applyBorder="1" applyAlignment="1">
      <alignment horizontal="left" vertical="center" wrapText="1"/>
    </xf>
    <xf numFmtId="0" fontId="66" fillId="0" borderId="113" xfId="9" applyFont="1" applyBorder="1" applyAlignment="1">
      <alignment horizontal="center"/>
    </xf>
    <xf numFmtId="0" fontId="66" fillId="0" borderId="121" xfId="9" applyFont="1" applyBorder="1"/>
    <xf numFmtId="0" fontId="82" fillId="0" borderId="4" xfId="9" applyFont="1" applyBorder="1"/>
    <xf numFmtId="0" fontId="66" fillId="0" borderId="113" xfId="9" applyFont="1" applyBorder="1"/>
    <xf numFmtId="0" fontId="66" fillId="6" borderId="113" xfId="9" applyFont="1" applyFill="1" applyBorder="1"/>
    <xf numFmtId="0" fontId="66" fillId="0" borderId="122" xfId="9" applyFont="1" applyBorder="1"/>
    <xf numFmtId="4" fontId="66" fillId="0" borderId="49" xfId="0" applyNumberFormat="1" applyFont="1" applyBorder="1" applyAlignment="1">
      <alignment horizontal="center" vertical="center"/>
    </xf>
    <xf numFmtId="0" fontId="66" fillId="0" borderId="123" xfId="9" applyFont="1" applyBorder="1" applyAlignment="1">
      <alignment horizontal="left" vertical="center" wrapText="1"/>
    </xf>
    <xf numFmtId="177" fontId="66" fillId="0" borderId="115" xfId="9" applyNumberFormat="1" applyFont="1" applyBorder="1" applyAlignment="1">
      <alignment horizontal="center" vertical="center" wrapText="1"/>
    </xf>
    <xf numFmtId="0" fontId="66" fillId="0" borderId="115" xfId="9" applyFont="1" applyBorder="1" applyAlignment="1">
      <alignment horizontal="center"/>
    </xf>
    <xf numFmtId="0" fontId="66" fillId="6" borderId="50" xfId="9" applyFont="1" applyFill="1" applyBorder="1"/>
    <xf numFmtId="0" fontId="66" fillId="6" borderId="115" xfId="9" applyFont="1" applyFill="1" applyBorder="1"/>
    <xf numFmtId="0" fontId="66" fillId="0" borderId="115" xfId="9" applyFont="1" applyBorder="1"/>
    <xf numFmtId="0" fontId="66" fillId="0" borderId="124" xfId="9" applyFont="1" applyBorder="1"/>
    <xf numFmtId="4" fontId="66" fillId="0" borderId="114" xfId="0" applyNumberFormat="1" applyFont="1" applyBorder="1" applyAlignment="1">
      <alignment horizontal="center" vertical="center"/>
    </xf>
    <xf numFmtId="174" fontId="66" fillId="0" borderId="115" xfId="9" applyNumberFormat="1" applyFont="1" applyBorder="1" applyAlignment="1">
      <alignment horizontal="center" vertical="center" wrapText="1"/>
    </xf>
    <xf numFmtId="0" fontId="66" fillId="10" borderId="116" xfId="9" applyFont="1" applyFill="1" applyBorder="1" applyAlignment="1">
      <alignment vertical="center"/>
    </xf>
    <xf numFmtId="0" fontId="66" fillId="10" borderId="117" xfId="9" applyFont="1" applyFill="1" applyBorder="1" applyAlignment="1">
      <alignment horizontal="center" vertical="center" wrapText="1"/>
    </xf>
    <xf numFmtId="0" fontId="66" fillId="10" borderId="117" xfId="9" applyFont="1" applyFill="1" applyBorder="1" applyAlignment="1">
      <alignment vertical="center" wrapText="1"/>
    </xf>
    <xf numFmtId="0" fontId="66" fillId="10" borderId="118" xfId="9" applyFont="1" applyFill="1" applyBorder="1" applyAlignment="1">
      <alignment vertical="center" wrapText="1"/>
    </xf>
    <xf numFmtId="0" fontId="81" fillId="0" borderId="0" xfId="0" applyFont="1"/>
    <xf numFmtId="0" fontId="66" fillId="0" borderId="44" xfId="9" applyFont="1" applyBorder="1" applyAlignment="1">
      <alignment horizontal="left" vertical="center" wrapText="1"/>
    </xf>
    <xf numFmtId="174" fontId="66" fillId="0" borderId="52" xfId="9" applyNumberFormat="1" applyFont="1" applyBorder="1" applyAlignment="1">
      <alignment horizontal="center" vertical="center" wrapText="1"/>
    </xf>
    <xf numFmtId="0" fontId="66" fillId="0" borderId="52" xfId="9" applyFont="1" applyBorder="1" applyAlignment="1">
      <alignment horizontal="center"/>
    </xf>
    <xf numFmtId="0" fontId="66" fillId="6" borderId="54" xfId="9" applyFont="1" applyFill="1" applyBorder="1"/>
    <xf numFmtId="0" fontId="66" fillId="0" borderId="52" xfId="9" applyFont="1" applyBorder="1"/>
    <xf numFmtId="0" fontId="66" fillId="6" borderId="143" xfId="9" applyFont="1" applyFill="1" applyBorder="1"/>
    <xf numFmtId="4" fontId="66" fillId="0" borderId="76" xfId="0" applyNumberFormat="1" applyFont="1" applyBorder="1" applyAlignment="1">
      <alignment horizontal="center" vertical="center"/>
    </xf>
    <xf numFmtId="174" fontId="66" fillId="0" borderId="145" xfId="9" applyNumberFormat="1" applyFont="1" applyBorder="1" applyAlignment="1">
      <alignment horizontal="center" vertical="center" wrapText="1"/>
    </xf>
    <xf numFmtId="0" fontId="66" fillId="0" borderId="145" xfId="9" applyFont="1" applyBorder="1" applyAlignment="1">
      <alignment horizontal="center"/>
    </xf>
    <xf numFmtId="0" fontId="66" fillId="6" borderId="145" xfId="9" applyFont="1" applyFill="1" applyBorder="1"/>
    <xf numFmtId="0" fontId="66" fillId="0" borderId="145" xfId="9" applyFont="1" applyBorder="1"/>
    <xf numFmtId="0" fontId="66" fillId="6" borderId="146" xfId="9" applyFont="1" applyFill="1" applyBorder="1"/>
    <xf numFmtId="4" fontId="66" fillId="0" borderId="147" xfId="0" applyNumberFormat="1" applyFont="1" applyBorder="1" applyAlignment="1">
      <alignment horizontal="center" vertical="center"/>
    </xf>
    <xf numFmtId="174" fontId="66" fillId="0" borderId="50" xfId="9" applyNumberFormat="1" applyFont="1" applyBorder="1" applyAlignment="1">
      <alignment horizontal="center" vertical="center" wrapText="1"/>
    </xf>
    <xf numFmtId="0" fontId="66" fillId="0" borderId="50" xfId="9" applyFont="1" applyBorder="1"/>
    <xf numFmtId="0" fontId="66" fillId="6" borderId="67" xfId="9" applyFont="1" applyFill="1" applyBorder="1"/>
    <xf numFmtId="181" fontId="66" fillId="0" borderId="115" xfId="9" applyNumberFormat="1" applyFont="1" applyBorder="1" applyAlignment="1">
      <alignment horizontal="center" vertical="center" wrapText="1"/>
    </xf>
    <xf numFmtId="0" fontId="63" fillId="10" borderId="9" xfId="9" applyFont="1" applyFill="1" applyBorder="1"/>
    <xf numFmtId="0" fontId="63" fillId="10" borderId="0" xfId="9" applyFont="1" applyFill="1" applyAlignment="1">
      <alignment horizontal="center"/>
    </xf>
    <xf numFmtId="0" fontId="63" fillId="10" borderId="0" xfId="9" applyFont="1" applyFill="1"/>
    <xf numFmtId="0" fontId="63" fillId="10" borderId="131" xfId="9" applyFont="1" applyFill="1" applyBorder="1"/>
    <xf numFmtId="0" fontId="81" fillId="0" borderId="0" xfId="0" applyFont="1" applyAlignment="1">
      <alignment horizontal="right"/>
    </xf>
    <xf numFmtId="4" fontId="66" fillId="0" borderId="134" xfId="0" applyNumberFormat="1" applyFont="1" applyBorder="1" applyAlignment="1">
      <alignment horizontal="center" vertical="center"/>
    </xf>
    <xf numFmtId="0" fontId="66" fillId="6" borderId="122" xfId="9" applyFont="1" applyFill="1" applyBorder="1"/>
    <xf numFmtId="4" fontId="66" fillId="0" borderId="115" xfId="0" applyNumberFormat="1" applyFont="1" applyBorder="1" applyAlignment="1">
      <alignment horizontal="center" vertical="center"/>
    </xf>
    <xf numFmtId="0" fontId="63" fillId="10" borderId="133" xfId="9" applyFont="1" applyFill="1" applyBorder="1" applyAlignment="1">
      <alignment horizontal="center"/>
    </xf>
    <xf numFmtId="0" fontId="63" fillId="10" borderId="133" xfId="9" applyFont="1" applyFill="1" applyBorder="1"/>
    <xf numFmtId="0" fontId="63" fillId="10" borderId="89" xfId="9" applyFont="1" applyFill="1" applyBorder="1"/>
    <xf numFmtId="0" fontId="81" fillId="0" borderId="133" xfId="0" applyFont="1" applyBorder="1"/>
    <xf numFmtId="0" fontId="81" fillId="0" borderId="133" xfId="0" applyFont="1" applyBorder="1" applyAlignment="1">
      <alignment horizontal="right"/>
    </xf>
    <xf numFmtId="0" fontId="63" fillId="10" borderId="60" xfId="9" applyFont="1" applyFill="1" applyBorder="1" applyAlignment="1">
      <alignment horizontal="center"/>
    </xf>
    <xf numFmtId="0" fontId="63" fillId="10" borderId="60" xfId="9" applyFont="1" applyFill="1" applyBorder="1"/>
    <xf numFmtId="0" fontId="63" fillId="10" borderId="61" xfId="9" applyFont="1" applyFill="1" applyBorder="1"/>
    <xf numFmtId="4" fontId="83" fillId="0" borderId="113" xfId="0" applyNumberFormat="1" applyFont="1" applyBorder="1" applyAlignment="1">
      <alignment horizontal="center" vertical="center"/>
    </xf>
    <xf numFmtId="0" fontId="81" fillId="8" borderId="42" xfId="9" applyFont="1" applyFill="1" applyBorder="1" applyAlignment="1">
      <alignment horizontal="center" vertical="center" wrapText="1"/>
    </xf>
    <xf numFmtId="0" fontId="81" fillId="8" borderId="7" xfId="9" applyFont="1" applyFill="1" applyBorder="1" applyAlignment="1">
      <alignment horizontal="center" vertical="center" wrapText="1"/>
    </xf>
    <xf numFmtId="0" fontId="85" fillId="0" borderId="0" xfId="0" applyFont="1"/>
    <xf numFmtId="164" fontId="66" fillId="0" borderId="64" xfId="1" applyFont="1" applyBorder="1" applyAlignment="1">
      <alignment horizontal="right" vertical="center" wrapText="1"/>
    </xf>
    <xf numFmtId="0" fontId="66" fillId="0" borderId="24" xfId="0" applyFont="1" applyBorder="1" applyAlignment="1">
      <alignment horizontal="left" vertical="center" wrapText="1"/>
    </xf>
    <xf numFmtId="3" fontId="87" fillId="10" borderId="176" xfId="0" applyNumberFormat="1" applyFont="1" applyFill="1" applyBorder="1" applyAlignment="1" applyProtection="1">
      <alignment horizontal="center" vertical="center"/>
      <protection locked="0"/>
    </xf>
    <xf numFmtId="3" fontId="87" fillId="43" borderId="177" xfId="0" applyNumberFormat="1" applyFont="1" applyFill="1" applyBorder="1" applyAlignment="1">
      <alignment horizontal="center" vertical="center"/>
    </xf>
    <xf numFmtId="164" fontId="66" fillId="0" borderId="150" xfId="1" applyFont="1" applyBorder="1" applyAlignment="1">
      <alignment horizontal="right" vertical="center" wrapText="1"/>
    </xf>
    <xf numFmtId="4" fontId="83" fillId="0" borderId="115" xfId="0" applyNumberFormat="1" applyFont="1" applyBorder="1" applyAlignment="1">
      <alignment horizontal="center" vertical="center"/>
    </xf>
    <xf numFmtId="4" fontId="83" fillId="0" borderId="68" xfId="0" applyNumberFormat="1" applyFont="1" applyBorder="1" applyAlignment="1">
      <alignment horizontal="center" vertical="center"/>
    </xf>
    <xf numFmtId="4" fontId="83" fillId="0" borderId="50" xfId="0" applyNumberFormat="1" applyFont="1" applyBorder="1" applyAlignment="1">
      <alignment horizontal="center" vertical="center"/>
    </xf>
    <xf numFmtId="2" fontId="84" fillId="8" borderId="3" xfId="0" applyNumberFormat="1" applyFont="1" applyFill="1" applyBorder="1" applyAlignment="1">
      <alignment horizontal="center" vertical="center"/>
    </xf>
    <xf numFmtId="2" fontId="84" fillId="8" borderId="38" xfId="0" applyNumberFormat="1" applyFont="1" applyFill="1" applyBorder="1" applyAlignment="1">
      <alignment horizontal="center" vertical="center"/>
    </xf>
    <xf numFmtId="4" fontId="83" fillId="0" borderId="52" xfId="0" applyNumberFormat="1" applyFont="1" applyBorder="1" applyAlignment="1">
      <alignment horizontal="center" vertical="center"/>
    </xf>
    <xf numFmtId="4" fontId="83" fillId="0" borderId="145" xfId="0" applyNumberFormat="1" applyFont="1" applyBorder="1" applyAlignment="1">
      <alignment horizontal="center" vertical="center"/>
    </xf>
    <xf numFmtId="2" fontId="84" fillId="11" borderId="5" xfId="0" applyNumberFormat="1" applyFont="1" applyFill="1" applyBorder="1" applyAlignment="1">
      <alignment horizontal="center" vertical="center"/>
    </xf>
    <xf numFmtId="2" fontId="84" fillId="11" borderId="3" xfId="0" applyNumberFormat="1" applyFont="1" applyFill="1" applyBorder="1" applyAlignment="1">
      <alignment horizontal="center" vertical="center"/>
    </xf>
    <xf numFmtId="2" fontId="84" fillId="11" borderId="132" xfId="0" applyNumberFormat="1" applyFont="1" applyFill="1" applyBorder="1" applyAlignment="1">
      <alignment horizontal="center" vertical="center"/>
    </xf>
    <xf numFmtId="177" fontId="66" fillId="0" borderId="16" xfId="0" applyNumberFormat="1" applyFont="1" applyBorder="1" applyAlignment="1">
      <alignment horizontal="center" vertical="center" wrapText="1"/>
    </xf>
    <xf numFmtId="0" fontId="66" fillId="0" borderId="16" xfId="9" applyFont="1" applyBorder="1" applyAlignment="1">
      <alignment horizontal="center"/>
    </xf>
    <xf numFmtId="0" fontId="66" fillId="38" borderId="40" xfId="0" applyFont="1" applyFill="1" applyBorder="1"/>
    <xf numFmtId="0" fontId="66" fillId="3" borderId="40" xfId="0" applyFont="1" applyFill="1" applyBorder="1"/>
    <xf numFmtId="0" fontId="66" fillId="38" borderId="90" xfId="0" applyFont="1" applyFill="1" applyBorder="1"/>
    <xf numFmtId="4" fontId="66" fillId="0" borderId="15" xfId="0" applyNumberFormat="1" applyFont="1" applyBorder="1" applyAlignment="1">
      <alignment horizontal="center" vertical="center"/>
    </xf>
    <xf numFmtId="4" fontId="66" fillId="0" borderId="16" xfId="0" applyNumberFormat="1" applyFont="1" applyBorder="1" applyAlignment="1">
      <alignment horizontal="center" vertical="center"/>
    </xf>
    <xf numFmtId="2" fontId="66" fillId="0" borderId="19" xfId="0" applyNumberFormat="1" applyFont="1" applyBorder="1" applyAlignment="1">
      <alignment horizontal="center" vertical="center" wrapText="1"/>
    </xf>
    <xf numFmtId="177" fontId="66" fillId="0" borderId="68" xfId="0" applyNumberFormat="1" applyFont="1" applyBorder="1" applyAlignment="1">
      <alignment horizontal="center" vertical="center" wrapText="1"/>
    </xf>
    <xf numFmtId="0" fontId="66" fillId="38" borderId="8" xfId="0" applyFont="1" applyFill="1" applyBorder="1" applyAlignment="1" applyProtection="1">
      <alignment horizontal="center"/>
      <protection locked="0"/>
    </xf>
    <xf numFmtId="0" fontId="66" fillId="38" borderId="8" xfId="0" applyFont="1" applyFill="1" applyBorder="1" applyAlignment="1">
      <alignment horizontal="center"/>
    </xf>
    <xf numFmtId="0" fontId="66" fillId="3" borderId="8" xfId="0" applyFont="1" applyFill="1" applyBorder="1"/>
    <xf numFmtId="0" fontId="66" fillId="3" borderId="91" xfId="0" applyFont="1" applyFill="1" applyBorder="1" applyAlignment="1">
      <alignment horizontal="center" vertical="center" wrapText="1"/>
    </xf>
    <xf numFmtId="4" fontId="66" fillId="0" borderId="14" xfId="0" applyNumberFormat="1" applyFont="1" applyBorder="1" applyAlignment="1">
      <alignment horizontal="center" vertical="center"/>
    </xf>
    <xf numFmtId="4" fontId="66" fillId="0" borderId="10" xfId="0" applyNumberFormat="1" applyFont="1" applyBorder="1" applyAlignment="1">
      <alignment horizontal="center" vertical="center"/>
    </xf>
    <xf numFmtId="2" fontId="66" fillId="0" borderId="20" xfId="0" applyNumberFormat="1" applyFont="1" applyBorder="1" applyAlignment="1">
      <alignment horizontal="center" vertical="center" wrapText="1"/>
    </xf>
    <xf numFmtId="177" fontId="66" fillId="0" borderId="149" xfId="0" applyNumberFormat="1" applyFont="1" applyBorder="1" applyAlignment="1">
      <alignment horizontal="center" vertical="center" wrapText="1"/>
    </xf>
    <xf numFmtId="0" fontId="66" fillId="0" borderId="149" xfId="9" applyFont="1" applyBorder="1" applyAlignment="1">
      <alignment horizontal="center"/>
    </xf>
    <xf numFmtId="0" fontId="66" fillId="38" borderId="150" xfId="0" applyFont="1" applyFill="1" applyBorder="1" applyAlignment="1" applyProtection="1">
      <alignment horizontal="center"/>
      <protection locked="0"/>
    </xf>
    <xf numFmtId="0" fontId="66" fillId="38" borderId="150" xfId="0" applyFont="1" applyFill="1" applyBorder="1" applyAlignment="1">
      <alignment horizontal="center"/>
    </xf>
    <xf numFmtId="0" fontId="66" fillId="3" borderId="150" xfId="0" applyFont="1" applyFill="1" applyBorder="1"/>
    <xf numFmtId="0" fontId="66" fillId="3" borderId="151" xfId="0" applyFont="1" applyFill="1" applyBorder="1" applyAlignment="1">
      <alignment horizontal="center" vertical="center" wrapText="1"/>
    </xf>
    <xf numFmtId="2" fontId="66" fillId="0" borderId="152" xfId="0" applyNumberFormat="1" applyFont="1" applyBorder="1" applyAlignment="1">
      <alignment horizontal="center" vertical="center" wrapText="1"/>
    </xf>
    <xf numFmtId="174" fontId="66" fillId="0" borderId="68" xfId="0" applyNumberFormat="1" applyFont="1" applyBorder="1" applyAlignment="1">
      <alignment horizontal="center" vertical="center"/>
    </xf>
    <xf numFmtId="0" fontId="66" fillId="0" borderId="8" xfId="0" applyFont="1" applyBorder="1" applyAlignment="1">
      <alignment horizontal="center"/>
    </xf>
    <xf numFmtId="0" fontId="66" fillId="35" borderId="8" xfId="0" applyFont="1" applyFill="1" applyBorder="1" applyAlignment="1">
      <alignment horizontal="center"/>
    </xf>
    <xf numFmtId="0" fontId="66" fillId="35" borderId="91" xfId="0" applyFont="1" applyFill="1" applyBorder="1" applyAlignment="1">
      <alignment horizontal="center"/>
    </xf>
    <xf numFmtId="174" fontId="66" fillId="0" borderId="69" xfId="0" applyNumberFormat="1" applyFont="1" applyBorder="1" applyAlignment="1">
      <alignment horizontal="center" vertical="center"/>
    </xf>
    <xf numFmtId="0" fontId="66" fillId="0" borderId="69" xfId="9" applyFont="1" applyBorder="1" applyAlignment="1">
      <alignment horizontal="center"/>
    </xf>
    <xf numFmtId="0" fontId="66" fillId="3" borderId="75" xfId="0" applyFont="1" applyFill="1" applyBorder="1" applyAlignment="1">
      <alignment horizontal="center"/>
    </xf>
    <xf numFmtId="0" fontId="66" fillId="38" borderId="75" xfId="0" applyFont="1" applyFill="1" applyBorder="1" applyAlignment="1">
      <alignment horizontal="center"/>
    </xf>
    <xf numFmtId="0" fontId="66" fillId="38" borderId="101" xfId="0" applyFont="1" applyFill="1" applyBorder="1" applyAlignment="1">
      <alignment horizontal="center"/>
    </xf>
    <xf numFmtId="4" fontId="66" fillId="0" borderId="21" xfId="0" applyNumberFormat="1" applyFont="1" applyBorder="1" applyAlignment="1">
      <alignment horizontal="center" vertical="center"/>
    </xf>
    <xf numFmtId="0" fontId="66" fillId="10" borderId="93" xfId="9" applyFont="1" applyFill="1" applyBorder="1" applyAlignment="1">
      <alignment horizontal="center" vertical="center" wrapText="1"/>
    </xf>
    <xf numFmtId="0" fontId="66" fillId="10" borderId="93" xfId="9" applyFont="1" applyFill="1" applyBorder="1" applyAlignment="1">
      <alignment vertical="center" wrapText="1"/>
    </xf>
    <xf numFmtId="0" fontId="66" fillId="10" borderId="94" xfId="9" applyFont="1" applyFill="1" applyBorder="1" applyAlignment="1">
      <alignment vertical="center" wrapText="1"/>
    </xf>
    <xf numFmtId="0" fontId="66" fillId="0" borderId="0" xfId="0" applyFont="1"/>
    <xf numFmtId="2" fontId="63" fillId="8" borderId="3" xfId="0" applyNumberFormat="1" applyFont="1" applyFill="1" applyBorder="1" applyAlignment="1">
      <alignment horizontal="center" vertical="center"/>
    </xf>
    <xf numFmtId="0" fontId="84" fillId="8" borderId="3" xfId="9" applyFont="1" applyFill="1" applyBorder="1" applyAlignment="1">
      <alignment horizontal="center" vertical="center"/>
    </xf>
    <xf numFmtId="0" fontId="66" fillId="0" borderId="41" xfId="0" applyFont="1" applyBorder="1"/>
    <xf numFmtId="0" fontId="66" fillId="0" borderId="41" xfId="0" applyFont="1" applyBorder="1" applyAlignment="1">
      <alignment horizontal="right"/>
    </xf>
    <xf numFmtId="2" fontId="63" fillId="11" borderId="3" xfId="0" applyNumberFormat="1" applyFont="1" applyFill="1" applyBorder="1" applyAlignment="1">
      <alignment horizontal="center" vertical="center"/>
    </xf>
    <xf numFmtId="0" fontId="66" fillId="0" borderId="133" xfId="0" applyFont="1" applyBorder="1"/>
    <xf numFmtId="0" fontId="81" fillId="8" borderId="3" xfId="9" applyFont="1" applyFill="1" applyBorder="1" applyAlignment="1">
      <alignment horizontal="center" vertical="center"/>
    </xf>
    <xf numFmtId="0" fontId="63" fillId="10" borderId="4" xfId="9" applyFont="1" applyFill="1" applyBorder="1" applyAlignment="1">
      <alignment horizontal="center"/>
    </xf>
    <xf numFmtId="169" fontId="66" fillId="0" borderId="16" xfId="9" applyNumberFormat="1" applyFont="1" applyBorder="1" applyAlignment="1">
      <alignment horizontal="center"/>
    </xf>
    <xf numFmtId="169" fontId="66" fillId="0" borderId="149" xfId="0" applyNumberFormat="1" applyFont="1" applyBorder="1" applyAlignment="1">
      <alignment horizontal="center" vertical="center" wrapText="1"/>
    </xf>
    <xf numFmtId="169" fontId="66" fillId="0" borderId="171" xfId="0" applyNumberFormat="1" applyFont="1" applyBorder="1" applyAlignment="1">
      <alignment horizontal="center" vertical="center" wrapText="1"/>
    </xf>
    <xf numFmtId="0" fontId="63" fillId="0" borderId="17" xfId="0" applyFont="1" applyBorder="1" applyAlignment="1">
      <alignment vertical="center" wrapText="1"/>
    </xf>
    <xf numFmtId="169" fontId="66" fillId="0" borderId="55" xfId="0" applyNumberFormat="1" applyFont="1" applyBorder="1" applyAlignment="1">
      <alignment horizontal="center" vertical="center"/>
    </xf>
    <xf numFmtId="169" fontId="66" fillId="0" borderId="4" xfId="0" applyNumberFormat="1" applyFont="1" applyBorder="1" applyAlignment="1">
      <alignment horizontal="center" vertical="center"/>
    </xf>
    <xf numFmtId="0" fontId="66" fillId="6" borderId="40" xfId="4" applyFont="1" applyFill="1" applyBorder="1" applyAlignment="1">
      <alignment horizontal="center" vertical="center"/>
    </xf>
    <xf numFmtId="0" fontId="66" fillId="6" borderId="90" xfId="4" applyFont="1" applyFill="1" applyBorder="1" applyAlignment="1">
      <alignment horizontal="center" vertical="center"/>
    </xf>
    <xf numFmtId="164" fontId="66" fillId="0" borderId="64" xfId="1" applyFont="1" applyBorder="1" applyAlignment="1">
      <alignment horizontal="center" vertical="center" wrapText="1"/>
    </xf>
    <xf numFmtId="0" fontId="63" fillId="0" borderId="80" xfId="0" applyFont="1" applyBorder="1" applyAlignment="1">
      <alignment vertical="center" wrapText="1"/>
    </xf>
    <xf numFmtId="169" fontId="66" fillId="0" borderId="68" xfId="0" applyNumberFormat="1" applyFont="1" applyBorder="1" applyAlignment="1">
      <alignment horizontal="center" vertical="center"/>
    </xf>
    <xf numFmtId="169" fontId="66" fillId="0" borderId="64" xfId="0" applyNumberFormat="1" applyFont="1" applyBorder="1" applyAlignment="1">
      <alignment horizontal="center" vertical="center"/>
    </xf>
    <xf numFmtId="0" fontId="66" fillId="6" borderId="8" xfId="4" applyFont="1" applyFill="1" applyBorder="1" applyAlignment="1">
      <alignment horizontal="center" vertical="center"/>
    </xf>
    <xf numFmtId="0" fontId="66" fillId="6" borderId="91" xfId="4" applyFont="1" applyFill="1" applyBorder="1" applyAlignment="1">
      <alignment horizontal="center" vertical="center"/>
    </xf>
    <xf numFmtId="169" fontId="66" fillId="0" borderId="183" xfId="0" applyNumberFormat="1" applyFont="1" applyBorder="1" applyAlignment="1">
      <alignment horizontal="center" vertical="center"/>
    </xf>
    <xf numFmtId="2" fontId="66" fillId="3" borderId="78" xfId="0" applyNumberFormat="1" applyFont="1" applyFill="1" applyBorder="1" applyAlignment="1">
      <alignment horizontal="center" vertical="center"/>
    </xf>
    <xf numFmtId="0" fontId="66" fillId="6" borderId="78" xfId="4" applyFont="1" applyFill="1" applyBorder="1" applyAlignment="1">
      <alignment horizontal="center" vertical="center"/>
    </xf>
    <xf numFmtId="2" fontId="66" fillId="3" borderId="102" xfId="0" applyNumberFormat="1" applyFont="1" applyFill="1" applyBorder="1" applyAlignment="1">
      <alignment horizontal="center" vertical="center"/>
    </xf>
    <xf numFmtId="0" fontId="66" fillId="3" borderId="78" xfId="4" applyFont="1" applyFill="1" applyBorder="1" applyAlignment="1">
      <alignment horizontal="center" vertical="center"/>
    </xf>
    <xf numFmtId="0" fontId="66" fillId="3" borderId="102" xfId="4" applyFont="1" applyFill="1" applyBorder="1" applyAlignment="1">
      <alignment horizontal="center" vertical="center"/>
    </xf>
    <xf numFmtId="4" fontId="63" fillId="0" borderId="3" xfId="0" applyNumberFormat="1" applyFont="1" applyBorder="1" applyAlignment="1">
      <alignment horizontal="center" vertical="center"/>
    </xf>
    <xf numFmtId="0" fontId="86" fillId="0" borderId="0" xfId="0" applyFont="1"/>
    <xf numFmtId="0" fontId="84" fillId="3" borderId="2" xfId="0" applyFont="1" applyFill="1" applyBorder="1" applyAlignment="1">
      <alignment horizontal="center" vertical="center"/>
    </xf>
    <xf numFmtId="4" fontId="66" fillId="0" borderId="25" xfId="0" applyNumberFormat="1" applyFont="1" applyBorder="1" applyAlignment="1">
      <alignment horizontal="center" vertical="center"/>
    </xf>
    <xf numFmtId="0" fontId="66" fillId="6" borderId="102" xfId="4" applyFont="1" applyFill="1" applyBorder="1" applyAlignment="1">
      <alignment horizontal="center" vertical="center"/>
    </xf>
    <xf numFmtId="0" fontId="63" fillId="0" borderId="100" xfId="0" applyFont="1" applyBorder="1" applyAlignment="1">
      <alignment vertical="center" wrapText="1"/>
    </xf>
    <xf numFmtId="0" fontId="63" fillId="0" borderId="106" xfId="0" applyFont="1" applyBorder="1" applyAlignment="1">
      <alignment vertical="center" wrapText="1"/>
    </xf>
    <xf numFmtId="168" fontId="66" fillId="0" borderId="68" xfId="0" applyNumberFormat="1" applyFont="1" applyBorder="1" applyAlignment="1">
      <alignment horizontal="center" vertical="center"/>
    </xf>
    <xf numFmtId="168" fontId="66" fillId="0" borderId="182" xfId="0" applyNumberFormat="1" applyFont="1" applyBorder="1" applyAlignment="1">
      <alignment horizontal="center" vertical="center"/>
    </xf>
    <xf numFmtId="4" fontId="66" fillId="0" borderId="23" xfId="0" applyNumberFormat="1" applyFont="1" applyBorder="1" applyAlignment="1">
      <alignment horizontal="center" vertical="center"/>
    </xf>
    <xf numFmtId="169" fontId="66" fillId="0" borderId="182" xfId="0" applyNumberFormat="1" applyFont="1" applyBorder="1" applyAlignment="1">
      <alignment horizontal="center" vertical="center"/>
    </xf>
    <xf numFmtId="4" fontId="66" fillId="0" borderId="24" xfId="0" applyNumberFormat="1" applyFont="1" applyBorder="1" applyAlignment="1">
      <alignment horizontal="center" vertical="center"/>
    </xf>
    <xf numFmtId="174" fontId="66" fillId="0" borderId="127" xfId="0" applyNumberFormat="1" applyFont="1" applyBorder="1" applyAlignment="1">
      <alignment horizontal="center" vertical="center"/>
    </xf>
    <xf numFmtId="0" fontId="66" fillId="0" borderId="127" xfId="9" applyFont="1" applyBorder="1" applyAlignment="1">
      <alignment horizontal="left"/>
    </xf>
    <xf numFmtId="0" fontId="66" fillId="38" borderId="128" xfId="0" applyFont="1" applyFill="1" applyBorder="1"/>
    <xf numFmtId="0" fontId="66" fillId="40" borderId="128" xfId="0" applyFont="1" applyFill="1" applyBorder="1" applyAlignment="1">
      <alignment horizontal="center"/>
    </xf>
    <xf numFmtId="0" fontId="66" fillId="38" borderId="129" xfId="0" applyFont="1" applyFill="1" applyBorder="1"/>
    <xf numFmtId="4" fontId="66" fillId="0" borderId="130" xfId="0" applyNumberFormat="1" applyFont="1" applyBorder="1" applyAlignment="1">
      <alignment horizontal="center" vertical="center"/>
    </xf>
    <xf numFmtId="4" fontId="66" fillId="0" borderId="127" xfId="0" applyNumberFormat="1" applyFont="1" applyBorder="1" applyAlignment="1">
      <alignment horizontal="center" vertical="center"/>
    </xf>
    <xf numFmtId="0" fontId="66" fillId="0" borderId="113" xfId="0" applyFont="1" applyBorder="1" applyAlignment="1">
      <alignment horizontal="left" vertical="center" wrapText="1"/>
    </xf>
    <xf numFmtId="3" fontId="87" fillId="10" borderId="186" xfId="0" applyNumberFormat="1" applyFont="1" applyFill="1" applyBorder="1" applyAlignment="1" applyProtection="1">
      <alignment horizontal="center" vertical="center"/>
      <protection locked="0"/>
    </xf>
    <xf numFmtId="3" fontId="87" fillId="43" borderId="187" xfId="0" applyNumberFormat="1" applyFont="1" applyFill="1" applyBorder="1" applyAlignment="1">
      <alignment horizontal="center" vertical="center"/>
    </xf>
    <xf numFmtId="164" fontId="66" fillId="0" borderId="188" xfId="1" applyFont="1" applyBorder="1" applyAlignment="1">
      <alignment horizontal="right" vertical="center" wrapText="1"/>
    </xf>
    <xf numFmtId="2" fontId="66" fillId="0" borderId="159" xfId="0" applyNumberFormat="1" applyFont="1" applyBorder="1" applyAlignment="1">
      <alignment horizontal="center" vertical="center" wrapText="1"/>
    </xf>
    <xf numFmtId="174" fontId="66" fillId="0" borderId="50" xfId="0" applyNumberFormat="1" applyFont="1" applyBorder="1" applyAlignment="1">
      <alignment horizontal="center" vertical="center"/>
    </xf>
    <xf numFmtId="0" fontId="66" fillId="0" borderId="50" xfId="9" applyFont="1" applyBorder="1" applyAlignment="1">
      <alignment horizontal="left"/>
    </xf>
    <xf numFmtId="0" fontId="66" fillId="38" borderId="107" xfId="0" applyFont="1" applyFill="1" applyBorder="1"/>
    <xf numFmtId="0" fontId="66" fillId="40" borderId="107" xfId="0" applyFont="1" applyFill="1" applyBorder="1" applyAlignment="1">
      <alignment horizontal="center"/>
    </xf>
    <xf numFmtId="0" fontId="66" fillId="38" borderId="125" xfId="0" applyFont="1" applyFill="1" applyBorder="1"/>
    <xf numFmtId="4" fontId="66" fillId="0" borderId="50" xfId="0" applyNumberFormat="1" applyFont="1" applyBorder="1" applyAlignment="1">
      <alignment horizontal="center" vertical="center"/>
    </xf>
    <xf numFmtId="0" fontId="66" fillId="0" borderId="68" xfId="9" applyFont="1" applyBorder="1" applyAlignment="1">
      <alignment horizontal="left"/>
    </xf>
    <xf numFmtId="0" fontId="66" fillId="38" borderId="8" xfId="0" applyFont="1" applyFill="1" applyBorder="1"/>
    <xf numFmtId="0" fontId="66" fillId="40" borderId="8" xfId="0" applyFont="1" applyFill="1" applyBorder="1" applyAlignment="1">
      <alignment horizontal="center"/>
    </xf>
    <xf numFmtId="0" fontId="66" fillId="38" borderId="91" xfId="0" applyFont="1" applyFill="1" applyBorder="1"/>
    <xf numFmtId="0" fontId="66" fillId="10" borderId="83" xfId="9" applyFont="1" applyFill="1" applyBorder="1" applyAlignment="1">
      <alignment horizontal="center" vertical="center" wrapText="1"/>
    </xf>
    <xf numFmtId="0" fontId="66" fillId="10" borderId="87" xfId="9" applyFont="1" applyFill="1" applyBorder="1" applyAlignment="1">
      <alignment vertical="center" wrapText="1"/>
    </xf>
    <xf numFmtId="0" fontId="86" fillId="8" borderId="3" xfId="9" applyFont="1" applyFill="1" applyBorder="1" applyAlignment="1">
      <alignment horizontal="center" vertical="center"/>
    </xf>
    <xf numFmtId="0" fontId="63" fillId="10" borderId="60" xfId="9" applyFont="1" applyFill="1" applyBorder="1" applyAlignment="1">
      <alignment horizontal="center" vertical="center"/>
    </xf>
    <xf numFmtId="0" fontId="63" fillId="10" borderId="60" xfId="9" applyFont="1" applyFill="1" applyBorder="1" applyAlignment="1">
      <alignment vertical="center"/>
    </xf>
    <xf numFmtId="0" fontId="63" fillId="10" borderId="61" xfId="9" applyFont="1" applyFill="1" applyBorder="1" applyAlignment="1">
      <alignment vertical="center"/>
    </xf>
    <xf numFmtId="0" fontId="66" fillId="0" borderId="41" xfId="0" applyFont="1" applyBorder="1" applyAlignment="1">
      <alignment horizontal="center"/>
    </xf>
    <xf numFmtId="174" fontId="66" fillId="0" borderId="16" xfId="0" applyNumberFormat="1" applyFont="1" applyBorder="1" applyAlignment="1">
      <alignment horizontal="center" vertical="center"/>
    </xf>
    <xf numFmtId="0" fontId="66" fillId="0" borderId="16" xfId="9" applyFont="1" applyBorder="1" applyAlignment="1">
      <alignment horizontal="left"/>
    </xf>
    <xf numFmtId="0" fontId="66" fillId="40" borderId="40" xfId="0" applyFont="1" applyFill="1" applyBorder="1" applyAlignment="1">
      <alignment horizontal="center"/>
    </xf>
    <xf numFmtId="174" fontId="66" fillId="0" borderId="52" xfId="0" applyNumberFormat="1" applyFont="1" applyBorder="1" applyAlignment="1">
      <alignment horizontal="center" vertical="center"/>
    </xf>
    <xf numFmtId="2" fontId="66" fillId="0" borderId="52" xfId="0" applyNumberFormat="1" applyFont="1" applyBorder="1" applyAlignment="1">
      <alignment horizontal="center" vertical="center" wrapText="1"/>
    </xf>
    <xf numFmtId="174" fontId="66" fillId="0" borderId="115" xfId="0" applyNumberFormat="1" applyFont="1" applyBorder="1" applyAlignment="1">
      <alignment horizontal="center" vertical="center"/>
    </xf>
    <xf numFmtId="2" fontId="66" fillId="0" borderId="135" xfId="0" applyNumberFormat="1" applyFont="1" applyBorder="1" applyAlignment="1">
      <alignment horizontal="center" vertical="center" wrapText="1"/>
    </xf>
    <xf numFmtId="2" fontId="66" fillId="0" borderId="10" xfId="0" applyNumberFormat="1" applyFont="1" applyBorder="1" applyAlignment="1">
      <alignment horizontal="center" vertical="center" wrapText="1"/>
    </xf>
    <xf numFmtId="0" fontId="85" fillId="0" borderId="41" xfId="0" applyFont="1" applyBorder="1"/>
    <xf numFmtId="0" fontId="85" fillId="0" borderId="133" xfId="0" applyFont="1" applyBorder="1"/>
    <xf numFmtId="174" fontId="66" fillId="0" borderId="16" xfId="9" applyNumberFormat="1" applyFont="1" applyBorder="1" applyAlignment="1">
      <alignment horizontal="center" vertical="center" wrapText="1"/>
    </xf>
    <xf numFmtId="0" fontId="66" fillId="0" borderId="40" xfId="9" applyFont="1" applyBorder="1" applyAlignment="1">
      <alignment horizontal="center"/>
    </xf>
    <xf numFmtId="0" fontId="66" fillId="0" borderId="16" xfId="9" applyFont="1" applyBorder="1"/>
    <xf numFmtId="0" fontId="66" fillId="6" borderId="16" xfId="9" applyFont="1" applyFill="1" applyBorder="1" applyAlignment="1">
      <alignment horizontal="center"/>
    </xf>
    <xf numFmtId="0" fontId="66" fillId="0" borderId="19" xfId="9" applyFont="1" applyBorder="1"/>
    <xf numFmtId="174" fontId="66" fillId="0" borderId="68" xfId="9" applyNumberFormat="1" applyFont="1" applyBorder="1" applyAlignment="1">
      <alignment horizontal="center" vertical="center" wrapText="1"/>
    </xf>
    <xf numFmtId="0" fontId="66" fillId="0" borderId="107" xfId="9" applyFont="1" applyBorder="1" applyAlignment="1">
      <alignment horizontal="center"/>
    </xf>
    <xf numFmtId="0" fontId="66" fillId="0" borderId="68" xfId="9" applyFont="1" applyBorder="1"/>
    <xf numFmtId="0" fontId="66" fillId="6" borderId="50" xfId="9" applyFont="1" applyFill="1" applyBorder="1" applyAlignment="1">
      <alignment horizontal="center"/>
    </xf>
    <xf numFmtId="0" fontId="66" fillId="0" borderId="67" xfId="9" applyFont="1" applyBorder="1"/>
    <xf numFmtId="177" fontId="66" fillId="0" borderId="68" xfId="9" applyNumberFormat="1" applyFont="1" applyBorder="1" applyAlignment="1">
      <alignment horizontal="center" vertical="center" wrapText="1"/>
    </xf>
    <xf numFmtId="0" fontId="66" fillId="6" borderId="68" xfId="9" applyFont="1" applyFill="1" applyBorder="1" applyAlignment="1">
      <alignment horizontal="center"/>
    </xf>
    <xf numFmtId="0" fontId="66" fillId="6" borderId="68" xfId="9" applyFont="1" applyFill="1" applyBorder="1"/>
    <xf numFmtId="0" fontId="66" fillId="10" borderId="81" xfId="9" applyFont="1" applyFill="1" applyBorder="1" applyAlignment="1">
      <alignment vertical="center"/>
    </xf>
    <xf numFmtId="0" fontId="66" fillId="10" borderId="71" xfId="9" applyFont="1" applyFill="1" applyBorder="1" applyAlignment="1">
      <alignment horizontal="center" vertical="center" wrapText="1"/>
    </xf>
    <xf numFmtId="0" fontId="66" fillId="10" borderId="71" xfId="9" applyFont="1" applyFill="1" applyBorder="1" applyAlignment="1">
      <alignment vertical="center" wrapText="1"/>
    </xf>
    <xf numFmtId="0" fontId="66" fillId="10" borderId="86" xfId="9" applyFont="1" applyFill="1" applyBorder="1" applyAlignment="1">
      <alignment vertical="center" wrapText="1"/>
    </xf>
    <xf numFmtId="2" fontId="63" fillId="8" borderId="38" xfId="0" applyNumberFormat="1" applyFont="1" applyFill="1" applyBorder="1" applyAlignment="1">
      <alignment horizontal="center" vertical="center"/>
    </xf>
    <xf numFmtId="0" fontId="66" fillId="0" borderId="74" xfId="9" applyFont="1" applyBorder="1"/>
    <xf numFmtId="4" fontId="66" fillId="0" borderId="54" xfId="0" applyNumberFormat="1" applyFont="1" applyBorder="1" applyAlignment="1">
      <alignment horizontal="center" vertical="center"/>
    </xf>
    <xf numFmtId="2" fontId="63" fillId="9" borderId="3" xfId="0" applyNumberFormat="1" applyFont="1" applyFill="1" applyBorder="1" applyAlignment="1">
      <alignment horizontal="center" vertical="center"/>
    </xf>
    <xf numFmtId="0" fontId="63" fillId="10" borderId="0" xfId="9" applyFont="1" applyFill="1" applyAlignment="1">
      <alignment vertical="center"/>
    </xf>
    <xf numFmtId="0" fontId="63" fillId="10" borderId="41" xfId="9" applyFont="1" applyFill="1" applyBorder="1" applyAlignment="1">
      <alignment horizontal="center"/>
    </xf>
    <xf numFmtId="0" fontId="63" fillId="10" borderId="41" xfId="9" applyFont="1" applyFill="1" applyBorder="1"/>
    <xf numFmtId="2" fontId="63" fillId="7" borderId="3" xfId="0" applyNumberFormat="1" applyFont="1" applyFill="1" applyBorder="1" applyAlignment="1">
      <alignment horizontal="center" vertical="center"/>
    </xf>
    <xf numFmtId="4" fontId="66" fillId="0" borderId="62" xfId="0" applyNumberFormat="1" applyFont="1" applyBorder="1" applyAlignment="1">
      <alignment horizontal="center" vertical="center"/>
    </xf>
    <xf numFmtId="0" fontId="86" fillId="9" borderId="3" xfId="0" applyFont="1" applyFill="1" applyBorder="1" applyAlignment="1">
      <alignment horizontal="center" vertical="center" wrapText="1"/>
    </xf>
    <xf numFmtId="2" fontId="66" fillId="0" borderId="16" xfId="0" applyNumberFormat="1" applyFont="1" applyBorder="1" applyAlignment="1">
      <alignment horizontal="center" vertical="center" wrapText="1"/>
    </xf>
    <xf numFmtId="2" fontId="66" fillId="0" borderId="18" xfId="0" applyNumberFormat="1" applyFont="1" applyBorder="1" applyAlignment="1">
      <alignment horizontal="center" vertical="center" wrapText="1"/>
    </xf>
    <xf numFmtId="2" fontId="66" fillId="0" borderId="50" xfId="0" applyNumberFormat="1" applyFont="1" applyBorder="1" applyAlignment="1">
      <alignment horizontal="center" vertical="center" wrapText="1"/>
    </xf>
    <xf numFmtId="2" fontId="66" fillId="0" borderId="64" xfId="0" applyNumberFormat="1" applyFont="1" applyBorder="1" applyAlignment="1">
      <alignment horizontal="center" vertical="center" wrapText="1"/>
    </xf>
    <xf numFmtId="2" fontId="66" fillId="0" borderId="67" xfId="0" applyNumberFormat="1" applyFont="1" applyBorder="1" applyAlignment="1">
      <alignment horizontal="center" vertical="center" wrapText="1"/>
    </xf>
    <xf numFmtId="2" fontId="66" fillId="0" borderId="63" xfId="0" applyNumberFormat="1" applyFont="1" applyBorder="1" applyAlignment="1">
      <alignment horizontal="center" vertical="center" wrapText="1"/>
    </xf>
    <xf numFmtId="2" fontId="66" fillId="0" borderId="21" xfId="0" applyNumberFormat="1" applyFont="1" applyBorder="1" applyAlignment="1">
      <alignment horizontal="center" vertical="center" wrapText="1"/>
    </xf>
    <xf numFmtId="2" fontId="66" fillId="0" borderId="66" xfId="0" applyNumberFormat="1" applyFont="1" applyBorder="1" applyAlignment="1">
      <alignment horizontal="center" vertical="center" wrapText="1"/>
    </xf>
    <xf numFmtId="2" fontId="66" fillId="0" borderId="22" xfId="0" applyNumberFormat="1" applyFont="1" applyBorder="1" applyAlignment="1">
      <alignment horizontal="center" vertical="center" wrapText="1"/>
    </xf>
    <xf numFmtId="182" fontId="20" fillId="0" borderId="217" xfId="0" applyNumberFormat="1" applyFont="1" applyBorder="1" applyAlignment="1">
      <alignment horizontal="right" vertical="center" wrapText="1"/>
    </xf>
    <xf numFmtId="2" fontId="18" fillId="0" borderId="0" xfId="0" applyNumberFormat="1" applyFont="1" applyAlignment="1">
      <alignment vertical="center"/>
    </xf>
    <xf numFmtId="164" fontId="18" fillId="0" borderId="0" xfId="0" applyNumberFormat="1" applyFont="1" applyAlignment="1">
      <alignment vertical="center"/>
    </xf>
    <xf numFmtId="164" fontId="22" fillId="0" borderId="68" xfId="0" applyNumberFormat="1" applyFont="1" applyBorder="1" applyAlignment="1">
      <alignment horizontal="center" vertical="center"/>
    </xf>
    <xf numFmtId="2" fontId="2" fillId="0" borderId="0" xfId="0" applyNumberFormat="1" applyFont="1"/>
    <xf numFmtId="164" fontId="0" fillId="0" borderId="0" xfId="1" applyFont="1"/>
    <xf numFmtId="184" fontId="0" fillId="0" borderId="0" xfId="1" applyNumberFormat="1" applyFont="1"/>
    <xf numFmtId="177" fontId="2" fillId="0" borderId="0" xfId="0" applyNumberFormat="1" applyFont="1"/>
    <xf numFmtId="0" fontId="66" fillId="0" borderId="218" xfId="9" applyFont="1" applyBorder="1" applyAlignment="1">
      <alignment horizontal="center"/>
    </xf>
    <xf numFmtId="0" fontId="66" fillId="0" borderId="153" xfId="9" applyFont="1" applyBorder="1" applyAlignment="1">
      <alignment horizontal="center"/>
    </xf>
    <xf numFmtId="0" fontId="66" fillId="6" borderId="52" xfId="9" applyFont="1" applyFill="1" applyBorder="1" applyAlignment="1">
      <alignment horizontal="center"/>
    </xf>
    <xf numFmtId="0" fontId="66" fillId="0" borderId="143" xfId="9" applyFont="1" applyBorder="1"/>
    <xf numFmtId="0" fontId="66" fillId="0" borderId="219" xfId="9" applyFont="1" applyBorder="1" applyAlignment="1">
      <alignment horizontal="left" vertical="center" wrapText="1"/>
    </xf>
    <xf numFmtId="174" fontId="66" fillId="0" borderId="218" xfId="9" applyNumberFormat="1" applyFont="1" applyBorder="1" applyAlignment="1">
      <alignment horizontal="center" vertical="center" wrapText="1"/>
    </xf>
    <xf numFmtId="0" fontId="66" fillId="0" borderId="218" xfId="9" applyFont="1" applyBorder="1"/>
    <xf numFmtId="0" fontId="66" fillId="6" borderId="218" xfId="9" applyFont="1" applyFill="1" applyBorder="1" applyAlignment="1">
      <alignment horizontal="center"/>
    </xf>
    <xf numFmtId="0" fontId="66" fillId="0" borderId="220" xfId="9" applyFont="1" applyBorder="1"/>
    <xf numFmtId="0" fontId="66" fillId="10" borderId="221" xfId="9" applyFont="1" applyFill="1" applyBorder="1" applyAlignment="1">
      <alignment vertical="center"/>
    </xf>
    <xf numFmtId="0" fontId="66" fillId="10" borderId="222" xfId="9" applyFont="1" applyFill="1" applyBorder="1" applyAlignment="1">
      <alignment horizontal="center" vertical="center" wrapText="1"/>
    </xf>
    <xf numFmtId="0" fontId="66" fillId="10" borderId="222" xfId="9" applyFont="1" applyFill="1" applyBorder="1" applyAlignment="1">
      <alignment vertical="center" wrapText="1"/>
    </xf>
    <xf numFmtId="0" fontId="66" fillId="10" borderId="223" xfId="9" applyFont="1" applyFill="1" applyBorder="1" applyAlignment="1">
      <alignment vertical="center" wrapText="1"/>
    </xf>
    <xf numFmtId="0" fontId="66" fillId="10" borderId="53" xfId="9" applyFont="1" applyFill="1" applyBorder="1" applyAlignment="1">
      <alignment vertical="center"/>
    </xf>
    <xf numFmtId="0" fontId="66" fillId="10" borderId="133" xfId="9" applyFont="1" applyFill="1" applyBorder="1" applyAlignment="1">
      <alignment horizontal="center" vertical="center" wrapText="1"/>
    </xf>
    <xf numFmtId="0" fontId="66" fillId="10" borderId="133" xfId="9" applyFont="1" applyFill="1" applyBorder="1" applyAlignment="1">
      <alignment vertical="center" wrapText="1"/>
    </xf>
    <xf numFmtId="0" fontId="66" fillId="10" borderId="89" xfId="9" applyFont="1" applyFill="1" applyBorder="1" applyAlignment="1">
      <alignment vertical="center" wrapText="1"/>
    </xf>
    <xf numFmtId="0" fontId="66" fillId="0" borderId="224" xfId="9" applyFont="1" applyBorder="1" applyAlignment="1">
      <alignment horizontal="left" vertical="center" wrapText="1"/>
    </xf>
    <xf numFmtId="174" fontId="66" fillId="0" borderId="225" xfId="9" applyNumberFormat="1" applyFont="1" applyBorder="1" applyAlignment="1">
      <alignment horizontal="center" vertical="center" wrapText="1"/>
    </xf>
    <xf numFmtId="0" fontId="66" fillId="0" borderId="225" xfId="9" applyFont="1" applyBorder="1" applyAlignment="1">
      <alignment horizontal="center"/>
    </xf>
    <xf numFmtId="0" fontId="66" fillId="0" borderId="226" xfId="9" applyFont="1" applyBorder="1" applyAlignment="1">
      <alignment horizontal="center"/>
    </xf>
    <xf numFmtId="0" fontId="66" fillId="0" borderId="225" xfId="9" applyFont="1" applyBorder="1"/>
    <xf numFmtId="0" fontId="66" fillId="6" borderId="225" xfId="9" applyFont="1" applyFill="1" applyBorder="1" applyAlignment="1">
      <alignment horizontal="center"/>
    </xf>
    <xf numFmtId="0" fontId="66" fillId="0" borderId="227" xfId="9" applyFont="1" applyBorder="1"/>
    <xf numFmtId="0" fontId="66" fillId="0" borderId="228" xfId="9" applyFont="1" applyBorder="1" applyAlignment="1">
      <alignment horizontal="left" vertical="center" wrapText="1"/>
    </xf>
    <xf numFmtId="177" fontId="66" fillId="0" borderId="229" xfId="9" applyNumberFormat="1" applyFont="1" applyBorder="1" applyAlignment="1">
      <alignment horizontal="center" vertical="center" wrapText="1"/>
    </xf>
    <xf numFmtId="0" fontId="66" fillId="0" borderId="229" xfId="9" applyFont="1" applyBorder="1" applyAlignment="1">
      <alignment horizontal="center"/>
    </xf>
    <xf numFmtId="0" fontId="66" fillId="6" borderId="229" xfId="9" applyFont="1" applyFill="1" applyBorder="1" applyAlignment="1">
      <alignment horizontal="center"/>
    </xf>
    <xf numFmtId="0" fontId="66" fillId="0" borderId="229" xfId="9" applyFont="1" applyBorder="1"/>
    <xf numFmtId="0" fontId="66" fillId="0" borderId="230" xfId="9" applyFont="1" applyBorder="1"/>
    <xf numFmtId="174" fontId="66" fillId="0" borderId="229" xfId="9" applyNumberFormat="1" applyFont="1" applyBorder="1" applyAlignment="1">
      <alignment horizontal="center" vertical="center" wrapText="1"/>
    </xf>
    <xf numFmtId="0" fontId="66" fillId="0" borderId="231" xfId="9" applyFont="1" applyBorder="1" applyAlignment="1">
      <alignment horizontal="left" vertical="center" wrapText="1"/>
    </xf>
    <xf numFmtId="177" fontId="66" fillId="0" borderId="232" xfId="9" applyNumberFormat="1" applyFont="1" applyBorder="1" applyAlignment="1">
      <alignment horizontal="center" vertical="center" wrapText="1"/>
    </xf>
    <xf numFmtId="0" fontId="66" fillId="0" borderId="232" xfId="9" applyFont="1" applyBorder="1" applyAlignment="1">
      <alignment horizontal="center"/>
    </xf>
    <xf numFmtId="0" fontId="66" fillId="6" borderId="232" xfId="9" applyFont="1" applyFill="1" applyBorder="1"/>
    <xf numFmtId="0" fontId="66" fillId="0" borderId="232" xfId="9" applyFont="1" applyBorder="1"/>
    <xf numFmtId="0" fontId="66" fillId="0" borderId="233" xfId="9" applyFont="1" applyBorder="1"/>
    <xf numFmtId="0" fontId="66" fillId="0" borderId="234" xfId="9" applyFont="1" applyBorder="1"/>
    <xf numFmtId="0" fontId="66" fillId="6" borderId="232" xfId="9" applyFont="1" applyFill="1" applyBorder="1" applyAlignment="1">
      <alignment horizontal="center"/>
    </xf>
    <xf numFmtId="0" fontId="66" fillId="0" borderId="235" xfId="9" applyFont="1" applyBorder="1"/>
    <xf numFmtId="0" fontId="66" fillId="3" borderId="141" xfId="4" applyFont="1" applyFill="1" applyBorder="1" applyAlignment="1">
      <alignment horizontal="center" vertical="center"/>
    </xf>
    <xf numFmtId="0" fontId="66" fillId="6" borderId="141" xfId="4" applyFont="1" applyFill="1" applyBorder="1" applyAlignment="1">
      <alignment horizontal="center" vertical="center"/>
    </xf>
    <xf numFmtId="0" fontId="66" fillId="3" borderId="142" xfId="4" applyFont="1" applyFill="1" applyBorder="1" applyAlignment="1">
      <alignment horizontal="center" vertical="center"/>
    </xf>
    <xf numFmtId="0" fontId="66" fillId="6" borderId="236" xfId="4" applyFont="1" applyFill="1" applyBorder="1" applyAlignment="1">
      <alignment horizontal="center" vertical="center"/>
    </xf>
    <xf numFmtId="0" fontId="66" fillId="6" borderId="237" xfId="4" applyFont="1" applyFill="1" applyBorder="1" applyAlignment="1">
      <alignment horizontal="center" vertical="center"/>
    </xf>
    <xf numFmtId="164" fontId="88" fillId="7" borderId="213" xfId="1" applyFont="1" applyFill="1" applyBorder="1" applyAlignment="1">
      <alignment vertical="center" wrapText="1"/>
    </xf>
    <xf numFmtId="164" fontId="89" fillId="7" borderId="214" xfId="1" applyFont="1" applyFill="1" applyBorder="1" applyAlignment="1">
      <alignment vertical="center" wrapText="1"/>
    </xf>
    <xf numFmtId="174" fontId="20" fillId="10" borderId="83" xfId="0" applyNumberFormat="1" applyFont="1" applyFill="1" applyBorder="1" applyAlignment="1">
      <alignment vertical="center"/>
    </xf>
    <xf numFmtId="174" fontId="20" fillId="10" borderId="93" xfId="0" applyNumberFormat="1" applyFont="1" applyFill="1" applyBorder="1" applyAlignment="1">
      <alignment vertical="center"/>
    </xf>
    <xf numFmtId="168" fontId="20" fillId="10" borderId="93" xfId="0" applyNumberFormat="1" applyFont="1" applyFill="1" applyBorder="1" applyAlignment="1">
      <alignment vertical="center"/>
    </xf>
    <xf numFmtId="174" fontId="20" fillId="10" borderId="93" xfId="9" applyNumberFormat="1" applyFont="1" applyFill="1" applyBorder="1" applyAlignment="1">
      <alignment horizontal="center" vertical="center" wrapText="1"/>
    </xf>
    <xf numFmtId="174" fontId="20" fillId="10" borderId="83" xfId="9" applyNumberFormat="1" applyFont="1" applyFill="1" applyBorder="1" applyAlignment="1">
      <alignment horizontal="center" vertical="center" wrapText="1"/>
    </xf>
    <xf numFmtId="174" fontId="66" fillId="10" borderId="117" xfId="9" applyNumberFormat="1" applyFont="1" applyFill="1" applyBorder="1" applyAlignment="1">
      <alignment horizontal="center" vertical="center" wrapText="1"/>
    </xf>
    <xf numFmtId="4" fontId="82" fillId="0" borderId="16" xfId="0" applyNumberFormat="1" applyFont="1" applyBorder="1" applyAlignment="1">
      <alignment horizontal="right" vertical="center"/>
    </xf>
    <xf numFmtId="0" fontId="82" fillId="0" borderId="16" xfId="0" applyFont="1" applyBorder="1" applyAlignment="1">
      <alignment horizontal="right" vertical="center"/>
    </xf>
    <xf numFmtId="4" fontId="82" fillId="0" borderId="68" xfId="0" applyNumberFormat="1" applyFont="1" applyBorder="1" applyAlignment="1">
      <alignment horizontal="right" vertical="center"/>
    </xf>
    <xf numFmtId="0" fontId="82" fillId="0" borderId="68" xfId="0" applyFont="1" applyBorder="1" applyAlignment="1">
      <alignment horizontal="right" vertical="center"/>
    </xf>
    <xf numFmtId="0" fontId="82" fillId="10" borderId="83" xfId="9" applyFont="1" applyFill="1" applyBorder="1" applyAlignment="1">
      <alignment vertical="center" wrapText="1"/>
    </xf>
    <xf numFmtId="0" fontId="82" fillId="10" borderId="61" xfId="9" applyFont="1" applyFill="1" applyBorder="1" applyAlignment="1">
      <alignment vertical="center" wrapText="1"/>
    </xf>
    <xf numFmtId="0" fontId="24" fillId="10" borderId="83" xfId="9" applyFont="1" applyFill="1" applyBorder="1" applyAlignment="1">
      <alignment vertical="center" wrapText="1"/>
    </xf>
    <xf numFmtId="0" fontId="24" fillId="10" borderId="61" xfId="9" applyFont="1" applyFill="1" applyBorder="1" applyAlignment="1">
      <alignment vertical="center" wrapText="1"/>
    </xf>
    <xf numFmtId="0" fontId="24" fillId="10" borderId="41" xfId="9" applyFont="1" applyFill="1" applyBorder="1" applyAlignment="1">
      <alignment vertical="center" wrapText="1"/>
    </xf>
    <xf numFmtId="4" fontId="24" fillId="0" borderId="16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right" vertical="center"/>
    </xf>
    <xf numFmtId="4" fontId="24" fillId="0" borderId="68" xfId="0" applyNumberFormat="1" applyFont="1" applyBorder="1" applyAlignment="1">
      <alignment horizontal="right" vertical="center"/>
    </xf>
    <xf numFmtId="0" fontId="24" fillId="0" borderId="68" xfId="0" applyFont="1" applyBorder="1" applyAlignment="1">
      <alignment horizontal="right" vertical="center"/>
    </xf>
    <xf numFmtId="0" fontId="90" fillId="0" borderId="68" xfId="0" applyFont="1" applyBorder="1" applyAlignment="1">
      <alignment horizontal="right" vertical="center"/>
    </xf>
    <xf numFmtId="0" fontId="24" fillId="10" borderId="77" xfId="9" applyFont="1" applyFill="1" applyBorder="1" applyAlignment="1">
      <alignment vertical="center" wrapText="1"/>
    </xf>
    <xf numFmtId="4" fontId="24" fillId="0" borderId="113" xfId="0" applyNumberFormat="1" applyFont="1" applyBorder="1" applyAlignment="1">
      <alignment horizontal="right" vertical="center"/>
    </xf>
    <xf numFmtId="167" fontId="20" fillId="44" borderId="49" xfId="0" applyNumberFormat="1" applyFont="1" applyFill="1" applyBorder="1" applyAlignment="1" applyProtection="1">
      <alignment horizontal="center" vertical="center"/>
      <protection locked="0"/>
    </xf>
    <xf numFmtId="179" fontId="20" fillId="44" borderId="16" xfId="0" applyNumberFormat="1" applyFont="1" applyFill="1" applyBorder="1" applyAlignment="1" applyProtection="1">
      <alignment horizontal="center" vertical="center" wrapText="1"/>
      <protection locked="0"/>
    </xf>
    <xf numFmtId="0" fontId="46" fillId="3" borderId="0" xfId="135" applyFont="1" applyFill="1" applyAlignment="1">
      <alignment horizontal="center"/>
    </xf>
    <xf numFmtId="0" fontId="47" fillId="0" borderId="0" xfId="135" applyFont="1" applyAlignment="1">
      <alignment horizontal="center" vertical="center"/>
    </xf>
    <xf numFmtId="0" fontId="48" fillId="0" borderId="0" xfId="4" applyFont="1" applyAlignment="1">
      <alignment horizontal="center"/>
    </xf>
    <xf numFmtId="0" fontId="51" fillId="2" borderId="0" xfId="49" applyNumberFormat="1" applyFont="1" applyFill="1" applyAlignment="1" applyProtection="1">
      <alignment horizontal="center" vertical="center"/>
    </xf>
    <xf numFmtId="0" fontId="67" fillId="37" borderId="0" xfId="136" applyNumberFormat="1" applyFont="1" applyFill="1" applyAlignment="1" applyProtection="1">
      <alignment horizontal="center" vertical="center"/>
      <protection locked="0"/>
    </xf>
    <xf numFmtId="0" fontId="17" fillId="8" borderId="170" xfId="0" applyFont="1" applyFill="1" applyBorder="1" applyAlignment="1">
      <alignment horizontal="center" vertical="center" wrapText="1"/>
    </xf>
    <xf numFmtId="0" fontId="17" fillId="8" borderId="138" xfId="0" applyFont="1" applyFill="1" applyBorder="1" applyAlignment="1">
      <alignment horizontal="center" vertical="center" wrapText="1"/>
    </xf>
    <xf numFmtId="0" fontId="17" fillId="8" borderId="180" xfId="0" applyFont="1" applyFill="1" applyBorder="1" applyAlignment="1">
      <alignment horizontal="center" vertical="center" wrapText="1"/>
    </xf>
    <xf numFmtId="0" fontId="17" fillId="8" borderId="178" xfId="0" applyFont="1" applyFill="1" applyBorder="1" applyAlignment="1">
      <alignment horizontal="center" vertical="center" wrapText="1"/>
    </xf>
    <xf numFmtId="0" fontId="17" fillId="8" borderId="179" xfId="0" applyFont="1" applyFill="1" applyBorder="1" applyAlignment="1">
      <alignment horizontal="center" vertical="center" wrapText="1"/>
    </xf>
    <xf numFmtId="0" fontId="17" fillId="8" borderId="181" xfId="0" applyFont="1" applyFill="1" applyBorder="1" applyAlignment="1">
      <alignment horizontal="center" vertical="center" wrapText="1"/>
    </xf>
    <xf numFmtId="0" fontId="78" fillId="7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79" fillId="8" borderId="0" xfId="0" applyFont="1" applyFill="1" applyAlignment="1">
      <alignment horizontal="left" vertical="center"/>
    </xf>
    <xf numFmtId="0" fontId="18" fillId="8" borderId="178" xfId="0" applyFont="1" applyFill="1" applyBorder="1" applyAlignment="1">
      <alignment horizontal="center" vertical="center"/>
    </xf>
    <xf numFmtId="0" fontId="18" fillId="8" borderId="179" xfId="0" applyFont="1" applyFill="1" applyBorder="1" applyAlignment="1">
      <alignment horizontal="center" vertical="center"/>
    </xf>
    <xf numFmtId="0" fontId="18" fillId="8" borderId="181" xfId="0" applyFont="1" applyFill="1" applyBorder="1" applyAlignment="1">
      <alignment horizontal="center" vertical="center"/>
    </xf>
    <xf numFmtId="0" fontId="71" fillId="8" borderId="5" xfId="9" applyFont="1" applyFill="1" applyBorder="1" applyAlignment="1">
      <alignment horizontal="left" vertical="center" wrapText="1"/>
    </xf>
    <xf numFmtId="0" fontId="71" fillId="8" borderId="7" xfId="9" applyFont="1" applyFill="1" applyBorder="1" applyAlignment="1">
      <alignment horizontal="left" vertical="center" wrapText="1"/>
    </xf>
    <xf numFmtId="0" fontId="71" fillId="8" borderId="42" xfId="9" applyFont="1" applyFill="1" applyBorder="1" applyAlignment="1">
      <alignment horizontal="left" vertical="center" wrapText="1"/>
    </xf>
    <xf numFmtId="0" fontId="0" fillId="9" borderId="4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53" xfId="0" applyFill="1" applyBorder="1" applyAlignment="1">
      <alignment horizontal="center" vertical="center" wrapText="1"/>
    </xf>
    <xf numFmtId="0" fontId="22" fillId="6" borderId="40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166" xfId="0" applyFont="1" applyFill="1" applyBorder="1" applyAlignment="1">
      <alignment horizontal="center" vertical="center"/>
    </xf>
    <xf numFmtId="0" fontId="22" fillId="6" borderId="167" xfId="0" applyFont="1" applyFill="1" applyBorder="1" applyAlignment="1">
      <alignment horizontal="center" vertical="center"/>
    </xf>
    <xf numFmtId="0" fontId="22" fillId="6" borderId="173" xfId="0" applyFont="1" applyFill="1" applyBorder="1" applyAlignment="1">
      <alignment horizontal="center" vertical="center"/>
    </xf>
    <xf numFmtId="0" fontId="22" fillId="6" borderId="174" xfId="0" applyFont="1" applyFill="1" applyBorder="1" applyAlignment="1">
      <alignment horizontal="center" vertical="center"/>
    </xf>
    <xf numFmtId="0" fontId="0" fillId="8" borderId="42" xfId="0" applyFill="1" applyBorder="1" applyAlignment="1">
      <alignment horizontal="center" vertical="center" wrapText="1"/>
    </xf>
    <xf numFmtId="0" fontId="20" fillId="0" borderId="170" xfId="9" applyFont="1" applyBorder="1" applyAlignment="1">
      <alignment horizontal="left" vertical="center" wrapText="1"/>
    </xf>
    <xf numFmtId="0" fontId="20" fillId="0" borderId="215" xfId="9" applyFont="1" applyBorder="1" applyAlignment="1">
      <alignment horizontal="left" vertical="center" wrapText="1"/>
    </xf>
    <xf numFmtId="0" fontId="20" fillId="0" borderId="216" xfId="9" applyFont="1" applyBorder="1" applyAlignment="1">
      <alignment horizontal="left" vertical="center" wrapText="1"/>
    </xf>
    <xf numFmtId="0" fontId="5" fillId="9" borderId="4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8" fillId="8" borderId="5" xfId="9" applyFont="1" applyFill="1" applyBorder="1" applyAlignment="1">
      <alignment horizontal="center" wrapText="1"/>
    </xf>
    <xf numFmtId="0" fontId="58" fillId="8" borderId="7" xfId="9" applyFont="1" applyFill="1" applyBorder="1" applyAlignment="1">
      <alignment horizontal="center" wrapText="1"/>
    </xf>
    <xf numFmtId="0" fontId="58" fillId="8" borderId="5" xfId="9" applyFont="1" applyFill="1" applyBorder="1" applyAlignment="1">
      <alignment horizontal="center" vertical="center" wrapText="1"/>
    </xf>
    <xf numFmtId="0" fontId="58" fillId="8" borderId="7" xfId="9" applyFont="1" applyFill="1" applyBorder="1" applyAlignment="1">
      <alignment horizontal="center" vertical="center" wrapText="1"/>
    </xf>
    <xf numFmtId="0" fontId="58" fillId="8" borderId="42" xfId="9" applyFont="1" applyFill="1" applyBorder="1" applyAlignment="1">
      <alignment horizontal="center" vertical="center" wrapText="1"/>
    </xf>
    <xf numFmtId="0" fontId="86" fillId="9" borderId="59" xfId="0" applyFont="1" applyFill="1" applyBorder="1" applyAlignment="1">
      <alignment horizontal="center" vertical="center" wrapText="1"/>
    </xf>
    <xf numFmtId="0" fontId="86" fillId="9" borderId="37" xfId="0" applyFont="1" applyFill="1" applyBorder="1" applyAlignment="1">
      <alignment horizontal="center" vertical="center" wrapText="1"/>
    </xf>
    <xf numFmtId="0" fontId="81" fillId="8" borderId="5" xfId="9" applyFont="1" applyFill="1" applyBorder="1" applyAlignment="1">
      <alignment horizontal="center" vertical="center" wrapText="1"/>
    </xf>
    <xf numFmtId="0" fontId="81" fillId="8" borderId="7" xfId="9" applyFont="1" applyFill="1" applyBorder="1" applyAlignment="1">
      <alignment horizontal="center" vertical="center" wrapText="1"/>
    </xf>
    <xf numFmtId="0" fontId="81" fillId="8" borderId="42" xfId="9" applyFont="1" applyFill="1" applyBorder="1" applyAlignment="1">
      <alignment horizontal="center" vertical="center" wrapText="1"/>
    </xf>
    <xf numFmtId="0" fontId="81" fillId="8" borderId="3" xfId="9" applyFont="1" applyFill="1" applyBorder="1" applyAlignment="1">
      <alignment horizontal="center" vertical="center"/>
    </xf>
    <xf numFmtId="0" fontId="81" fillId="8" borderId="5" xfId="9" applyFont="1" applyFill="1" applyBorder="1" applyAlignment="1">
      <alignment horizontal="center" vertical="center"/>
    </xf>
    <xf numFmtId="0" fontId="86" fillId="9" borderId="39" xfId="0" applyFont="1" applyFill="1" applyBorder="1" applyAlignment="1">
      <alignment horizontal="center" vertical="center" wrapText="1"/>
    </xf>
    <xf numFmtId="0" fontId="86" fillId="9" borderId="3" xfId="0" applyFont="1" applyFill="1" applyBorder="1" applyAlignment="1">
      <alignment horizontal="center" vertical="center" wrapText="1"/>
    </xf>
    <xf numFmtId="0" fontId="86" fillId="9" borderId="5" xfId="0" applyFont="1" applyFill="1" applyBorder="1" applyAlignment="1">
      <alignment horizontal="center" vertical="center" wrapText="1"/>
    </xf>
    <xf numFmtId="0" fontId="81" fillId="8" borderId="3" xfId="9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86" fillId="0" borderId="7" xfId="0" applyFont="1" applyBorder="1" applyAlignment="1">
      <alignment vertical="center" wrapText="1"/>
    </xf>
    <xf numFmtId="0" fontId="81" fillId="0" borderId="5" xfId="0" applyFont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81" fillId="9" borderId="7" xfId="0" applyFont="1" applyFill="1" applyBorder="1" applyAlignment="1">
      <alignment horizontal="center" vertical="center" wrapText="1"/>
    </xf>
    <xf numFmtId="0" fontId="81" fillId="9" borderId="42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81" fillId="9" borderId="5" xfId="0" applyFont="1" applyFill="1" applyBorder="1" applyAlignment="1">
      <alignment horizontal="center" vertical="center" wrapText="1"/>
    </xf>
    <xf numFmtId="0" fontId="86" fillId="8" borderId="3" xfId="9" applyFont="1" applyFill="1" applyBorder="1" applyAlignment="1">
      <alignment horizontal="center" vertical="center" wrapText="1"/>
    </xf>
    <xf numFmtId="0" fontId="86" fillId="0" borderId="7" xfId="0" applyFont="1" applyBorder="1" applyAlignment="1">
      <alignment horizontal="center" vertical="center" wrapText="1"/>
    </xf>
    <xf numFmtId="0" fontId="86" fillId="0" borderId="42" xfId="0" applyFont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57" fillId="0" borderId="108" xfId="0" applyFont="1" applyBorder="1" applyAlignment="1">
      <alignment horizontal="center" vertical="center" wrapText="1"/>
    </xf>
    <xf numFmtId="0" fontId="57" fillId="0" borderId="109" xfId="0" applyFont="1" applyBorder="1" applyAlignment="1">
      <alignment horizontal="center" vertical="center" wrapText="1"/>
    </xf>
    <xf numFmtId="0" fontId="57" fillId="0" borderId="110" xfId="0" applyFont="1" applyBorder="1" applyAlignment="1">
      <alignment horizontal="center" vertical="center" wrapText="1"/>
    </xf>
    <xf numFmtId="0" fontId="57" fillId="0" borderId="136" xfId="0" applyFont="1" applyBorder="1" applyAlignment="1">
      <alignment horizontal="center" vertical="center" wrapText="1"/>
    </xf>
    <xf numFmtId="0" fontId="0" fillId="0" borderId="138" xfId="0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0" fontId="57" fillId="0" borderId="138" xfId="0" applyFont="1" applyBorder="1" applyAlignment="1">
      <alignment horizontal="center" vertical="center" wrapText="1"/>
    </xf>
    <xf numFmtId="0" fontId="0" fillId="8" borderId="5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8" borderId="5" xfId="0" applyFill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80" fillId="7" borderId="196" xfId="0" applyFont="1" applyFill="1" applyBorder="1" applyAlignment="1">
      <alignment horizontal="center" vertical="center"/>
    </xf>
    <xf numFmtId="0" fontId="80" fillId="7" borderId="197" xfId="0" applyFont="1" applyFill="1" applyBorder="1" applyAlignment="1">
      <alignment horizontal="center" vertical="center"/>
    </xf>
    <xf numFmtId="0" fontId="78" fillId="8" borderId="197" xfId="0" applyFont="1" applyFill="1" applyBorder="1" applyAlignment="1">
      <alignment horizontal="center" vertical="center"/>
    </xf>
    <xf numFmtId="0" fontId="78" fillId="8" borderId="198" xfId="0" applyFont="1" applyFill="1" applyBorder="1" applyAlignment="1">
      <alignment horizontal="center" vertical="center"/>
    </xf>
    <xf numFmtId="0" fontId="78" fillId="8" borderId="133" xfId="0" applyFont="1" applyFill="1" applyBorder="1" applyAlignment="1">
      <alignment horizontal="center" vertical="center"/>
    </xf>
    <xf numFmtId="0" fontId="78" fillId="8" borderId="200" xfId="0" applyFont="1" applyFill="1" applyBorder="1" applyAlignment="1">
      <alignment horizontal="center" vertical="center"/>
    </xf>
    <xf numFmtId="164" fontId="75" fillId="7" borderId="201" xfId="1" applyFont="1" applyFill="1" applyBorder="1" applyAlignment="1">
      <alignment horizontal="center" vertical="center" wrapText="1"/>
    </xf>
    <xf numFmtId="164" fontId="75" fillId="7" borderId="203" xfId="1" applyFont="1" applyFill="1" applyBorder="1" applyAlignment="1">
      <alignment horizontal="center" vertical="center" wrapText="1"/>
    </xf>
    <xf numFmtId="164" fontId="75" fillId="7" borderId="207" xfId="1" applyFont="1" applyFill="1" applyBorder="1" applyAlignment="1">
      <alignment horizontal="center" vertical="center" wrapText="1"/>
    </xf>
    <xf numFmtId="164" fontId="74" fillId="7" borderId="201" xfId="1" applyFont="1" applyFill="1" applyBorder="1" applyAlignment="1">
      <alignment horizontal="center" vertical="center" wrapText="1"/>
    </xf>
    <xf numFmtId="164" fontId="74" fillId="7" borderId="203" xfId="1" applyFont="1" applyFill="1" applyBorder="1" applyAlignment="1">
      <alignment horizontal="center" vertical="center" wrapText="1"/>
    </xf>
    <xf numFmtId="164" fontId="74" fillId="7" borderId="205" xfId="1" applyFont="1" applyFill="1" applyBorder="1" applyAlignment="1">
      <alignment horizontal="center" vertical="center" wrapText="1"/>
    </xf>
  </cellXfs>
  <cellStyles count="140">
    <cellStyle name="20% - Énfasis1 2" xfId="10" xr:uid="{D31A18FC-97F4-4780-A83B-1C1A1404DF8D}"/>
    <cellStyle name="20% - Énfasis2 2" xfId="11" xr:uid="{4E1BAB13-3B10-45A2-90AB-E466BC968314}"/>
    <cellStyle name="20% - Énfasis3 2" xfId="12" xr:uid="{322DC8EC-D713-4A5C-932A-44BD3223D67F}"/>
    <cellStyle name="20% - Énfasis4 2" xfId="13" xr:uid="{2735D2EA-87DB-49BC-B5E9-77A91424FC98}"/>
    <cellStyle name="20% - Énfasis5 2" xfId="14" xr:uid="{14D9A5CF-3DA6-48E3-9516-63B6A3E35319}"/>
    <cellStyle name="20% - Énfasis6 2" xfId="15" xr:uid="{1891AACF-BFD0-4D7A-B36B-532B820E5467}"/>
    <cellStyle name="40% - Énfasis1 2" xfId="16" xr:uid="{0BB6B43B-2E6A-43A2-8762-5656614542CA}"/>
    <cellStyle name="40% - Énfasis2 2" xfId="17" xr:uid="{80BF228A-F463-4B28-8082-5F59FB041738}"/>
    <cellStyle name="40% - Énfasis3 2" xfId="18" xr:uid="{B9AEFE1A-742D-46CE-B65E-642CD42352BD}"/>
    <cellStyle name="40% - Énfasis4 2" xfId="19" xr:uid="{F85CA658-BA5C-48EB-A64A-C06C52CE04F5}"/>
    <cellStyle name="40% - Énfasis5 2" xfId="20" xr:uid="{0799B29B-3551-43DC-BC7F-051B5F03BE30}"/>
    <cellStyle name="40% - Énfasis6 2" xfId="21" xr:uid="{C8445574-8DB9-406A-ACFF-FAFC991315F2}"/>
    <cellStyle name="60% - Énfasis1 2" xfId="22" xr:uid="{55147878-C8DE-4C7C-8AA2-711B813E60C6}"/>
    <cellStyle name="60% - Énfasis2 2" xfId="23" xr:uid="{C6E73377-55C5-47DF-8408-8CB5DA08E974}"/>
    <cellStyle name="60% - Énfasis3 2" xfId="24" xr:uid="{44A322A3-A1F3-4323-BDD4-97F55D040DAB}"/>
    <cellStyle name="60% - Énfasis4 2" xfId="25" xr:uid="{EEB2AD28-C652-4AC4-B986-8463DDF0E808}"/>
    <cellStyle name="60% - Énfasis5 2" xfId="26" xr:uid="{B747BC85-42ED-419E-8B5E-9645B1501F8D}"/>
    <cellStyle name="60% - Énfasis6 2" xfId="27" xr:uid="{737F20EF-B2DF-40A1-A42B-56C3BE9C646C}"/>
    <cellStyle name="Buena 2" xfId="28" xr:uid="{10E5508A-E1F2-4BBD-A585-A8C84595962D}"/>
    <cellStyle name="Bueno" xfId="139" builtinId="26"/>
    <cellStyle name="Cálculo 2" xfId="29" xr:uid="{0399929A-8A9A-4CF8-A54A-3BE735330C0E}"/>
    <cellStyle name="Celda de comprobación 2" xfId="30" xr:uid="{744689E7-6F88-4AC8-B998-117BD9250C01}"/>
    <cellStyle name="Celda vinculada 2" xfId="31" xr:uid="{22E17796-E001-4BD7-8209-896A66E10321}"/>
    <cellStyle name="Encabezado 4 2" xfId="32" xr:uid="{6B5A1108-1164-4B96-A7B6-B03EFC93EC50}"/>
    <cellStyle name="Énfasis1 2" xfId="33" xr:uid="{61BFF0BA-FA07-4AB9-AAD4-7373D5046B73}"/>
    <cellStyle name="Énfasis1 2 2" xfId="34" xr:uid="{1EB120DD-4CCB-4503-9964-973AD12F404D}"/>
    <cellStyle name="Énfasis2 2" xfId="35" xr:uid="{EE0B8D1B-319F-4A82-B913-9681653C2CF3}"/>
    <cellStyle name="Énfasis2 2 2" xfId="36" xr:uid="{9FF3F6B3-6DF6-44CD-8962-2FA84B7448F6}"/>
    <cellStyle name="Énfasis3 2" xfId="37" xr:uid="{B1E41E1D-644E-41B9-BD6A-BB9EE810BFA1}"/>
    <cellStyle name="Énfasis4 2" xfId="38" xr:uid="{73756271-019A-41DD-B22A-604DEE8292E9}"/>
    <cellStyle name="Énfasis5 2" xfId="39" xr:uid="{1DB152A5-DE6D-48A1-8393-8CB01D5F1053}"/>
    <cellStyle name="Énfasis6 2" xfId="40" xr:uid="{12296D0D-F196-4628-9025-1130B8059C48}"/>
    <cellStyle name="Entrada 2" xfId="41" xr:uid="{1A043947-841C-4B3C-A011-F736E81CD287}"/>
    <cellStyle name="Euro" xfId="6" xr:uid="{6A8E9892-F38A-42F5-88A8-3A798C7022D9}"/>
    <cellStyle name="Euro 2" xfId="43" xr:uid="{75E0510B-299D-4BD4-A121-F78AFA5252E0}"/>
    <cellStyle name="Euro 2 2" xfId="44" xr:uid="{64517560-EC8C-4FAC-A3A1-C1DB6C60C2E4}"/>
    <cellStyle name="Euro 3" xfId="45" xr:uid="{384D1C51-D5BE-428B-AC2D-44D6F07DAC98}"/>
    <cellStyle name="Euro 4" xfId="46" xr:uid="{147A42FB-A74A-40C5-A109-5B371E733318}"/>
    <cellStyle name="Euro 5" xfId="47" xr:uid="{DF74B007-B773-4942-A1DF-C6F750929684}"/>
    <cellStyle name="Euro 6" xfId="48" xr:uid="{87BE3F00-D78B-4CFB-ABD2-CEB79ECA6463}"/>
    <cellStyle name="Euro 7" xfId="42" xr:uid="{ABBBB0F6-2AD0-4AD5-B41C-7A3AEFA0C786}"/>
    <cellStyle name="Hipervínculo" xfId="136" builtinId="8"/>
    <cellStyle name="Hipervínculo 2" xfId="3" xr:uid="{FAF7DB00-7CA8-4851-B46F-9544C5CCC529}"/>
    <cellStyle name="Hipervínculo 3" xfId="49" xr:uid="{7A48A95E-D7CF-46C7-A6E7-E9856B03D762}"/>
    <cellStyle name="Hipervínculo 4" xfId="50" xr:uid="{05D2149B-964E-470D-BB5C-B92FCF8BBB69}"/>
    <cellStyle name="Incorrecto 2" xfId="51" xr:uid="{379ECCEE-C1C2-4BBF-9C3A-E33A329046DE}"/>
    <cellStyle name="Millares" xfId="1" builtinId="3"/>
    <cellStyle name="Millares [0] 2" xfId="5" xr:uid="{6E8E6748-4F42-4451-A6BD-32DC3C1F6F29}"/>
    <cellStyle name="Millares [0] 2 2" xfId="54" xr:uid="{32273AE2-D5F1-4BE4-A76E-634F057C01EB}"/>
    <cellStyle name="Millares [0] 2 3" xfId="55" xr:uid="{5522F78F-4FCE-4788-9D9C-499B4EBACB77}"/>
    <cellStyle name="Millares [0] 2 4" xfId="53" xr:uid="{6A7489C2-DAA8-442F-8048-FE0317A5FFA4}"/>
    <cellStyle name="Millares [0] 3" xfId="56" xr:uid="{DEDE11E8-E4A5-43E2-9361-543DF1148B82}"/>
    <cellStyle name="Millares [0] 3 2" xfId="57" xr:uid="{97AE5019-164E-4B2C-9E92-D1662FE12ECC}"/>
    <cellStyle name="Millares [0] 4" xfId="58" xr:uid="{615CA0C5-785B-4CDF-956A-8E018958BD6B}"/>
    <cellStyle name="Millares [0] 5" xfId="59" xr:uid="{270CD753-0945-4958-B48E-11A4CC3B6CF0}"/>
    <cellStyle name="Millares [0] 6" xfId="60" xr:uid="{A150E419-B17D-4EA6-89F6-50F4A0A83430}"/>
    <cellStyle name="Millares [0] 7" xfId="61" xr:uid="{5FA1D746-0A29-4473-95BB-7A1AEA3C916C}"/>
    <cellStyle name="Millares 10" xfId="62" xr:uid="{ED869610-00D9-42A2-AB58-18DC5902482D}"/>
    <cellStyle name="Millares 11" xfId="63" xr:uid="{FCBE26C8-F8D5-4A12-B321-FC6851331132}"/>
    <cellStyle name="Millares 12" xfId="64" xr:uid="{1E5ECE8D-DD5B-48D3-919A-D05FB9C925A8}"/>
    <cellStyle name="Millares 13" xfId="65" xr:uid="{8F86CEE0-DA85-463B-B6D7-CBB1F5DA153D}"/>
    <cellStyle name="Millares 14" xfId="66" xr:uid="{56363852-3F26-48BC-91F9-ED80145D4A55}"/>
    <cellStyle name="Millares 15" xfId="67" xr:uid="{DAD58022-EE28-4B6A-AD5A-DC301C45D140}"/>
    <cellStyle name="Millares 16" xfId="68" xr:uid="{06A29A88-80BC-4D3A-A29C-D4214881A3C6}"/>
    <cellStyle name="Millares 17" xfId="69" xr:uid="{46B3B28A-A468-4A49-9C57-1B1259EAA23C}"/>
    <cellStyle name="Millares 18" xfId="70" xr:uid="{60631CFF-7AE9-4194-82EE-CC2657BE33D5}"/>
    <cellStyle name="Millares 19" xfId="71" xr:uid="{E891A190-310B-46BA-8173-2E3B55468BEF}"/>
    <cellStyle name="Millares 2" xfId="7" xr:uid="{F17BF1AA-CCA3-4E9E-ACD9-AD823FA33BAF}"/>
    <cellStyle name="Millares 2 2" xfId="73" xr:uid="{35DA4DE2-F711-42B4-AED7-FA1B565DB063}"/>
    <cellStyle name="Millares 2 3" xfId="74" xr:uid="{38E27664-8C0B-45DF-9EA1-53E785D0E3D8}"/>
    <cellStyle name="Millares 2 4" xfId="72" xr:uid="{4024A110-8731-41B4-8775-7B5D04B72AD8}"/>
    <cellStyle name="Millares 20" xfId="75" xr:uid="{80655B41-61DE-4B41-9634-205B4CE26A35}"/>
    <cellStyle name="Millares 21" xfId="76" xr:uid="{082A2127-E7B6-4311-BC25-3E93C8F32C10}"/>
    <cellStyle name="Millares 22" xfId="77" xr:uid="{C412A959-9B64-4AAF-9070-8FDFF2856C41}"/>
    <cellStyle name="Millares 23" xfId="78" xr:uid="{46EC60C8-76B3-49A1-9792-D6EED7EEC409}"/>
    <cellStyle name="Millares 24" xfId="79" xr:uid="{236BA069-0C26-42AE-8236-52D084F1F0D0}"/>
    <cellStyle name="Millares 25" xfId="80" xr:uid="{B9C46C7E-9482-4886-A0B2-8A126E1F0EC4}"/>
    <cellStyle name="Millares 26" xfId="81" xr:uid="{D06E0386-9863-4AE1-98D2-E8527AF90B98}"/>
    <cellStyle name="Millares 27" xfId="82" xr:uid="{C833AC7F-1B09-4493-975E-4575612AEECD}"/>
    <cellStyle name="Millares 28" xfId="83" xr:uid="{E6AF53EF-C146-44D7-AD46-D44BB2E7F1AB}"/>
    <cellStyle name="Millares 29" xfId="84" xr:uid="{855A81F9-8301-48C7-B47A-C648BC24EFF3}"/>
    <cellStyle name="Millares 3" xfId="85" xr:uid="{E045B786-3D6A-4AA2-854B-852CFD7D2F80}"/>
    <cellStyle name="Millares 30" xfId="86" xr:uid="{8981E13C-418D-41F0-B353-AC55D455508C}"/>
    <cellStyle name="Millares 31" xfId="87" xr:uid="{F1C86B62-B619-4457-B4F9-24DA4C5ACFEE}"/>
    <cellStyle name="Millares 32" xfId="88" xr:uid="{29D93DDC-8E74-47B6-87D8-2F5A5EF35D9E}"/>
    <cellStyle name="Millares 33" xfId="89" xr:uid="{3AEDE879-4468-4131-8DAC-04E0EA592EB4}"/>
    <cellStyle name="Millares 34" xfId="90" xr:uid="{555B6DFD-D5F5-470B-91BB-53139EFEA362}"/>
    <cellStyle name="Millares 35" xfId="52" xr:uid="{9CAD093E-B20B-4EFB-A34B-A32D59FA507E}"/>
    <cellStyle name="Millares 36" xfId="132" xr:uid="{A6C22C13-B27A-469D-B11B-C8D4B8256A82}"/>
    <cellStyle name="Millares 37" xfId="133" xr:uid="{5FD90AB5-28A5-48EB-800C-8B3DD370F55F}"/>
    <cellStyle name="Millares 38" xfId="131" xr:uid="{6674B23B-3C6D-47DA-919A-A84A6FEDBD31}"/>
    <cellStyle name="Millares 39" xfId="134" xr:uid="{B0AEFDE8-8299-432E-AF09-60E2C84EF315}"/>
    <cellStyle name="Millares 4" xfId="91" xr:uid="{6C05475A-BDDD-4169-AA69-90F74FF4C5DA}"/>
    <cellStyle name="Millares 40" xfId="137" xr:uid="{763C23B9-B572-4C6A-BC19-5984B45B1FA1}"/>
    <cellStyle name="Millares 5" xfId="92" xr:uid="{C90A1233-3593-4430-8D00-286A3931F4CC}"/>
    <cellStyle name="Millares 6" xfId="93" xr:uid="{D46E3D93-1E30-4B96-AA7C-01319775F331}"/>
    <cellStyle name="Millares 7" xfId="94" xr:uid="{FAB0D1D2-8074-4C01-BBB9-BD863C41B41C}"/>
    <cellStyle name="Millares 8" xfId="95" xr:uid="{5B1D38DD-13E5-4823-9DEB-DEBBF1B916AF}"/>
    <cellStyle name="Millares 9" xfId="96" xr:uid="{172CF103-28A4-414D-BA2E-626FB3E6E660}"/>
    <cellStyle name="Moneda 2" xfId="97" xr:uid="{84357A4C-CAB6-4A20-937B-B5EA06A8223E}"/>
    <cellStyle name="Moneda 2 2" xfId="98" xr:uid="{C3619370-661A-45FB-B7B4-3C849F087C46}"/>
    <cellStyle name="Moneda 3" xfId="99" xr:uid="{CD03F56C-3E9F-4E16-8437-40F091B846E8}"/>
    <cellStyle name="Moneda 3 2" xfId="100" xr:uid="{44ED759A-2720-43E1-A8AD-CE7ECED6BFCE}"/>
    <cellStyle name="Moneda 4" xfId="101" xr:uid="{48DF5C14-E2D7-4BFA-AECB-ED6C0A3493A7}"/>
    <cellStyle name="Moneda 5" xfId="102" xr:uid="{AFECA54C-B768-47DF-BAC1-E21CE268F424}"/>
    <cellStyle name="Moneda 6" xfId="103" xr:uid="{07776788-B021-4A7A-994F-E64C9A493D94}"/>
    <cellStyle name="Moneda 7" xfId="104" xr:uid="{1ED1A390-3E96-4380-900D-93A9AB4294A0}"/>
    <cellStyle name="Moneda 8" xfId="105" xr:uid="{DD76A998-B65E-4F37-ADF3-190E7A56E454}"/>
    <cellStyle name="Neutral 2" xfId="106" xr:uid="{E82CF80A-314D-4524-BFCC-32CB6BFEEF17}"/>
    <cellStyle name="Normal" xfId="0" builtinId="0"/>
    <cellStyle name="Normal 2" xfId="4" xr:uid="{9EB714F9-0F74-4FF0-BCBC-E8C3D551D875}"/>
    <cellStyle name="Normal 2 2" xfId="107" xr:uid="{2B043210-FE5F-44F2-B778-5A4BC38087DB}"/>
    <cellStyle name="Normal 2 3" xfId="108" xr:uid="{73E4A020-6120-49F6-8740-83507B05DB9F}"/>
    <cellStyle name="Normal 2 4" xfId="109" xr:uid="{907E4B92-0D39-416B-90E0-633A2D8052A8}"/>
    <cellStyle name="Normal 3" xfId="110" xr:uid="{EE401FC3-3C7E-43EA-AE26-5CB49084C3D4}"/>
    <cellStyle name="Normal 3 2" xfId="111" xr:uid="{1F64F5DC-6951-4F01-98CD-2F28D6743700}"/>
    <cellStyle name="Normal 4" xfId="112" xr:uid="{3114F577-DDD7-4C39-947A-C6EFA4B5D0AA}"/>
    <cellStyle name="Normal 5" xfId="113" xr:uid="{04A1181A-A24F-4CA6-91B5-A68B26286A9D}"/>
    <cellStyle name="Normal 6" xfId="9" xr:uid="{BBDB3290-35D3-4FD6-A4E8-15F66719578E}"/>
    <cellStyle name="Normal 6 2" xfId="135" xr:uid="{49242442-910E-4C9C-A290-B98393D0060A}"/>
    <cellStyle name="Normal 6 3" xfId="138" xr:uid="{B657035F-213B-4FFA-8ED4-56E260555B29}"/>
    <cellStyle name="Notas 2" xfId="114" xr:uid="{55D4EE2D-BECA-4875-8E07-43012AC12284}"/>
    <cellStyle name="Notas 3" xfId="115" xr:uid="{049D5CD9-5496-445A-A0F1-70C944275FA9}"/>
    <cellStyle name="Porcentaje 2" xfId="8" xr:uid="{B2A9CB57-84BF-4FA6-B4A6-D800A2F9102B}"/>
    <cellStyle name="Porcentaje 2 2" xfId="116" xr:uid="{E0196D24-62D1-4737-BCB6-E03852C86540}"/>
    <cellStyle name="Porcentaje 2 3" xfId="117" xr:uid="{8C492229-CCA4-4BBE-80FE-805A7F6F47B6}"/>
    <cellStyle name="Porcentaje 3" xfId="118" xr:uid="{6032F575-00A4-455E-A456-8FCE85B29B57}"/>
    <cellStyle name="Porcentaje 4" xfId="119" xr:uid="{3D1C696D-1FBC-4956-8B8F-EA106A24DC0F}"/>
    <cellStyle name="Porcentaje 5" xfId="120" xr:uid="{19C2AED7-E506-43DD-834F-C4F9EA80D86B}"/>
    <cellStyle name="Porcentaje 6" xfId="121" xr:uid="{0C8EA628-4035-4993-971E-9E371F0CF357}"/>
    <cellStyle name="Salida 2" xfId="122" xr:uid="{68D91B38-AAD6-4064-9E9D-ABB28D461737}"/>
    <cellStyle name="Texto de advertencia 2" xfId="123" xr:uid="{20A3CEC4-0474-4D39-B0B1-3EC2FC1A41C4}"/>
    <cellStyle name="Texto explicativo 2" xfId="124" xr:uid="{A44A0AA8-7A0C-4598-890C-DC5EEA9838CB}"/>
    <cellStyle name="Título 1 2" xfId="125" xr:uid="{DDEF7CC9-E15B-473E-928A-CFF1060A694C}"/>
    <cellStyle name="Título 2 2" xfId="126" xr:uid="{F4CC99D8-DE20-4A50-A1F1-5231EC78B0A1}"/>
    <cellStyle name="Título 3 2" xfId="127" xr:uid="{D346F99E-C219-4DB8-A936-0512EC2DE85D}"/>
    <cellStyle name="Título 4" xfId="2" xr:uid="{A7A0A1AC-22AE-4929-9343-BBD0445EDA5B}"/>
    <cellStyle name="Título 4 2" xfId="129" xr:uid="{33600CFB-DB08-4079-AC6F-E6022B0D5AEE}"/>
    <cellStyle name="Título 4 3" xfId="128" xr:uid="{0F239C78-D33C-4718-8111-D3C4A2BC9FBC}"/>
    <cellStyle name="Total 2" xfId="130" xr:uid="{3DEDB1C8-CA07-4CE7-9CA6-EB2D48A1E1B5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304799</xdr:colOff>
      <xdr:row>1</xdr:row>
      <xdr:rowOff>281940</xdr:rowOff>
    </xdr:from>
    <xdr:to>
      <xdr:col>3</xdr:col>
      <xdr:colOff>177164</xdr:colOff>
      <xdr:row>1</xdr:row>
      <xdr:rowOff>1310640</xdr:rowOff>
    </xdr:to>
    <xdr:pic>
      <xdr:nvPicPr>
        <xdr:cNvPr id="2" name="Imagen 1" descr="logo Palafolls">
          <a:extLst>
            <a:ext uri="{FF2B5EF4-FFF2-40B4-BE49-F238E27FC236}">
              <a16:creationId xmlns:a16="http://schemas.microsoft.com/office/drawing/2014/main" id="{BBB5314D-1225-4A6D-96C7-60E579DC3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759" y="688340"/>
          <a:ext cx="3469005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2200275</xdr:colOff>
      <xdr:row>1</xdr:row>
      <xdr:rowOff>285750</xdr:rowOff>
    </xdr:from>
    <xdr:to>
      <xdr:col>7</xdr:col>
      <xdr:colOff>2346960</xdr:colOff>
      <xdr:row>1</xdr:row>
      <xdr:rowOff>1314450</xdr:rowOff>
    </xdr:to>
    <xdr:pic>
      <xdr:nvPicPr>
        <xdr:cNvPr id="3" name="Imagen 2" descr="logo Palafolls">
          <a:extLst>
            <a:ext uri="{FF2B5EF4-FFF2-40B4-BE49-F238E27FC236}">
              <a16:creationId xmlns:a16="http://schemas.microsoft.com/office/drawing/2014/main" id="{F06895F0-9C5C-49C0-8090-3195FCB42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675" y="692150"/>
          <a:ext cx="3601085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1419224</xdr:colOff>
      <xdr:row>1</xdr:row>
      <xdr:rowOff>121328</xdr:rowOff>
    </xdr:from>
    <xdr:to>
      <xdr:col>5</xdr:col>
      <xdr:colOff>1350041</xdr:colOff>
      <xdr:row>1</xdr:row>
      <xdr:rowOff>2078354</xdr:rowOff>
    </xdr:to>
    <xdr:pic>
      <xdr:nvPicPr>
        <xdr:cNvPr id="4" name="Imagen 3" descr="Resultado de imagen de ajuntament de palafolls">
          <a:extLst>
            <a:ext uri="{FF2B5EF4-FFF2-40B4-BE49-F238E27FC236}">
              <a16:creationId xmlns:a16="http://schemas.microsoft.com/office/drawing/2014/main" id="{622B351D-2C61-4F4C-A330-F33A9279F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4454" y="523283"/>
          <a:ext cx="2938812" cy="1955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181829</xdr:colOff>
      <xdr:row>0</xdr:row>
      <xdr:rowOff>49529</xdr:rowOff>
    </xdr:from>
    <xdr:to>
      <xdr:col>29</xdr:col>
      <xdr:colOff>819150</xdr:colOff>
      <xdr:row>1</xdr:row>
      <xdr:rowOff>276224</xdr:rowOff>
    </xdr:to>
    <xdr:pic>
      <xdr:nvPicPr>
        <xdr:cNvPr id="3" name="Imagen 2" descr="logo Palafolls">
          <a:extLst>
            <a:ext uri="{FF2B5EF4-FFF2-40B4-BE49-F238E27FC236}">
              <a16:creationId xmlns:a16="http://schemas.microsoft.com/office/drawing/2014/main" id="{844F7818-FEC4-424B-A7CA-23DF9199C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32329" y="49529"/>
          <a:ext cx="1523146" cy="455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isreu-my.sharepoint.com/Mes%20documents/March&#233;s%20nationaux/FILTRAUTO/Etudes/Allevard%20Rejna%20Charmes%202003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isreu-my.sharepoint.com/Users/Javier/Desktop/Archivos/Senmenat/Estudio%20Tecnico%202014%20prueba%20escandal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isreu-my.sharepoint.com/Users/USER/Documents/0%20.%20PROYECTOS%20ABIERTOS/ERA/Ajuntaments%20ERA/Estudi%20Tecnic%20Basic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isreu-my.sharepoint.com/Users/javierg.GOP/Documents/02.-%20OPERACIONES/SimulacionLFL2004_06J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isreu-my.sharepoint.com/Users/Conrad/Documentos/0%20CLIENTES%20CONTROL'A+/AJUNTAMENT%20DE%20LA%20GARRIGA/ESTUDIS%20TECNICS%20I%20ECONOMICS/ESCOLA%20DE%20MUSIC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isreu-my.sharepoint.com/Users/USER/Documents/0%20.%20PROYECTOS%20ABIERTOS/ERA/General%20Optica/Resum%20Estudi%20Tecni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isreu-my.sharepoint.com/Users/Usuario/Documents/Proyectos%20Abiertos/Diputacion%20Foral%20de%20Bizkaia/PLIEGOS%20DIPUTACION%20ESCRITORIO/Tabla%204%20Estudio%20T&#233;cnico%20DFB%20Rev%20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Grup%20ISS\Escandalls%20Base\Escandallos%20Base%202004\Escandallo%202004%20GLOB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isreu-my.sharepoint.com/Users/Conrad/Documentos/0%20CLIENTES%20CONTROL'A+/DIVERSIA%20SERVICIOS/CEM/APLI%2012-1319-M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on Sociale"/>
      <sheetName val="Tables"/>
      <sheetName val="Etude"/>
      <sheetName val="Investissements"/>
      <sheetName val="Fournitures sanitaires"/>
      <sheetName val="Vitrerie"/>
      <sheetName val="Nombre d'heures théoriques"/>
      <sheetName val="Organisation prévisionnelle"/>
      <sheetName val="Compte d'exploitation"/>
      <sheetName val="Compte d'exploitation réduit"/>
      <sheetName val="Offre tarifaire"/>
      <sheetName val="Dotation en matériel"/>
      <sheetName val="Dossier d'affaire"/>
      <sheetName val="Prix unitaires au m²"/>
    </sheetNames>
    <sheetDataSet>
      <sheetData sheetId="0">
        <row r="5">
          <cell r="C5" t="str">
            <v>ALLEVARD REJNA</v>
          </cell>
        </row>
        <row r="9">
          <cell r="C9" t="str">
            <v>88131 CHARMES CEDEX</v>
          </cell>
        </row>
        <row r="11">
          <cell r="C11" t="str">
            <v>DANIEL BARBE</v>
          </cell>
        </row>
        <row r="17">
          <cell r="C17" t="str">
            <v>03 29 38 20 53</v>
          </cell>
        </row>
        <row r="19">
          <cell r="C19" t="str">
            <v>03 29 38 82 93</v>
          </cell>
        </row>
        <row r="21">
          <cell r="C21" t="str">
            <v>allevard-rejna.comm</v>
          </cell>
        </row>
        <row r="23">
          <cell r="C23" t="str">
            <v>ONET SERVICES NANCY</v>
          </cell>
        </row>
        <row r="25">
          <cell r="C25" t="str">
            <v>JACQUES LEROY.</v>
          </cell>
        </row>
      </sheetData>
      <sheetData sheetId="1"/>
      <sheetData sheetId="2"/>
      <sheetData sheetId="3">
        <row r="36">
          <cell r="H36">
            <v>3904.0825</v>
          </cell>
        </row>
      </sheetData>
      <sheetData sheetId="4"/>
      <sheetData sheetId="5"/>
      <sheetData sheetId="6"/>
      <sheetData sheetId="7"/>
      <sheetData sheetId="8">
        <row r="64">
          <cell r="E64">
            <v>1041.8726759999997</v>
          </cell>
        </row>
        <row r="82">
          <cell r="E82">
            <v>0.19000000000000003</v>
          </cell>
        </row>
        <row r="101">
          <cell r="E101">
            <v>21.545020000000005</v>
          </cell>
        </row>
        <row r="110">
          <cell r="E110">
            <v>0.38500000000000001</v>
          </cell>
        </row>
        <row r="121">
          <cell r="E121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GENERAL"/>
      <sheetName val="Reestructuraciones"/>
      <sheetName val="RAZON SOCIAL"/>
      <sheetName val="RESUMEN RENDIMIENTOS"/>
      <sheetName val="ESTUDIO TECNICO"/>
      <sheetName val="Distribución Turnos"/>
      <sheetName val="Desglose coste unitario"/>
      <sheetName val="Resumen Horas Limpieza"/>
      <sheetName val="INDICADORES"/>
      <sheetName val="DISTRIBUCIÓN"/>
      <sheetName val="DISTRIBUCIÓN COSTE"/>
      <sheetName val="INDICADORES VARIOS"/>
      <sheetName val="DESGLOSE ECONOMICO"/>
      <sheetName val="COSTES DE PERSONAL"/>
      <sheetName val="TABLAS"/>
      <sheetName val="ORGANIZACION PROVISIONAL"/>
      <sheetName val="Resumen de Horas"/>
      <sheetName val="VALORACION DE COSTES"/>
      <sheetName val="Coste Estructura"/>
      <sheetName val="AMORTIZACIÓNES"/>
      <sheetName val="SUBCONTRATACIÓN"/>
      <sheetName val="CONSUMIBLES HIGIENICOS"/>
      <sheetName val="Tareas Especialista"/>
      <sheetName val="Cuenta de Explotación"/>
      <sheetName val="Cuenta de Resultados Analitica"/>
      <sheetName val="DATOS VARIOS"/>
      <sheetName val="DATOS PERSONAL"/>
      <sheetName val="Auditoria Exter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E6">
            <v>1</v>
          </cell>
          <cell r="F6">
            <v>2</v>
          </cell>
          <cell r="G6">
            <v>3</v>
          </cell>
          <cell r="H6">
            <v>4</v>
          </cell>
          <cell r="I6">
            <v>5</v>
          </cell>
          <cell r="J6">
            <v>6</v>
          </cell>
          <cell r="K6">
            <v>7</v>
          </cell>
          <cell r="L6">
            <v>8</v>
          </cell>
          <cell r="M6">
            <v>9</v>
          </cell>
          <cell r="N6">
            <v>10</v>
          </cell>
        </row>
        <row r="7">
          <cell r="F7" t="str">
            <v>LIMPIADORA</v>
          </cell>
          <cell r="G7" t="str">
            <v>PEON ESPECIALISTA</v>
          </cell>
          <cell r="H7" t="str">
            <v>ESPECIALISTA</v>
          </cell>
          <cell r="I7" t="str">
            <v>COND. LIMPIADOR</v>
          </cell>
          <cell r="J7" t="str">
            <v>RESPONSABLE EQUIPO</v>
          </cell>
          <cell r="K7" t="str">
            <v>ENCARGADO DE EDIFICIO</v>
          </cell>
          <cell r="L7" t="str">
            <v>SUPERVISOR DE SECTOR</v>
          </cell>
          <cell r="M7" t="str">
            <v>SUPERVISOR DE ZONA</v>
          </cell>
          <cell r="N7" t="str">
            <v>ENCARGADO GENERAL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GENERAL"/>
      <sheetName val="Reestructuraciones"/>
      <sheetName val="RAZON SOCIAL"/>
      <sheetName val="RESUMEN RENDIMIENTOS"/>
      <sheetName val="TABLAS"/>
      <sheetName val="ESTUDIO TECNICO"/>
      <sheetName val="Distribución Turnos"/>
      <sheetName val="Desglose coste unitario"/>
      <sheetName val="Resumen Horas Limpieza"/>
      <sheetName val="INDICADORES"/>
      <sheetName val="DISTRIBUCIÓN"/>
      <sheetName val="DISTRIBUCIÓN COSTE"/>
      <sheetName val="INDICADORES VARIOS"/>
      <sheetName val="DESGLOSE ECONOMICO"/>
      <sheetName val="COSTES DE PERSONAL"/>
      <sheetName val="ORGANIZACION PROVISIONAL"/>
      <sheetName val="Resumen de Horas"/>
      <sheetName val="VALORACION DE COSTES"/>
      <sheetName val="Coste Estructura"/>
      <sheetName val="AMORTIZACIÓNES"/>
      <sheetName val="SUBCONTRATACIÓN"/>
      <sheetName val="CONSUMIBLES HIGIENICOS"/>
      <sheetName val="Tareas Especialista"/>
      <sheetName val="Cuenta de Explotación"/>
      <sheetName val="Cuenta de Resultados Analitica"/>
      <sheetName val="DATOS VARIOS"/>
      <sheetName val="PERSONAL"/>
      <sheetName val="DATOS PERSONAL"/>
      <sheetName val="Rendiments"/>
    </sheetNames>
    <sheetDataSet>
      <sheetData sheetId="0"/>
      <sheetData sheetId="1"/>
      <sheetData sheetId="2"/>
      <sheetData sheetId="3"/>
      <sheetData sheetId="4">
        <row r="7">
          <cell r="D7">
            <v>0</v>
          </cell>
        </row>
        <row r="8">
          <cell r="D8" t="str">
            <v>LIMPIADORA</v>
          </cell>
        </row>
        <row r="9">
          <cell r="D9" t="str">
            <v>PEON ESPECIALISTA</v>
          </cell>
        </row>
        <row r="10">
          <cell r="D10" t="str">
            <v>ESPECIALISTA</v>
          </cell>
        </row>
        <row r="11">
          <cell r="D11" t="str">
            <v>COND. LIMPIADOR</v>
          </cell>
        </row>
        <row r="12">
          <cell r="D12" t="str">
            <v>RESPONSABLE EQUIPO</v>
          </cell>
        </row>
        <row r="13">
          <cell r="D13" t="str">
            <v>ENCARGADO DE EDIFICIO</v>
          </cell>
        </row>
        <row r="14">
          <cell r="D14" t="str">
            <v>SUPERVISOR DE SECTOR</v>
          </cell>
        </row>
        <row r="15">
          <cell r="D15" t="str">
            <v>SUPERVISOR DE ZONA</v>
          </cell>
        </row>
        <row r="16">
          <cell r="D16" t="str">
            <v>ENCARGADO GENERAL</v>
          </cell>
        </row>
        <row r="61">
          <cell r="D61">
            <v>0</v>
          </cell>
        </row>
        <row r="62">
          <cell r="D62" t="str">
            <v>Almacenes</v>
          </cell>
        </row>
        <row r="63">
          <cell r="D63" t="str">
            <v>Aulas</v>
          </cell>
        </row>
        <row r="64">
          <cell r="D64" t="str">
            <v>Baños y vestuarios</v>
          </cell>
        </row>
        <row r="65">
          <cell r="D65" t="str">
            <v>Comedores offices</v>
          </cell>
        </row>
        <row r="66">
          <cell r="D66" t="str">
            <v>Despachos</v>
          </cell>
        </row>
        <row r="67">
          <cell r="D67" t="str">
            <v>Escaleras y ascensores</v>
          </cell>
        </row>
        <row r="68">
          <cell r="D68" t="str">
            <v>Pasillos</v>
          </cell>
        </row>
        <row r="69">
          <cell r="D69" t="str">
            <v>Salas de tecnicas</v>
          </cell>
        </row>
        <row r="70">
          <cell r="D70" t="str">
            <v>Terrazas</v>
          </cell>
        </row>
        <row r="71">
          <cell r="D71" t="str">
            <v>Vestibulos y accesos</v>
          </cell>
        </row>
        <row r="72">
          <cell r="D72" t="str">
            <v>Aparcamiento</v>
          </cell>
        </row>
        <row r="73">
          <cell r="D73" t="str">
            <v>Otros</v>
          </cell>
        </row>
        <row r="74">
          <cell r="D74" t="str">
            <v>Exteriores</v>
          </cell>
        </row>
        <row r="94">
          <cell r="D94">
            <v>0</v>
          </cell>
        </row>
        <row r="95">
          <cell r="D95" t="str">
            <v>Almacen</v>
          </cell>
        </row>
        <row r="96">
          <cell r="D96" t="str">
            <v>Archivos</v>
          </cell>
        </row>
        <row r="97">
          <cell r="D97" t="str">
            <v>Auditorio</v>
          </cell>
        </row>
        <row r="98">
          <cell r="D98" t="str">
            <v>Aula Infantil</v>
          </cell>
        </row>
        <row r="99">
          <cell r="D99" t="str">
            <v>Ascensores</v>
          </cell>
        </row>
        <row r="100">
          <cell r="D100" t="str">
            <v>Aulas</v>
          </cell>
        </row>
        <row r="101">
          <cell r="D101" t="str">
            <v>Baños</v>
          </cell>
        </row>
        <row r="102">
          <cell r="D102" t="str">
            <v>Biblioteca</v>
          </cell>
        </row>
        <row r="103">
          <cell r="D103" t="str">
            <v>Capilla</v>
          </cell>
        </row>
        <row r="104">
          <cell r="D104" t="str">
            <v>Consultorio</v>
          </cell>
        </row>
        <row r="105">
          <cell r="D105" t="str">
            <v>Cocinas completo</v>
          </cell>
        </row>
        <row r="106">
          <cell r="D106" t="str">
            <v>Cocinas superficies</v>
          </cell>
        </row>
        <row r="107">
          <cell r="D107" t="str">
            <v>Comedor de suelos</v>
          </cell>
        </row>
        <row r="108">
          <cell r="D108" t="str">
            <v>Comedor completo</v>
          </cell>
        </row>
        <row r="109">
          <cell r="D109" t="str">
            <v>Despachos</v>
          </cell>
        </row>
        <row r="110">
          <cell r="D110" t="str">
            <v>Duchas</v>
          </cell>
        </row>
        <row r="111">
          <cell r="D111" t="str">
            <v>Escaleras</v>
          </cell>
        </row>
        <row r="112">
          <cell r="D112" t="str">
            <v>Entrada Exterior</v>
          </cell>
        </row>
        <row r="113">
          <cell r="D113" t="str">
            <v>Gimnasio</v>
          </cell>
        </row>
        <row r="114">
          <cell r="D114" t="str">
            <v>Habitaciones con baño</v>
          </cell>
        </row>
        <row r="115">
          <cell r="D115" t="str">
            <v>Habitaciones sin baño</v>
          </cell>
        </row>
        <row r="116">
          <cell r="D116" t="str">
            <v>Habitaciones de guardia</v>
          </cell>
        </row>
        <row r="117">
          <cell r="D117" t="str">
            <v>Laboratorios</v>
          </cell>
        </row>
        <row r="118">
          <cell r="D118" t="str">
            <v>Pista Deportiva</v>
          </cell>
        </row>
        <row r="119">
          <cell r="D119" t="str">
            <v>Pasillos</v>
          </cell>
        </row>
        <row r="120">
          <cell r="D120" t="str">
            <v>Pasillos M P</v>
          </cell>
        </row>
        <row r="121">
          <cell r="D121" t="str">
            <v>Pasillos M M</v>
          </cell>
        </row>
        <row r="122">
          <cell r="D122" t="str">
            <v>Pasillos M G</v>
          </cell>
        </row>
        <row r="123">
          <cell r="D123" t="str">
            <v>Pasillos M SG</v>
          </cell>
        </row>
        <row r="124">
          <cell r="D124" t="str">
            <v>Patio exterior</v>
          </cell>
        </row>
        <row r="125">
          <cell r="D125" t="str">
            <v>Parking exterior G</v>
          </cell>
        </row>
        <row r="126">
          <cell r="D126" t="str">
            <v>Parking interior P</v>
          </cell>
        </row>
        <row r="127">
          <cell r="D127" t="str">
            <v>Parking interior M</v>
          </cell>
        </row>
        <row r="128">
          <cell r="D128" t="str">
            <v>Parking exterior G</v>
          </cell>
        </row>
        <row r="129">
          <cell r="D129" t="str">
            <v>Playa Piscina</v>
          </cell>
        </row>
        <row r="130">
          <cell r="D130" t="str">
            <v>Rehabilitacion</v>
          </cell>
        </row>
        <row r="131">
          <cell r="D131" t="str">
            <v>Sala de ventas P</v>
          </cell>
        </row>
        <row r="132">
          <cell r="D132" t="str">
            <v>Sala de ventas M</v>
          </cell>
        </row>
        <row r="133">
          <cell r="D133" t="str">
            <v>Sala de ventas G</v>
          </cell>
        </row>
        <row r="134">
          <cell r="D134" t="str">
            <v>Sala de ventas SG &gt; 2500</v>
          </cell>
        </row>
        <row r="135">
          <cell r="D135" t="str">
            <v>Salas Blancas</v>
          </cell>
        </row>
        <row r="136">
          <cell r="D136" t="str">
            <v>Salas de maquinas</v>
          </cell>
        </row>
        <row r="137">
          <cell r="D137" t="str">
            <v>Salas de espera</v>
          </cell>
        </row>
        <row r="138">
          <cell r="D138" t="str">
            <v>Sala de reuniones</v>
          </cell>
        </row>
        <row r="139">
          <cell r="D139" t="str">
            <v>Saunas Hielo</v>
          </cell>
        </row>
        <row r="140">
          <cell r="D140" t="str">
            <v>Solarium</v>
          </cell>
        </row>
        <row r="141">
          <cell r="D141" t="str">
            <v>Vestibulos</v>
          </cell>
        </row>
        <row r="142">
          <cell r="D142" t="str">
            <v>Vestibulo fre M P</v>
          </cell>
        </row>
        <row r="143">
          <cell r="D143" t="str">
            <v>Vestibulos fre M M</v>
          </cell>
        </row>
        <row r="144">
          <cell r="D144" t="str">
            <v>Vestibulo fre M G</v>
          </cell>
        </row>
        <row r="145">
          <cell r="D145" t="str">
            <v>Vestibulo fre M SG</v>
          </cell>
        </row>
        <row r="146">
          <cell r="D146" t="str">
            <v>Vestuarios Taquillas</v>
          </cell>
        </row>
        <row r="147">
          <cell r="D147" t="str">
            <v>Vestuarios Completos</v>
          </cell>
        </row>
        <row r="148">
          <cell r="D148" t="str">
            <v>Vestibulo fre M SG</v>
          </cell>
        </row>
        <row r="149">
          <cell r="D149" t="str">
            <v>Vestuarios Taquillas</v>
          </cell>
        </row>
        <row r="150">
          <cell r="D150" t="str">
            <v>Suelos Despachos</v>
          </cell>
        </row>
        <row r="151">
          <cell r="D151" t="str">
            <v>Mobiliario Despachos</v>
          </cell>
        </row>
        <row r="152">
          <cell r="D152" t="str">
            <v>Aplicación de emulsiones</v>
          </cell>
        </row>
        <row r="153">
          <cell r="D153" t="str">
            <v>Aplicación de emulsiones, decapado</v>
          </cell>
        </row>
        <row r="154">
          <cell r="D154" t="str">
            <v>Cristalizado de Suelos</v>
          </cell>
        </row>
        <row r="155">
          <cell r="D155" t="str">
            <v>Decapado Cristalizado de Suelos</v>
          </cell>
        </row>
        <row r="156">
          <cell r="D156" t="str">
            <v>Limpieza de Moquetas Champú</v>
          </cell>
        </row>
        <row r="157">
          <cell r="D157" t="str">
            <v>Limpieza de Moquetas IE</v>
          </cell>
        </row>
        <row r="158">
          <cell r="D158" t="str">
            <v>Cristales</v>
          </cell>
        </row>
        <row r="159">
          <cell r="D159" t="str">
            <v>Cristales escaparates</v>
          </cell>
        </row>
        <row r="160">
          <cell r="D160" t="str">
            <v>Cristales cocinas</v>
          </cell>
        </row>
        <row r="161">
          <cell r="D161" t="str">
            <v>Cristales Obra</v>
          </cell>
        </row>
        <row r="162">
          <cell r="D162" t="str">
            <v>Paredes Alicatadas</v>
          </cell>
        </row>
        <row r="163">
          <cell r="D163" t="str">
            <v>Techos PVC</v>
          </cell>
        </row>
        <row r="164">
          <cell r="D164" t="str">
            <v>Limpieza de Graderias exteriores</v>
          </cell>
        </row>
        <row r="165">
          <cell r="D165" t="str">
            <v>Limpieza de Graderias interiores</v>
          </cell>
        </row>
        <row r="166">
          <cell r="D166" t="str">
            <v>Sala Gimnasia Diafana</v>
          </cell>
        </row>
        <row r="167">
          <cell r="D167" t="str">
            <v>Vacio 4</v>
          </cell>
        </row>
        <row r="168">
          <cell r="D168" t="str">
            <v>Vacio 5</v>
          </cell>
        </row>
        <row r="169">
          <cell r="D169" t="str">
            <v>Vacio 6</v>
          </cell>
        </row>
        <row r="170">
          <cell r="D170" t="str">
            <v>Vacio 7</v>
          </cell>
        </row>
        <row r="171">
          <cell r="D171" t="str">
            <v>Vacio 8</v>
          </cell>
        </row>
        <row r="172">
          <cell r="D172" t="str">
            <v>Vacio 9</v>
          </cell>
        </row>
        <row r="173">
          <cell r="D173" t="str">
            <v>Vacio 14</v>
          </cell>
        </row>
        <row r="174">
          <cell r="D174" t="str">
            <v>Vacio 10</v>
          </cell>
        </row>
        <row r="175">
          <cell r="D175" t="str">
            <v>Vacio 11</v>
          </cell>
        </row>
        <row r="176">
          <cell r="D176" t="str">
            <v>Vacio 12</v>
          </cell>
        </row>
        <row r="177">
          <cell r="D177" t="str">
            <v>Vacio 13</v>
          </cell>
        </row>
        <row r="178">
          <cell r="D178" t="str">
            <v>Vacio 15</v>
          </cell>
        </row>
        <row r="179">
          <cell r="D179" t="str">
            <v>Vacio 16</v>
          </cell>
        </row>
        <row r="180">
          <cell r="D180" t="str">
            <v>Vacio 17</v>
          </cell>
        </row>
        <row r="181">
          <cell r="D181" t="str">
            <v>Vacio 18</v>
          </cell>
        </row>
        <row r="182">
          <cell r="D182" t="str">
            <v>Vacio 19</v>
          </cell>
        </row>
        <row r="183">
          <cell r="D183" t="str">
            <v>Mantenimiento altas</v>
          </cell>
        </row>
        <row r="184">
          <cell r="D184" t="str">
            <v>Aclarado</v>
          </cell>
        </row>
        <row r="185">
          <cell r="D185" t="str">
            <v>Aplicación de emulsiones</v>
          </cell>
        </row>
        <row r="186">
          <cell r="D186" t="str">
            <v>Aspiracion de agua</v>
          </cell>
        </row>
        <row r="187">
          <cell r="D187" t="str">
            <v>Aspiracion de polvo en moquetas</v>
          </cell>
        </row>
        <row r="188">
          <cell r="D188" t="str">
            <v>Aspirado paredes tapizadas</v>
          </cell>
        </row>
        <row r="189">
          <cell r="D189" t="str">
            <v>Barrido de suelos</v>
          </cell>
        </row>
        <row r="190">
          <cell r="D190" t="str">
            <v>Barrido Humedo 1,5 m</v>
          </cell>
        </row>
        <row r="191">
          <cell r="D191" t="str">
            <v>Barrido Humedo 45 cm</v>
          </cell>
        </row>
        <row r="192">
          <cell r="D192" t="str">
            <v>Barrido Humedo 75 cm</v>
          </cell>
        </row>
        <row r="193">
          <cell r="D193" t="str">
            <v>Barrido Mec G</v>
          </cell>
        </row>
        <row r="194">
          <cell r="D194" t="str">
            <v>Barrido Mec M</v>
          </cell>
        </row>
        <row r="195">
          <cell r="D195" t="str">
            <v>Barrido Mec P</v>
          </cell>
        </row>
        <row r="196">
          <cell r="D196" t="str">
            <v>Barrido Mec SG</v>
          </cell>
        </row>
        <row r="197">
          <cell r="D197" t="str">
            <v>Desempolvado de mobiliario</v>
          </cell>
        </row>
        <row r="198">
          <cell r="D198" t="str">
            <v>Desempolvado de paredes</v>
          </cell>
        </row>
        <row r="199">
          <cell r="D199" t="str">
            <v>Desempolvado de paredes con mopsec</v>
          </cell>
        </row>
        <row r="200">
          <cell r="D200" t="str">
            <v>Desempolvado de persionas con mopsec</v>
          </cell>
        </row>
        <row r="201">
          <cell r="D201" t="str">
            <v>Desempolvado de puertas y marcos</v>
          </cell>
        </row>
        <row r="202">
          <cell r="D202" t="str">
            <v>Desempolvado de puntos de luz</v>
          </cell>
        </row>
        <row r="203">
          <cell r="D203" t="str">
            <v>Desempolvado de radiadores</v>
          </cell>
        </row>
        <row r="204">
          <cell r="D204" t="str">
            <v>Desempolvado de techos</v>
          </cell>
        </row>
        <row r="205">
          <cell r="D205" t="str">
            <v>Fregado a fondo de paredes</v>
          </cell>
        </row>
        <row r="206">
          <cell r="D206" t="str">
            <v>Fregado con mocho domestico</v>
          </cell>
        </row>
        <row r="207">
          <cell r="D207" t="str">
            <v>Fregado con mopa. Cubo doble</v>
          </cell>
        </row>
        <row r="208">
          <cell r="D208" t="str">
            <v>Fregado con mopa. Cubo sencillo</v>
          </cell>
        </row>
        <row r="209">
          <cell r="D209" t="str">
            <v>Fregado con sistema Bio</v>
          </cell>
        </row>
        <row r="210">
          <cell r="D210" t="str">
            <v>Fregado con sistema pretratado</v>
          </cell>
        </row>
        <row r="211">
          <cell r="D211" t="str">
            <v>Fregado mecanico de suelos Fregadora G</v>
          </cell>
        </row>
        <row r="212">
          <cell r="D212" t="str">
            <v>Fregado mecanico de suelos Fregadora M</v>
          </cell>
        </row>
        <row r="213">
          <cell r="D213" t="str">
            <v>Fregado mecanico de suelos Fregadora P</v>
          </cell>
        </row>
        <row r="214">
          <cell r="D214" t="str">
            <v>Fregado mecanico de suelos Fregadora SG</v>
          </cell>
        </row>
        <row r="215">
          <cell r="D215" t="str">
            <v>Fregado mecanico de suelos Rotativa</v>
          </cell>
        </row>
        <row r="216">
          <cell r="D216" t="str">
            <v>Limpieza a fondo de mobiliario</v>
          </cell>
        </row>
        <row r="217">
          <cell r="D217" t="str">
            <v>Limpieza a fondo de persianas</v>
          </cell>
        </row>
        <row r="218">
          <cell r="D218" t="str">
            <v>Limpieza de accesorios y dispensadores en aseos</v>
          </cell>
        </row>
        <row r="219">
          <cell r="D219" t="str">
            <v>Limpieza de alicatados</v>
          </cell>
        </row>
        <row r="220">
          <cell r="D220" t="str">
            <v>Limpieza de barandillas</v>
          </cell>
        </row>
        <row r="221">
          <cell r="D221" t="str">
            <v>Limpieza de cristales exteriores</v>
          </cell>
        </row>
        <row r="222">
          <cell r="D222" t="str">
            <v>Limpieza de cristales interiores</v>
          </cell>
        </row>
        <row r="223">
          <cell r="D223" t="str">
            <v>Limpieza de cuñas y bandejas</v>
          </cell>
        </row>
        <row r="224">
          <cell r="D224" t="str">
            <v>Limpieza de espejos</v>
          </cell>
        </row>
        <row r="225">
          <cell r="D225" t="str">
            <v>Limpieza de juguetes</v>
          </cell>
        </row>
        <row r="226">
          <cell r="D226" t="str">
            <v>Limpieza de moquetas con shampu</v>
          </cell>
        </row>
        <row r="227">
          <cell r="D227" t="str">
            <v>Limpieza de moquetas Host</v>
          </cell>
        </row>
        <row r="228">
          <cell r="D228" t="str">
            <v>Limpieza de Moquetas IE</v>
          </cell>
        </row>
        <row r="229">
          <cell r="D229" t="str">
            <v xml:space="preserve">Limpieza de papeleras </v>
          </cell>
        </row>
        <row r="230">
          <cell r="D230" t="str">
            <v>Limpieza de paredes con rastrillo</v>
          </cell>
        </row>
        <row r="231">
          <cell r="D231" t="str">
            <v>Limpieza de puertas y marcos</v>
          </cell>
        </row>
        <row r="232">
          <cell r="D232" t="str">
            <v>Limpieza de puntos de luz</v>
          </cell>
        </row>
        <row r="233">
          <cell r="D233" t="str">
            <v>Limpieza de salas de ordenadores</v>
          </cell>
        </row>
        <row r="234">
          <cell r="D234" t="str">
            <v>Limpieza de sanitarios Wc</v>
          </cell>
        </row>
        <row r="235">
          <cell r="D235" t="str">
            <v>Limpieza elementos superficies verticales</v>
          </cell>
        </row>
        <row r="236">
          <cell r="D236" t="str">
            <v>Limpieza humeda/desinfeccion de mobiliario</v>
          </cell>
        </row>
        <row r="237">
          <cell r="D237" t="str">
            <v>Limpieza humeda/desinfeccion de paredes</v>
          </cell>
        </row>
        <row r="238">
          <cell r="D238" t="str">
            <v>Limpieza humeda/desinfeccion de techos</v>
          </cell>
        </row>
        <row r="239">
          <cell r="D239" t="str">
            <v xml:space="preserve">Limpieza Lavabos, picas </v>
          </cell>
        </row>
        <row r="240">
          <cell r="D240" t="str">
            <v>Limpieza porche clase infantil</v>
          </cell>
        </row>
        <row r="241">
          <cell r="D241" t="str">
            <v xml:space="preserve">Limpieza presión </v>
          </cell>
        </row>
        <row r="242">
          <cell r="D242" t="str">
            <v>Metodo spray con maquina de alta velocidad</v>
          </cell>
        </row>
        <row r="243">
          <cell r="D243" t="str">
            <v>Neutralizado de suelos</v>
          </cell>
        </row>
        <row r="244">
          <cell r="D244" t="str">
            <v>Playa Piscina</v>
          </cell>
        </row>
        <row r="245">
          <cell r="D245" t="str">
            <v>Pulverizado</v>
          </cell>
        </row>
        <row r="246">
          <cell r="D246" t="str">
            <v>Repaso de cristales</v>
          </cell>
        </row>
        <row r="247">
          <cell r="D247" t="str">
            <v>Retirada papeles patios exteriores</v>
          </cell>
        </row>
        <row r="248">
          <cell r="D248" t="str">
            <v>Cristalizado de suelos</v>
          </cell>
        </row>
        <row r="249">
          <cell r="D249" t="str">
            <v>Tratamiento de suelos Aplicacion de emulsiones</v>
          </cell>
        </row>
        <row r="250">
          <cell r="D250" t="str">
            <v xml:space="preserve">Vaciado de papeleras </v>
          </cell>
        </row>
        <row r="251">
          <cell r="D251" t="str">
            <v>Vaciado papeleras aparcamiento</v>
          </cell>
        </row>
        <row r="252">
          <cell r="D252" t="str">
            <v>Limpieza de campana extractora</v>
          </cell>
        </row>
        <row r="253">
          <cell r="D253" t="str">
            <v>Limpieza de mobiliario cocina</v>
          </cell>
        </row>
        <row r="254">
          <cell r="D254" t="str">
            <v>Limpieza de rejillas y sumideros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</sheetData>
      <sheetData sheetId="5">
        <row r="7">
          <cell r="BR7">
            <v>19500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F3" t="str">
            <v>Preu unitari</v>
          </cell>
          <cell r="J3" t="str">
            <v>Duracio de la amortitzacio en mesos</v>
          </cell>
        </row>
        <row r="4">
          <cell r="F4">
            <v>796.10249999999996</v>
          </cell>
          <cell r="J4">
            <v>0</v>
          </cell>
        </row>
        <row r="5">
          <cell r="F5">
            <v>830.55000000000007</v>
          </cell>
          <cell r="J5">
            <v>0</v>
          </cell>
        </row>
        <row r="6">
          <cell r="F6">
            <v>707.48987854251016</v>
          </cell>
          <cell r="J6">
            <v>0</v>
          </cell>
        </row>
        <row r="7">
          <cell r="F7">
            <v>913.34999999999991</v>
          </cell>
          <cell r="J7">
            <v>0</v>
          </cell>
        </row>
        <row r="8">
          <cell r="F8">
            <v>927.08249999999998</v>
          </cell>
          <cell r="J8">
            <v>0</v>
          </cell>
        </row>
        <row r="9">
          <cell r="F9">
            <v>935.82749999999999</v>
          </cell>
          <cell r="J9">
            <v>0</v>
          </cell>
        </row>
        <row r="10">
          <cell r="F10">
            <v>949.30500000000006</v>
          </cell>
          <cell r="J10">
            <v>0</v>
          </cell>
        </row>
        <row r="11">
          <cell r="F11">
            <v>384.86842105263156</v>
          </cell>
          <cell r="J11">
            <v>0</v>
          </cell>
        </row>
        <row r="12">
          <cell r="F12">
            <v>1257.0850202429149</v>
          </cell>
          <cell r="J12">
            <v>0</v>
          </cell>
        </row>
        <row r="13">
          <cell r="F13">
            <v>1414.2206477732793</v>
          </cell>
          <cell r="J13">
            <v>0</v>
          </cell>
        </row>
        <row r="14">
          <cell r="F14">
            <v>1571.356275303644</v>
          </cell>
          <cell r="J14">
            <v>0</v>
          </cell>
        </row>
        <row r="15">
          <cell r="F15">
            <v>1728.4919028340082</v>
          </cell>
          <cell r="J15">
            <v>0</v>
          </cell>
        </row>
        <row r="16">
          <cell r="F16">
            <v>1807.0597165991903</v>
          </cell>
          <cell r="J16">
            <v>0</v>
          </cell>
        </row>
        <row r="17">
          <cell r="F17">
            <v>1807.0597165991903</v>
          </cell>
          <cell r="J17">
            <v>0</v>
          </cell>
        </row>
        <row r="18">
          <cell r="F18">
            <v>1885.6275303643727</v>
          </cell>
          <cell r="J18">
            <v>0</v>
          </cell>
        </row>
        <row r="19">
          <cell r="F19">
            <v>2042.7631578947369</v>
          </cell>
          <cell r="J19">
            <v>0</v>
          </cell>
        </row>
        <row r="20">
          <cell r="F20">
            <v>2199.8987854251009</v>
          </cell>
          <cell r="J20">
            <v>0</v>
          </cell>
        </row>
        <row r="21">
          <cell r="F21">
            <v>2514.1700404858298</v>
          </cell>
          <cell r="J21">
            <v>0</v>
          </cell>
        </row>
        <row r="22">
          <cell r="F22">
            <v>2514.1700404858298</v>
          </cell>
          <cell r="J22">
            <v>0</v>
          </cell>
        </row>
        <row r="23">
          <cell r="F23">
            <v>2592.7378542510123</v>
          </cell>
          <cell r="J23">
            <v>0</v>
          </cell>
        </row>
        <row r="24">
          <cell r="F24">
            <v>2749.8734817813765</v>
          </cell>
          <cell r="J24">
            <v>0</v>
          </cell>
        </row>
        <row r="25">
          <cell r="F25">
            <v>3456.9838056680164</v>
          </cell>
          <cell r="J25">
            <v>0</v>
          </cell>
        </row>
        <row r="26">
          <cell r="F26">
            <v>3771.2550607287453</v>
          </cell>
          <cell r="J26">
            <v>0</v>
          </cell>
        </row>
        <row r="27">
          <cell r="F27">
            <v>4085.5263157894738</v>
          </cell>
          <cell r="J27">
            <v>0</v>
          </cell>
        </row>
        <row r="28">
          <cell r="F28">
            <v>4085.5263157894738</v>
          </cell>
          <cell r="J28">
            <v>0</v>
          </cell>
        </row>
        <row r="29">
          <cell r="F29">
            <v>4164.0941295546563</v>
          </cell>
          <cell r="J29">
            <v>0</v>
          </cell>
        </row>
        <row r="30">
          <cell r="F30">
            <v>4871.2044534412953</v>
          </cell>
          <cell r="J30">
            <v>0</v>
          </cell>
        </row>
        <row r="31">
          <cell r="F31">
            <v>4949.7722672064774</v>
          </cell>
          <cell r="J31">
            <v>0</v>
          </cell>
        </row>
        <row r="32">
          <cell r="F32">
            <v>5656.8825910931173</v>
          </cell>
          <cell r="J32">
            <v>0</v>
          </cell>
        </row>
        <row r="33">
          <cell r="F33">
            <v>283.14777327935224</v>
          </cell>
          <cell r="J33">
            <v>0</v>
          </cell>
        </row>
        <row r="34">
          <cell r="F34">
            <v>384.86842105263156</v>
          </cell>
          <cell r="J34">
            <v>0</v>
          </cell>
        </row>
        <row r="35">
          <cell r="F35">
            <v>59.210526315789473</v>
          </cell>
          <cell r="J35">
            <v>0</v>
          </cell>
        </row>
        <row r="36">
          <cell r="F36">
            <v>111.2</v>
          </cell>
          <cell r="J36">
            <v>0</v>
          </cell>
        </row>
        <row r="37">
          <cell r="F37">
            <v>191.2</v>
          </cell>
          <cell r="J37">
            <v>0</v>
          </cell>
        </row>
        <row r="38">
          <cell r="F38">
            <v>296</v>
          </cell>
          <cell r="J38">
            <v>0</v>
          </cell>
        </row>
        <row r="39">
          <cell r="F39">
            <v>336</v>
          </cell>
          <cell r="J39">
            <v>0</v>
          </cell>
        </row>
        <row r="40">
          <cell r="F40">
            <v>372</v>
          </cell>
          <cell r="J40">
            <v>0</v>
          </cell>
        </row>
        <row r="41">
          <cell r="F41">
            <v>70.71103238866398</v>
          </cell>
          <cell r="J41">
            <v>0</v>
          </cell>
        </row>
        <row r="42">
          <cell r="F42">
            <v>78.56781376518218</v>
          </cell>
          <cell r="J42">
            <v>0</v>
          </cell>
        </row>
        <row r="43">
          <cell r="F43">
            <v>86.424595141700394</v>
          </cell>
          <cell r="J43">
            <v>0</v>
          </cell>
        </row>
        <row r="44">
          <cell r="F44">
            <v>94.281376518218622</v>
          </cell>
          <cell r="J44">
            <v>0</v>
          </cell>
        </row>
        <row r="45">
          <cell r="F45">
            <v>102.13815789473685</v>
          </cell>
          <cell r="J45">
            <v>0</v>
          </cell>
        </row>
        <row r="46">
          <cell r="F46">
            <v>109.99493927125506</v>
          </cell>
          <cell r="J46">
            <v>0</v>
          </cell>
        </row>
        <row r="47">
          <cell r="F47">
            <v>117.85172064777329</v>
          </cell>
          <cell r="J47">
            <v>0</v>
          </cell>
        </row>
        <row r="48">
          <cell r="F48">
            <v>125.7085020242915</v>
          </cell>
          <cell r="J48">
            <v>0</v>
          </cell>
        </row>
        <row r="49">
          <cell r="F49">
            <v>141.42206477732796</v>
          </cell>
          <cell r="J49">
            <v>0</v>
          </cell>
        </row>
        <row r="50">
          <cell r="F50">
            <v>153</v>
          </cell>
          <cell r="J50">
            <v>0</v>
          </cell>
        </row>
        <row r="51">
          <cell r="F51">
            <v>282</v>
          </cell>
          <cell r="J51">
            <v>0</v>
          </cell>
        </row>
        <row r="52">
          <cell r="F52">
            <v>350.25</v>
          </cell>
          <cell r="J52">
            <v>0</v>
          </cell>
        </row>
        <row r="53">
          <cell r="F53">
            <v>777.64499999999998</v>
          </cell>
          <cell r="J53">
            <v>0</v>
          </cell>
        </row>
        <row r="54">
          <cell r="F54">
            <v>804.27</v>
          </cell>
          <cell r="J54">
            <v>0</v>
          </cell>
        </row>
        <row r="55">
          <cell r="F55">
            <v>1348</v>
          </cell>
          <cell r="J55">
            <v>0</v>
          </cell>
        </row>
        <row r="56">
          <cell r="F56">
            <v>62.854251012145752</v>
          </cell>
          <cell r="J56">
            <v>0</v>
          </cell>
        </row>
        <row r="57">
          <cell r="F57">
            <v>70.71103238866398</v>
          </cell>
          <cell r="J57">
            <v>0</v>
          </cell>
        </row>
        <row r="58">
          <cell r="F58">
            <v>78.56781376518218</v>
          </cell>
          <cell r="J58">
            <v>0</v>
          </cell>
        </row>
        <row r="59">
          <cell r="F59">
            <v>90.352985829959522</v>
          </cell>
          <cell r="J59">
            <v>0</v>
          </cell>
        </row>
        <row r="60">
          <cell r="F60">
            <v>102.13815789473685</v>
          </cell>
          <cell r="J60">
            <v>0</v>
          </cell>
        </row>
        <row r="61">
          <cell r="F61">
            <v>117.85172064777329</v>
          </cell>
          <cell r="J61">
            <v>0</v>
          </cell>
        </row>
        <row r="62">
          <cell r="F62">
            <v>141.42206477732796</v>
          </cell>
          <cell r="J62">
            <v>0</v>
          </cell>
        </row>
        <row r="63">
          <cell r="F63">
            <v>157.13562753036436</v>
          </cell>
          <cell r="J63">
            <v>0</v>
          </cell>
        </row>
        <row r="64">
          <cell r="F64">
            <v>176.77758097165992</v>
          </cell>
          <cell r="J64">
            <v>0</v>
          </cell>
        </row>
        <row r="65">
          <cell r="F65">
            <v>216.06148785425103</v>
          </cell>
          <cell r="J65">
            <v>0</v>
          </cell>
        </row>
        <row r="66">
          <cell r="F66">
            <v>216.06148785425103</v>
          </cell>
          <cell r="J66">
            <v>0</v>
          </cell>
        </row>
        <row r="67">
          <cell r="F67">
            <v>235.70344129554658</v>
          </cell>
          <cell r="J67">
            <v>0</v>
          </cell>
        </row>
        <row r="68">
          <cell r="F68">
            <v>228</v>
          </cell>
          <cell r="J68">
            <v>0</v>
          </cell>
        </row>
        <row r="69">
          <cell r="F69">
            <v>239.2</v>
          </cell>
          <cell r="J69">
            <v>0</v>
          </cell>
        </row>
        <row r="70">
          <cell r="F70">
            <v>439.2</v>
          </cell>
          <cell r="J70">
            <v>0</v>
          </cell>
        </row>
        <row r="71">
          <cell r="F71">
            <v>455.2</v>
          </cell>
          <cell r="J71">
            <v>0</v>
          </cell>
        </row>
        <row r="72">
          <cell r="F72">
            <v>274.98734817813761</v>
          </cell>
          <cell r="J72">
            <v>0</v>
          </cell>
        </row>
        <row r="73">
          <cell r="F73">
            <v>324</v>
          </cell>
          <cell r="J73">
            <v>0</v>
          </cell>
        </row>
        <row r="74">
          <cell r="F74">
            <v>333.9132085020243</v>
          </cell>
          <cell r="J74">
            <v>0</v>
          </cell>
        </row>
        <row r="75">
          <cell r="F75">
            <v>346.5</v>
          </cell>
          <cell r="J75">
            <v>0</v>
          </cell>
        </row>
        <row r="76">
          <cell r="F76">
            <v>373.19711538461542</v>
          </cell>
          <cell r="J76">
            <v>0</v>
          </cell>
        </row>
        <row r="77">
          <cell r="F77">
            <v>392.839068825911</v>
          </cell>
          <cell r="J77">
            <v>0</v>
          </cell>
        </row>
        <row r="78">
          <cell r="F78">
            <v>412.19635627530363</v>
          </cell>
          <cell r="J78">
            <v>0</v>
          </cell>
        </row>
        <row r="79">
          <cell r="F79">
            <v>451.67004048582999</v>
          </cell>
          <cell r="J79">
            <v>0</v>
          </cell>
        </row>
        <row r="80">
          <cell r="F80">
            <v>451.76492914979758</v>
          </cell>
          <cell r="J80">
            <v>0</v>
          </cell>
        </row>
        <row r="81">
          <cell r="F81">
            <v>451.76492914979758</v>
          </cell>
          <cell r="J81">
            <v>0</v>
          </cell>
        </row>
        <row r="82">
          <cell r="F82">
            <v>455.25</v>
          </cell>
          <cell r="J82">
            <v>0</v>
          </cell>
        </row>
        <row r="83">
          <cell r="F83">
            <v>491.04883603238869</v>
          </cell>
          <cell r="J83">
            <v>0</v>
          </cell>
        </row>
        <row r="84">
          <cell r="F84">
            <v>504.75</v>
          </cell>
          <cell r="J84">
            <v>0</v>
          </cell>
        </row>
        <row r="85">
          <cell r="F85">
            <v>530.61740890688259</v>
          </cell>
          <cell r="J85">
            <v>0</v>
          </cell>
        </row>
        <row r="86">
          <cell r="F86">
            <v>569.61664979757086</v>
          </cell>
          <cell r="J86">
            <v>0</v>
          </cell>
        </row>
        <row r="87">
          <cell r="F87">
            <v>608.90055668016191</v>
          </cell>
          <cell r="J87">
            <v>0</v>
          </cell>
        </row>
        <row r="88">
          <cell r="F88">
            <v>869.60249999999996</v>
          </cell>
          <cell r="J88">
            <v>0</v>
          </cell>
        </row>
        <row r="89">
          <cell r="F89">
            <v>502.53036437246965</v>
          </cell>
          <cell r="J89">
            <v>0</v>
          </cell>
        </row>
        <row r="90">
          <cell r="F90">
            <v>282.52499999999998</v>
          </cell>
          <cell r="J90">
            <v>0</v>
          </cell>
        </row>
        <row r="91">
          <cell r="F91">
            <v>311.70000000000005</v>
          </cell>
          <cell r="J91">
            <v>0</v>
          </cell>
        </row>
        <row r="92">
          <cell r="F92">
            <v>371.1225</v>
          </cell>
          <cell r="J92">
            <v>0</v>
          </cell>
        </row>
        <row r="93">
          <cell r="F93">
            <v>398.82749999999999</v>
          </cell>
          <cell r="J93">
            <v>0</v>
          </cell>
        </row>
        <row r="94">
          <cell r="F94">
            <v>419.43</v>
          </cell>
          <cell r="J94">
            <v>0</v>
          </cell>
        </row>
        <row r="95">
          <cell r="F95">
            <v>497.70749999999998</v>
          </cell>
          <cell r="J95">
            <v>0</v>
          </cell>
        </row>
        <row r="96">
          <cell r="F96">
            <v>274.79757085020242</v>
          </cell>
          <cell r="J96">
            <v>0</v>
          </cell>
        </row>
        <row r="97">
          <cell r="F97">
            <v>274.98734817813761</v>
          </cell>
          <cell r="J97">
            <v>0</v>
          </cell>
        </row>
        <row r="98">
          <cell r="F98">
            <v>412.19635627530363</v>
          </cell>
          <cell r="J98">
            <v>0</v>
          </cell>
        </row>
        <row r="99">
          <cell r="F99">
            <v>236.08299595141699</v>
          </cell>
          <cell r="J99">
            <v>0</v>
          </cell>
        </row>
        <row r="100">
          <cell r="F100">
            <v>510.88056680161941</v>
          </cell>
          <cell r="J100">
            <v>0</v>
          </cell>
        </row>
        <row r="101">
          <cell r="F101">
            <v>550.35425101214571</v>
          </cell>
          <cell r="J101">
            <v>0</v>
          </cell>
        </row>
        <row r="102">
          <cell r="F102">
            <v>746.20445344129553</v>
          </cell>
          <cell r="J102">
            <v>0</v>
          </cell>
        </row>
        <row r="103">
          <cell r="F103">
            <v>323.8125</v>
          </cell>
          <cell r="J103">
            <v>0</v>
          </cell>
        </row>
        <row r="104">
          <cell r="F104">
            <v>332</v>
          </cell>
          <cell r="J104">
            <v>0</v>
          </cell>
        </row>
        <row r="105">
          <cell r="F105">
            <v>340</v>
          </cell>
          <cell r="J105">
            <v>0</v>
          </cell>
        </row>
        <row r="106">
          <cell r="F106">
            <v>352.4325</v>
          </cell>
          <cell r="J106">
            <v>0</v>
          </cell>
        </row>
        <row r="107">
          <cell r="F107">
            <v>367.51499999999999</v>
          </cell>
          <cell r="J107">
            <v>0</v>
          </cell>
        </row>
        <row r="108">
          <cell r="F108">
            <v>372</v>
          </cell>
          <cell r="J108">
            <v>0</v>
          </cell>
        </row>
        <row r="109">
          <cell r="F109">
            <v>388</v>
          </cell>
          <cell r="J109">
            <v>0</v>
          </cell>
        </row>
        <row r="110">
          <cell r="F110">
            <v>1469.6624999999999</v>
          </cell>
          <cell r="J110">
            <v>0</v>
          </cell>
        </row>
        <row r="111">
          <cell r="F111">
            <v>1875.2</v>
          </cell>
          <cell r="J111">
            <v>0</v>
          </cell>
        </row>
        <row r="112">
          <cell r="F112">
            <v>306.41447368421052</v>
          </cell>
          <cell r="J112">
            <v>0</v>
          </cell>
        </row>
        <row r="113">
          <cell r="F113">
            <v>453.70500000000004</v>
          </cell>
          <cell r="J113">
            <v>0</v>
          </cell>
        </row>
        <row r="114">
          <cell r="F114">
            <v>381.97500000000002</v>
          </cell>
          <cell r="J114">
            <v>0</v>
          </cell>
        </row>
        <row r="115">
          <cell r="F115">
            <v>401.24250000000001</v>
          </cell>
          <cell r="J115">
            <v>0</v>
          </cell>
        </row>
        <row r="116">
          <cell r="F116">
            <v>419.37</v>
          </cell>
          <cell r="J116">
            <v>0</v>
          </cell>
        </row>
        <row r="117">
          <cell r="F117">
            <v>345.77249999999998</v>
          </cell>
          <cell r="J117">
            <v>0</v>
          </cell>
        </row>
        <row r="118">
          <cell r="F118">
            <v>431.93319838056686</v>
          </cell>
          <cell r="J118">
            <v>0</v>
          </cell>
        </row>
        <row r="119">
          <cell r="F119">
            <v>245.08499999999998</v>
          </cell>
          <cell r="J119">
            <v>0</v>
          </cell>
        </row>
        <row r="120">
          <cell r="F120">
            <v>261.98250000000002</v>
          </cell>
          <cell r="J120">
            <v>0</v>
          </cell>
        </row>
        <row r="121">
          <cell r="F121">
            <v>269.3175</v>
          </cell>
          <cell r="J121">
            <v>0</v>
          </cell>
        </row>
        <row r="122">
          <cell r="F122">
            <v>363.88499999999999</v>
          </cell>
          <cell r="J122">
            <v>0</v>
          </cell>
        </row>
        <row r="123">
          <cell r="F123">
            <v>298.55769230769232</v>
          </cell>
          <cell r="J123">
            <v>0</v>
          </cell>
        </row>
        <row r="124">
          <cell r="F124">
            <v>329.98481781376518</v>
          </cell>
          <cell r="J124">
            <v>0</v>
          </cell>
        </row>
        <row r="125">
          <cell r="F125">
            <v>412</v>
          </cell>
          <cell r="J125">
            <v>0</v>
          </cell>
        </row>
        <row r="126">
          <cell r="F126">
            <v>460</v>
          </cell>
          <cell r="J126">
            <v>0</v>
          </cell>
        </row>
        <row r="127">
          <cell r="F127">
            <v>3136</v>
          </cell>
          <cell r="J127">
            <v>0</v>
          </cell>
        </row>
        <row r="128">
          <cell r="F128">
            <v>10320</v>
          </cell>
          <cell r="J128">
            <v>0</v>
          </cell>
        </row>
        <row r="129">
          <cell r="F129">
            <v>126.01214574898785</v>
          </cell>
          <cell r="J129">
            <v>0</v>
          </cell>
        </row>
        <row r="130">
          <cell r="F130">
            <v>353.74493927125508</v>
          </cell>
          <cell r="J130">
            <v>0</v>
          </cell>
        </row>
        <row r="131">
          <cell r="F131">
            <v>1099.9493927125504</v>
          </cell>
          <cell r="J131">
            <v>0</v>
          </cell>
        </row>
        <row r="132">
          <cell r="F132">
            <v>1689.2079959514149</v>
          </cell>
          <cell r="J132">
            <v>0</v>
          </cell>
        </row>
        <row r="133">
          <cell r="F133">
            <v>1852.2149999999999</v>
          </cell>
          <cell r="J133">
            <v>0</v>
          </cell>
        </row>
        <row r="134">
          <cell r="F134">
            <v>1978.2450000000003</v>
          </cell>
          <cell r="J134">
            <v>0</v>
          </cell>
        </row>
        <row r="135">
          <cell r="F135">
            <v>2202</v>
          </cell>
          <cell r="J135">
            <v>0</v>
          </cell>
        </row>
        <row r="136">
          <cell r="F136">
            <v>2323.6200000000003</v>
          </cell>
          <cell r="J136">
            <v>0</v>
          </cell>
        </row>
        <row r="137">
          <cell r="F137">
            <v>2490.3868421052598</v>
          </cell>
          <cell r="J137">
            <v>0</v>
          </cell>
        </row>
        <row r="138">
          <cell r="F138">
            <v>2555.25</v>
          </cell>
          <cell r="J138">
            <v>0</v>
          </cell>
        </row>
        <row r="139">
          <cell r="F139">
            <v>3118.9293522267226</v>
          </cell>
          <cell r="J139">
            <v>0</v>
          </cell>
        </row>
        <row r="140">
          <cell r="F140">
            <v>2202</v>
          </cell>
          <cell r="J140">
            <v>0</v>
          </cell>
        </row>
        <row r="141">
          <cell r="F141">
            <v>2499.75</v>
          </cell>
          <cell r="J141">
            <v>0</v>
          </cell>
        </row>
        <row r="142">
          <cell r="F142">
            <v>2631.8319838056677</v>
          </cell>
          <cell r="J142">
            <v>0</v>
          </cell>
        </row>
        <row r="143">
          <cell r="F143">
            <v>3025.0506072874496</v>
          </cell>
          <cell r="J143">
            <v>0</v>
          </cell>
        </row>
        <row r="144">
          <cell r="F144">
            <v>3731.7813765182182</v>
          </cell>
          <cell r="J144">
            <v>0</v>
          </cell>
        </row>
        <row r="145">
          <cell r="F145">
            <v>6106.5</v>
          </cell>
          <cell r="J145">
            <v>0</v>
          </cell>
        </row>
        <row r="146">
          <cell r="F146">
            <v>7447.9706477732798</v>
          </cell>
          <cell r="J146">
            <v>0</v>
          </cell>
        </row>
        <row r="147">
          <cell r="F147">
            <v>8345.4579959514158</v>
          </cell>
          <cell r="J147">
            <v>0</v>
          </cell>
        </row>
        <row r="148">
          <cell r="F148">
            <v>8524.6077935222675</v>
          </cell>
          <cell r="J148">
            <v>0</v>
          </cell>
        </row>
        <row r="149">
          <cell r="F149">
            <v>8996.0146761133619</v>
          </cell>
          <cell r="J149">
            <v>0</v>
          </cell>
        </row>
        <row r="150">
          <cell r="F150">
            <v>9325.5</v>
          </cell>
          <cell r="J150">
            <v>0</v>
          </cell>
        </row>
        <row r="151">
          <cell r="F151">
            <v>10253.099696356276</v>
          </cell>
          <cell r="J151">
            <v>0</v>
          </cell>
        </row>
        <row r="152">
          <cell r="F152">
            <v>11117.34564777328</v>
          </cell>
          <cell r="J152">
            <v>0</v>
          </cell>
        </row>
        <row r="153">
          <cell r="F153">
            <v>11575.5</v>
          </cell>
          <cell r="J153">
            <v>0</v>
          </cell>
        </row>
        <row r="154">
          <cell r="F154">
            <v>15771.75</v>
          </cell>
          <cell r="J154">
            <v>0</v>
          </cell>
        </row>
        <row r="155">
          <cell r="F155">
            <v>17009.931680161942</v>
          </cell>
          <cell r="J155">
            <v>0</v>
          </cell>
        </row>
        <row r="156">
          <cell r="F156">
            <v>17481.338562753037</v>
          </cell>
          <cell r="J156">
            <v>0</v>
          </cell>
        </row>
        <row r="157">
          <cell r="F157">
            <v>17638.474190283399</v>
          </cell>
          <cell r="J157">
            <v>0</v>
          </cell>
        </row>
        <row r="158">
          <cell r="F158">
            <v>19734</v>
          </cell>
          <cell r="J158">
            <v>0</v>
          </cell>
        </row>
        <row r="159">
          <cell r="F159">
            <v>21959.703947368424</v>
          </cell>
          <cell r="J159">
            <v>0</v>
          </cell>
        </row>
        <row r="160">
          <cell r="F160">
            <v>23901.75</v>
          </cell>
          <cell r="J160">
            <v>0</v>
          </cell>
        </row>
        <row r="161">
          <cell r="F161">
            <v>28438.5</v>
          </cell>
          <cell r="J161">
            <v>0</v>
          </cell>
        </row>
        <row r="162">
          <cell r="F162">
            <v>34011</v>
          </cell>
          <cell r="J162">
            <v>0</v>
          </cell>
        </row>
        <row r="163">
          <cell r="F163">
            <v>34294.850708502025</v>
          </cell>
          <cell r="J163">
            <v>0</v>
          </cell>
        </row>
        <row r="164">
          <cell r="F164">
            <v>35490</v>
          </cell>
          <cell r="J164">
            <v>0</v>
          </cell>
        </row>
        <row r="165">
          <cell r="F165">
            <v>18816.991396761132</v>
          </cell>
          <cell r="J165">
            <v>0</v>
          </cell>
        </row>
        <row r="166">
          <cell r="F166">
            <v>19916.940789473687</v>
          </cell>
          <cell r="J166">
            <v>0</v>
          </cell>
        </row>
        <row r="167">
          <cell r="F167">
            <v>25259.552125506074</v>
          </cell>
          <cell r="J167">
            <v>0</v>
          </cell>
        </row>
        <row r="168">
          <cell r="F168">
            <v>35473.367914979761</v>
          </cell>
          <cell r="J168">
            <v>0</v>
          </cell>
        </row>
        <row r="169">
          <cell r="F169">
            <v>5617.4089068825906</v>
          </cell>
          <cell r="J169">
            <v>0</v>
          </cell>
        </row>
        <row r="170">
          <cell r="F170">
            <v>9388.8537449392716</v>
          </cell>
          <cell r="J170">
            <v>0</v>
          </cell>
        </row>
        <row r="171">
          <cell r="F171">
            <v>9860.2606275303642</v>
          </cell>
          <cell r="J171">
            <v>0</v>
          </cell>
        </row>
        <row r="172">
          <cell r="F172">
            <v>10125</v>
          </cell>
          <cell r="J172">
            <v>0</v>
          </cell>
        </row>
        <row r="173">
          <cell r="F173">
            <v>12375</v>
          </cell>
          <cell r="J173">
            <v>0</v>
          </cell>
        </row>
        <row r="174">
          <cell r="F174">
            <v>15000</v>
          </cell>
          <cell r="J174">
            <v>0</v>
          </cell>
        </row>
        <row r="175">
          <cell r="F175">
            <v>17874.177631578947</v>
          </cell>
          <cell r="J175">
            <v>0</v>
          </cell>
        </row>
        <row r="176">
          <cell r="F176">
            <v>21203.25</v>
          </cell>
          <cell r="J176">
            <v>0</v>
          </cell>
        </row>
        <row r="177">
          <cell r="F177">
            <v>22846.5</v>
          </cell>
          <cell r="J177">
            <v>0</v>
          </cell>
        </row>
        <row r="178">
          <cell r="F178">
            <v>26462.25</v>
          </cell>
          <cell r="J178">
            <v>0</v>
          </cell>
        </row>
        <row r="179">
          <cell r="F179">
            <v>30078.75</v>
          </cell>
          <cell r="J179">
            <v>0</v>
          </cell>
        </row>
        <row r="180">
          <cell r="F180">
            <v>32544</v>
          </cell>
          <cell r="J180">
            <v>0</v>
          </cell>
        </row>
        <row r="181">
          <cell r="F181">
            <v>2455.2479757085021</v>
          </cell>
          <cell r="J181">
            <v>0</v>
          </cell>
        </row>
        <row r="182">
          <cell r="F182">
            <v>3928.3906882591095</v>
          </cell>
          <cell r="J182">
            <v>0</v>
          </cell>
        </row>
        <row r="183">
          <cell r="F183">
            <v>5499.7469635627531</v>
          </cell>
          <cell r="J183">
            <v>0</v>
          </cell>
        </row>
        <row r="184">
          <cell r="F184">
            <v>5892.5860323886645</v>
          </cell>
          <cell r="J184">
            <v>0</v>
          </cell>
        </row>
        <row r="185">
          <cell r="F185">
            <v>1119.2</v>
          </cell>
          <cell r="J185">
            <v>0</v>
          </cell>
        </row>
        <row r="186">
          <cell r="F186">
            <v>1748</v>
          </cell>
          <cell r="J186">
            <v>0</v>
          </cell>
        </row>
        <row r="187">
          <cell r="F187">
            <v>2148</v>
          </cell>
          <cell r="J187">
            <v>0</v>
          </cell>
        </row>
        <row r="188">
          <cell r="F188">
            <v>2940</v>
          </cell>
          <cell r="J188">
            <v>0</v>
          </cell>
        </row>
        <row r="189">
          <cell r="F189">
            <v>3196</v>
          </cell>
          <cell r="J189">
            <v>0</v>
          </cell>
        </row>
        <row r="190">
          <cell r="F190">
            <v>1419.75</v>
          </cell>
          <cell r="J190">
            <v>0</v>
          </cell>
        </row>
        <row r="191">
          <cell r="F191">
            <v>1433.8626012145749</v>
          </cell>
          <cell r="J191">
            <v>0</v>
          </cell>
        </row>
        <row r="192">
          <cell r="F192">
            <v>1931.25</v>
          </cell>
          <cell r="J192">
            <v>0</v>
          </cell>
        </row>
        <row r="193">
          <cell r="F193">
            <v>2000.5718623481782</v>
          </cell>
          <cell r="J193">
            <v>0</v>
          </cell>
        </row>
        <row r="194">
          <cell r="F194">
            <v>2261.25</v>
          </cell>
          <cell r="J194">
            <v>0</v>
          </cell>
        </row>
        <row r="195">
          <cell r="F195">
            <v>2671.5</v>
          </cell>
          <cell r="J195">
            <v>0</v>
          </cell>
        </row>
        <row r="196">
          <cell r="F196">
            <v>2789.1573886639676</v>
          </cell>
          <cell r="J196">
            <v>0</v>
          </cell>
        </row>
        <row r="197">
          <cell r="F197">
            <v>3653.4033400809712</v>
          </cell>
          <cell r="J197">
            <v>0</v>
          </cell>
        </row>
        <row r="198">
          <cell r="F198">
            <v>1924.9114372469637</v>
          </cell>
          <cell r="J198">
            <v>0</v>
          </cell>
        </row>
        <row r="199">
          <cell r="F199">
            <v>1986</v>
          </cell>
          <cell r="J199">
            <v>0</v>
          </cell>
        </row>
        <row r="200">
          <cell r="F200">
            <v>2072</v>
          </cell>
          <cell r="J200">
            <v>0</v>
          </cell>
        </row>
        <row r="201">
          <cell r="F201">
            <v>2158.5</v>
          </cell>
          <cell r="J201">
            <v>0</v>
          </cell>
        </row>
        <row r="202">
          <cell r="F202">
            <v>2472</v>
          </cell>
          <cell r="J202">
            <v>0</v>
          </cell>
        </row>
        <row r="203">
          <cell r="F203">
            <v>2946.2930161943323</v>
          </cell>
          <cell r="J203">
            <v>0</v>
          </cell>
        </row>
        <row r="204">
          <cell r="F204">
            <v>3232</v>
          </cell>
          <cell r="J204">
            <v>0</v>
          </cell>
        </row>
        <row r="205">
          <cell r="F205">
            <v>3494.25</v>
          </cell>
          <cell r="J205">
            <v>0</v>
          </cell>
        </row>
        <row r="206">
          <cell r="F206">
            <v>3636</v>
          </cell>
          <cell r="J206">
            <v>0</v>
          </cell>
        </row>
        <row r="207">
          <cell r="F207">
            <v>3653.4033400809712</v>
          </cell>
          <cell r="J207">
            <v>0</v>
          </cell>
        </row>
        <row r="208">
          <cell r="F208">
            <v>3699</v>
          </cell>
          <cell r="J208">
            <v>0</v>
          </cell>
        </row>
        <row r="209">
          <cell r="F209">
            <v>3699</v>
          </cell>
          <cell r="J209">
            <v>0</v>
          </cell>
        </row>
        <row r="210">
          <cell r="F210">
            <v>3904.5</v>
          </cell>
          <cell r="J210">
            <v>0</v>
          </cell>
        </row>
        <row r="211">
          <cell r="F211">
            <v>4084.8</v>
          </cell>
          <cell r="J211">
            <v>0</v>
          </cell>
        </row>
        <row r="212">
          <cell r="F212">
            <v>4110</v>
          </cell>
          <cell r="J212">
            <v>0</v>
          </cell>
        </row>
        <row r="213">
          <cell r="F213">
            <v>4110</v>
          </cell>
          <cell r="J213">
            <v>0</v>
          </cell>
        </row>
        <row r="214">
          <cell r="F214">
            <v>4360.5136639676111</v>
          </cell>
          <cell r="J214">
            <v>0</v>
          </cell>
        </row>
        <row r="215">
          <cell r="F215">
            <v>4517.6492914979763</v>
          </cell>
          <cell r="J215">
            <v>0</v>
          </cell>
        </row>
        <row r="216">
          <cell r="F216">
            <v>4532.8</v>
          </cell>
          <cell r="J216">
            <v>0</v>
          </cell>
        </row>
        <row r="217">
          <cell r="F217">
            <v>5292.8</v>
          </cell>
          <cell r="J217">
            <v>0</v>
          </cell>
        </row>
        <row r="218">
          <cell r="F218">
            <v>6052.8</v>
          </cell>
          <cell r="J218">
            <v>0</v>
          </cell>
        </row>
        <row r="219">
          <cell r="F219">
            <v>7289.6</v>
          </cell>
          <cell r="J219">
            <v>0</v>
          </cell>
        </row>
        <row r="220">
          <cell r="F220">
            <v>7769.6</v>
          </cell>
          <cell r="J220">
            <v>0</v>
          </cell>
        </row>
        <row r="221">
          <cell r="F221">
            <v>8245.6</v>
          </cell>
          <cell r="J221">
            <v>0</v>
          </cell>
        </row>
        <row r="222">
          <cell r="F222">
            <v>9550</v>
          </cell>
          <cell r="J222">
            <v>0</v>
          </cell>
        </row>
        <row r="223">
          <cell r="F223">
            <v>4932</v>
          </cell>
          <cell r="J223">
            <v>0</v>
          </cell>
        </row>
        <row r="224">
          <cell r="F224">
            <v>5240.25</v>
          </cell>
          <cell r="J224">
            <v>0</v>
          </cell>
        </row>
        <row r="225">
          <cell r="F225">
            <v>5342.25</v>
          </cell>
          <cell r="J225">
            <v>0</v>
          </cell>
        </row>
        <row r="226">
          <cell r="F226">
            <v>5381.8952429149795</v>
          </cell>
          <cell r="J226">
            <v>0</v>
          </cell>
        </row>
        <row r="227">
          <cell r="F227">
            <v>5460.4630566801625</v>
          </cell>
          <cell r="J227">
            <v>0</v>
          </cell>
        </row>
        <row r="228">
          <cell r="F228">
            <v>6267.75</v>
          </cell>
          <cell r="J228">
            <v>0</v>
          </cell>
        </row>
        <row r="229">
          <cell r="F229">
            <v>6678</v>
          </cell>
          <cell r="J229">
            <v>0</v>
          </cell>
        </row>
        <row r="230">
          <cell r="F230">
            <v>7031.8193319838056</v>
          </cell>
          <cell r="J230">
            <v>0</v>
          </cell>
        </row>
        <row r="231">
          <cell r="F231">
            <v>7738.9296558704464</v>
          </cell>
          <cell r="J231">
            <v>0</v>
          </cell>
        </row>
        <row r="232">
          <cell r="F232">
            <v>8603.1756072874487</v>
          </cell>
          <cell r="J232">
            <v>0</v>
          </cell>
        </row>
        <row r="233">
          <cell r="F233">
            <v>9940.5</v>
          </cell>
          <cell r="J233">
            <v>0</v>
          </cell>
        </row>
        <row r="234">
          <cell r="F234">
            <v>10433.25</v>
          </cell>
          <cell r="J234">
            <v>0</v>
          </cell>
        </row>
        <row r="235">
          <cell r="F235">
            <v>8598.4</v>
          </cell>
          <cell r="J235">
            <v>0</v>
          </cell>
        </row>
        <row r="236">
          <cell r="F236">
            <v>9870</v>
          </cell>
          <cell r="J236">
            <v>0</v>
          </cell>
        </row>
        <row r="237">
          <cell r="F237">
            <v>2466.75</v>
          </cell>
          <cell r="J237">
            <v>0</v>
          </cell>
        </row>
        <row r="238">
          <cell r="F238">
            <v>4674.7849190283405</v>
          </cell>
          <cell r="J238">
            <v>0</v>
          </cell>
        </row>
        <row r="239">
          <cell r="F239">
            <v>5696.1664979757079</v>
          </cell>
          <cell r="J239">
            <v>0</v>
          </cell>
        </row>
        <row r="240">
          <cell r="F240">
            <v>5754</v>
          </cell>
          <cell r="J240">
            <v>0</v>
          </cell>
        </row>
        <row r="241">
          <cell r="F241">
            <v>7089.75</v>
          </cell>
          <cell r="J241">
            <v>0</v>
          </cell>
        </row>
        <row r="242">
          <cell r="F242">
            <v>1433.9574898785424</v>
          </cell>
          <cell r="J242">
            <v>0</v>
          </cell>
        </row>
        <row r="243">
          <cell r="F243">
            <v>5184.5328947368416</v>
          </cell>
          <cell r="J243">
            <v>0</v>
          </cell>
        </row>
        <row r="244">
          <cell r="F244">
            <v>5948.5263157894733</v>
          </cell>
          <cell r="J244">
            <v>0</v>
          </cell>
        </row>
        <row r="245">
          <cell r="F245">
            <v>12060.159412955465</v>
          </cell>
          <cell r="J245">
            <v>0</v>
          </cell>
        </row>
        <row r="246">
          <cell r="F246">
            <v>10128.799999999999</v>
          </cell>
          <cell r="J246">
            <v>0</v>
          </cell>
        </row>
        <row r="247">
          <cell r="F247">
            <v>10552.8</v>
          </cell>
          <cell r="J247">
            <v>0</v>
          </cell>
        </row>
        <row r="248">
          <cell r="F248">
            <v>5042.25</v>
          </cell>
          <cell r="J248">
            <v>0</v>
          </cell>
        </row>
        <row r="249">
          <cell r="F249">
            <v>6472.5</v>
          </cell>
          <cell r="J249">
            <v>0</v>
          </cell>
        </row>
        <row r="250">
          <cell r="F250">
            <v>6717.5480769230771</v>
          </cell>
          <cell r="J250">
            <v>0</v>
          </cell>
        </row>
        <row r="251">
          <cell r="F251">
            <v>6969.75</v>
          </cell>
          <cell r="J251">
            <v>0</v>
          </cell>
        </row>
        <row r="252">
          <cell r="F252">
            <v>7168.5</v>
          </cell>
          <cell r="J252">
            <v>0</v>
          </cell>
        </row>
        <row r="253">
          <cell r="F253">
            <v>7368</v>
          </cell>
          <cell r="J253">
            <v>0</v>
          </cell>
        </row>
        <row r="254">
          <cell r="F254">
            <v>7581.7940283400821</v>
          </cell>
          <cell r="J254">
            <v>0</v>
          </cell>
        </row>
        <row r="255">
          <cell r="F255">
            <v>11353.049089068825</v>
          </cell>
          <cell r="J255">
            <v>0</v>
          </cell>
        </row>
        <row r="256">
          <cell r="F256">
            <v>11981.591599190284</v>
          </cell>
          <cell r="J256">
            <v>0</v>
          </cell>
        </row>
        <row r="257">
          <cell r="F257">
            <v>18052.60475708505</v>
          </cell>
          <cell r="J257">
            <v>0</v>
          </cell>
        </row>
        <row r="258">
          <cell r="F258">
            <v>18759.715080971626</v>
          </cell>
          <cell r="J258">
            <v>0</v>
          </cell>
        </row>
        <row r="259">
          <cell r="F259">
            <v>19466.825404858202</v>
          </cell>
          <cell r="J259">
            <v>0</v>
          </cell>
        </row>
        <row r="260">
          <cell r="F260">
            <v>19533</v>
          </cell>
          <cell r="J260">
            <v>0</v>
          </cell>
        </row>
        <row r="261">
          <cell r="F261">
            <v>21117</v>
          </cell>
          <cell r="J261">
            <v>0</v>
          </cell>
        </row>
        <row r="262">
          <cell r="F262">
            <v>23552.351720647799</v>
          </cell>
          <cell r="J262">
            <v>0</v>
          </cell>
        </row>
        <row r="263">
          <cell r="F263">
            <v>24259.462044534448</v>
          </cell>
          <cell r="J263">
            <v>0</v>
          </cell>
        </row>
        <row r="264">
          <cell r="F264">
            <v>36174.75</v>
          </cell>
          <cell r="J264">
            <v>0</v>
          </cell>
        </row>
        <row r="265">
          <cell r="F265">
            <v>36937.237348178096</v>
          </cell>
          <cell r="J265">
            <v>0</v>
          </cell>
        </row>
        <row r="266">
          <cell r="F266">
            <v>18131.172570850202</v>
          </cell>
          <cell r="J266">
            <v>0</v>
          </cell>
        </row>
        <row r="267">
          <cell r="F267">
            <v>19702.528846153877</v>
          </cell>
          <cell r="J267">
            <v>0</v>
          </cell>
        </row>
        <row r="268">
          <cell r="F268">
            <v>22113.75</v>
          </cell>
          <cell r="J268">
            <v>0</v>
          </cell>
        </row>
        <row r="269">
          <cell r="F269">
            <v>24093.75</v>
          </cell>
          <cell r="J269">
            <v>0</v>
          </cell>
        </row>
        <row r="270">
          <cell r="F270">
            <v>25753.5</v>
          </cell>
          <cell r="J270">
            <v>0</v>
          </cell>
        </row>
        <row r="271">
          <cell r="F271">
            <v>43681.5</v>
          </cell>
          <cell r="J271">
            <v>0</v>
          </cell>
        </row>
        <row r="272">
          <cell r="F272">
            <v>4065.1395394736837</v>
          </cell>
          <cell r="J272">
            <v>0</v>
          </cell>
        </row>
        <row r="273">
          <cell r="F273">
            <v>5111.1159868421055</v>
          </cell>
          <cell r="J273">
            <v>0</v>
          </cell>
        </row>
        <row r="274">
          <cell r="F274">
            <v>865.38461538461536</v>
          </cell>
          <cell r="J274">
            <v>0</v>
          </cell>
        </row>
        <row r="275">
          <cell r="F275">
            <v>2010.54</v>
          </cell>
          <cell r="J275">
            <v>0</v>
          </cell>
        </row>
        <row r="276">
          <cell r="F276">
            <v>2304.731781376518</v>
          </cell>
          <cell r="J276">
            <v>0</v>
          </cell>
        </row>
        <row r="277">
          <cell r="F277">
            <v>2584.5394736842104</v>
          </cell>
          <cell r="J277">
            <v>0</v>
          </cell>
        </row>
        <row r="278">
          <cell r="F278">
            <v>2717.6113360323889</v>
          </cell>
          <cell r="J278">
            <v>0</v>
          </cell>
        </row>
        <row r="279">
          <cell r="F279">
            <v>3129.428137651822</v>
          </cell>
          <cell r="J279">
            <v>0</v>
          </cell>
        </row>
        <row r="280">
          <cell r="F280">
            <v>3460.7793522267207</v>
          </cell>
          <cell r="J280">
            <v>0</v>
          </cell>
        </row>
        <row r="281">
          <cell r="F281">
            <v>3476.7206477732793</v>
          </cell>
          <cell r="J281">
            <v>0</v>
          </cell>
        </row>
        <row r="282">
          <cell r="F282">
            <v>3653.3924999999999</v>
          </cell>
          <cell r="J282">
            <v>0</v>
          </cell>
        </row>
        <row r="283">
          <cell r="F283">
            <v>1605.345</v>
          </cell>
          <cell r="J283">
            <v>0</v>
          </cell>
        </row>
        <row r="284">
          <cell r="F284">
            <v>2401.86</v>
          </cell>
          <cell r="J284">
            <v>0</v>
          </cell>
        </row>
        <row r="285">
          <cell r="F285">
            <v>2600.3175000000001</v>
          </cell>
          <cell r="J285">
            <v>0</v>
          </cell>
        </row>
        <row r="286">
          <cell r="F286">
            <v>1036.9433198380566</v>
          </cell>
          <cell r="J286">
            <v>0</v>
          </cell>
        </row>
        <row r="287">
          <cell r="F287">
            <v>1720.9008097165993</v>
          </cell>
          <cell r="J287">
            <v>0</v>
          </cell>
        </row>
        <row r="288">
          <cell r="F288">
            <v>1799.089068825911</v>
          </cell>
          <cell r="J288">
            <v>0</v>
          </cell>
        </row>
        <row r="289">
          <cell r="F289">
            <v>1956.2246963562754</v>
          </cell>
          <cell r="J289">
            <v>0</v>
          </cell>
        </row>
        <row r="290">
          <cell r="F290">
            <v>2113.3603238866399</v>
          </cell>
          <cell r="J290">
            <v>0</v>
          </cell>
        </row>
        <row r="291">
          <cell r="F291">
            <v>2270.4959514170041</v>
          </cell>
          <cell r="J291">
            <v>0</v>
          </cell>
        </row>
        <row r="292">
          <cell r="F292">
            <v>2506.5789473684208</v>
          </cell>
          <cell r="J292">
            <v>0</v>
          </cell>
        </row>
        <row r="293">
          <cell r="F293">
            <v>2741.9028340080972</v>
          </cell>
          <cell r="J293">
            <v>0</v>
          </cell>
        </row>
        <row r="294">
          <cell r="F294">
            <v>3135.1214574898786</v>
          </cell>
          <cell r="J294">
            <v>0</v>
          </cell>
        </row>
        <row r="295">
          <cell r="F295">
            <v>3850.2024291497978</v>
          </cell>
          <cell r="J295">
            <v>0</v>
          </cell>
        </row>
        <row r="296">
          <cell r="F296">
            <v>168.52226720647775</v>
          </cell>
          <cell r="J296">
            <v>0</v>
          </cell>
        </row>
        <row r="297">
          <cell r="F297">
            <v>192.05465587044534</v>
          </cell>
          <cell r="J297">
            <v>0</v>
          </cell>
        </row>
        <row r="298">
          <cell r="F298">
            <v>250.50607287449392</v>
          </cell>
          <cell r="J298">
            <v>0</v>
          </cell>
        </row>
        <row r="299">
          <cell r="F299">
            <v>273.27935222672062</v>
          </cell>
          <cell r="J299">
            <v>0</v>
          </cell>
        </row>
        <row r="300">
          <cell r="F300">
            <v>364.37246963562757</v>
          </cell>
          <cell r="J300">
            <v>0</v>
          </cell>
        </row>
        <row r="301">
          <cell r="F301">
            <v>409.91902834008101</v>
          </cell>
          <cell r="J301">
            <v>0</v>
          </cell>
        </row>
        <row r="302">
          <cell r="F302">
            <v>600.96406882591089</v>
          </cell>
          <cell r="J302">
            <v>0</v>
          </cell>
        </row>
        <row r="303">
          <cell r="F303">
            <v>778.08704453441305</v>
          </cell>
          <cell r="J303">
            <v>0</v>
          </cell>
        </row>
        <row r="304">
          <cell r="F304">
            <v>825.15182186234824</v>
          </cell>
          <cell r="J304">
            <v>0</v>
          </cell>
        </row>
        <row r="305">
          <cell r="F305">
            <v>864.62550607287449</v>
          </cell>
          <cell r="J305">
            <v>0</v>
          </cell>
        </row>
        <row r="306">
          <cell r="F306">
            <v>903.34008097165997</v>
          </cell>
          <cell r="J306">
            <v>0</v>
          </cell>
        </row>
        <row r="307">
          <cell r="F307">
            <v>982.28744939271257</v>
          </cell>
          <cell r="J307">
            <v>0</v>
          </cell>
        </row>
        <row r="308">
          <cell r="F308">
            <v>1021.7611336032388</v>
          </cell>
          <cell r="J308">
            <v>0</v>
          </cell>
        </row>
        <row r="309">
          <cell r="F309">
            <v>1060.4757085020242</v>
          </cell>
          <cell r="J309">
            <v>0</v>
          </cell>
        </row>
        <row r="310">
          <cell r="F310">
            <v>1060.4757085020242</v>
          </cell>
          <cell r="J310">
            <v>0</v>
          </cell>
        </row>
        <row r="311">
          <cell r="F311">
            <v>1060.4757085020242</v>
          </cell>
          <cell r="J311">
            <v>0</v>
          </cell>
        </row>
        <row r="312">
          <cell r="F312">
            <v>1139.4230769230769</v>
          </cell>
          <cell r="J312">
            <v>0</v>
          </cell>
        </row>
        <row r="313">
          <cell r="F313">
            <v>1217.6113360323886</v>
          </cell>
          <cell r="J313">
            <v>0</v>
          </cell>
        </row>
        <row r="314">
          <cell r="F314">
            <v>1217.8011133603238</v>
          </cell>
          <cell r="J314">
            <v>0</v>
          </cell>
        </row>
        <row r="315">
          <cell r="F315">
            <v>1296.5587044534414</v>
          </cell>
          <cell r="J315">
            <v>0</v>
          </cell>
        </row>
        <row r="316">
          <cell r="F316">
            <v>1336.0323886639676</v>
          </cell>
          <cell r="J316">
            <v>0</v>
          </cell>
        </row>
        <row r="317">
          <cell r="F317">
            <v>1374.7469635627531</v>
          </cell>
          <cell r="J317">
            <v>0</v>
          </cell>
        </row>
        <row r="318">
          <cell r="F318">
            <v>1453.6943319838058</v>
          </cell>
          <cell r="J318">
            <v>0</v>
          </cell>
        </row>
        <row r="319">
          <cell r="F319">
            <v>1493.168016194332</v>
          </cell>
          <cell r="J319">
            <v>0</v>
          </cell>
        </row>
        <row r="320">
          <cell r="F320">
            <v>1728.4919028340082</v>
          </cell>
          <cell r="J320">
            <v>0</v>
          </cell>
        </row>
        <row r="321">
          <cell r="F321">
            <v>1807.4392712550607</v>
          </cell>
          <cell r="J321">
            <v>0</v>
          </cell>
        </row>
        <row r="322">
          <cell r="F322">
            <v>2042.7631578947369</v>
          </cell>
          <cell r="J322">
            <v>0</v>
          </cell>
        </row>
        <row r="323">
          <cell r="F323">
            <v>2349.4433198380566</v>
          </cell>
          <cell r="J323">
            <v>0</v>
          </cell>
        </row>
        <row r="324">
          <cell r="F324">
            <v>3135.1214574898786</v>
          </cell>
          <cell r="J324">
            <v>0</v>
          </cell>
        </row>
        <row r="325">
          <cell r="F325">
            <v>3841.8522267206481</v>
          </cell>
          <cell r="J325">
            <v>0</v>
          </cell>
        </row>
        <row r="326">
          <cell r="F326">
            <v>5483.8056680161944</v>
          </cell>
          <cell r="J326">
            <v>0</v>
          </cell>
        </row>
        <row r="327">
          <cell r="F327">
            <v>7699.6457489878549</v>
          </cell>
          <cell r="J327">
            <v>0</v>
          </cell>
        </row>
        <row r="328">
          <cell r="F328">
            <v>12335.146761133601</v>
          </cell>
          <cell r="J328">
            <v>0</v>
          </cell>
        </row>
        <row r="329">
          <cell r="F329">
            <v>12649.418016194333</v>
          </cell>
          <cell r="J329">
            <v>0</v>
          </cell>
        </row>
        <row r="330">
          <cell r="F330">
            <v>13120.824898785426</v>
          </cell>
          <cell r="J330">
            <v>0</v>
          </cell>
        </row>
        <row r="331">
          <cell r="F331">
            <v>14456.477732793523</v>
          </cell>
          <cell r="J331">
            <v>0</v>
          </cell>
        </row>
        <row r="332">
          <cell r="F332">
            <v>1092.3582995951417</v>
          </cell>
          <cell r="J332">
            <v>0</v>
          </cell>
        </row>
        <row r="333">
          <cell r="F333">
            <v>1563.7651821862351</v>
          </cell>
          <cell r="J333">
            <v>0</v>
          </cell>
        </row>
        <row r="334">
          <cell r="F334">
            <v>1956.2246963562754</v>
          </cell>
          <cell r="J334">
            <v>0</v>
          </cell>
        </row>
        <row r="335">
          <cell r="F335">
            <v>2192.3076923076924</v>
          </cell>
          <cell r="J335">
            <v>0</v>
          </cell>
        </row>
        <row r="336">
          <cell r="F336">
            <v>2192.3076923076924</v>
          </cell>
          <cell r="J336">
            <v>0</v>
          </cell>
        </row>
        <row r="337">
          <cell r="F337">
            <v>7699.6457489878549</v>
          </cell>
          <cell r="J337">
            <v>0</v>
          </cell>
        </row>
        <row r="338">
          <cell r="F338">
            <v>970.49333333333334</v>
          </cell>
          <cell r="J338">
            <v>0</v>
          </cell>
        </row>
        <row r="339">
          <cell r="F339">
            <v>1055.1566666666665</v>
          </cell>
          <cell r="J339">
            <v>0</v>
          </cell>
        </row>
        <row r="340">
          <cell r="F340">
            <v>1187.8441666666663</v>
          </cell>
          <cell r="J340">
            <v>0</v>
          </cell>
        </row>
        <row r="341">
          <cell r="F341">
            <v>1327.7916666666665</v>
          </cell>
          <cell r="J341">
            <v>0</v>
          </cell>
        </row>
        <row r="342">
          <cell r="F342">
            <v>1948.4116666666664</v>
          </cell>
          <cell r="J342">
            <v>0</v>
          </cell>
        </row>
        <row r="343">
          <cell r="F343">
            <v>2083.3724999999999</v>
          </cell>
          <cell r="J343">
            <v>0</v>
          </cell>
        </row>
        <row r="344">
          <cell r="F344">
            <v>188.25910931174087</v>
          </cell>
          <cell r="J344">
            <v>0</v>
          </cell>
        </row>
        <row r="345">
          <cell r="F345">
            <v>274.98734817813761</v>
          </cell>
          <cell r="J345">
            <v>0</v>
          </cell>
        </row>
        <row r="346">
          <cell r="F346">
            <v>432.12297570850205</v>
          </cell>
          <cell r="J346">
            <v>0</v>
          </cell>
        </row>
        <row r="347">
          <cell r="F347">
            <v>532.05166666666662</v>
          </cell>
          <cell r="J347">
            <v>0</v>
          </cell>
        </row>
        <row r="348">
          <cell r="F348">
            <v>539</v>
          </cell>
          <cell r="J348">
            <v>0</v>
          </cell>
        </row>
        <row r="349">
          <cell r="F349">
            <v>570.05666666666662</v>
          </cell>
          <cell r="J349">
            <v>0</v>
          </cell>
        </row>
        <row r="350">
          <cell r="F350">
            <v>668.58</v>
          </cell>
          <cell r="J350">
            <v>0</v>
          </cell>
        </row>
        <row r="351">
          <cell r="F351">
            <v>705.68666666666672</v>
          </cell>
          <cell r="J351">
            <v>0</v>
          </cell>
        </row>
        <row r="352">
          <cell r="F352">
            <v>733.92916666666656</v>
          </cell>
          <cell r="J352">
            <v>0</v>
          </cell>
        </row>
        <row r="353">
          <cell r="F353">
            <v>708</v>
          </cell>
          <cell r="J353">
            <v>0</v>
          </cell>
        </row>
        <row r="354">
          <cell r="F354">
            <v>829.35416666666652</v>
          </cell>
          <cell r="J354">
            <v>0</v>
          </cell>
        </row>
        <row r="355">
          <cell r="F355">
            <v>854.14083333333338</v>
          </cell>
          <cell r="J355">
            <v>0</v>
          </cell>
        </row>
        <row r="356">
          <cell r="F356">
            <v>855.64416666666648</v>
          </cell>
          <cell r="J356">
            <v>0</v>
          </cell>
        </row>
        <row r="357">
          <cell r="F357">
            <v>864.24595141700411</v>
          </cell>
          <cell r="J357">
            <v>0</v>
          </cell>
        </row>
        <row r="358">
          <cell r="F358">
            <v>916.43749999999989</v>
          </cell>
          <cell r="J358">
            <v>0</v>
          </cell>
        </row>
        <row r="359">
          <cell r="F359">
            <v>956.32166666666649</v>
          </cell>
          <cell r="J359">
            <v>0</v>
          </cell>
        </row>
        <row r="360">
          <cell r="F360">
            <v>1051.4899999999998</v>
          </cell>
          <cell r="J360">
            <v>0</v>
          </cell>
        </row>
        <row r="361">
          <cell r="F361">
            <v>1660.0374999999999</v>
          </cell>
          <cell r="J361">
            <v>0</v>
          </cell>
        </row>
        <row r="362">
          <cell r="F362">
            <v>1710.9353459605263</v>
          </cell>
          <cell r="J362">
            <v>0</v>
          </cell>
        </row>
        <row r="363">
          <cell r="F363">
            <v>1771.3483333333338</v>
          </cell>
          <cell r="J363">
            <v>0</v>
          </cell>
        </row>
        <row r="364">
          <cell r="F364">
            <v>1776.75</v>
          </cell>
          <cell r="J364">
            <v>0</v>
          </cell>
        </row>
        <row r="365">
          <cell r="F365">
            <v>4655.3357087763161</v>
          </cell>
          <cell r="J365">
            <v>0</v>
          </cell>
        </row>
        <row r="366">
          <cell r="F366">
            <v>1419</v>
          </cell>
          <cell r="J366">
            <v>0</v>
          </cell>
        </row>
        <row r="367">
          <cell r="F367">
            <v>1491.9</v>
          </cell>
          <cell r="J367">
            <v>0</v>
          </cell>
        </row>
        <row r="368">
          <cell r="F368">
            <v>1822.6125000000002</v>
          </cell>
          <cell r="J368">
            <v>0</v>
          </cell>
        </row>
        <row r="369">
          <cell r="F369">
            <v>2852</v>
          </cell>
          <cell r="J369">
            <v>0</v>
          </cell>
        </row>
        <row r="370">
          <cell r="F370">
            <v>5988.72</v>
          </cell>
          <cell r="J370">
            <v>0</v>
          </cell>
        </row>
        <row r="371">
          <cell r="F371">
            <v>6458.3924999999999</v>
          </cell>
          <cell r="J371">
            <v>0</v>
          </cell>
        </row>
        <row r="372">
          <cell r="F372">
            <v>356.52750000000003</v>
          </cell>
          <cell r="J372">
            <v>0</v>
          </cell>
        </row>
        <row r="373">
          <cell r="F373">
            <v>604</v>
          </cell>
          <cell r="J373">
            <v>0</v>
          </cell>
        </row>
        <row r="374">
          <cell r="F374">
            <v>366.32249999999999</v>
          </cell>
          <cell r="J374">
            <v>0</v>
          </cell>
        </row>
        <row r="375">
          <cell r="F375">
            <v>369.55500000000001</v>
          </cell>
          <cell r="J375">
            <v>0</v>
          </cell>
        </row>
        <row r="376">
          <cell r="F376">
            <v>373.04250000000002</v>
          </cell>
          <cell r="J376">
            <v>0</v>
          </cell>
        </row>
        <row r="377">
          <cell r="F377">
            <v>405.5625</v>
          </cell>
          <cell r="J377">
            <v>0</v>
          </cell>
        </row>
        <row r="378">
          <cell r="F378">
            <v>424.65000000000003</v>
          </cell>
          <cell r="J378">
            <v>0</v>
          </cell>
        </row>
        <row r="379">
          <cell r="F379">
            <v>435.40499999999997</v>
          </cell>
          <cell r="J379">
            <v>0</v>
          </cell>
        </row>
        <row r="380">
          <cell r="F380">
            <v>458.98500000000001</v>
          </cell>
          <cell r="J380">
            <v>0</v>
          </cell>
        </row>
        <row r="381">
          <cell r="F381">
            <v>476.82749999999999</v>
          </cell>
          <cell r="J381">
            <v>0</v>
          </cell>
        </row>
        <row r="382">
          <cell r="F382">
            <v>497.43</v>
          </cell>
          <cell r="J382">
            <v>0</v>
          </cell>
        </row>
        <row r="383">
          <cell r="F383">
            <v>503.0625</v>
          </cell>
          <cell r="J383">
            <v>0</v>
          </cell>
        </row>
        <row r="384">
          <cell r="F384">
            <v>556.31999999999994</v>
          </cell>
          <cell r="J384">
            <v>0</v>
          </cell>
        </row>
        <row r="385">
          <cell r="F385">
            <v>565.50749999999994</v>
          </cell>
          <cell r="J385">
            <v>0</v>
          </cell>
        </row>
        <row r="386">
          <cell r="F386">
            <v>576.74250000000006</v>
          </cell>
          <cell r="J386">
            <v>0</v>
          </cell>
        </row>
        <row r="387">
          <cell r="F387">
            <v>675.33750000000009</v>
          </cell>
          <cell r="J387">
            <v>0</v>
          </cell>
        </row>
        <row r="388">
          <cell r="F388">
            <v>911.58</v>
          </cell>
          <cell r="J388">
            <v>0</v>
          </cell>
        </row>
        <row r="389">
          <cell r="F389">
            <v>938.66249999999991</v>
          </cell>
          <cell r="J389">
            <v>0</v>
          </cell>
        </row>
        <row r="390">
          <cell r="F390">
            <v>1018.5374999999999</v>
          </cell>
          <cell r="J390">
            <v>0</v>
          </cell>
        </row>
        <row r="391">
          <cell r="F391">
            <v>461.79750000000001</v>
          </cell>
          <cell r="J391">
            <v>0</v>
          </cell>
        </row>
        <row r="392">
          <cell r="F392">
            <v>600.24</v>
          </cell>
          <cell r="J392">
            <v>0</v>
          </cell>
        </row>
        <row r="393">
          <cell r="F393">
            <v>840.46499999999992</v>
          </cell>
          <cell r="J393">
            <v>0</v>
          </cell>
        </row>
        <row r="394">
          <cell r="F394">
            <v>1005.3824999999999</v>
          </cell>
          <cell r="J394">
            <v>0</v>
          </cell>
        </row>
        <row r="395">
          <cell r="F395">
            <v>2444.2799999999997</v>
          </cell>
          <cell r="J395">
            <v>0</v>
          </cell>
        </row>
        <row r="396">
          <cell r="F396">
            <v>2466.9300337105269</v>
          </cell>
          <cell r="J396">
            <v>0</v>
          </cell>
        </row>
        <row r="397">
          <cell r="F397">
            <v>2752.0922368421056</v>
          </cell>
          <cell r="J397">
            <v>0</v>
          </cell>
        </row>
        <row r="398">
          <cell r="F398">
            <v>2840</v>
          </cell>
          <cell r="J398">
            <v>0</v>
          </cell>
        </row>
        <row r="399">
          <cell r="F399">
            <v>3050.5048803947375</v>
          </cell>
          <cell r="J399">
            <v>0</v>
          </cell>
        </row>
        <row r="400">
          <cell r="F400">
            <v>3576.69</v>
          </cell>
          <cell r="J400">
            <v>0</v>
          </cell>
        </row>
        <row r="401">
          <cell r="F401">
            <v>425.10749999999996</v>
          </cell>
          <cell r="J401">
            <v>0</v>
          </cell>
        </row>
        <row r="402">
          <cell r="F402">
            <v>445.82249999999999</v>
          </cell>
          <cell r="J402">
            <v>0</v>
          </cell>
        </row>
        <row r="403">
          <cell r="F403">
            <v>449.09249999999997</v>
          </cell>
          <cell r="J403">
            <v>0</v>
          </cell>
        </row>
        <row r="404">
          <cell r="F404">
            <v>493.3125</v>
          </cell>
          <cell r="J404">
            <v>0</v>
          </cell>
        </row>
        <row r="405">
          <cell r="F405">
            <v>512.13750000000005</v>
          </cell>
          <cell r="J405">
            <v>0</v>
          </cell>
        </row>
        <row r="406">
          <cell r="F406">
            <v>995.42250000000001</v>
          </cell>
          <cell r="J406">
            <v>0</v>
          </cell>
        </row>
        <row r="407">
          <cell r="F407">
            <v>1089.33</v>
          </cell>
          <cell r="J407">
            <v>0</v>
          </cell>
        </row>
        <row r="408">
          <cell r="F408">
            <v>2382.9225000000001</v>
          </cell>
          <cell r="J408">
            <v>0</v>
          </cell>
        </row>
        <row r="409">
          <cell r="F409">
            <v>234.57</v>
          </cell>
          <cell r="J409">
            <v>0</v>
          </cell>
        </row>
        <row r="410">
          <cell r="F410">
            <v>279.9375</v>
          </cell>
          <cell r="J410">
            <v>0</v>
          </cell>
        </row>
        <row r="411">
          <cell r="F411">
            <v>285.78750000000002</v>
          </cell>
          <cell r="J411">
            <v>0</v>
          </cell>
        </row>
        <row r="412">
          <cell r="F412">
            <v>316.89749999999998</v>
          </cell>
          <cell r="J412">
            <v>0</v>
          </cell>
        </row>
        <row r="413">
          <cell r="F413">
            <v>382.04250000000002</v>
          </cell>
          <cell r="J413">
            <v>0</v>
          </cell>
        </row>
        <row r="414">
          <cell r="F414">
            <v>392.76750000000004</v>
          </cell>
          <cell r="J414">
            <v>0</v>
          </cell>
        </row>
        <row r="415">
          <cell r="F415">
            <v>395.52</v>
          </cell>
          <cell r="J415">
            <v>0</v>
          </cell>
        </row>
        <row r="416">
          <cell r="F416">
            <v>404.09249999999997</v>
          </cell>
          <cell r="J416">
            <v>0</v>
          </cell>
        </row>
        <row r="417">
          <cell r="F417">
            <v>430.11750000000001</v>
          </cell>
          <cell r="J417">
            <v>0</v>
          </cell>
        </row>
        <row r="418">
          <cell r="F418">
            <v>442.95000000000005</v>
          </cell>
          <cell r="J418">
            <v>0</v>
          </cell>
        </row>
        <row r="419">
          <cell r="F419">
            <v>820.67250000000001</v>
          </cell>
          <cell r="J419">
            <v>0</v>
          </cell>
        </row>
        <row r="420">
          <cell r="F420">
            <v>903.63749999999993</v>
          </cell>
          <cell r="J420">
            <v>0</v>
          </cell>
        </row>
        <row r="421">
          <cell r="F421">
            <v>2142.3000000000002</v>
          </cell>
          <cell r="J421">
            <v>0</v>
          </cell>
        </row>
        <row r="422">
          <cell r="F422">
            <v>589.25860323886639</v>
          </cell>
          <cell r="J422">
            <v>0</v>
          </cell>
        </row>
        <row r="423">
          <cell r="F423">
            <v>764</v>
          </cell>
          <cell r="J423">
            <v>0</v>
          </cell>
        </row>
        <row r="424">
          <cell r="F424">
            <v>766.72499999999991</v>
          </cell>
          <cell r="J424">
            <v>0</v>
          </cell>
        </row>
        <row r="425">
          <cell r="F425">
            <v>746.39423076923083</v>
          </cell>
          <cell r="J425">
            <v>0</v>
          </cell>
        </row>
        <row r="426">
          <cell r="F426">
            <v>908</v>
          </cell>
          <cell r="J426">
            <v>0</v>
          </cell>
        </row>
        <row r="427">
          <cell r="F427">
            <v>1084</v>
          </cell>
          <cell r="J427">
            <v>0</v>
          </cell>
        </row>
        <row r="428">
          <cell r="F428">
            <v>810.85500000000002</v>
          </cell>
          <cell r="J428">
            <v>0</v>
          </cell>
        </row>
        <row r="429">
          <cell r="F429">
            <v>944.25</v>
          </cell>
          <cell r="J429">
            <v>0</v>
          </cell>
        </row>
        <row r="430">
          <cell r="F430">
            <v>982.09767206477738</v>
          </cell>
          <cell r="J430">
            <v>0</v>
          </cell>
        </row>
        <row r="431">
          <cell r="F431">
            <v>1042.5</v>
          </cell>
          <cell r="J431">
            <v>0</v>
          </cell>
        </row>
        <row r="432">
          <cell r="F432">
            <v>1083.7049999999999</v>
          </cell>
          <cell r="J432">
            <v>0</v>
          </cell>
        </row>
        <row r="433">
          <cell r="F433">
            <v>1149.27</v>
          </cell>
          <cell r="J433">
            <v>0</v>
          </cell>
        </row>
        <row r="434">
          <cell r="F434">
            <v>1207.5</v>
          </cell>
          <cell r="J434">
            <v>0</v>
          </cell>
        </row>
        <row r="435">
          <cell r="F435">
            <v>1296.75</v>
          </cell>
          <cell r="J435">
            <v>0</v>
          </cell>
        </row>
        <row r="436">
          <cell r="F436">
            <v>2312</v>
          </cell>
          <cell r="J436">
            <v>0</v>
          </cell>
        </row>
        <row r="437">
          <cell r="F437">
            <v>2380</v>
          </cell>
          <cell r="J437">
            <v>0</v>
          </cell>
        </row>
        <row r="438">
          <cell r="F438">
            <v>1332</v>
          </cell>
          <cell r="J438">
            <v>0</v>
          </cell>
        </row>
        <row r="439">
          <cell r="F439">
            <v>1241.3714574898786</v>
          </cell>
          <cell r="J439">
            <v>0</v>
          </cell>
        </row>
        <row r="440">
          <cell r="F440">
            <v>1437.9749999999999</v>
          </cell>
          <cell r="J440">
            <v>0</v>
          </cell>
        </row>
        <row r="441">
          <cell r="F441">
            <v>1404</v>
          </cell>
          <cell r="J441">
            <v>0</v>
          </cell>
        </row>
        <row r="442">
          <cell r="F442">
            <v>1190.76</v>
          </cell>
          <cell r="J442">
            <v>0</v>
          </cell>
        </row>
        <row r="443">
          <cell r="F443">
            <v>1252.74</v>
          </cell>
          <cell r="J443">
            <v>0</v>
          </cell>
        </row>
        <row r="444">
          <cell r="F444">
            <v>1414.2206477732793</v>
          </cell>
          <cell r="J444">
            <v>0</v>
          </cell>
        </row>
        <row r="445">
          <cell r="F445">
            <v>1542.75</v>
          </cell>
          <cell r="J445">
            <v>0</v>
          </cell>
        </row>
        <row r="446">
          <cell r="F446">
            <v>1747.5</v>
          </cell>
          <cell r="J446">
            <v>0</v>
          </cell>
        </row>
        <row r="447">
          <cell r="F447">
            <v>1868</v>
          </cell>
          <cell r="J447">
            <v>0</v>
          </cell>
        </row>
        <row r="448">
          <cell r="F448">
            <v>5483.6</v>
          </cell>
          <cell r="J448">
            <v>0</v>
          </cell>
        </row>
        <row r="449">
          <cell r="F449">
            <v>4990.5</v>
          </cell>
          <cell r="J449">
            <v>0</v>
          </cell>
        </row>
        <row r="450">
          <cell r="F450">
            <v>12999.2</v>
          </cell>
          <cell r="J450">
            <v>0</v>
          </cell>
        </row>
        <row r="451">
          <cell r="F451">
            <v>12089.25</v>
          </cell>
          <cell r="J451">
            <v>0</v>
          </cell>
        </row>
        <row r="452">
          <cell r="F452">
            <v>1151.04</v>
          </cell>
          <cell r="J452">
            <v>0</v>
          </cell>
        </row>
        <row r="453">
          <cell r="F453">
            <v>636.29999999999995</v>
          </cell>
          <cell r="J453">
            <v>0</v>
          </cell>
        </row>
        <row r="454">
          <cell r="F454">
            <v>442.34249999999997</v>
          </cell>
          <cell r="J454">
            <v>0</v>
          </cell>
        </row>
        <row r="455">
          <cell r="F455">
            <v>523.74750000000006</v>
          </cell>
          <cell r="J455">
            <v>0</v>
          </cell>
        </row>
        <row r="456">
          <cell r="F456">
            <v>673.43999999999994</v>
          </cell>
          <cell r="J456">
            <v>0</v>
          </cell>
        </row>
        <row r="457">
          <cell r="F457">
            <v>3456.9838056680164</v>
          </cell>
          <cell r="J457">
            <v>0</v>
          </cell>
        </row>
        <row r="458">
          <cell r="F458">
            <v>5185.4757085020246</v>
          </cell>
          <cell r="J458">
            <v>0</v>
          </cell>
        </row>
        <row r="459">
          <cell r="F459">
            <v>6269.711538461539</v>
          </cell>
          <cell r="J459">
            <v>0</v>
          </cell>
        </row>
        <row r="460">
          <cell r="F460">
            <v>515.35500000000002</v>
          </cell>
          <cell r="J460">
            <v>0</v>
          </cell>
        </row>
        <row r="461">
          <cell r="F461">
            <v>53.422499999999999</v>
          </cell>
          <cell r="J461">
            <v>0</v>
          </cell>
        </row>
        <row r="462">
          <cell r="F462">
            <v>61.057499999999997</v>
          </cell>
          <cell r="J462">
            <v>0</v>
          </cell>
        </row>
        <row r="463">
          <cell r="F463">
            <v>60.150000000000006</v>
          </cell>
          <cell r="J463">
            <v>0</v>
          </cell>
        </row>
        <row r="464">
          <cell r="F464">
            <v>47.67</v>
          </cell>
          <cell r="J464">
            <v>0</v>
          </cell>
        </row>
        <row r="465">
          <cell r="F465">
            <v>63.949095</v>
          </cell>
          <cell r="J465">
            <v>0</v>
          </cell>
        </row>
        <row r="466">
          <cell r="F466">
            <v>69.959531249999998</v>
          </cell>
          <cell r="J466">
            <v>0</v>
          </cell>
        </row>
        <row r="467">
          <cell r="F467">
            <v>81.168120000000002</v>
          </cell>
          <cell r="J467">
            <v>0</v>
          </cell>
        </row>
        <row r="468">
          <cell r="F468">
            <v>90.210000000000008</v>
          </cell>
          <cell r="J468">
            <v>0</v>
          </cell>
        </row>
        <row r="469">
          <cell r="F469">
            <v>106.21875</v>
          </cell>
          <cell r="J469">
            <v>0</v>
          </cell>
        </row>
        <row r="470">
          <cell r="F470">
            <v>78.788820000000001</v>
          </cell>
          <cell r="J470">
            <v>0</v>
          </cell>
        </row>
        <row r="471">
          <cell r="F471">
            <v>80.385000000000005</v>
          </cell>
          <cell r="J471">
            <v>0</v>
          </cell>
        </row>
        <row r="472">
          <cell r="F472">
            <v>159.40344375000001</v>
          </cell>
          <cell r="J472">
            <v>0</v>
          </cell>
        </row>
        <row r="473">
          <cell r="F473">
            <v>133.19599500000004</v>
          </cell>
          <cell r="J473">
            <v>0</v>
          </cell>
        </row>
        <row r="474">
          <cell r="F474">
            <v>184.8</v>
          </cell>
          <cell r="J474">
            <v>0</v>
          </cell>
        </row>
        <row r="475">
          <cell r="F475">
            <v>142.76109000000002</v>
          </cell>
          <cell r="J475">
            <v>0</v>
          </cell>
        </row>
        <row r="476">
          <cell r="F476">
            <v>113.061555</v>
          </cell>
          <cell r="J476">
            <v>0</v>
          </cell>
        </row>
        <row r="477">
          <cell r="F477">
            <v>180.56627437500001</v>
          </cell>
          <cell r="J477">
            <v>0</v>
          </cell>
        </row>
        <row r="478">
          <cell r="F478">
            <v>205.00141499999995</v>
          </cell>
          <cell r="J478">
            <v>0</v>
          </cell>
        </row>
        <row r="479">
          <cell r="F479">
            <v>198.37510312500004</v>
          </cell>
          <cell r="J479">
            <v>0</v>
          </cell>
        </row>
        <row r="480">
          <cell r="F480">
            <v>139.63002196875001</v>
          </cell>
          <cell r="J480">
            <v>0</v>
          </cell>
        </row>
        <row r="481">
          <cell r="F481">
            <v>149.64896265000004</v>
          </cell>
          <cell r="J481">
            <v>0</v>
          </cell>
        </row>
        <row r="482">
          <cell r="F482">
            <v>152.72822490000001</v>
          </cell>
          <cell r="J482">
            <v>0</v>
          </cell>
        </row>
        <row r="483">
          <cell r="F483">
            <v>128.56485749999999</v>
          </cell>
          <cell r="J483">
            <v>0</v>
          </cell>
        </row>
        <row r="484">
          <cell r="F484">
            <v>153.11780437499999</v>
          </cell>
          <cell r="J484">
            <v>0</v>
          </cell>
        </row>
        <row r="485">
          <cell r="F485">
            <v>242.53101000000001</v>
          </cell>
          <cell r="J485">
            <v>0</v>
          </cell>
        </row>
        <row r="486">
          <cell r="F486">
            <v>267.29999999999995</v>
          </cell>
          <cell r="J486">
            <v>0</v>
          </cell>
        </row>
        <row r="487">
          <cell r="F487">
            <v>147.79875562500001</v>
          </cell>
          <cell r="J487">
            <v>0</v>
          </cell>
        </row>
        <row r="488">
          <cell r="F488">
            <v>107.12527875000001</v>
          </cell>
          <cell r="J488">
            <v>0</v>
          </cell>
        </row>
        <row r="489">
          <cell r="F489">
            <v>185.48594062500001</v>
          </cell>
          <cell r="J489">
            <v>0</v>
          </cell>
        </row>
        <row r="490">
          <cell r="F490">
            <v>380.88189749999998</v>
          </cell>
          <cell r="J490">
            <v>0</v>
          </cell>
        </row>
        <row r="491">
          <cell r="F491">
            <v>246.04124999999999</v>
          </cell>
          <cell r="J491">
            <v>0</v>
          </cell>
        </row>
        <row r="492">
          <cell r="F492">
            <v>364.23374999999999</v>
          </cell>
          <cell r="J492">
            <v>0</v>
          </cell>
        </row>
        <row r="493">
          <cell r="F493">
            <v>471.29452500000002</v>
          </cell>
          <cell r="J493">
            <v>0</v>
          </cell>
        </row>
        <row r="494">
          <cell r="F494">
            <v>317.7756</v>
          </cell>
          <cell r="J494">
            <v>0</v>
          </cell>
        </row>
        <row r="495">
          <cell r="F495">
            <v>429.66750000000002</v>
          </cell>
          <cell r="J495">
            <v>0</v>
          </cell>
        </row>
        <row r="496">
          <cell r="F496">
            <v>292.17</v>
          </cell>
          <cell r="J496">
            <v>0</v>
          </cell>
        </row>
        <row r="497">
          <cell r="F497">
            <v>433.95749999999998</v>
          </cell>
          <cell r="J497">
            <v>0</v>
          </cell>
        </row>
        <row r="498">
          <cell r="F498">
            <v>495.375</v>
          </cell>
          <cell r="J498">
            <v>0</v>
          </cell>
        </row>
        <row r="499">
          <cell r="F499">
            <v>438.03</v>
          </cell>
          <cell r="J499">
            <v>0</v>
          </cell>
        </row>
        <row r="500">
          <cell r="F500">
            <v>354.57749999999999</v>
          </cell>
          <cell r="J500">
            <v>0</v>
          </cell>
        </row>
        <row r="501">
          <cell r="F501">
            <v>505.79999999999995</v>
          </cell>
          <cell r="J501">
            <v>0</v>
          </cell>
        </row>
        <row r="502">
          <cell r="F502">
            <v>537.09</v>
          </cell>
          <cell r="J502">
            <v>0</v>
          </cell>
        </row>
        <row r="503">
          <cell r="F503">
            <v>492.36369000000002</v>
          </cell>
          <cell r="J503">
            <v>0</v>
          </cell>
        </row>
        <row r="504">
          <cell r="F504">
            <v>273.15600000000001</v>
          </cell>
          <cell r="J504">
            <v>0</v>
          </cell>
        </row>
        <row r="505">
          <cell r="F505">
            <v>369.56400000000008</v>
          </cell>
          <cell r="J505">
            <v>0</v>
          </cell>
        </row>
        <row r="506">
          <cell r="F506">
            <v>338.64854999999994</v>
          </cell>
          <cell r="J506">
            <v>0</v>
          </cell>
        </row>
        <row r="507">
          <cell r="F507">
            <v>360.2360625</v>
          </cell>
          <cell r="J507">
            <v>0</v>
          </cell>
        </row>
        <row r="508">
          <cell r="F508">
            <v>426.11389687500002</v>
          </cell>
          <cell r="J508">
            <v>0</v>
          </cell>
        </row>
        <row r="509">
          <cell r="F509">
            <v>454.02528750000005</v>
          </cell>
          <cell r="J509">
            <v>0</v>
          </cell>
        </row>
        <row r="510">
          <cell r="F510">
            <v>390.09434624999994</v>
          </cell>
          <cell r="J510">
            <v>0</v>
          </cell>
        </row>
        <row r="511">
          <cell r="F511">
            <v>150.490725</v>
          </cell>
          <cell r="J511">
            <v>0</v>
          </cell>
        </row>
        <row r="512">
          <cell r="F512">
            <v>77.072325000000006</v>
          </cell>
          <cell r="J512">
            <v>0</v>
          </cell>
        </row>
        <row r="513">
          <cell r="F513">
            <v>63.331017750000015</v>
          </cell>
          <cell r="J513">
            <v>0</v>
          </cell>
        </row>
        <row r="514">
          <cell r="F514">
            <v>72.634783725000005</v>
          </cell>
          <cell r="J514">
            <v>0</v>
          </cell>
        </row>
        <row r="515">
          <cell r="F515">
            <v>70.001767687500006</v>
          </cell>
          <cell r="J515">
            <v>0</v>
          </cell>
        </row>
        <row r="516">
          <cell r="F516">
            <v>97.543575000000004</v>
          </cell>
          <cell r="J516">
            <v>0</v>
          </cell>
        </row>
        <row r="517">
          <cell r="F517">
            <v>115.48874999999998</v>
          </cell>
          <cell r="J517">
            <v>0</v>
          </cell>
        </row>
        <row r="518">
          <cell r="F518">
            <v>12.241807499999998</v>
          </cell>
          <cell r="J518">
            <v>0</v>
          </cell>
        </row>
        <row r="519">
          <cell r="F519">
            <v>18.247222499999996</v>
          </cell>
          <cell r="J519">
            <v>0</v>
          </cell>
        </row>
        <row r="520">
          <cell r="F520">
            <v>15.825000000000001</v>
          </cell>
          <cell r="J520">
            <v>0</v>
          </cell>
        </row>
        <row r="521">
          <cell r="F521">
            <v>13.875</v>
          </cell>
          <cell r="J521">
            <v>0</v>
          </cell>
        </row>
        <row r="522">
          <cell r="F522">
            <v>19.537500000000001</v>
          </cell>
          <cell r="J522">
            <v>0</v>
          </cell>
        </row>
        <row r="523">
          <cell r="F523">
            <v>0</v>
          </cell>
          <cell r="J523">
            <v>0</v>
          </cell>
        </row>
        <row r="524">
          <cell r="F524">
            <v>0</v>
          </cell>
          <cell r="J524">
            <v>0</v>
          </cell>
        </row>
        <row r="525">
          <cell r="F525">
            <v>0</v>
          </cell>
          <cell r="J525">
            <v>0</v>
          </cell>
        </row>
        <row r="526">
          <cell r="F526">
            <v>0</v>
          </cell>
          <cell r="J526">
            <v>0</v>
          </cell>
        </row>
        <row r="527">
          <cell r="F527">
            <v>0</v>
          </cell>
          <cell r="J527">
            <v>0</v>
          </cell>
        </row>
        <row r="528">
          <cell r="F528">
            <v>0</v>
          </cell>
          <cell r="J528">
            <v>0</v>
          </cell>
        </row>
        <row r="529">
          <cell r="F529">
            <v>0</v>
          </cell>
          <cell r="J529">
            <v>0</v>
          </cell>
        </row>
        <row r="530">
          <cell r="F530">
            <v>0</v>
          </cell>
          <cell r="J530">
            <v>0</v>
          </cell>
        </row>
        <row r="531">
          <cell r="F531">
            <v>0</v>
          </cell>
          <cell r="J531">
            <v>0</v>
          </cell>
        </row>
        <row r="532">
          <cell r="F532">
            <v>0</v>
          </cell>
          <cell r="J532">
            <v>0</v>
          </cell>
        </row>
        <row r="533">
          <cell r="F533">
            <v>0</v>
          </cell>
          <cell r="J533">
            <v>0</v>
          </cell>
        </row>
        <row r="534">
          <cell r="F534">
            <v>0</v>
          </cell>
          <cell r="J534">
            <v>0</v>
          </cell>
        </row>
        <row r="535">
          <cell r="F535">
            <v>0</v>
          </cell>
          <cell r="J535">
            <v>0</v>
          </cell>
        </row>
        <row r="536">
          <cell r="F536">
            <v>0</v>
          </cell>
          <cell r="J536">
            <v>0</v>
          </cell>
        </row>
        <row r="537">
          <cell r="F537">
            <v>0</v>
          </cell>
          <cell r="J537">
            <v>0</v>
          </cell>
        </row>
        <row r="538">
          <cell r="F538">
            <v>0</v>
          </cell>
          <cell r="J538">
            <v>0</v>
          </cell>
        </row>
        <row r="539">
          <cell r="F539">
            <v>0</v>
          </cell>
          <cell r="J539">
            <v>0</v>
          </cell>
        </row>
        <row r="540">
          <cell r="F540">
            <v>0</v>
          </cell>
          <cell r="J540">
            <v>0</v>
          </cell>
        </row>
        <row r="541">
          <cell r="F541">
            <v>0</v>
          </cell>
          <cell r="J541">
            <v>0</v>
          </cell>
        </row>
        <row r="542">
          <cell r="F542">
            <v>0</v>
          </cell>
          <cell r="J542">
            <v>0</v>
          </cell>
        </row>
        <row r="543">
          <cell r="J543" t="str">
            <v>TOTAL MENSUAL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Monturas"/>
      <sheetName val="Hoja3"/>
      <sheetName val="Hoja1"/>
      <sheetName val="Hoja4"/>
      <sheetName val="2005"/>
      <sheetName val="2005 (2)"/>
    </sheetNames>
    <sheetDataSet>
      <sheetData sheetId="0"/>
      <sheetData sheetId="1"/>
      <sheetData sheetId="2"/>
      <sheetData sheetId="3">
        <row r="2">
          <cell r="A2" t="str">
            <v>Año</v>
          </cell>
          <cell r="B2" t="str">
            <v>Mes</v>
          </cell>
          <cell r="C2" t="str">
            <v>WD</v>
          </cell>
          <cell r="D2" t="str">
            <v>VRLFL</v>
          </cell>
          <cell r="E2" t="str">
            <v>VRTOT</v>
          </cell>
          <cell r="F2" t="str">
            <v>VBLFL</v>
          </cell>
          <cell r="G2" t="str">
            <v>VBTOT</v>
          </cell>
        </row>
        <row r="3">
          <cell r="A3">
            <v>1999</v>
          </cell>
          <cell r="B3" t="str">
            <v>Diciembre</v>
          </cell>
          <cell r="C3">
            <v>23</v>
          </cell>
          <cell r="D3">
            <v>1417</v>
          </cell>
          <cell r="E3">
            <v>1485</v>
          </cell>
          <cell r="F3">
            <v>0</v>
          </cell>
          <cell r="G3">
            <v>1222</v>
          </cell>
        </row>
        <row r="4">
          <cell r="A4">
            <v>1999</v>
          </cell>
          <cell r="B4" t="str">
            <v>Enero</v>
          </cell>
          <cell r="C4">
            <v>21.5</v>
          </cell>
          <cell r="D4">
            <v>1181</v>
          </cell>
          <cell r="E4">
            <v>1181</v>
          </cell>
          <cell r="F4">
            <v>0</v>
          </cell>
          <cell r="G4">
            <v>1325.9</v>
          </cell>
        </row>
        <row r="5">
          <cell r="A5">
            <v>1999</v>
          </cell>
          <cell r="B5" t="str">
            <v>Febrero</v>
          </cell>
          <cell r="C5">
            <v>22</v>
          </cell>
          <cell r="D5">
            <v>1294</v>
          </cell>
          <cell r="E5">
            <v>1294</v>
          </cell>
          <cell r="F5">
            <v>0</v>
          </cell>
          <cell r="G5">
            <v>1413.1</v>
          </cell>
        </row>
        <row r="6">
          <cell r="A6">
            <v>1999</v>
          </cell>
          <cell r="B6" t="str">
            <v>Marzo</v>
          </cell>
          <cell r="C6">
            <v>24.5</v>
          </cell>
          <cell r="D6">
            <v>1453</v>
          </cell>
          <cell r="E6">
            <v>1453</v>
          </cell>
          <cell r="F6">
            <v>0</v>
          </cell>
          <cell r="G6">
            <v>1476</v>
          </cell>
        </row>
        <row r="7">
          <cell r="A7">
            <v>1999</v>
          </cell>
          <cell r="B7" t="str">
            <v>Abril</v>
          </cell>
          <cell r="C7">
            <v>21.5</v>
          </cell>
          <cell r="D7">
            <v>1196</v>
          </cell>
          <cell r="E7">
            <v>1196</v>
          </cell>
          <cell r="F7">
            <v>0</v>
          </cell>
          <cell r="G7">
            <v>1344.3</v>
          </cell>
        </row>
        <row r="8">
          <cell r="A8">
            <v>1999</v>
          </cell>
          <cell r="B8" t="str">
            <v>Mayo</v>
          </cell>
          <cell r="C8">
            <v>22.5</v>
          </cell>
          <cell r="D8">
            <v>1295</v>
          </cell>
          <cell r="E8">
            <v>1295</v>
          </cell>
          <cell r="F8">
            <v>0</v>
          </cell>
          <cell r="G8">
            <v>1604.8</v>
          </cell>
        </row>
        <row r="9">
          <cell r="A9">
            <v>1999</v>
          </cell>
          <cell r="B9" t="str">
            <v>Junio</v>
          </cell>
          <cell r="C9">
            <v>23.5</v>
          </cell>
          <cell r="D9">
            <v>1420</v>
          </cell>
          <cell r="E9">
            <v>1420</v>
          </cell>
          <cell r="F9">
            <v>0</v>
          </cell>
          <cell r="G9">
            <v>1478.9</v>
          </cell>
        </row>
        <row r="10">
          <cell r="A10">
            <v>1999</v>
          </cell>
          <cell r="B10" t="str">
            <v>Julio</v>
          </cell>
          <cell r="C10">
            <v>24.5</v>
          </cell>
          <cell r="D10">
            <v>1659</v>
          </cell>
          <cell r="E10">
            <v>1659</v>
          </cell>
          <cell r="F10">
            <v>0</v>
          </cell>
          <cell r="G10">
            <v>1658</v>
          </cell>
        </row>
        <row r="11">
          <cell r="A11">
            <v>1999</v>
          </cell>
          <cell r="B11" t="str">
            <v>Agosto</v>
          </cell>
          <cell r="C11">
            <v>23.5</v>
          </cell>
          <cell r="D11">
            <v>1214</v>
          </cell>
          <cell r="E11">
            <v>1214</v>
          </cell>
          <cell r="F11">
            <v>0</v>
          </cell>
          <cell r="G11">
            <v>1081.8</v>
          </cell>
        </row>
        <row r="12">
          <cell r="A12">
            <v>1999</v>
          </cell>
          <cell r="B12" t="str">
            <v>Septiembre</v>
          </cell>
          <cell r="C12">
            <v>23.5</v>
          </cell>
          <cell r="D12">
            <v>1372</v>
          </cell>
          <cell r="E12">
            <v>1372</v>
          </cell>
          <cell r="F12">
            <v>0</v>
          </cell>
          <cell r="G12">
            <v>1355.9</v>
          </cell>
        </row>
        <row r="13">
          <cell r="A13">
            <v>1999</v>
          </cell>
          <cell r="B13" t="str">
            <v>Octubre</v>
          </cell>
          <cell r="C13">
            <v>22.5</v>
          </cell>
          <cell r="D13">
            <v>1408</v>
          </cell>
          <cell r="E13">
            <v>1408</v>
          </cell>
          <cell r="F13">
            <v>0</v>
          </cell>
          <cell r="G13">
            <v>1275.7</v>
          </cell>
        </row>
        <row r="14">
          <cell r="A14">
            <v>1999</v>
          </cell>
          <cell r="B14" t="str">
            <v>Noviembre</v>
          </cell>
          <cell r="C14">
            <v>23</v>
          </cell>
          <cell r="D14">
            <v>1213</v>
          </cell>
          <cell r="E14">
            <v>1213</v>
          </cell>
          <cell r="F14">
            <v>0</v>
          </cell>
          <cell r="G14">
            <v>1151</v>
          </cell>
        </row>
        <row r="15">
          <cell r="A15">
            <v>2000</v>
          </cell>
          <cell r="B15" t="str">
            <v>Diciembre</v>
          </cell>
          <cell r="C15">
            <v>22.5</v>
          </cell>
          <cell r="D15">
            <v>1178</v>
          </cell>
          <cell r="E15">
            <v>1225</v>
          </cell>
          <cell r="F15">
            <v>1164</v>
          </cell>
          <cell r="G15">
            <v>1226</v>
          </cell>
        </row>
        <row r="16">
          <cell r="A16" t="str">
            <v>MENSUAL</v>
          </cell>
          <cell r="C16">
            <v>275</v>
          </cell>
          <cell r="E16">
            <v>15930</v>
          </cell>
        </row>
        <row r="17">
          <cell r="A17">
            <v>2000</v>
          </cell>
          <cell r="B17" t="str">
            <v>Enero</v>
          </cell>
          <cell r="C17">
            <v>23.5</v>
          </cell>
          <cell r="D17">
            <v>1220</v>
          </cell>
          <cell r="E17">
            <v>8987</v>
          </cell>
          <cell r="F17">
            <v>1296</v>
          </cell>
          <cell r="G17">
            <v>1367</v>
          </cell>
        </row>
        <row r="18">
          <cell r="A18">
            <v>2000</v>
          </cell>
          <cell r="B18" t="str">
            <v>Febrero</v>
          </cell>
          <cell r="C18">
            <v>22</v>
          </cell>
          <cell r="D18">
            <v>1416</v>
          </cell>
          <cell r="E18">
            <v>9299</v>
          </cell>
          <cell r="F18">
            <v>1383</v>
          </cell>
          <cell r="G18">
            <v>1479</v>
          </cell>
        </row>
        <row r="19">
          <cell r="A19">
            <v>2000</v>
          </cell>
          <cell r="B19" t="str">
            <v>Marzo</v>
          </cell>
          <cell r="C19">
            <v>24</v>
          </cell>
          <cell r="D19">
            <v>1559</v>
          </cell>
          <cell r="E19">
            <v>10157</v>
          </cell>
          <cell r="F19">
            <v>1473</v>
          </cell>
          <cell r="G19">
            <v>1571</v>
          </cell>
        </row>
        <row r="20">
          <cell r="A20">
            <v>2000</v>
          </cell>
          <cell r="B20" t="str">
            <v>Abril</v>
          </cell>
          <cell r="C20">
            <v>20</v>
          </cell>
          <cell r="D20">
            <v>1308</v>
          </cell>
          <cell r="E20">
            <v>8263</v>
          </cell>
          <cell r="F20">
            <v>1269</v>
          </cell>
          <cell r="G20">
            <v>1363</v>
          </cell>
        </row>
        <row r="21">
          <cell r="A21">
            <v>2000</v>
          </cell>
          <cell r="B21" t="str">
            <v>Mayo</v>
          </cell>
          <cell r="C21">
            <v>24</v>
          </cell>
          <cell r="D21">
            <v>1504</v>
          </cell>
          <cell r="E21">
            <v>9094</v>
          </cell>
          <cell r="F21">
            <v>1416</v>
          </cell>
          <cell r="G21">
            <v>1519</v>
          </cell>
        </row>
        <row r="22">
          <cell r="A22">
            <v>2000</v>
          </cell>
          <cell r="B22" t="str">
            <v>Junio</v>
          </cell>
          <cell r="C22">
            <v>23.5</v>
          </cell>
          <cell r="D22">
            <v>1444</v>
          </cell>
          <cell r="E22">
            <v>9278</v>
          </cell>
          <cell r="F22">
            <v>1526</v>
          </cell>
          <cell r="G22">
            <v>1620</v>
          </cell>
        </row>
        <row r="23">
          <cell r="A23">
            <v>2000</v>
          </cell>
          <cell r="B23" t="str">
            <v>Julio</v>
          </cell>
          <cell r="C23">
            <v>23.5</v>
          </cell>
          <cell r="D23">
            <v>1528</v>
          </cell>
          <cell r="E23">
            <v>10465</v>
          </cell>
          <cell r="F23">
            <v>1692</v>
          </cell>
          <cell r="G23">
            <v>1798</v>
          </cell>
        </row>
        <row r="24">
          <cell r="A24">
            <v>2000</v>
          </cell>
          <cell r="B24" t="str">
            <v>Agosto</v>
          </cell>
          <cell r="C24">
            <v>24</v>
          </cell>
          <cell r="D24">
            <v>1332</v>
          </cell>
          <cell r="E24">
            <v>7899</v>
          </cell>
          <cell r="F24">
            <v>1256</v>
          </cell>
          <cell r="G24">
            <v>1337</v>
          </cell>
        </row>
        <row r="25">
          <cell r="A25">
            <v>2000</v>
          </cell>
          <cell r="B25" t="str">
            <v>Septiembre</v>
          </cell>
          <cell r="C25">
            <v>22</v>
          </cell>
          <cell r="D25">
            <v>1385</v>
          </cell>
          <cell r="E25">
            <v>8568</v>
          </cell>
          <cell r="F25">
            <v>1400</v>
          </cell>
          <cell r="G25">
            <v>1487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GENERAL"/>
      <sheetName val="RAZON SOCIAL"/>
      <sheetName val="TABLAS"/>
      <sheetName val="ESTUDIO"/>
      <sheetName val="INDICADORES"/>
      <sheetName val="ORGANIZACION PROVISIONAL"/>
      <sheetName val="NUMERO HORAS ORGANIZADAS"/>
      <sheetName val="organizacion del centro"/>
      <sheetName val="COSTES ESTRUCTURALES"/>
      <sheetName val="amortizaciones"/>
      <sheetName val="otros gastos"/>
      <sheetName val="consumibles higienicos"/>
      <sheetName val="cristales"/>
      <sheetName val="CUENTA DE EXPLOTACIÓN"/>
      <sheetName val="cuenta de resultados analitica"/>
      <sheetName val="DATOS VARIOS"/>
      <sheetName val="DATOS PERSON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C3" t="str">
            <v>Preu unitari</v>
          </cell>
          <cell r="G3" t="str">
            <v>Duracio de la amortitzacio en mesos</v>
          </cell>
        </row>
        <row r="4">
          <cell r="C4">
            <v>84.95</v>
          </cell>
          <cell r="G4">
            <v>48</v>
          </cell>
        </row>
        <row r="5">
          <cell r="C5" t="str">
            <v/>
          </cell>
        </row>
        <row r="6">
          <cell r="C6" t="str">
            <v/>
          </cell>
        </row>
        <row r="7">
          <cell r="C7" t="str">
            <v/>
          </cell>
        </row>
        <row r="8">
          <cell r="C8" t="str">
            <v/>
          </cell>
        </row>
        <row r="9">
          <cell r="C9" t="str">
            <v/>
          </cell>
        </row>
        <row r="10">
          <cell r="C10" t="str">
            <v/>
          </cell>
        </row>
        <row r="11">
          <cell r="C11" t="str">
            <v/>
          </cell>
        </row>
        <row r="12">
          <cell r="C12" t="str">
            <v/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/>
          </cell>
        </row>
        <row r="16">
          <cell r="C16" t="str">
            <v/>
          </cell>
        </row>
        <row r="17">
          <cell r="C17" t="str">
            <v/>
          </cell>
        </row>
        <row r="18">
          <cell r="C18" t="str">
            <v/>
          </cell>
        </row>
        <row r="19">
          <cell r="C19" t="str">
            <v/>
          </cell>
        </row>
        <row r="20">
          <cell r="C20" t="str">
            <v/>
          </cell>
        </row>
        <row r="21">
          <cell r="C21" t="str">
            <v/>
          </cell>
        </row>
        <row r="22">
          <cell r="C22" t="str">
            <v/>
          </cell>
        </row>
        <row r="23">
          <cell r="C23" t="str">
            <v/>
          </cell>
        </row>
        <row r="24">
          <cell r="C24" t="str">
            <v/>
          </cell>
        </row>
        <row r="25">
          <cell r="C25" t="str">
            <v/>
          </cell>
        </row>
        <row r="26">
          <cell r="C26" t="str">
            <v/>
          </cell>
        </row>
        <row r="27">
          <cell r="C27" t="str">
            <v/>
          </cell>
        </row>
        <row r="35">
          <cell r="G35" t="str">
            <v>TOTAL MENSUAL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GENERAL"/>
      <sheetName val="Reestructuraciones"/>
      <sheetName val="RAZON SOCIAL"/>
      <sheetName val="RESUMEN RENDIMIENTOS"/>
      <sheetName val="TABLAS"/>
      <sheetName val="ESTUDIO TECNICO"/>
      <sheetName val="Distribución Turnos"/>
      <sheetName val="Desglose coste unitario"/>
      <sheetName val="Resumen Horas Limpieza"/>
      <sheetName val="INDICADORES"/>
      <sheetName val="DISTRIBUCIÓN"/>
      <sheetName val="DISTRIBUCIÓN COSTE"/>
      <sheetName val="INDICADORES VARIOS"/>
      <sheetName val="DESGLOSE ECONOMICO"/>
      <sheetName val="COSTES DE PERSONAL"/>
      <sheetName val="ORGANIZACION PROVISIONAL"/>
      <sheetName val="Resumen de Horas"/>
      <sheetName val="VALORACION DE COSTES"/>
      <sheetName val="Coste Estructura"/>
      <sheetName val="AMORTIZACIÓNES"/>
      <sheetName val="SUBCONTRATACIÓN"/>
      <sheetName val="CONSUMIBLES HIGIENICOS"/>
      <sheetName val="Tareas Especialista"/>
      <sheetName val="Cuenta de Explotación"/>
      <sheetName val="Cuenta de Resultados Analitica"/>
      <sheetName val="DATOS VARIOS"/>
      <sheetName val="DATOS PERSONAL"/>
      <sheetName val="Auditoria Externa"/>
    </sheetNames>
    <sheetDataSet>
      <sheetData sheetId="0"/>
      <sheetData sheetId="1"/>
      <sheetData sheetId="2"/>
      <sheetData sheetId="3"/>
      <sheetData sheetId="4">
        <row r="22">
          <cell r="D22">
            <v>0</v>
          </cell>
        </row>
        <row r="23">
          <cell r="D23" t="str">
            <v xml:space="preserve">Seis veces día 7/7 </v>
          </cell>
        </row>
        <row r="24">
          <cell r="D24" t="str">
            <v xml:space="preserve">Cinco veces día 7/7 </v>
          </cell>
        </row>
        <row r="25">
          <cell r="D25" t="str">
            <v xml:space="preserve">Cuatro veces día 7/7 </v>
          </cell>
        </row>
        <row r="26">
          <cell r="D26" t="str">
            <v xml:space="preserve">Tres veces día 7/7 </v>
          </cell>
        </row>
        <row r="27">
          <cell r="D27" t="str">
            <v xml:space="preserve">Dos veces día 7/7 </v>
          </cell>
        </row>
        <row r="28">
          <cell r="D28" t="str">
            <v>Diario 7/7</v>
          </cell>
        </row>
        <row r="29">
          <cell r="D29" t="str">
            <v>Seis veces día 6/7</v>
          </cell>
        </row>
        <row r="30">
          <cell r="D30" t="str">
            <v xml:space="preserve">Cinco veces día 6/7 </v>
          </cell>
        </row>
        <row r="31">
          <cell r="D31" t="str">
            <v xml:space="preserve">Cuatro veces día 6/7 </v>
          </cell>
        </row>
        <row r="32">
          <cell r="D32" t="str">
            <v xml:space="preserve">Tres veces día 6/7 </v>
          </cell>
        </row>
        <row r="33">
          <cell r="D33" t="str">
            <v>Dos veces día 6/7</v>
          </cell>
        </row>
        <row r="34">
          <cell r="D34" t="str">
            <v>Diario 6/7</v>
          </cell>
        </row>
        <row r="35">
          <cell r="D35" t="str">
            <v xml:space="preserve">Seis veces día 5/7 </v>
          </cell>
        </row>
        <row r="36">
          <cell r="D36" t="str">
            <v xml:space="preserve">Cinco veces día 5/7 </v>
          </cell>
        </row>
        <row r="37">
          <cell r="D37" t="str">
            <v xml:space="preserve">Cuatro veces día 5/7 </v>
          </cell>
        </row>
        <row r="38">
          <cell r="D38" t="str">
            <v xml:space="preserve">Tres veces día 5/7 </v>
          </cell>
        </row>
        <row r="39">
          <cell r="D39" t="str">
            <v>Dos veces día 5/7</v>
          </cell>
        </row>
        <row r="40">
          <cell r="D40" t="str">
            <v>Diario 5/7</v>
          </cell>
        </row>
        <row r="41">
          <cell r="D41" t="str">
            <v>Cuatro veces semana</v>
          </cell>
        </row>
        <row r="42">
          <cell r="D42" t="str">
            <v>Tres veces semana</v>
          </cell>
        </row>
        <row r="43">
          <cell r="D43" t="str">
            <v>Dos veces semana</v>
          </cell>
        </row>
        <row r="44">
          <cell r="D44" t="str">
            <v>Alterno 5/7</v>
          </cell>
        </row>
        <row r="45">
          <cell r="D45" t="str">
            <v xml:space="preserve">Alterno 6/7 </v>
          </cell>
        </row>
        <row r="46">
          <cell r="D46" t="str">
            <v xml:space="preserve">Alterno 7/7 </v>
          </cell>
        </row>
        <row r="47">
          <cell r="D47" t="str">
            <v>Semanal</v>
          </cell>
        </row>
        <row r="48">
          <cell r="D48" t="str">
            <v>Una vez cada dos semanas</v>
          </cell>
        </row>
        <row r="49">
          <cell r="D49" t="str">
            <v>Quincenal</v>
          </cell>
        </row>
        <row r="50">
          <cell r="D50" t="str">
            <v>Mensual</v>
          </cell>
        </row>
        <row r="51">
          <cell r="D51" t="str">
            <v>Diez veces al año</v>
          </cell>
        </row>
        <row r="52">
          <cell r="D52" t="str">
            <v>Bimensual</v>
          </cell>
        </row>
        <row r="53">
          <cell r="D53" t="str">
            <v>Cinco veces al año</v>
          </cell>
        </row>
        <row r="54">
          <cell r="D54" t="str">
            <v>Trimestral</v>
          </cell>
        </row>
        <row r="55">
          <cell r="D55" t="str">
            <v>Cuatrimestral</v>
          </cell>
        </row>
        <row r="56">
          <cell r="D56" t="str">
            <v>Semestral</v>
          </cell>
        </row>
        <row r="57">
          <cell r="D57" t="str">
            <v>Anual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 Estudios"/>
      <sheetName val="Resumen Grafico Global"/>
      <sheetName val="Resumen Grafico L1"/>
      <sheetName val="Resumen Grafico L2"/>
      <sheetName val="Resumen Grafico L3"/>
      <sheetName val="Resumen Grafico L4"/>
      <sheetName val="Resumen Grafico L5"/>
      <sheetName val="Resumen Grafico L6"/>
      <sheetName val="Resumen Grafico L7"/>
      <sheetName val="Resumen Grafico L8"/>
      <sheetName val="1"/>
      <sheetName val="2"/>
      <sheetName val="3"/>
      <sheetName val="5"/>
      <sheetName val="4"/>
      <sheetName val="6"/>
      <sheetName val="72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49"/>
      <sheetName val="65"/>
      <sheetName val="6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71"/>
      <sheetName val="40"/>
      <sheetName val="41"/>
      <sheetName val="42"/>
      <sheetName val="43"/>
      <sheetName val="44"/>
      <sheetName val="45"/>
      <sheetName val="46"/>
      <sheetName val="47"/>
      <sheetName val="48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7"/>
      <sheetName val="68"/>
      <sheetName val="69"/>
      <sheetName val="70"/>
      <sheetName val="RESUMEN"/>
      <sheetName val="TABLAS"/>
    </sheetNames>
    <sheetDataSet>
      <sheetData sheetId="0"/>
      <sheetData sheetId="1">
        <row r="8">
          <cell r="B8" t="str">
            <v>Almacen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E8" t="str">
            <v>Vestuarios Completos</v>
          </cell>
        </row>
      </sheetData>
      <sheetData sheetId="19">
        <row r="8">
          <cell r="E8" t="str">
            <v>Sala de reuniones</v>
          </cell>
        </row>
      </sheetData>
      <sheetData sheetId="20">
        <row r="8">
          <cell r="E8" t="str">
            <v>Laboratorios</v>
          </cell>
        </row>
      </sheetData>
      <sheetData sheetId="21">
        <row r="8">
          <cell r="E8" t="str">
            <v>Office</v>
          </cell>
        </row>
      </sheetData>
      <sheetData sheetId="22">
        <row r="8">
          <cell r="E8" t="str">
            <v>Parking interior P</v>
          </cell>
        </row>
      </sheetData>
      <sheetData sheetId="23">
        <row r="8">
          <cell r="E8" t="str">
            <v>Archivos</v>
          </cell>
        </row>
      </sheetData>
      <sheetData sheetId="24">
        <row r="8">
          <cell r="E8" t="str">
            <v>Baños</v>
          </cell>
        </row>
      </sheetData>
      <sheetData sheetId="25">
        <row r="8">
          <cell r="E8" t="str">
            <v>Vestuarios Completos</v>
          </cell>
        </row>
      </sheetData>
      <sheetData sheetId="26">
        <row r="8">
          <cell r="E8" t="str">
            <v>Escaleras</v>
          </cell>
        </row>
      </sheetData>
      <sheetData sheetId="27">
        <row r="8">
          <cell r="E8" t="str">
            <v>Archivos</v>
          </cell>
        </row>
      </sheetData>
      <sheetData sheetId="28">
        <row r="8">
          <cell r="E8" t="str">
            <v>Baños</v>
          </cell>
        </row>
      </sheetData>
      <sheetData sheetId="29">
        <row r="8">
          <cell r="E8" t="str">
            <v>Escaleras</v>
          </cell>
        </row>
      </sheetData>
      <sheetData sheetId="30">
        <row r="8">
          <cell r="E8" t="str">
            <v>Vestuarios Completos</v>
          </cell>
        </row>
      </sheetData>
      <sheetData sheetId="31">
        <row r="8">
          <cell r="E8" t="str">
            <v>Despachos</v>
          </cell>
        </row>
      </sheetData>
      <sheetData sheetId="32">
        <row r="8">
          <cell r="E8" t="str">
            <v>Vestuarios Completos</v>
          </cell>
        </row>
      </sheetData>
      <sheetData sheetId="33">
        <row r="8">
          <cell r="E8" t="str">
            <v>Despachos</v>
          </cell>
        </row>
      </sheetData>
      <sheetData sheetId="34">
        <row r="8">
          <cell r="E8" t="str">
            <v>Vestuarios Completos</v>
          </cell>
        </row>
      </sheetData>
      <sheetData sheetId="35">
        <row r="8">
          <cell r="E8" t="str">
            <v>Almacen</v>
          </cell>
        </row>
      </sheetData>
      <sheetData sheetId="36">
        <row r="8">
          <cell r="E8" t="str">
            <v>Pasillos</v>
          </cell>
        </row>
      </sheetData>
      <sheetData sheetId="37">
        <row r="8">
          <cell r="E8" t="str">
            <v>Escaleras</v>
          </cell>
        </row>
      </sheetData>
      <sheetData sheetId="38">
        <row r="8">
          <cell r="E8" t="str">
            <v>Despachos</v>
          </cell>
        </row>
      </sheetData>
      <sheetData sheetId="39">
        <row r="8">
          <cell r="E8" t="str">
            <v>Almacen</v>
          </cell>
        </row>
      </sheetData>
      <sheetData sheetId="40">
        <row r="8">
          <cell r="E8" t="str">
            <v>Vestibulos</v>
          </cell>
        </row>
      </sheetData>
      <sheetData sheetId="41">
        <row r="8">
          <cell r="E8" t="str">
            <v>Almacen</v>
          </cell>
        </row>
      </sheetData>
      <sheetData sheetId="42">
        <row r="8">
          <cell r="E8" t="str">
            <v>Baños</v>
          </cell>
        </row>
      </sheetData>
      <sheetData sheetId="43">
        <row r="8">
          <cell r="E8" t="str">
            <v>Baños</v>
          </cell>
        </row>
      </sheetData>
      <sheetData sheetId="44">
        <row r="8">
          <cell r="E8" t="str">
            <v>Sala de reuniones</v>
          </cell>
        </row>
      </sheetData>
      <sheetData sheetId="45">
        <row r="8">
          <cell r="E8" t="str">
            <v>Almacen</v>
          </cell>
        </row>
      </sheetData>
      <sheetData sheetId="46">
        <row r="8">
          <cell r="E8" t="str">
            <v>Despachos</v>
          </cell>
        </row>
      </sheetData>
      <sheetData sheetId="47">
        <row r="8">
          <cell r="E8" t="str">
            <v>Despachos</v>
          </cell>
        </row>
      </sheetData>
      <sheetData sheetId="48">
        <row r="8">
          <cell r="E8" t="str">
            <v>Vestibulos</v>
          </cell>
        </row>
      </sheetData>
      <sheetData sheetId="49">
        <row r="8">
          <cell r="E8" t="str">
            <v>Almacen</v>
          </cell>
        </row>
      </sheetData>
      <sheetData sheetId="50">
        <row r="8">
          <cell r="E8" t="str">
            <v>Sala Tecnica</v>
          </cell>
        </row>
      </sheetData>
      <sheetData sheetId="51">
        <row r="8">
          <cell r="E8" t="str">
            <v>Archivos</v>
          </cell>
        </row>
      </sheetData>
      <sheetData sheetId="52">
        <row r="8">
          <cell r="E8" t="str">
            <v>Despachos</v>
          </cell>
        </row>
      </sheetData>
      <sheetData sheetId="53">
        <row r="8">
          <cell r="E8" t="str">
            <v>Escaleras</v>
          </cell>
        </row>
      </sheetData>
      <sheetData sheetId="54">
        <row r="8">
          <cell r="E8" t="str">
            <v>Vestibulos</v>
          </cell>
        </row>
      </sheetData>
      <sheetData sheetId="55">
        <row r="8">
          <cell r="E8" t="str">
            <v>Despachos</v>
          </cell>
        </row>
      </sheetData>
      <sheetData sheetId="56">
        <row r="8">
          <cell r="E8" t="str">
            <v>Despachos</v>
          </cell>
        </row>
      </sheetData>
      <sheetData sheetId="57">
        <row r="8">
          <cell r="E8" t="str">
            <v>Despachos</v>
          </cell>
        </row>
      </sheetData>
      <sheetData sheetId="58">
        <row r="8">
          <cell r="E8" t="str">
            <v>Office</v>
          </cell>
        </row>
      </sheetData>
      <sheetData sheetId="59">
        <row r="8">
          <cell r="E8" t="str">
            <v>Despachos</v>
          </cell>
        </row>
      </sheetData>
      <sheetData sheetId="60">
        <row r="8">
          <cell r="E8" t="str">
            <v>Despachos</v>
          </cell>
        </row>
      </sheetData>
      <sheetData sheetId="61">
        <row r="8">
          <cell r="E8" t="str">
            <v>Sala Tecnica</v>
          </cell>
        </row>
      </sheetData>
      <sheetData sheetId="62">
        <row r="8">
          <cell r="E8" t="str">
            <v>Almacen</v>
          </cell>
        </row>
      </sheetData>
      <sheetData sheetId="63">
        <row r="8">
          <cell r="E8" t="str">
            <v>Baños</v>
          </cell>
        </row>
      </sheetData>
      <sheetData sheetId="64">
        <row r="8">
          <cell r="E8" t="str">
            <v>Office</v>
          </cell>
        </row>
      </sheetData>
      <sheetData sheetId="65">
        <row r="8">
          <cell r="E8" t="str">
            <v>Entrada Exterior</v>
          </cell>
        </row>
      </sheetData>
      <sheetData sheetId="66">
        <row r="8">
          <cell r="E8" t="str">
            <v>Escaleras</v>
          </cell>
        </row>
      </sheetData>
      <sheetData sheetId="67">
        <row r="8">
          <cell r="E8" t="str">
            <v>Escaleras</v>
          </cell>
        </row>
      </sheetData>
      <sheetData sheetId="68">
        <row r="8">
          <cell r="E8" t="str">
            <v>Baños</v>
          </cell>
        </row>
      </sheetData>
      <sheetData sheetId="69">
        <row r="8">
          <cell r="E8" t="str">
            <v>Taller</v>
          </cell>
        </row>
      </sheetData>
      <sheetData sheetId="70">
        <row r="8">
          <cell r="E8" t="str">
            <v>Pista Deportiva</v>
          </cell>
        </row>
      </sheetData>
      <sheetData sheetId="71">
        <row r="8">
          <cell r="E8" t="str">
            <v>Parquing Interior G</v>
          </cell>
        </row>
      </sheetData>
      <sheetData sheetId="72">
        <row r="8">
          <cell r="E8" t="str">
            <v>Escaleras</v>
          </cell>
        </row>
      </sheetData>
      <sheetData sheetId="73">
        <row r="8">
          <cell r="E8" t="str">
            <v>Vestuarios Completos</v>
          </cell>
        </row>
      </sheetData>
      <sheetData sheetId="74">
        <row r="8">
          <cell r="E8" t="str">
            <v>Pasillos</v>
          </cell>
        </row>
      </sheetData>
      <sheetData sheetId="75">
        <row r="8">
          <cell r="E8" t="str">
            <v>Pista Deportiva</v>
          </cell>
        </row>
      </sheetData>
      <sheetData sheetId="76">
        <row r="8">
          <cell r="E8" t="str">
            <v>Sala Gimnasia Diafana</v>
          </cell>
        </row>
      </sheetData>
      <sheetData sheetId="77">
        <row r="8">
          <cell r="E8" t="str">
            <v>Escaleras</v>
          </cell>
        </row>
      </sheetData>
      <sheetData sheetId="78">
        <row r="8">
          <cell r="E8" t="str">
            <v>Sala de reuniones</v>
          </cell>
        </row>
      </sheetData>
      <sheetData sheetId="79">
        <row r="8">
          <cell r="E8" t="str">
            <v>Vestibulos</v>
          </cell>
        </row>
      </sheetData>
      <sheetData sheetId="80">
        <row r="8">
          <cell r="E8" t="str">
            <v>Vestibulos</v>
          </cell>
        </row>
      </sheetData>
      <sheetData sheetId="81">
        <row r="8">
          <cell r="E8" t="str">
            <v>Vestibulos</v>
          </cell>
        </row>
      </sheetData>
      <sheetData sheetId="82"/>
      <sheetData sheetId="83">
        <row r="4">
          <cell r="U4">
            <v>0</v>
          </cell>
        </row>
      </sheetData>
      <sheetData sheetId="84">
        <row r="6">
          <cell r="D6">
            <v>0</v>
          </cell>
        </row>
        <row r="7">
          <cell r="D7" t="str">
            <v xml:space="preserve">Seis veces día 7/7 </v>
          </cell>
        </row>
        <row r="8">
          <cell r="D8" t="str">
            <v xml:space="preserve">Cinco veces día 7/7 </v>
          </cell>
        </row>
        <row r="9">
          <cell r="D9" t="str">
            <v xml:space="preserve">Cuatro veces día 7/7 </v>
          </cell>
        </row>
        <row r="10">
          <cell r="D10" t="str">
            <v xml:space="preserve">Tres veces día 7/7 </v>
          </cell>
        </row>
        <row r="11">
          <cell r="D11" t="str">
            <v xml:space="preserve">Dos veces día 7/7 </v>
          </cell>
        </row>
        <row r="12">
          <cell r="D12" t="str">
            <v>Diario 7/7</v>
          </cell>
        </row>
        <row r="13">
          <cell r="D13" t="str">
            <v>Seis veces día 6/7</v>
          </cell>
        </row>
        <row r="14">
          <cell r="D14" t="str">
            <v xml:space="preserve">Cinco veces día 6/7 </v>
          </cell>
        </row>
        <row r="15">
          <cell r="D15" t="str">
            <v xml:space="preserve">Cuatro veces día 6/7 </v>
          </cell>
        </row>
        <row r="16">
          <cell r="D16" t="str">
            <v xml:space="preserve">Tres veces día 6/7 </v>
          </cell>
        </row>
        <row r="17">
          <cell r="D17" t="str">
            <v>Dos veces día 6/7</v>
          </cell>
        </row>
        <row r="18">
          <cell r="D18" t="str">
            <v>Diario 6/7</v>
          </cell>
        </row>
        <row r="19">
          <cell r="D19" t="str">
            <v xml:space="preserve">Seis veces día 5/7 </v>
          </cell>
        </row>
        <row r="20">
          <cell r="D20" t="str">
            <v xml:space="preserve">Cinco veces día 5/7 </v>
          </cell>
        </row>
        <row r="21">
          <cell r="D21" t="str">
            <v xml:space="preserve">Cuatro veces día 5/7 </v>
          </cell>
        </row>
        <row r="22">
          <cell r="D22" t="str">
            <v xml:space="preserve">Tres veces día 5/7 </v>
          </cell>
        </row>
        <row r="23">
          <cell r="D23" t="str">
            <v>Dos veces día 5/7</v>
          </cell>
        </row>
        <row r="24">
          <cell r="D24" t="str">
            <v>Diario 5/7</v>
          </cell>
        </row>
        <row r="25">
          <cell r="D25" t="str">
            <v>Cuatro veces semana</v>
          </cell>
        </row>
        <row r="26">
          <cell r="D26" t="str">
            <v>Tres veces semana</v>
          </cell>
        </row>
        <row r="27">
          <cell r="D27" t="str">
            <v>Dos veces semana</v>
          </cell>
        </row>
        <row r="28">
          <cell r="D28" t="str">
            <v>Alterno 5/7</v>
          </cell>
        </row>
        <row r="29">
          <cell r="D29" t="str">
            <v xml:space="preserve">Alterno 6/7 </v>
          </cell>
        </row>
        <row r="30">
          <cell r="D30" t="str">
            <v xml:space="preserve">Alterno 7/7 </v>
          </cell>
        </row>
        <row r="31">
          <cell r="D31" t="str">
            <v>Semanal</v>
          </cell>
        </row>
        <row r="32">
          <cell r="D32" t="str">
            <v>Una vez cada dos semanas</v>
          </cell>
        </row>
        <row r="33">
          <cell r="D33" t="str">
            <v>Quincenal</v>
          </cell>
        </row>
        <row r="34">
          <cell r="D34" t="str">
            <v>Mensual</v>
          </cell>
        </row>
        <row r="35">
          <cell r="D35" t="str">
            <v>Diez veces al año</v>
          </cell>
        </row>
        <row r="36">
          <cell r="D36" t="str">
            <v>Bimensual</v>
          </cell>
        </row>
        <row r="37">
          <cell r="D37" t="str">
            <v>Cinco veces al año</v>
          </cell>
        </row>
        <row r="38">
          <cell r="D38" t="str">
            <v>Trimestral</v>
          </cell>
        </row>
        <row r="39">
          <cell r="D39" t="str">
            <v>Cuatrimestral</v>
          </cell>
        </row>
        <row r="40">
          <cell r="D40" t="str">
            <v>Semestral</v>
          </cell>
        </row>
        <row r="41">
          <cell r="D41" t="str">
            <v>Anual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ES x PROV"/>
      <sheetName val="ESCANDALLO 2004"/>
      <sheetName val="Convenios"/>
      <sheetName val="T Madrid"/>
      <sheetName val="TAULES_x_PROV"/>
      <sheetName val="ESCANDALLO_2004"/>
      <sheetName val="T_Madrid"/>
    </sheetNames>
    <sheetDataSet>
      <sheetData sheetId="0"/>
      <sheetData sheetId="1"/>
      <sheetData sheetId="2">
        <row r="3">
          <cell r="A3" t="str">
            <v>A CORUÑA</v>
          </cell>
        </row>
        <row r="4">
          <cell r="A4" t="str">
            <v>ÁLAVA</v>
          </cell>
        </row>
        <row r="5">
          <cell r="A5" t="str">
            <v>ALBACETE</v>
          </cell>
        </row>
        <row r="6">
          <cell r="A6" t="str">
            <v>ALICANTE</v>
          </cell>
        </row>
        <row r="7">
          <cell r="A7" t="str">
            <v>ALMERÍA</v>
          </cell>
        </row>
        <row r="8">
          <cell r="A8" t="str">
            <v>ASTURIAS</v>
          </cell>
        </row>
        <row r="9">
          <cell r="A9" t="str">
            <v>ÁVILA</v>
          </cell>
        </row>
        <row r="10">
          <cell r="A10" t="str">
            <v>BADAJOZ</v>
          </cell>
        </row>
        <row r="11">
          <cell r="A11" t="str">
            <v>BALEARES</v>
          </cell>
        </row>
        <row r="12">
          <cell r="A12" t="str">
            <v>BARCELONA</v>
          </cell>
        </row>
        <row r="13">
          <cell r="A13" t="str">
            <v>BURGOS</v>
          </cell>
        </row>
        <row r="14">
          <cell r="A14" t="str">
            <v>CÁCERES</v>
          </cell>
        </row>
        <row r="15">
          <cell r="A15" t="str">
            <v>CÁDIZ</v>
          </cell>
        </row>
        <row r="16">
          <cell r="A16" t="str">
            <v>CANTABRIA</v>
          </cell>
        </row>
        <row r="17">
          <cell r="A17" t="str">
            <v>CASTELLÓN</v>
          </cell>
        </row>
        <row r="18">
          <cell r="A18" t="str">
            <v>CEUTA</v>
          </cell>
        </row>
        <row r="19">
          <cell r="A19" t="str">
            <v>CIUDAD REAL</v>
          </cell>
        </row>
        <row r="20">
          <cell r="A20" t="str">
            <v>CÓRDOBA</v>
          </cell>
        </row>
        <row r="21">
          <cell r="A21" t="str">
            <v>CUENCA</v>
          </cell>
        </row>
        <row r="22">
          <cell r="A22" t="str">
            <v>GIRONA</v>
          </cell>
        </row>
        <row r="23">
          <cell r="A23" t="str">
            <v>GRANADA</v>
          </cell>
        </row>
        <row r="24">
          <cell r="A24" t="str">
            <v>GUADALAJARA</v>
          </cell>
        </row>
        <row r="25">
          <cell r="A25" t="str">
            <v>GUIPÚZCOA</v>
          </cell>
        </row>
        <row r="26">
          <cell r="A26" t="str">
            <v>HUELVA</v>
          </cell>
        </row>
        <row r="27">
          <cell r="A27" t="str">
            <v>HUESCA</v>
          </cell>
        </row>
        <row r="28">
          <cell r="A28" t="str">
            <v>JAÉN</v>
          </cell>
        </row>
        <row r="29">
          <cell r="A29" t="str">
            <v>LA RIOJA</v>
          </cell>
        </row>
        <row r="30">
          <cell r="A30" t="str">
            <v>LAS PALMAS</v>
          </cell>
        </row>
        <row r="31">
          <cell r="A31" t="str">
            <v>LEÓN</v>
          </cell>
        </row>
        <row r="32">
          <cell r="A32" t="str">
            <v>LLEIDA</v>
          </cell>
        </row>
        <row r="33">
          <cell r="A33" t="str">
            <v>LUGO</v>
          </cell>
        </row>
        <row r="34">
          <cell r="A34" t="str">
            <v>MADRID</v>
          </cell>
        </row>
        <row r="35">
          <cell r="A35" t="str">
            <v>MÁLAGA</v>
          </cell>
        </row>
        <row r="36">
          <cell r="A36" t="str">
            <v>MELILLA</v>
          </cell>
        </row>
        <row r="37">
          <cell r="A37" t="str">
            <v>MURCIA</v>
          </cell>
        </row>
        <row r="38">
          <cell r="A38" t="str">
            <v>NAVARRA</v>
          </cell>
        </row>
        <row r="39">
          <cell r="A39" t="str">
            <v>OURENSE</v>
          </cell>
        </row>
        <row r="40">
          <cell r="A40" t="str">
            <v>PALENCIA</v>
          </cell>
        </row>
        <row r="41">
          <cell r="A41" t="str">
            <v>PONTEVEDRA</v>
          </cell>
        </row>
        <row r="42">
          <cell r="A42" t="str">
            <v>SALAMANCA</v>
          </cell>
        </row>
        <row r="43">
          <cell r="A43" t="str">
            <v>SEGOVIA</v>
          </cell>
        </row>
        <row r="44">
          <cell r="A44" t="str">
            <v>SEVILLA</v>
          </cell>
        </row>
        <row r="45">
          <cell r="A45" t="str">
            <v>SORIA</v>
          </cell>
        </row>
        <row r="46">
          <cell r="A46" t="str">
            <v>TARRAGONA</v>
          </cell>
        </row>
        <row r="47">
          <cell r="A47" t="str">
            <v>TENERIFE</v>
          </cell>
        </row>
        <row r="48">
          <cell r="A48" t="str">
            <v>TERUEL</v>
          </cell>
        </row>
        <row r="49">
          <cell r="A49" t="str">
            <v>TOLEDO</v>
          </cell>
        </row>
        <row r="50">
          <cell r="A50" t="str">
            <v>VALENCIA</v>
          </cell>
        </row>
        <row r="51">
          <cell r="A51" t="str">
            <v>VALLADOLID</v>
          </cell>
        </row>
        <row r="52">
          <cell r="A52" t="str">
            <v>VIZCAYA</v>
          </cell>
        </row>
        <row r="53">
          <cell r="A53" t="str">
            <v>ZAMORA</v>
          </cell>
        </row>
        <row r="54">
          <cell r="A54" t="str">
            <v>ZARAGOZA</v>
          </cell>
        </row>
        <row r="55">
          <cell r="A55" t="str">
            <v>A CORUÑA C.S.</v>
          </cell>
        </row>
        <row r="56">
          <cell r="A56" t="str">
            <v>ALICANTE C.S.</v>
          </cell>
        </row>
        <row r="57">
          <cell r="A57" t="str">
            <v>ASTURIAS TRANS.</v>
          </cell>
        </row>
        <row r="58">
          <cell r="A58" t="str">
            <v>OURENSE C.S.</v>
          </cell>
        </row>
        <row r="59">
          <cell r="A59" t="str">
            <v>SON DURETA</v>
          </cell>
        </row>
        <row r="60">
          <cell r="A60" t="str">
            <v>MADRID SIDERO</v>
          </cell>
        </row>
        <row r="61">
          <cell r="A61" t="str">
            <v>MÁLAGA AVO</v>
          </cell>
        </row>
        <row r="62">
          <cell r="A62" t="str">
            <v>TENERIFE AVO</v>
          </cell>
        </row>
        <row r="63">
          <cell r="A63" t="str">
            <v>RENFE</v>
          </cell>
        </row>
        <row r="64">
          <cell r="A64" t="str">
            <v>ARAGÓN SAS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"/>
      <sheetName val="PERSONAL"/>
      <sheetName val="INVERSIONES"/>
      <sheetName val="Tabla_Salarial"/>
      <sheetName val="Hoja1"/>
      <sheetName val="Hoja2"/>
    </sheetNames>
    <sheetDataSet>
      <sheetData sheetId="0"/>
      <sheetData sheetId="1"/>
      <sheetData sheetId="2"/>
      <sheetData sheetId="3">
        <row r="4">
          <cell r="M4" t="str">
            <v>BARCELONA</v>
          </cell>
          <cell r="N4" t="str">
            <v>Responsable Equipo</v>
          </cell>
        </row>
        <row r="5">
          <cell r="M5" t="str">
            <v>GIRONA</v>
          </cell>
          <cell r="N5" t="str">
            <v>Especialista</v>
          </cell>
        </row>
        <row r="6">
          <cell r="M6" t="str">
            <v>MADRID</v>
          </cell>
          <cell r="N6" t="str">
            <v>Conductor -limpiador</v>
          </cell>
        </row>
        <row r="7">
          <cell r="M7" t="str">
            <v>LLEIDA</v>
          </cell>
          <cell r="N7" t="str">
            <v>Limpiador</v>
          </cell>
        </row>
        <row r="8">
          <cell r="M8" t="str">
            <v>TARRAGONA</v>
          </cell>
        </row>
        <row r="9">
          <cell r="M9" t="str">
            <v>VALENCIA</v>
          </cell>
        </row>
        <row r="10">
          <cell r="M10" t="str">
            <v>LEON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8608-0C0A-4DF9-A9DB-7403C0CE8AE6}">
  <sheetPr>
    <pageSetUpPr fitToPage="1"/>
  </sheetPr>
  <dimension ref="A1:J15"/>
  <sheetViews>
    <sheetView showGridLines="0" zoomScale="125" zoomScaleNormal="100" workbookViewId="0">
      <pane ySplit="2" topLeftCell="A3" activePane="bottomLeft" state="frozen"/>
      <selection pane="bottomLeft" activeCell="C8" sqref="C8:G8"/>
    </sheetView>
  </sheetViews>
  <sheetFormatPr baseColWidth="10" defaultColWidth="11.42578125" defaultRowHeight="15" x14ac:dyDescent="0.25"/>
  <cols>
    <col min="1" max="1" width="7.42578125" style="76" bestFit="1" customWidth="1"/>
    <col min="2" max="2" width="40" style="76" customWidth="1"/>
    <col min="3" max="3" width="7.140625" style="76" customWidth="1"/>
    <col min="4" max="4" width="37.42578125" style="76" customWidth="1"/>
    <col min="5" max="5" width="6.42578125" style="76" customWidth="1"/>
    <col min="6" max="6" width="38.85546875" style="76" customWidth="1"/>
    <col min="7" max="7" width="6.42578125" style="76" customWidth="1"/>
    <col min="8" max="8" width="36.7109375" style="76" customWidth="1"/>
    <col min="9" max="9" width="5.140625" style="76" customWidth="1"/>
    <col min="10" max="10" width="32.42578125" style="76" customWidth="1"/>
    <col min="11" max="11" width="11.42578125" style="76"/>
    <col min="12" max="12" width="27.140625" style="76" bestFit="1" customWidth="1"/>
    <col min="13" max="16384" width="11.42578125" style="76"/>
  </cols>
  <sheetData>
    <row r="1" spans="1:10" ht="32.25" customHeight="1" x14ac:dyDescent="0.55000000000000004">
      <c r="A1" s="771" t="s">
        <v>406</v>
      </c>
      <c r="B1" s="771"/>
      <c r="C1" s="771"/>
      <c r="D1" s="771"/>
      <c r="E1" s="771"/>
      <c r="F1" s="771"/>
      <c r="G1" s="771"/>
      <c r="H1" s="771"/>
      <c r="I1" s="771"/>
      <c r="J1" s="75"/>
    </row>
    <row r="2" spans="1:10" ht="168" customHeight="1" x14ac:dyDescent="0.25">
      <c r="A2" s="77"/>
      <c r="B2" s="78"/>
      <c r="C2" s="77"/>
      <c r="D2" s="78"/>
      <c r="E2" s="78"/>
      <c r="F2" s="78"/>
      <c r="G2" s="772"/>
      <c r="H2" s="772"/>
    </row>
    <row r="3" spans="1:10" s="79" customFormat="1" ht="33.6" customHeight="1" x14ac:dyDescent="0.3">
      <c r="A3" s="773"/>
      <c r="B3" s="773"/>
      <c r="C3" s="773"/>
      <c r="D3" s="773"/>
      <c r="E3" s="773"/>
      <c r="F3" s="773"/>
      <c r="G3" s="773"/>
      <c r="H3" s="773"/>
    </row>
    <row r="4" spans="1:10" s="79" customFormat="1" ht="22.35" customHeight="1" thickBot="1" x14ac:dyDescent="0.3">
      <c r="A4" s="80">
        <v>1</v>
      </c>
      <c r="B4" s="294" t="s">
        <v>103</v>
      </c>
      <c r="C4" s="81">
        <v>2</v>
      </c>
      <c r="D4" s="294" t="s">
        <v>95</v>
      </c>
      <c r="E4" s="80">
        <v>3</v>
      </c>
      <c r="F4" s="295" t="s">
        <v>96</v>
      </c>
      <c r="G4" s="80">
        <v>4</v>
      </c>
      <c r="H4" s="295" t="s">
        <v>97</v>
      </c>
      <c r="J4" s="774" t="s">
        <v>74</v>
      </c>
    </row>
    <row r="5" spans="1:10" s="79" customFormat="1" ht="22.35" customHeight="1" thickTop="1" thickBot="1" x14ac:dyDescent="0.3">
      <c r="A5" s="80">
        <v>5</v>
      </c>
      <c r="B5" s="294" t="s">
        <v>56</v>
      </c>
      <c r="C5" s="80">
        <v>6</v>
      </c>
      <c r="D5" s="294" t="s">
        <v>98</v>
      </c>
      <c r="E5" s="81">
        <v>7</v>
      </c>
      <c r="F5" s="295" t="s">
        <v>99</v>
      </c>
      <c r="G5" s="80">
        <v>8</v>
      </c>
      <c r="H5" s="294" t="s">
        <v>100</v>
      </c>
      <c r="J5" s="774"/>
    </row>
    <row r="6" spans="1:10" s="79" customFormat="1" ht="22.35" customHeight="1" thickTop="1" thickBot="1" x14ac:dyDescent="0.3">
      <c r="A6" s="80">
        <v>9</v>
      </c>
      <c r="B6" s="295" t="s">
        <v>101</v>
      </c>
      <c r="C6" s="81">
        <v>10</v>
      </c>
      <c r="D6" s="294" t="s">
        <v>102</v>
      </c>
    </row>
    <row r="7" spans="1:10" s="79" customFormat="1" ht="15.75" thickTop="1" x14ac:dyDescent="0.25">
      <c r="A7" s="82"/>
      <c r="B7" s="82"/>
      <c r="H7" s="82"/>
    </row>
    <row r="8" spans="1:10" s="79" customFormat="1" ht="36.6" customHeight="1" x14ac:dyDescent="0.25">
      <c r="A8" s="82"/>
      <c r="B8" s="82"/>
      <c r="C8" s="775" t="s">
        <v>75</v>
      </c>
      <c r="D8" s="775"/>
      <c r="E8" s="775"/>
      <c r="F8" s="775"/>
      <c r="G8" s="775"/>
      <c r="H8" s="82"/>
      <c r="I8" s="81"/>
    </row>
    <row r="9" spans="1:10" s="79" customFormat="1" x14ac:dyDescent="0.25">
      <c r="A9" s="82"/>
      <c r="B9" s="82"/>
      <c r="C9" s="82"/>
      <c r="D9" s="82"/>
      <c r="E9" s="82"/>
      <c r="G9" s="82"/>
      <c r="I9" s="81"/>
    </row>
    <row r="10" spans="1:10" s="82" customFormat="1" x14ac:dyDescent="0.25">
      <c r="B10" s="76"/>
      <c r="C10" s="76"/>
      <c r="D10" s="76"/>
      <c r="E10" s="76"/>
      <c r="F10" s="76"/>
      <c r="G10" s="76"/>
      <c r="H10" s="76"/>
      <c r="I10" s="83"/>
    </row>
    <row r="11" spans="1:10" s="82" customFormat="1" x14ac:dyDescent="0.25">
      <c r="A11" s="76"/>
      <c r="B11" s="84"/>
      <c r="C11" s="76"/>
      <c r="D11" s="76"/>
      <c r="E11" s="76"/>
      <c r="F11" s="76"/>
      <c r="G11" s="76"/>
      <c r="H11" s="76"/>
      <c r="I11" s="83"/>
    </row>
    <row r="12" spans="1:10" s="82" customFormat="1" x14ac:dyDescent="0.25">
      <c r="A12" s="76"/>
      <c r="B12" s="85"/>
      <c r="C12" s="85"/>
      <c r="D12" s="85"/>
      <c r="E12" s="85"/>
      <c r="F12" s="85"/>
      <c r="G12" s="85"/>
      <c r="H12" s="76"/>
      <c r="I12" s="83"/>
    </row>
    <row r="13" spans="1:10" x14ac:dyDescent="0.25">
      <c r="D13" s="82"/>
      <c r="E13" s="86"/>
      <c r="F13" s="86"/>
      <c r="J13" s="82"/>
    </row>
    <row r="14" spans="1:10" ht="21.75" customHeight="1" x14ac:dyDescent="0.25"/>
    <row r="15" spans="1:10" ht="15" customHeight="1" x14ac:dyDescent="0.25"/>
  </sheetData>
  <sheetProtection algorithmName="SHA-512" hashValue="pfNCP8CMkKOHkn0ORGPYVe8Y6HSR2yusJH74Q5mWXCONBLctr/1ofb3OqefqM0KHBRn7GAbvRkzn+yY4UDx1mw==" saltValue="hm70J3k3MrQqeMiSMH6cHA==" spinCount="100000" sheet="1" selectLockedCells="1"/>
  <mergeCells count="5">
    <mergeCell ref="A1:I1"/>
    <mergeCell ref="G2:H2"/>
    <mergeCell ref="A3:H3"/>
    <mergeCell ref="J4:J5"/>
    <mergeCell ref="C8:G8"/>
  </mergeCells>
  <hyperlinks>
    <hyperlink ref="C8" location="RESUM!A1" display="Resum" xr:uid="{7BA556C9-A3E4-4E54-B1C8-9ACC744CF935}"/>
    <hyperlink ref="C8:E8" location="'Resum Estudi'!A1" display="Resum" xr:uid="{1550D1D3-2CC2-475E-AA7A-657A4E407F78}"/>
    <hyperlink ref="C8:G8" location="'TOTAL '!A1" display="Resumen" xr:uid="{705D3EEA-3033-4473-A62C-88386EB08D98}"/>
    <hyperlink ref="J4:J5" location="Instruccions!A1" display="Instruccions Annex 6" xr:uid="{0786199B-E35B-4055-8042-BEFBCABF91C9}"/>
    <hyperlink ref="B4" location="Reg!A1" display="Reg" xr:uid="{454C77FC-7665-4281-B993-AD9FEC5A91A0}"/>
    <hyperlink ref="D4" location="'Gespa - Prats'!A1" display="Gespa - Prats " xr:uid="{2909C4ED-72C5-4538-A39C-5A59154838C2}"/>
    <hyperlink ref="D6" location="Neteja!A1" display="Neteja" xr:uid="{EDB805B4-1C88-4EAA-93E9-2BD5EA507786}"/>
    <hyperlink ref="B6" location="Abonats!A1" display="Abonats" xr:uid="{1F8ED89A-9C54-488A-ACBE-33D71B02B12E}"/>
    <hyperlink ref="H5" location="Fitosanitaris!A1" display="Fitosanitaris" xr:uid="{6BE667E5-FEB4-4985-B103-ECF0F729C961}"/>
    <hyperlink ref="F5" location="Sorrals!A1" display="Sorrals " xr:uid="{583F3A26-77A4-4D34-A3F6-370A862E05BB}"/>
    <hyperlink ref="D5" location="Reposicions!A1" display="Reposicions" xr:uid="{0F15D746-760C-4927-B869-D9C73D02187E}"/>
    <hyperlink ref="H4" location="'Sega - Desbrossament '!A1" display="Sega - Desbrossament " xr:uid="{C9525C48-A8E3-42D7-9320-AB1F3A024093}"/>
    <hyperlink ref="B5" location="Poda!A1" display="Poda" xr:uid="{A2B4DA72-4281-49C4-B83F-51A25FE8E203}"/>
    <hyperlink ref="F4" location="'Caves-Escardes'!A1" display=" Caves – Escardes" xr:uid="{04F01187-302E-4CF8-A0A5-A4B7601DFC8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9"/>
  <sheetViews>
    <sheetView zoomScale="130" zoomScaleNormal="130" workbookViewId="0">
      <pane xSplit="6" ySplit="3" topLeftCell="G44" activePane="bottomRight" state="frozen"/>
      <selection pane="topRight" activeCell="G1" sqref="G1"/>
      <selection pane="bottomLeft" activeCell="A4" sqref="A4"/>
      <selection pane="bottomRight" activeCell="F62" sqref="F62:F66"/>
    </sheetView>
  </sheetViews>
  <sheetFormatPr baseColWidth="10" defaultColWidth="11.42578125" defaultRowHeight="15" x14ac:dyDescent="0.25"/>
  <cols>
    <col min="1" max="1" width="18.42578125" style="1" customWidth="1"/>
    <col min="2" max="2" width="18.140625" style="113" customWidth="1"/>
    <col min="3" max="3" width="34.140625" style="1" customWidth="1"/>
    <col min="4" max="4" width="9.42578125" style="1" bestFit="1" customWidth="1"/>
    <col min="5" max="5" width="8.7109375" style="2" bestFit="1" customWidth="1"/>
    <col min="6" max="6" width="12.7109375" style="2" bestFit="1" customWidth="1"/>
    <col min="7" max="7" width="2.42578125" style="87" bestFit="1" customWidth="1"/>
    <col min="8" max="8" width="2.28515625" style="1" bestFit="1" customWidth="1"/>
    <col min="9" max="9" width="3.140625" style="2" bestFit="1" customWidth="1"/>
    <col min="10" max="10" width="2.7109375" style="87" bestFit="1" customWidth="1"/>
    <col min="11" max="11" width="3.140625" style="87" bestFit="1" customWidth="1"/>
    <col min="12" max="13" width="2.140625" style="1" bestFit="1" customWidth="1"/>
    <col min="14" max="14" width="2.7109375" style="1" bestFit="1" customWidth="1"/>
    <col min="15" max="15" width="2.28515625" style="87" bestFit="1" customWidth="1"/>
    <col min="16" max="18" width="2.7109375" style="1" bestFit="1" customWidth="1"/>
    <col min="19" max="19" width="12.42578125" style="1" customWidth="1"/>
    <col min="20" max="20" width="9.7109375" style="1" bestFit="1" customWidth="1"/>
    <col min="21" max="21" width="15.28515625" style="1" customWidth="1"/>
    <col min="22" max="22" width="12.42578125" style="1" bestFit="1" customWidth="1"/>
    <col min="23" max="24" width="12.28515625" style="1" hidden="1" customWidth="1"/>
    <col min="25" max="25" width="6.42578125" style="1" bestFit="1" customWidth="1"/>
    <col min="26" max="26" width="8" style="1" bestFit="1" customWidth="1"/>
    <col min="27" max="27" width="9.42578125" style="1" bestFit="1" customWidth="1"/>
    <col min="28" max="28" width="13.42578125" style="1" customWidth="1"/>
    <col min="29" max="29" width="9.140625" style="1" bestFit="1" customWidth="1"/>
    <col min="30" max="30" width="12.140625" style="1" bestFit="1" customWidth="1"/>
    <col min="31" max="16384" width="11.42578125" style="1"/>
  </cols>
  <sheetData>
    <row r="1" spans="1:30" s="52" customFormat="1" ht="31.35" customHeight="1" x14ac:dyDescent="0.25">
      <c r="A1" s="417" t="s">
        <v>85</v>
      </c>
      <c r="B1" s="52">
        <f>+'TOTAL '!AD43</f>
        <v>0</v>
      </c>
      <c r="C1" s="782" t="s">
        <v>213</v>
      </c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3" t="s">
        <v>215</v>
      </c>
      <c r="T1" s="783"/>
      <c r="U1" s="784" t="str">
        <f>+'TOTAL '!Z3</f>
        <v>Abonats</v>
      </c>
      <c r="V1" s="784"/>
      <c r="W1" s="784"/>
      <c r="X1" s="784"/>
      <c r="Y1" s="784"/>
    </row>
    <row r="2" spans="1:30" ht="15.75" thickBot="1" x14ac:dyDescent="0.25">
      <c r="A2" s="54"/>
      <c r="B2" s="140"/>
      <c r="C2" s="54"/>
      <c r="D2" s="54"/>
      <c r="E2" s="54"/>
      <c r="F2" s="54"/>
      <c r="G2" s="140"/>
      <c r="H2" s="54"/>
      <c r="I2" s="54"/>
      <c r="J2" s="140"/>
      <c r="K2" s="140"/>
      <c r="L2" s="54"/>
      <c r="M2" s="54"/>
      <c r="N2" s="54"/>
      <c r="O2" s="90"/>
      <c r="P2" s="52"/>
      <c r="Q2" s="53"/>
      <c r="R2" s="52"/>
      <c r="S2" s="52"/>
      <c r="T2" s="52"/>
      <c r="U2" s="52"/>
      <c r="V2" s="52"/>
      <c r="W2" s="52"/>
      <c r="X2" s="52"/>
    </row>
    <row r="3" spans="1:30" s="52" customFormat="1" ht="60.75" thickBot="1" x14ac:dyDescent="0.3">
      <c r="A3" s="91" t="s">
        <v>217</v>
      </c>
      <c r="B3" s="92" t="s">
        <v>218</v>
      </c>
      <c r="C3" s="347" t="s">
        <v>219</v>
      </c>
      <c r="D3" s="91" t="s">
        <v>235</v>
      </c>
      <c r="E3" s="305" t="s">
        <v>220</v>
      </c>
      <c r="F3" s="341" t="s">
        <v>221</v>
      </c>
      <c r="G3" s="92" t="s">
        <v>222</v>
      </c>
      <c r="H3" s="92" t="s">
        <v>60</v>
      </c>
      <c r="I3" s="92" t="s">
        <v>58</v>
      </c>
      <c r="J3" s="92" t="s">
        <v>61</v>
      </c>
      <c r="K3" s="92" t="s">
        <v>58</v>
      </c>
      <c r="L3" s="92" t="s">
        <v>62</v>
      </c>
      <c r="M3" s="92" t="s">
        <v>62</v>
      </c>
      <c r="N3" s="92" t="s">
        <v>61</v>
      </c>
      <c r="O3" s="92" t="s">
        <v>57</v>
      </c>
      <c r="P3" s="92" t="s">
        <v>63</v>
      </c>
      <c r="Q3" s="92" t="s">
        <v>64</v>
      </c>
      <c r="R3" s="92" t="s">
        <v>59</v>
      </c>
      <c r="S3" s="92" t="s">
        <v>223</v>
      </c>
      <c r="T3" s="92" t="s">
        <v>224</v>
      </c>
      <c r="U3" s="92" t="s">
        <v>225</v>
      </c>
      <c r="V3" s="92" t="s">
        <v>226</v>
      </c>
      <c r="Y3" s="305" t="s">
        <v>227</v>
      </c>
      <c r="Z3" s="305" t="s">
        <v>228</v>
      </c>
      <c r="AA3" s="305" t="s">
        <v>229</v>
      </c>
      <c r="AB3" s="305" t="s">
        <v>230</v>
      </c>
      <c r="AC3" s="305" t="s">
        <v>231</v>
      </c>
      <c r="AD3" s="358" t="s">
        <v>120</v>
      </c>
    </row>
    <row r="4" spans="1:30" thickBot="1" x14ac:dyDescent="0.25">
      <c r="A4" s="814" t="s">
        <v>107</v>
      </c>
      <c r="B4" s="818" t="s">
        <v>371</v>
      </c>
      <c r="C4" s="488" t="s">
        <v>369</v>
      </c>
      <c r="D4" s="489">
        <v>0</v>
      </c>
      <c r="E4" s="700" t="s">
        <v>66</v>
      </c>
      <c r="F4" s="770"/>
      <c r="G4" s="701"/>
      <c r="H4" s="492"/>
      <c r="I4" s="492"/>
      <c r="J4" s="702">
        <v>1</v>
      </c>
      <c r="K4" s="492"/>
      <c r="L4" s="492"/>
      <c r="M4" s="492"/>
      <c r="N4" s="492"/>
      <c r="O4" s="490"/>
      <c r="P4" s="492"/>
      <c r="Q4" s="492"/>
      <c r="R4" s="703"/>
      <c r="S4" s="608">
        <f>SUM(G4:R4)/2</f>
        <v>0.5</v>
      </c>
      <c r="T4" s="593">
        <f t="shared" ref="T4:T8" si="0">IF($F4=0,0,($D4/$F4)*$S4)</f>
        <v>0</v>
      </c>
      <c r="U4" s="616">
        <f t="shared" ref="U4:U8" si="1">T4/1700</f>
        <v>0</v>
      </c>
      <c r="V4" s="624" t="s">
        <v>227</v>
      </c>
      <c r="W4" s="625">
        <f>IF(V4=Tablas!$B$2,Tablas!$C$2,VLOOKUP(V4,Tablas!$B$2:$C$13,2,FALSE))</f>
        <v>2</v>
      </c>
      <c r="X4" s="626">
        <f>VLOOKUP(W4,Tablas!$A$2:$C$13,3,FALSE)</f>
        <v>2</v>
      </c>
      <c r="Y4" s="529">
        <f t="shared" ref="Y4:Y14" si="2">IF($W4=2,($T4),"")</f>
        <v>0</v>
      </c>
      <c r="Z4" s="529" t="str">
        <f t="shared" ref="Z4:Z14" si="3">IF($W4=3,($T4),"")</f>
        <v/>
      </c>
      <c r="AA4" s="529" t="str">
        <f t="shared" ref="AA4:AA14" si="4">IF($W4=4,($T4),"")</f>
        <v/>
      </c>
      <c r="AB4" s="529" t="str">
        <f t="shared" ref="AB4:AB14" si="5">IF($W4=5,($T4),"")</f>
        <v/>
      </c>
      <c r="AC4" s="529" t="str">
        <f t="shared" ref="AC4:AC14" si="6">IF($W4=6,($T4),"")</f>
        <v/>
      </c>
      <c r="AD4" s="547"/>
    </row>
    <row r="5" spans="1:30" thickBot="1" x14ac:dyDescent="0.25">
      <c r="A5" s="814"/>
      <c r="B5" s="818"/>
      <c r="C5" s="717" t="s">
        <v>243</v>
      </c>
      <c r="D5" s="718">
        <v>62009.9</v>
      </c>
      <c r="E5" s="719" t="s">
        <v>66</v>
      </c>
      <c r="F5" s="770"/>
      <c r="G5" s="720"/>
      <c r="H5" s="721"/>
      <c r="I5" s="721"/>
      <c r="J5" s="722">
        <v>1</v>
      </c>
      <c r="K5" s="719"/>
      <c r="L5" s="721"/>
      <c r="M5" s="721"/>
      <c r="N5" s="721"/>
      <c r="O5" s="719"/>
      <c r="P5" s="721"/>
      <c r="Q5" s="721"/>
      <c r="R5" s="723"/>
      <c r="S5" s="608">
        <f>SUM(G5:R5)/2</f>
        <v>0.5</v>
      </c>
      <c r="T5" s="593">
        <f t="shared" si="0"/>
        <v>0</v>
      </c>
      <c r="U5" s="616">
        <f t="shared" ref="U5" si="7">T5/1700</f>
        <v>0</v>
      </c>
      <c r="V5" s="624" t="s">
        <v>227</v>
      </c>
      <c r="W5" s="625">
        <f>IF(V5=Tablas!$B$2,Tablas!$C$2,VLOOKUP(V5,Tablas!$B$2:$C$13,2,FALSE))</f>
        <v>2</v>
      </c>
      <c r="X5" s="626">
        <f>VLOOKUP(W5,Tablas!$A$2:$C$13,3,FALSE)</f>
        <v>2</v>
      </c>
      <c r="Y5" s="529">
        <f t="shared" si="2"/>
        <v>0</v>
      </c>
      <c r="Z5" s="529" t="str">
        <f t="shared" si="3"/>
        <v/>
      </c>
      <c r="AA5" s="529" t="str">
        <f t="shared" si="4"/>
        <v/>
      </c>
      <c r="AB5" s="529" t="str">
        <f t="shared" si="5"/>
        <v/>
      </c>
      <c r="AC5" s="529" t="str">
        <f t="shared" si="6"/>
        <v/>
      </c>
      <c r="AD5" s="547"/>
    </row>
    <row r="6" spans="1:30" thickBot="1" x14ac:dyDescent="0.25">
      <c r="A6" s="815"/>
      <c r="B6" s="824"/>
      <c r="C6" s="724" t="s">
        <v>378</v>
      </c>
      <c r="D6" s="725">
        <v>9</v>
      </c>
      <c r="E6" s="726" t="s">
        <v>66</v>
      </c>
      <c r="F6" s="770"/>
      <c r="G6" s="727">
        <v>1</v>
      </c>
      <c r="H6" s="728"/>
      <c r="I6" s="728"/>
      <c r="J6" s="726"/>
      <c r="K6" s="726"/>
      <c r="L6" s="728"/>
      <c r="M6" s="728"/>
      <c r="N6" s="728"/>
      <c r="O6" s="726"/>
      <c r="P6" s="728"/>
      <c r="Q6" s="728"/>
      <c r="R6" s="729"/>
      <c r="S6" s="608">
        <f t="shared" ref="S6:S8" si="8">SUM(G6:R6)/2</f>
        <v>0.5</v>
      </c>
      <c r="T6" s="593">
        <f t="shared" si="0"/>
        <v>0</v>
      </c>
      <c r="U6" s="554">
        <f t="shared" si="1"/>
        <v>0</v>
      </c>
      <c r="V6" s="624" t="s">
        <v>227</v>
      </c>
      <c r="W6" s="625">
        <f>IF(V6=Tablas!$B$2,Tablas!$C$2,VLOOKUP(V6,Tablas!$B$2:$C$13,2,FALSE))</f>
        <v>2</v>
      </c>
      <c r="X6" s="626">
        <f>VLOOKUP(W6,Tablas!$A$2:$C$13,3,FALSE)</f>
        <v>2</v>
      </c>
      <c r="Y6" s="529">
        <f t="shared" si="2"/>
        <v>0</v>
      </c>
      <c r="Z6" s="529" t="str">
        <f t="shared" si="3"/>
        <v/>
      </c>
      <c r="AA6" s="529" t="str">
        <f t="shared" si="4"/>
        <v/>
      </c>
      <c r="AB6" s="529" t="str">
        <f t="shared" si="5"/>
        <v/>
      </c>
      <c r="AC6" s="529" t="str">
        <f t="shared" si="6"/>
        <v/>
      </c>
      <c r="AD6" s="547"/>
    </row>
    <row r="7" spans="1:30" thickBot="1" x14ac:dyDescent="0.25">
      <c r="A7" s="815"/>
      <c r="B7" s="824"/>
      <c r="C7" s="724" t="s">
        <v>373</v>
      </c>
      <c r="D7" s="730">
        <v>720.1</v>
      </c>
      <c r="E7" s="726" t="s">
        <v>66</v>
      </c>
      <c r="F7" s="770"/>
      <c r="G7" s="726"/>
      <c r="H7" s="727">
        <v>1</v>
      </c>
      <c r="I7" s="728"/>
      <c r="J7" s="726"/>
      <c r="K7" s="726"/>
      <c r="L7" s="728"/>
      <c r="M7" s="728"/>
      <c r="N7" s="728"/>
      <c r="O7" s="726"/>
      <c r="P7" s="728"/>
      <c r="Q7" s="728"/>
      <c r="R7" s="729"/>
      <c r="S7" s="608">
        <f t="shared" si="8"/>
        <v>0.5</v>
      </c>
      <c r="T7" s="593">
        <f t="shared" si="0"/>
        <v>0</v>
      </c>
      <c r="U7" s="554">
        <f t="shared" si="1"/>
        <v>0</v>
      </c>
      <c r="V7" s="624" t="s">
        <v>227</v>
      </c>
      <c r="W7" s="625">
        <f>IF(V7=Tablas!$B$2,Tablas!$C$2,VLOOKUP(V7,Tablas!$B$2:$C$13,2,FALSE))</f>
        <v>2</v>
      </c>
      <c r="X7" s="626">
        <f>VLOOKUP(W7,Tablas!$A$2:$C$13,3,FALSE)</f>
        <v>2</v>
      </c>
      <c r="Y7" s="529">
        <f t="shared" si="2"/>
        <v>0</v>
      </c>
      <c r="Z7" s="529" t="str">
        <f t="shared" si="3"/>
        <v/>
      </c>
      <c r="AA7" s="529" t="str">
        <f t="shared" si="4"/>
        <v/>
      </c>
      <c r="AB7" s="529" t="str">
        <f t="shared" si="5"/>
        <v/>
      </c>
      <c r="AC7" s="529" t="str">
        <f t="shared" si="6"/>
        <v/>
      </c>
      <c r="AD7" s="547"/>
    </row>
    <row r="8" spans="1:30" thickBot="1" x14ac:dyDescent="0.25">
      <c r="A8" s="815"/>
      <c r="B8" s="824"/>
      <c r="C8" s="731" t="s">
        <v>374</v>
      </c>
      <c r="D8" s="732">
        <v>223</v>
      </c>
      <c r="E8" s="733" t="s">
        <v>66</v>
      </c>
      <c r="F8" s="770"/>
      <c r="G8" s="734">
        <v>1</v>
      </c>
      <c r="H8" s="735"/>
      <c r="I8" s="735"/>
      <c r="J8" s="733"/>
      <c r="K8" s="733"/>
      <c r="L8" s="735"/>
      <c r="M8" s="735"/>
      <c r="N8" s="735"/>
      <c r="O8" s="733"/>
      <c r="P8" s="735"/>
      <c r="Q8" s="735"/>
      <c r="R8" s="736"/>
      <c r="S8" s="608">
        <f t="shared" si="8"/>
        <v>0.5</v>
      </c>
      <c r="T8" s="593">
        <f t="shared" si="0"/>
        <v>0</v>
      </c>
      <c r="U8" s="554">
        <f t="shared" si="1"/>
        <v>0</v>
      </c>
      <c r="V8" s="624" t="s">
        <v>227</v>
      </c>
      <c r="W8" s="625">
        <f>IF(V8=Tablas!$B$2,Tablas!$C$2,VLOOKUP(V8,Tablas!$B$2:$C$13,2,FALSE))</f>
        <v>2</v>
      </c>
      <c r="X8" s="626">
        <f>VLOOKUP(W8,Tablas!$A$2:$C$13,3,FALSE)</f>
        <v>2</v>
      </c>
      <c r="Y8" s="529">
        <f t="shared" si="2"/>
        <v>0</v>
      </c>
      <c r="Z8" s="529" t="str">
        <f t="shared" si="3"/>
        <v/>
      </c>
      <c r="AA8" s="529" t="str">
        <f t="shared" si="4"/>
        <v/>
      </c>
      <c r="AB8" s="529" t="str">
        <f t="shared" si="5"/>
        <v/>
      </c>
      <c r="AC8" s="529" t="str">
        <f t="shared" si="6"/>
        <v/>
      </c>
      <c r="AD8" s="547"/>
    </row>
    <row r="9" spans="1:30" thickBot="1" x14ac:dyDescent="0.25">
      <c r="A9" s="815"/>
      <c r="B9" s="824"/>
      <c r="C9" s="709" t="s">
        <v>375</v>
      </c>
      <c r="D9" s="710"/>
      <c r="E9" s="711"/>
      <c r="F9" s="711"/>
      <c r="G9" s="711"/>
      <c r="H9" s="711"/>
      <c r="I9" s="711"/>
      <c r="J9" s="711"/>
      <c r="K9" s="711"/>
      <c r="L9" s="711"/>
      <c r="M9" s="711"/>
      <c r="N9" s="711"/>
      <c r="O9" s="711"/>
      <c r="P9" s="711"/>
      <c r="Q9" s="711"/>
      <c r="R9" s="712"/>
      <c r="S9" s="576"/>
      <c r="T9" s="577">
        <f>SUM(T4:T8)</f>
        <v>0</v>
      </c>
      <c r="U9" s="577">
        <f>SUM(U4:U8)</f>
        <v>0</v>
      </c>
      <c r="V9" s="576"/>
      <c r="W9" s="576"/>
      <c r="X9" s="576"/>
      <c r="Y9" s="577">
        <f t="shared" ref="Y9:AD9" si="9">SUM(Y4:Y8)</f>
        <v>0</v>
      </c>
      <c r="Z9" s="577">
        <f t="shared" si="9"/>
        <v>0</v>
      </c>
      <c r="AA9" s="577">
        <f t="shared" si="9"/>
        <v>0</v>
      </c>
      <c r="AB9" s="577">
        <f t="shared" si="9"/>
        <v>0</v>
      </c>
      <c r="AC9" s="577">
        <f t="shared" si="9"/>
        <v>0</v>
      </c>
      <c r="AD9" s="673">
        <f t="shared" si="9"/>
        <v>0</v>
      </c>
    </row>
    <row r="10" spans="1:30" thickBot="1" x14ac:dyDescent="0.25">
      <c r="A10" s="815"/>
      <c r="B10" s="824" t="s">
        <v>81</v>
      </c>
      <c r="C10" s="704" t="s">
        <v>372</v>
      </c>
      <c r="D10" s="705">
        <v>0</v>
      </c>
      <c r="E10" s="700" t="s">
        <v>66</v>
      </c>
      <c r="F10" s="770"/>
      <c r="G10" s="700"/>
      <c r="H10" s="706"/>
      <c r="I10" s="706"/>
      <c r="J10" s="700"/>
      <c r="K10" s="700"/>
      <c r="L10" s="706"/>
      <c r="M10" s="706"/>
      <c r="N10" s="706"/>
      <c r="O10" s="706"/>
      <c r="P10" s="707">
        <v>1</v>
      </c>
      <c r="Q10" s="706"/>
      <c r="R10" s="708"/>
      <c r="S10" s="553">
        <f>SUM(G10:R10)</f>
        <v>1</v>
      </c>
      <c r="T10" s="593">
        <f t="shared" ref="T10:T14" si="10">IF($F10=0,0,($D10/$F10)*$S10)</f>
        <v>0</v>
      </c>
      <c r="U10" s="546">
        <f>T10/1700</f>
        <v>0</v>
      </c>
      <c r="V10" s="624" t="s">
        <v>227</v>
      </c>
      <c r="W10" s="625">
        <f>IF(V10=Tablas!$B$2,Tablas!$C$2,VLOOKUP(V10,Tablas!$B$2:$C$13,2,FALSE))</f>
        <v>2</v>
      </c>
      <c r="X10" s="626">
        <f>VLOOKUP(W10,Tablas!$A$2:$C$13,3,FALSE)</f>
        <v>2</v>
      </c>
      <c r="Y10" s="529">
        <f t="shared" si="2"/>
        <v>0</v>
      </c>
      <c r="Z10" s="529" t="str">
        <f t="shared" si="3"/>
        <v/>
      </c>
      <c r="AA10" s="529" t="str">
        <f t="shared" si="4"/>
        <v/>
      </c>
      <c r="AB10" s="529" t="str">
        <f t="shared" si="5"/>
        <v/>
      </c>
      <c r="AC10" s="529" t="str">
        <f t="shared" si="6"/>
        <v/>
      </c>
      <c r="AD10" s="547"/>
    </row>
    <row r="11" spans="1:30" thickBot="1" x14ac:dyDescent="0.25">
      <c r="A11" s="815"/>
      <c r="B11" s="824"/>
      <c r="C11" s="717" t="s">
        <v>243</v>
      </c>
      <c r="D11" s="718">
        <v>62009.9</v>
      </c>
      <c r="E11" s="719" t="s">
        <v>66</v>
      </c>
      <c r="F11" s="770"/>
      <c r="G11" s="719"/>
      <c r="H11" s="721"/>
      <c r="I11" s="721"/>
      <c r="J11" s="719"/>
      <c r="K11" s="719"/>
      <c r="L11" s="721"/>
      <c r="M11" s="721"/>
      <c r="N11" s="721"/>
      <c r="O11" s="721"/>
      <c r="P11" s="722">
        <v>1</v>
      </c>
      <c r="Q11" s="721"/>
      <c r="R11" s="723"/>
      <c r="S11" s="553">
        <f>SUM(G11:R11)</f>
        <v>1</v>
      </c>
      <c r="T11" s="593">
        <f t="shared" si="10"/>
        <v>0</v>
      </c>
      <c r="U11" s="675">
        <f>T11/1700</f>
        <v>0</v>
      </c>
      <c r="V11" s="624" t="s">
        <v>227</v>
      </c>
      <c r="W11" s="625">
        <f>IF(V11=Tablas!$B$2,Tablas!$C$2,VLOOKUP(V11,Tablas!$B$2:$C$13,2,FALSE))</f>
        <v>2</v>
      </c>
      <c r="X11" s="626">
        <f>VLOOKUP(W11,Tablas!$A$2:$C$13,3,FALSE)</f>
        <v>2</v>
      </c>
      <c r="Y11" s="529">
        <f t="shared" si="2"/>
        <v>0</v>
      </c>
      <c r="Z11" s="529" t="str">
        <f t="shared" si="3"/>
        <v/>
      </c>
      <c r="AA11" s="529" t="str">
        <f t="shared" si="4"/>
        <v/>
      </c>
      <c r="AB11" s="529" t="str">
        <f t="shared" si="5"/>
        <v/>
      </c>
      <c r="AC11" s="529" t="str">
        <f t="shared" si="6"/>
        <v/>
      </c>
      <c r="AD11" s="547"/>
    </row>
    <row r="12" spans="1:30" thickBot="1" x14ac:dyDescent="0.25">
      <c r="A12" s="815"/>
      <c r="B12" s="824"/>
      <c r="C12" s="724" t="s">
        <v>378</v>
      </c>
      <c r="D12" s="725">
        <v>9</v>
      </c>
      <c r="E12" s="726" t="s">
        <v>66</v>
      </c>
      <c r="F12" s="770"/>
      <c r="G12" s="726"/>
      <c r="H12" s="728"/>
      <c r="I12" s="728"/>
      <c r="J12" s="728"/>
      <c r="K12" s="728"/>
      <c r="L12" s="728"/>
      <c r="M12" s="728"/>
      <c r="N12" s="728"/>
      <c r="O12" s="728"/>
      <c r="P12" s="727">
        <v>1</v>
      </c>
      <c r="Q12" s="728"/>
      <c r="R12" s="737"/>
      <c r="S12" s="553">
        <f t="shared" ref="S12:S13" si="11">SUM(G12:R12)</f>
        <v>1</v>
      </c>
      <c r="T12" s="593">
        <f t="shared" si="10"/>
        <v>0</v>
      </c>
      <c r="U12" s="554">
        <f t="shared" ref="U12:U13" si="12">T12/1700</f>
        <v>0</v>
      </c>
      <c r="V12" s="624" t="s">
        <v>227</v>
      </c>
      <c r="W12" s="625">
        <f>IF(V12=Tablas!$B$2,Tablas!$C$2,VLOOKUP(V12,Tablas!$B$2:$C$13,2,FALSE))</f>
        <v>2</v>
      </c>
      <c r="X12" s="626">
        <f>VLOOKUP(W12,Tablas!$A$2:$C$13,3,FALSE)</f>
        <v>2</v>
      </c>
      <c r="Y12" s="529">
        <f t="shared" si="2"/>
        <v>0</v>
      </c>
      <c r="Z12" s="529" t="str">
        <f t="shared" si="3"/>
        <v/>
      </c>
      <c r="AA12" s="529" t="str">
        <f t="shared" si="4"/>
        <v/>
      </c>
      <c r="AB12" s="529" t="str">
        <f t="shared" si="5"/>
        <v/>
      </c>
      <c r="AC12" s="529" t="str">
        <f t="shared" si="6"/>
        <v/>
      </c>
      <c r="AD12" s="547"/>
    </row>
    <row r="13" spans="1:30" thickBot="1" x14ac:dyDescent="0.25">
      <c r="A13" s="815"/>
      <c r="B13" s="824"/>
      <c r="C13" s="724" t="s">
        <v>373</v>
      </c>
      <c r="D13" s="730">
        <v>720.1</v>
      </c>
      <c r="E13" s="726" t="s">
        <v>66</v>
      </c>
      <c r="F13" s="770"/>
      <c r="G13" s="726"/>
      <c r="H13" s="728"/>
      <c r="I13" s="727">
        <v>1</v>
      </c>
      <c r="J13" s="728"/>
      <c r="K13" s="728"/>
      <c r="L13" s="728"/>
      <c r="M13" s="728"/>
      <c r="N13" s="728"/>
      <c r="O13" s="728"/>
      <c r="P13" s="728"/>
      <c r="Q13" s="728"/>
      <c r="R13" s="737"/>
      <c r="S13" s="553">
        <f t="shared" si="11"/>
        <v>1</v>
      </c>
      <c r="T13" s="593">
        <f t="shared" si="10"/>
        <v>0</v>
      </c>
      <c r="U13" s="634">
        <f t="shared" si="12"/>
        <v>0</v>
      </c>
      <c r="V13" s="624" t="s">
        <v>227</v>
      </c>
      <c r="W13" s="625">
        <f>IF(V13=Tablas!$B$2,Tablas!$C$2,VLOOKUP(V13,Tablas!$B$2:$C$13,2,FALSE))</f>
        <v>2</v>
      </c>
      <c r="X13" s="626">
        <f>VLOOKUP(W13,Tablas!$A$2:$C$13,3,FALSE)</f>
        <v>2</v>
      </c>
      <c r="Y13" s="529">
        <f t="shared" si="2"/>
        <v>0</v>
      </c>
      <c r="Z13" s="529" t="str">
        <f t="shared" si="3"/>
        <v/>
      </c>
      <c r="AA13" s="529" t="str">
        <f t="shared" si="4"/>
        <v/>
      </c>
      <c r="AB13" s="529" t="str">
        <f t="shared" si="5"/>
        <v/>
      </c>
      <c r="AC13" s="529" t="str">
        <f t="shared" si="6"/>
        <v/>
      </c>
      <c r="AD13" s="547"/>
    </row>
    <row r="14" spans="1:30" thickBot="1" x14ac:dyDescent="0.25">
      <c r="A14" s="815"/>
      <c r="B14" s="824"/>
      <c r="C14" s="731" t="s">
        <v>374</v>
      </c>
      <c r="D14" s="732">
        <v>223</v>
      </c>
      <c r="E14" s="733" t="s">
        <v>66</v>
      </c>
      <c r="F14" s="770"/>
      <c r="G14" s="733"/>
      <c r="H14" s="733"/>
      <c r="I14" s="733"/>
      <c r="J14" s="738">
        <v>1</v>
      </c>
      <c r="K14" s="735"/>
      <c r="L14" s="735"/>
      <c r="M14" s="735"/>
      <c r="N14" s="735"/>
      <c r="O14" s="735"/>
      <c r="P14" s="735"/>
      <c r="Q14" s="735"/>
      <c r="R14" s="739"/>
      <c r="S14" s="553">
        <f>SUM(G14:R14)</f>
        <v>1</v>
      </c>
      <c r="T14" s="593">
        <f t="shared" si="10"/>
        <v>0</v>
      </c>
      <c r="U14" s="572">
        <f>T14/1700</f>
        <v>0</v>
      </c>
      <c r="V14" s="624" t="s">
        <v>227</v>
      </c>
      <c r="W14" s="625">
        <f>IF(V14=Tablas!$B$2,Tablas!$C$2,VLOOKUP(V14,Tablas!$B$2:$C$13,2,FALSE))</f>
        <v>2</v>
      </c>
      <c r="X14" s="626">
        <f>VLOOKUP(W14,Tablas!$A$2:$C$13,3,FALSE)</f>
        <v>2</v>
      </c>
      <c r="Y14" s="529">
        <f t="shared" si="2"/>
        <v>0</v>
      </c>
      <c r="Z14" s="529" t="str">
        <f t="shared" si="3"/>
        <v/>
      </c>
      <c r="AA14" s="529" t="str">
        <f t="shared" si="4"/>
        <v/>
      </c>
      <c r="AB14" s="529" t="str">
        <f t="shared" si="5"/>
        <v/>
      </c>
      <c r="AC14" s="529" t="str">
        <f t="shared" si="6"/>
        <v/>
      </c>
      <c r="AD14" s="547"/>
    </row>
    <row r="15" spans="1:30" thickBot="1" x14ac:dyDescent="0.25">
      <c r="A15" s="815"/>
      <c r="B15" s="824"/>
      <c r="C15" s="713" t="s">
        <v>376</v>
      </c>
      <c r="D15" s="714"/>
      <c r="E15" s="715"/>
      <c r="F15" s="715"/>
      <c r="G15" s="715"/>
      <c r="H15" s="715"/>
      <c r="I15" s="715"/>
      <c r="J15" s="715"/>
      <c r="K15" s="715"/>
      <c r="L15" s="715"/>
      <c r="M15" s="715"/>
      <c r="N15" s="715"/>
      <c r="O15" s="715"/>
      <c r="P15" s="715"/>
      <c r="Q15" s="715"/>
      <c r="R15" s="716"/>
      <c r="S15" s="576"/>
      <c r="T15" s="676">
        <f>SUM(T10:T14)</f>
        <v>0</v>
      </c>
      <c r="U15" s="676">
        <f>SUM(U10:U14)</f>
        <v>0</v>
      </c>
      <c r="V15" s="576"/>
      <c r="W15" s="576"/>
      <c r="X15" s="576"/>
      <c r="Y15" s="676">
        <f t="shared" ref="Y15:AD15" si="13">SUM(Y10:Y14)</f>
        <v>0</v>
      </c>
      <c r="Z15" s="676">
        <f t="shared" si="13"/>
        <v>0</v>
      </c>
      <c r="AA15" s="676">
        <f t="shared" si="13"/>
        <v>0</v>
      </c>
      <c r="AB15" s="676">
        <f t="shared" si="13"/>
        <v>0</v>
      </c>
      <c r="AC15" s="676">
        <f t="shared" si="13"/>
        <v>0</v>
      </c>
      <c r="AD15" s="676">
        <f t="shared" si="13"/>
        <v>0</v>
      </c>
    </row>
    <row r="16" spans="1:30" ht="15.75" thickBot="1" x14ac:dyDescent="0.25">
      <c r="A16" s="821"/>
      <c r="B16" s="583"/>
      <c r="C16" s="677" t="s">
        <v>377</v>
      </c>
      <c r="D16" s="678"/>
      <c r="E16" s="679"/>
      <c r="F16" s="515"/>
      <c r="G16" s="645"/>
      <c r="H16" s="579"/>
      <c r="I16" s="580"/>
      <c r="J16" s="645"/>
      <c r="K16" s="645"/>
      <c r="L16" s="579"/>
      <c r="M16" s="579"/>
      <c r="N16" s="579"/>
      <c r="O16" s="645"/>
      <c r="P16" s="579"/>
      <c r="Q16" s="579"/>
      <c r="R16" s="579"/>
      <c r="S16" s="576"/>
      <c r="T16" s="680">
        <f>SUM(T9+T15)</f>
        <v>0</v>
      </c>
      <c r="U16" s="680">
        <f>SUM(U9+U15)</f>
        <v>0</v>
      </c>
      <c r="V16" s="576"/>
      <c r="W16" s="576"/>
      <c r="X16" s="576"/>
      <c r="Y16" s="680">
        <f>SUM(Y9+Y15)</f>
        <v>0</v>
      </c>
      <c r="Z16" s="680">
        <f t="shared" ref="Z16:AD16" si="14">SUM(Z9+Z15)</f>
        <v>0</v>
      </c>
      <c r="AA16" s="680">
        <f t="shared" si="14"/>
        <v>0</v>
      </c>
      <c r="AB16" s="680">
        <f t="shared" si="14"/>
        <v>0</v>
      </c>
      <c r="AC16" s="680">
        <f t="shared" si="14"/>
        <v>0</v>
      </c>
      <c r="AD16" s="680">
        <f t="shared" si="14"/>
        <v>0</v>
      </c>
    </row>
    <row r="17" spans="1:30" ht="15" customHeight="1" thickBot="1" x14ac:dyDescent="0.25">
      <c r="A17" s="822" t="s">
        <v>108</v>
      </c>
      <c r="B17" s="818" t="s">
        <v>371</v>
      </c>
      <c r="C17" s="436" t="s">
        <v>369</v>
      </c>
      <c r="D17" s="656">
        <v>4070.94</v>
      </c>
      <c r="E17" s="452" t="s">
        <v>66</v>
      </c>
      <c r="F17" s="770"/>
      <c r="G17" s="657"/>
      <c r="H17" s="658"/>
      <c r="I17" s="658"/>
      <c r="J17" s="659">
        <v>1</v>
      </c>
      <c r="K17" s="658"/>
      <c r="L17" s="658"/>
      <c r="M17" s="658"/>
      <c r="N17" s="658"/>
      <c r="O17" s="541"/>
      <c r="P17" s="658"/>
      <c r="Q17" s="658"/>
      <c r="R17" s="660"/>
      <c r="S17" s="546">
        <f>SUM(G17:R17)/2</f>
        <v>0.5</v>
      </c>
      <c r="T17" s="593">
        <f t="shared" ref="T17:T21" si="15">IF($F17=0,0,($D17/$F17)*$S17)</f>
        <v>0</v>
      </c>
      <c r="U17" s="546">
        <f t="shared" ref="U17:U21" si="16">T17/1700</f>
        <v>0</v>
      </c>
      <c r="V17" s="624" t="s">
        <v>227</v>
      </c>
      <c r="W17" s="625">
        <f>IF(V17=Tablas!$B$2,Tablas!$C$2,VLOOKUP(V17,Tablas!$B$2:$C$13,2,FALSE))</f>
        <v>2</v>
      </c>
      <c r="X17" s="626">
        <f>VLOOKUP(W17,Tablas!$A$2:$C$13,3,FALSE)</f>
        <v>2</v>
      </c>
      <c r="Y17" s="529">
        <f t="shared" ref="Y17:Y21" si="17">IF($W17=2,($T17),"")</f>
        <v>0</v>
      </c>
      <c r="Z17" s="529" t="str">
        <f t="shared" ref="Z17:Z21" si="18">IF($W17=3,($T17),"")</f>
        <v/>
      </c>
      <c r="AA17" s="529" t="str">
        <f t="shared" ref="AA17:AA21" si="19">IF($W17=4,($T17),"")</f>
        <v/>
      </c>
      <c r="AB17" s="529" t="str">
        <f t="shared" ref="AB17:AB21" si="20">IF($W17=5,($T17),"")</f>
        <v/>
      </c>
      <c r="AC17" s="529" t="str">
        <f t="shared" ref="AC17:AC21" si="21">IF($W17=6,($T17),"")</f>
        <v/>
      </c>
      <c r="AD17" s="547"/>
    </row>
    <row r="18" spans="1:30" ht="15" customHeight="1" thickBot="1" x14ac:dyDescent="0.25">
      <c r="A18" s="822"/>
      <c r="B18" s="818"/>
      <c r="C18" s="437" t="s">
        <v>243</v>
      </c>
      <c r="D18" s="661">
        <v>35907.06</v>
      </c>
      <c r="E18" s="452" t="s">
        <v>66</v>
      </c>
      <c r="F18" s="770"/>
      <c r="G18" s="662"/>
      <c r="H18" s="663"/>
      <c r="I18" s="663"/>
      <c r="J18" s="664">
        <v>1</v>
      </c>
      <c r="K18" s="452"/>
      <c r="L18" s="502"/>
      <c r="M18" s="502"/>
      <c r="N18" s="502"/>
      <c r="O18" s="454"/>
      <c r="P18" s="502"/>
      <c r="Q18" s="502"/>
      <c r="R18" s="665"/>
      <c r="S18" s="608">
        <f>SUM(G18:R18)/2</f>
        <v>0.5</v>
      </c>
      <c r="T18" s="593">
        <f t="shared" si="15"/>
        <v>0</v>
      </c>
      <c r="U18" s="634">
        <f t="shared" ref="U18" si="22">T18/1700</f>
        <v>0</v>
      </c>
      <c r="V18" s="624" t="s">
        <v>227</v>
      </c>
      <c r="W18" s="625">
        <f>IF(V18=Tablas!$B$2,Tablas!$C$2,VLOOKUP(V18,Tablas!$B$2:$C$13,2,FALSE))</f>
        <v>2</v>
      </c>
      <c r="X18" s="626">
        <f>VLOOKUP(W18,Tablas!$A$2:$C$13,3,FALSE)</f>
        <v>2</v>
      </c>
      <c r="Y18" s="529">
        <f t="shared" si="17"/>
        <v>0</v>
      </c>
      <c r="Z18" s="529" t="str">
        <f t="shared" si="18"/>
        <v/>
      </c>
      <c r="AA18" s="529" t="str">
        <f t="shared" si="19"/>
        <v/>
      </c>
      <c r="AB18" s="529" t="str">
        <f t="shared" si="20"/>
        <v/>
      </c>
      <c r="AC18" s="529" t="str">
        <f t="shared" si="21"/>
        <v/>
      </c>
      <c r="AD18" s="547"/>
    </row>
    <row r="19" spans="1:30" ht="14.45" customHeight="1" thickBot="1" x14ac:dyDescent="0.25">
      <c r="A19" s="822"/>
      <c r="B19" s="824"/>
      <c r="C19" s="441" t="s">
        <v>378</v>
      </c>
      <c r="D19" s="666">
        <v>27</v>
      </c>
      <c r="E19" s="452" t="s">
        <v>66</v>
      </c>
      <c r="F19" s="770"/>
      <c r="G19" s="667">
        <v>1</v>
      </c>
      <c r="H19" s="663"/>
      <c r="I19" s="663"/>
      <c r="J19" s="452"/>
      <c r="K19" s="452"/>
      <c r="L19" s="663"/>
      <c r="M19" s="663"/>
      <c r="N19" s="663"/>
      <c r="O19" s="452"/>
      <c r="P19" s="663"/>
      <c r="Q19" s="663"/>
      <c r="R19" s="665"/>
      <c r="S19" s="608">
        <f t="shared" ref="S19:S21" si="23">SUM(G19:R19)/2</f>
        <v>0.5</v>
      </c>
      <c r="T19" s="593">
        <f t="shared" si="15"/>
        <v>0</v>
      </c>
      <c r="U19" s="554">
        <f t="shared" si="16"/>
        <v>0</v>
      </c>
      <c r="V19" s="624" t="s">
        <v>227</v>
      </c>
      <c r="W19" s="625">
        <f>IF(V19=Tablas!$B$2,Tablas!$C$2,VLOOKUP(V19,Tablas!$B$2:$C$13,2,FALSE))</f>
        <v>2</v>
      </c>
      <c r="X19" s="626">
        <f>VLOOKUP(W19,Tablas!$A$2:$C$13,3,FALSE)</f>
        <v>2</v>
      </c>
      <c r="Y19" s="529">
        <f t="shared" si="17"/>
        <v>0</v>
      </c>
      <c r="Z19" s="529" t="str">
        <f t="shared" si="18"/>
        <v/>
      </c>
      <c r="AA19" s="529" t="str">
        <f t="shared" si="19"/>
        <v/>
      </c>
      <c r="AB19" s="529" t="str">
        <f t="shared" si="20"/>
        <v/>
      </c>
      <c r="AC19" s="529" t="str">
        <f t="shared" si="21"/>
        <v/>
      </c>
      <c r="AD19" s="547"/>
    </row>
    <row r="20" spans="1:30" ht="14.45" customHeight="1" thickBot="1" x14ac:dyDescent="0.25">
      <c r="A20" s="822"/>
      <c r="B20" s="824"/>
      <c r="C20" s="441" t="s">
        <v>373</v>
      </c>
      <c r="D20" s="661">
        <v>82.28</v>
      </c>
      <c r="E20" s="452" t="s">
        <v>66</v>
      </c>
      <c r="F20" s="770"/>
      <c r="G20" s="452"/>
      <c r="H20" s="667">
        <v>1</v>
      </c>
      <c r="I20" s="663"/>
      <c r="J20" s="452"/>
      <c r="K20" s="452"/>
      <c r="L20" s="663"/>
      <c r="M20" s="663"/>
      <c r="N20" s="663"/>
      <c r="O20" s="452"/>
      <c r="P20" s="663"/>
      <c r="Q20" s="663"/>
      <c r="R20" s="665"/>
      <c r="S20" s="608">
        <f t="shared" si="23"/>
        <v>0.5</v>
      </c>
      <c r="T20" s="593">
        <f t="shared" si="15"/>
        <v>0</v>
      </c>
      <c r="U20" s="554">
        <f t="shared" si="16"/>
        <v>0</v>
      </c>
      <c r="V20" s="624" t="s">
        <v>227</v>
      </c>
      <c r="W20" s="625">
        <f>IF(V20=Tablas!$B$2,Tablas!$C$2,VLOOKUP(V20,Tablas!$B$2:$C$13,2,FALSE))</f>
        <v>2</v>
      </c>
      <c r="X20" s="626">
        <f>VLOOKUP(W20,Tablas!$A$2:$C$13,3,FALSE)</f>
        <v>2</v>
      </c>
      <c r="Y20" s="529">
        <f t="shared" si="17"/>
        <v>0</v>
      </c>
      <c r="Z20" s="529" t="str">
        <f t="shared" si="18"/>
        <v/>
      </c>
      <c r="AA20" s="529" t="str">
        <f t="shared" si="19"/>
        <v/>
      </c>
      <c r="AB20" s="529" t="str">
        <f t="shared" si="20"/>
        <v/>
      </c>
      <c r="AC20" s="529" t="str">
        <f t="shared" si="21"/>
        <v/>
      </c>
      <c r="AD20" s="547"/>
    </row>
    <row r="21" spans="1:30" ht="14.45" customHeight="1" thickBot="1" x14ac:dyDescent="0.25">
      <c r="A21" s="822"/>
      <c r="B21" s="824"/>
      <c r="C21" s="441" t="s">
        <v>374</v>
      </c>
      <c r="D21" s="666">
        <v>172</v>
      </c>
      <c r="E21" s="452" t="s">
        <v>66</v>
      </c>
      <c r="F21" s="770"/>
      <c r="G21" s="668">
        <v>1</v>
      </c>
      <c r="H21" s="663"/>
      <c r="I21" s="663"/>
      <c r="J21" s="452"/>
      <c r="K21" s="452"/>
      <c r="L21" s="663"/>
      <c r="M21" s="663"/>
      <c r="N21" s="663"/>
      <c r="O21" s="452"/>
      <c r="P21" s="663"/>
      <c r="Q21" s="663"/>
      <c r="R21" s="665"/>
      <c r="S21" s="608">
        <f t="shared" si="23"/>
        <v>0.5</v>
      </c>
      <c r="T21" s="593">
        <f t="shared" si="15"/>
        <v>0</v>
      </c>
      <c r="U21" s="554">
        <f t="shared" si="16"/>
        <v>0</v>
      </c>
      <c r="V21" s="624" t="s">
        <v>227</v>
      </c>
      <c r="W21" s="625">
        <f>IF(V21=Tablas!$B$2,Tablas!$C$2,VLOOKUP(V21,Tablas!$B$2:$C$13,2,FALSE))</f>
        <v>2</v>
      </c>
      <c r="X21" s="626">
        <f>VLOOKUP(W21,Tablas!$A$2:$C$13,3,FALSE)</f>
        <v>2</v>
      </c>
      <c r="Y21" s="529">
        <f t="shared" si="17"/>
        <v>0</v>
      </c>
      <c r="Z21" s="529" t="str">
        <f t="shared" si="18"/>
        <v/>
      </c>
      <c r="AA21" s="529" t="str">
        <f t="shared" si="19"/>
        <v/>
      </c>
      <c r="AB21" s="529" t="str">
        <f t="shared" si="20"/>
        <v/>
      </c>
      <c r="AC21" s="529" t="str">
        <f t="shared" si="21"/>
        <v/>
      </c>
      <c r="AD21" s="547"/>
    </row>
    <row r="22" spans="1:30" ht="15" customHeight="1" thickBot="1" x14ac:dyDescent="0.25">
      <c r="A22" s="822"/>
      <c r="B22" s="824"/>
      <c r="C22" s="669" t="s">
        <v>375</v>
      </c>
      <c r="D22" s="670"/>
      <c r="E22" s="671"/>
      <c r="F22" s="671"/>
      <c r="G22" s="671"/>
      <c r="H22" s="671"/>
      <c r="I22" s="671"/>
      <c r="J22" s="671"/>
      <c r="K22" s="671"/>
      <c r="L22" s="671"/>
      <c r="M22" s="671"/>
      <c r="N22" s="671"/>
      <c r="O22" s="671"/>
      <c r="P22" s="671"/>
      <c r="Q22" s="671"/>
      <c r="R22" s="672"/>
      <c r="S22" s="576"/>
      <c r="T22" s="577">
        <f>SUM(T17:T21)</f>
        <v>0</v>
      </c>
      <c r="U22" s="577">
        <f>SUM(U17:U21)</f>
        <v>0</v>
      </c>
      <c r="V22" s="576"/>
      <c r="W22" s="576"/>
      <c r="X22" s="576"/>
      <c r="Y22" s="577">
        <f t="shared" ref="Y22:AD22" si="24">SUM(Y17:Y21)</f>
        <v>0</v>
      </c>
      <c r="Z22" s="577">
        <f t="shared" si="24"/>
        <v>0</v>
      </c>
      <c r="AA22" s="577">
        <f t="shared" si="24"/>
        <v>0</v>
      </c>
      <c r="AB22" s="577">
        <f t="shared" si="24"/>
        <v>0</v>
      </c>
      <c r="AC22" s="577">
        <f t="shared" si="24"/>
        <v>0</v>
      </c>
      <c r="AD22" s="577">
        <f t="shared" si="24"/>
        <v>0</v>
      </c>
    </row>
    <row r="23" spans="1:30" ht="14.45" customHeight="1" thickBot="1" x14ac:dyDescent="0.25">
      <c r="A23" s="822"/>
      <c r="B23" s="824" t="s">
        <v>81</v>
      </c>
      <c r="C23" s="437" t="s">
        <v>372</v>
      </c>
      <c r="D23" s="661">
        <v>4070.94</v>
      </c>
      <c r="E23" s="452" t="s">
        <v>66</v>
      </c>
      <c r="F23" s="770"/>
      <c r="G23" s="452"/>
      <c r="H23" s="663"/>
      <c r="I23" s="663"/>
      <c r="J23" s="452"/>
      <c r="K23" s="452"/>
      <c r="L23" s="663"/>
      <c r="M23" s="663"/>
      <c r="N23" s="663"/>
      <c r="O23" s="663"/>
      <c r="P23" s="667">
        <v>1</v>
      </c>
      <c r="Q23" s="663"/>
      <c r="R23" s="674"/>
      <c r="S23" s="554">
        <f>SUM(G23:R23)</f>
        <v>1</v>
      </c>
      <c r="T23" s="593">
        <f t="shared" ref="T23:T27" si="25">IF($F23=0,0,($D23/$F23)*$S23)</f>
        <v>0</v>
      </c>
      <c r="U23" s="546">
        <f>T23/1700</f>
        <v>0</v>
      </c>
      <c r="V23" s="624" t="s">
        <v>227</v>
      </c>
      <c r="W23" s="625">
        <f>IF(V23=Tablas!$B$2,Tablas!$C$2,VLOOKUP(V23,Tablas!$B$2:$C$13,2,FALSE))</f>
        <v>2</v>
      </c>
      <c r="X23" s="626">
        <f>VLOOKUP(W23,Tablas!$A$2:$C$13,3,FALSE)</f>
        <v>2</v>
      </c>
      <c r="Y23" s="529">
        <f t="shared" ref="Y23:Y27" si="26">IF($W23=2,($T23),"")</f>
        <v>0</v>
      </c>
      <c r="Z23" s="529" t="str">
        <f t="shared" ref="Z23:Z27" si="27">IF($W23=3,($T23),"")</f>
        <v/>
      </c>
      <c r="AA23" s="529" t="str">
        <f t="shared" ref="AA23:AA27" si="28">IF($W23=4,($T23),"")</f>
        <v/>
      </c>
      <c r="AB23" s="529" t="str">
        <f t="shared" ref="AB23:AB27" si="29">IF($W23=5,($T23),"")</f>
        <v/>
      </c>
      <c r="AC23" s="529" t="str">
        <f t="shared" ref="AC23:AC27" si="30">IF($W23=6,($T23),"")</f>
        <v/>
      </c>
      <c r="AD23" s="547"/>
    </row>
    <row r="24" spans="1:30" ht="15" customHeight="1" thickBot="1" x14ac:dyDescent="0.25">
      <c r="A24" s="822"/>
      <c r="B24" s="824"/>
      <c r="C24" s="437" t="s">
        <v>243</v>
      </c>
      <c r="D24" s="661">
        <v>35907.06</v>
      </c>
      <c r="E24" s="452" t="s">
        <v>66</v>
      </c>
      <c r="F24" s="770"/>
      <c r="G24" s="452"/>
      <c r="H24" s="663"/>
      <c r="I24" s="663"/>
      <c r="J24" s="452"/>
      <c r="K24" s="452"/>
      <c r="L24" s="663"/>
      <c r="M24" s="663"/>
      <c r="N24" s="663"/>
      <c r="O24" s="663"/>
      <c r="P24" s="667">
        <v>1</v>
      </c>
      <c r="Q24" s="663"/>
      <c r="R24" s="674"/>
      <c r="S24" s="473">
        <f t="shared" ref="S24" si="31">SUM(G24:R24)</f>
        <v>1</v>
      </c>
      <c r="T24" s="593">
        <f t="shared" si="25"/>
        <v>0</v>
      </c>
      <c r="U24" s="634">
        <f t="shared" ref="U24" si="32">T24/1700</f>
        <v>0</v>
      </c>
      <c r="V24" s="624" t="s">
        <v>227</v>
      </c>
      <c r="W24" s="625">
        <f>IF(V24=Tablas!$B$2,Tablas!$C$2,VLOOKUP(V24,Tablas!$B$2:$C$13,2,FALSE))</f>
        <v>2</v>
      </c>
      <c r="X24" s="626">
        <f>VLOOKUP(W24,Tablas!$A$2:$C$13,3,FALSE)</f>
        <v>2</v>
      </c>
      <c r="Y24" s="529">
        <f t="shared" si="26"/>
        <v>0</v>
      </c>
      <c r="Z24" s="529" t="str">
        <f t="shared" si="27"/>
        <v/>
      </c>
      <c r="AA24" s="529" t="str">
        <f t="shared" si="28"/>
        <v/>
      </c>
      <c r="AB24" s="529" t="str">
        <f t="shared" si="29"/>
        <v/>
      </c>
      <c r="AC24" s="529" t="str">
        <f t="shared" si="30"/>
        <v/>
      </c>
      <c r="AD24" s="547"/>
    </row>
    <row r="25" spans="1:30" ht="14.45" customHeight="1" thickBot="1" x14ac:dyDescent="0.25">
      <c r="A25" s="822"/>
      <c r="B25" s="824"/>
      <c r="C25" s="441" t="s">
        <v>378</v>
      </c>
      <c r="D25" s="666">
        <v>27</v>
      </c>
      <c r="E25" s="452" t="s">
        <v>66</v>
      </c>
      <c r="F25" s="770"/>
      <c r="G25" s="452"/>
      <c r="H25" s="663"/>
      <c r="I25" s="663"/>
      <c r="J25" s="663"/>
      <c r="K25" s="663"/>
      <c r="L25" s="663"/>
      <c r="M25" s="663"/>
      <c r="N25" s="663"/>
      <c r="O25" s="663"/>
      <c r="P25" s="667">
        <v>1</v>
      </c>
      <c r="Q25" s="663"/>
      <c r="R25" s="674"/>
      <c r="S25" s="681">
        <f>SUM(G25:R25)</f>
        <v>1</v>
      </c>
      <c r="T25" s="593">
        <f t="shared" si="25"/>
        <v>0</v>
      </c>
      <c r="U25" s="554">
        <f>T25/1700</f>
        <v>0</v>
      </c>
      <c r="V25" s="624" t="s">
        <v>227</v>
      </c>
      <c r="W25" s="625">
        <f>IF(V25=Tablas!$B$2,Tablas!$C$2,VLOOKUP(V25,Tablas!$B$2:$C$13,2,FALSE))</f>
        <v>2</v>
      </c>
      <c r="X25" s="626">
        <f>VLOOKUP(W25,Tablas!$A$2:$C$13,3,FALSE)</f>
        <v>2</v>
      </c>
      <c r="Y25" s="529">
        <f t="shared" si="26"/>
        <v>0</v>
      </c>
      <c r="Z25" s="529" t="str">
        <f t="shared" si="27"/>
        <v/>
      </c>
      <c r="AA25" s="529" t="str">
        <f t="shared" si="28"/>
        <v/>
      </c>
      <c r="AB25" s="529" t="str">
        <f t="shared" si="29"/>
        <v/>
      </c>
      <c r="AC25" s="529" t="str">
        <f t="shared" si="30"/>
        <v/>
      </c>
      <c r="AD25" s="547"/>
    </row>
    <row r="26" spans="1:30" ht="14.45" customHeight="1" thickBot="1" x14ac:dyDescent="0.25">
      <c r="A26" s="822"/>
      <c r="B26" s="824"/>
      <c r="C26" s="441" t="s">
        <v>373</v>
      </c>
      <c r="D26" s="661">
        <v>82.28</v>
      </c>
      <c r="E26" s="452" t="s">
        <v>66</v>
      </c>
      <c r="F26" s="770"/>
      <c r="G26" s="452"/>
      <c r="H26" s="663"/>
      <c r="I26" s="667">
        <v>1</v>
      </c>
      <c r="J26" s="663"/>
      <c r="K26" s="663"/>
      <c r="L26" s="663"/>
      <c r="M26" s="663"/>
      <c r="N26" s="663"/>
      <c r="O26" s="663"/>
      <c r="P26" s="663"/>
      <c r="Q26" s="663"/>
      <c r="R26" s="674"/>
      <c r="S26" s="681">
        <f>SUM(G26:R26)</f>
        <v>1</v>
      </c>
      <c r="T26" s="593">
        <f t="shared" si="25"/>
        <v>0</v>
      </c>
      <c r="U26" s="554">
        <f>T26/1700</f>
        <v>0</v>
      </c>
      <c r="V26" s="624" t="s">
        <v>227</v>
      </c>
      <c r="W26" s="625">
        <f>IF(V26=Tablas!$B$2,Tablas!$C$2,VLOOKUP(V26,Tablas!$B$2:$C$13,2,FALSE))</f>
        <v>2</v>
      </c>
      <c r="X26" s="626">
        <f>VLOOKUP(W26,Tablas!$A$2:$C$13,3,FALSE)</f>
        <v>2</v>
      </c>
      <c r="Y26" s="529">
        <f t="shared" si="26"/>
        <v>0</v>
      </c>
      <c r="Z26" s="529" t="str">
        <f t="shared" si="27"/>
        <v/>
      </c>
      <c r="AA26" s="529" t="str">
        <f t="shared" si="28"/>
        <v/>
      </c>
      <c r="AB26" s="529" t="str">
        <f t="shared" si="29"/>
        <v/>
      </c>
      <c r="AC26" s="529" t="str">
        <f t="shared" si="30"/>
        <v/>
      </c>
      <c r="AD26" s="547"/>
    </row>
    <row r="27" spans="1:30" ht="14.45" customHeight="1" thickBot="1" x14ac:dyDescent="0.25">
      <c r="A27" s="822"/>
      <c r="B27" s="824"/>
      <c r="C27" s="441" t="s">
        <v>374</v>
      </c>
      <c r="D27" s="666">
        <v>172</v>
      </c>
      <c r="E27" s="452" t="s">
        <v>66</v>
      </c>
      <c r="F27" s="770"/>
      <c r="G27" s="452"/>
      <c r="H27" s="452"/>
      <c r="I27" s="452"/>
      <c r="J27" s="667">
        <v>1</v>
      </c>
      <c r="K27" s="663"/>
      <c r="L27" s="663"/>
      <c r="M27" s="663"/>
      <c r="N27" s="663"/>
      <c r="O27" s="663"/>
      <c r="P27" s="663"/>
      <c r="Q27" s="663"/>
      <c r="R27" s="674"/>
      <c r="S27" s="681">
        <f>SUM(G27:R27)</f>
        <v>1</v>
      </c>
      <c r="T27" s="593">
        <f t="shared" si="25"/>
        <v>0</v>
      </c>
      <c r="U27" s="572">
        <f>T27/1700</f>
        <v>0</v>
      </c>
      <c r="V27" s="624" t="s">
        <v>227</v>
      </c>
      <c r="W27" s="625">
        <f>IF(V27=Tablas!$B$2,Tablas!$C$2,VLOOKUP(V27,Tablas!$B$2:$C$13,2,FALSE))</f>
        <v>2</v>
      </c>
      <c r="X27" s="626">
        <f>VLOOKUP(W27,Tablas!$A$2:$C$13,3,FALSE)</f>
        <v>2</v>
      </c>
      <c r="Y27" s="529">
        <f t="shared" si="26"/>
        <v>0</v>
      </c>
      <c r="Z27" s="529" t="str">
        <f t="shared" si="27"/>
        <v/>
      </c>
      <c r="AA27" s="529" t="str">
        <f t="shared" si="28"/>
        <v/>
      </c>
      <c r="AB27" s="529" t="str">
        <f t="shared" si="29"/>
        <v/>
      </c>
      <c r="AC27" s="529" t="str">
        <f t="shared" si="30"/>
        <v/>
      </c>
      <c r="AD27" s="547"/>
    </row>
    <row r="28" spans="1:30" ht="14.45" customHeight="1" thickBot="1" x14ac:dyDescent="0.25">
      <c r="A28" s="822"/>
      <c r="B28" s="824"/>
      <c r="C28" s="460" t="s">
        <v>376</v>
      </c>
      <c r="D28" s="639"/>
      <c r="E28" s="464"/>
      <c r="F28" s="464"/>
      <c r="G28" s="464"/>
      <c r="H28" s="464"/>
      <c r="I28" s="464"/>
      <c r="J28" s="464"/>
      <c r="K28" s="464"/>
      <c r="L28" s="464"/>
      <c r="M28" s="464"/>
      <c r="N28" s="464"/>
      <c r="O28" s="464"/>
      <c r="P28" s="464"/>
      <c r="Q28" s="464"/>
      <c r="R28" s="640"/>
      <c r="S28" s="576"/>
      <c r="T28" s="676">
        <f>SUM(T23:T27)</f>
        <v>0</v>
      </c>
      <c r="U28" s="676">
        <f>SUM(U23:U27)</f>
        <v>0</v>
      </c>
      <c r="V28" s="576"/>
      <c r="W28" s="576"/>
      <c r="X28" s="576"/>
      <c r="Y28" s="676">
        <f t="shared" ref="Y28:AD28" si="33">SUM(Y23:Y27)</f>
        <v>0</v>
      </c>
      <c r="Z28" s="676">
        <f t="shared" si="33"/>
        <v>0</v>
      </c>
      <c r="AA28" s="676">
        <f t="shared" si="33"/>
        <v>0</v>
      </c>
      <c r="AB28" s="676">
        <f t="shared" si="33"/>
        <v>0</v>
      </c>
      <c r="AC28" s="676">
        <f t="shared" si="33"/>
        <v>0</v>
      </c>
      <c r="AD28" s="676">
        <f t="shared" si="33"/>
        <v>0</v>
      </c>
    </row>
    <row r="29" spans="1:30" ht="15.75" thickBot="1" x14ac:dyDescent="0.25">
      <c r="A29" s="822"/>
      <c r="B29" s="583"/>
      <c r="C29" s="677" t="s">
        <v>377</v>
      </c>
      <c r="D29" s="678"/>
      <c r="E29" s="679"/>
      <c r="F29" s="515"/>
      <c r="G29" s="645"/>
      <c r="H29" s="579"/>
      <c r="I29" s="580"/>
      <c r="J29" s="645"/>
      <c r="K29" s="645"/>
      <c r="L29" s="579"/>
      <c r="M29" s="579"/>
      <c r="N29" s="579"/>
      <c r="O29" s="645"/>
      <c r="P29" s="579"/>
      <c r="Q29" s="579"/>
      <c r="R29" s="579"/>
      <c r="S29" s="579"/>
      <c r="T29" s="680">
        <f>SUM(T22+T28)</f>
        <v>0</v>
      </c>
      <c r="U29" s="680">
        <f>SUM(U22+U28)</f>
        <v>0</v>
      </c>
      <c r="V29" s="576"/>
      <c r="W29" s="576"/>
      <c r="X29" s="576"/>
      <c r="Y29" s="680">
        <f>SUM(Y22+Y28)</f>
        <v>0</v>
      </c>
      <c r="Z29" s="680">
        <f t="shared" ref="Z29:AD29" si="34">SUM(Z22+Z28)</f>
        <v>0</v>
      </c>
      <c r="AA29" s="680">
        <f t="shared" si="34"/>
        <v>0</v>
      </c>
      <c r="AB29" s="680">
        <f t="shared" si="34"/>
        <v>0</v>
      </c>
      <c r="AC29" s="680">
        <f t="shared" si="34"/>
        <v>0</v>
      </c>
      <c r="AD29" s="680">
        <f t="shared" si="34"/>
        <v>0</v>
      </c>
    </row>
    <row r="30" spans="1:30" ht="14.45" customHeight="1" thickBot="1" x14ac:dyDescent="0.25">
      <c r="A30" s="822" t="s">
        <v>109</v>
      </c>
      <c r="B30" s="818" t="s">
        <v>371</v>
      </c>
      <c r="C30" s="436" t="s">
        <v>369</v>
      </c>
      <c r="D30" s="656">
        <v>250</v>
      </c>
      <c r="E30" s="452" t="s">
        <v>66</v>
      </c>
      <c r="F30" s="770"/>
      <c r="G30" s="657"/>
      <c r="H30" s="658"/>
      <c r="I30" s="658"/>
      <c r="J30" s="659">
        <v>1</v>
      </c>
      <c r="K30" s="658"/>
      <c r="L30" s="658"/>
      <c r="M30" s="658"/>
      <c r="N30" s="658"/>
      <c r="O30" s="541"/>
      <c r="P30" s="658"/>
      <c r="Q30" s="658"/>
      <c r="R30" s="660"/>
      <c r="S30" s="546">
        <f>SUM(G30:R30)/2</f>
        <v>0.5</v>
      </c>
      <c r="T30" s="593">
        <f t="shared" ref="T30:T34" si="35">IF($F30=0,0,($D30/$F30)*$S30)</f>
        <v>0</v>
      </c>
      <c r="U30" s="546">
        <f t="shared" ref="U30:U34" si="36">T30/1700</f>
        <v>0</v>
      </c>
      <c r="V30" s="624" t="s">
        <v>227</v>
      </c>
      <c r="W30" s="625">
        <f>IF(V30=Tablas!$B$2,Tablas!$C$2,VLOOKUP(V30,Tablas!$B$2:$C$13,2,FALSE))</f>
        <v>2</v>
      </c>
      <c r="X30" s="626">
        <f>VLOOKUP(W30,Tablas!$A$2:$C$13,3,FALSE)</f>
        <v>2</v>
      </c>
      <c r="Y30" s="529">
        <f t="shared" ref="Y30:Y34" si="37">IF($W30=2,($T30),"")</f>
        <v>0</v>
      </c>
      <c r="Z30" s="529" t="str">
        <f t="shared" ref="Z30:Z34" si="38">IF($W30=3,($T30),"")</f>
        <v/>
      </c>
      <c r="AA30" s="529" t="str">
        <f t="shared" ref="AA30:AA34" si="39">IF($W30=4,($T30),"")</f>
        <v/>
      </c>
      <c r="AB30" s="529" t="str">
        <f t="shared" ref="AB30:AB34" si="40">IF($W30=5,($T30),"")</f>
        <v/>
      </c>
      <c r="AC30" s="529" t="str">
        <f t="shared" ref="AC30:AC34" si="41">IF($W30=6,($T30),"")</f>
        <v/>
      </c>
      <c r="AD30" s="547"/>
    </row>
    <row r="31" spans="1:30" ht="14.45" customHeight="1" thickBot="1" x14ac:dyDescent="0.25">
      <c r="A31" s="822"/>
      <c r="B31" s="818"/>
      <c r="C31" s="437" t="s">
        <v>243</v>
      </c>
      <c r="D31" s="661">
        <v>0</v>
      </c>
      <c r="E31" s="452" t="s">
        <v>66</v>
      </c>
      <c r="F31" s="770"/>
      <c r="G31" s="662"/>
      <c r="H31" s="663"/>
      <c r="I31" s="663"/>
      <c r="J31" s="664">
        <v>1</v>
      </c>
      <c r="K31" s="452"/>
      <c r="L31" s="502"/>
      <c r="M31" s="502"/>
      <c r="N31" s="502"/>
      <c r="O31" s="454"/>
      <c r="P31" s="502"/>
      <c r="Q31" s="502"/>
      <c r="R31" s="665"/>
      <c r="S31" s="608">
        <f>SUM(G31:R31)/2</f>
        <v>0.5</v>
      </c>
      <c r="T31" s="593">
        <f t="shared" si="35"/>
        <v>0</v>
      </c>
      <c r="U31" s="634">
        <f t="shared" ref="U31" si="42">T31/1700</f>
        <v>0</v>
      </c>
      <c r="V31" s="624" t="s">
        <v>227</v>
      </c>
      <c r="W31" s="625">
        <f>IF(V31=Tablas!$B$2,Tablas!$C$2,VLOOKUP(V31,Tablas!$B$2:$C$13,2,FALSE))</f>
        <v>2</v>
      </c>
      <c r="X31" s="626">
        <f>VLOOKUP(W31,Tablas!$A$2:$C$13,3,FALSE)</f>
        <v>2</v>
      </c>
      <c r="Y31" s="529">
        <f t="shared" si="37"/>
        <v>0</v>
      </c>
      <c r="Z31" s="529" t="str">
        <f t="shared" si="38"/>
        <v/>
      </c>
      <c r="AA31" s="529" t="str">
        <f t="shared" si="39"/>
        <v/>
      </c>
      <c r="AB31" s="529" t="str">
        <f t="shared" si="40"/>
        <v/>
      </c>
      <c r="AC31" s="529" t="str">
        <f t="shared" si="41"/>
        <v/>
      </c>
      <c r="AD31" s="547"/>
    </row>
    <row r="32" spans="1:30" ht="14.45" customHeight="1" thickBot="1" x14ac:dyDescent="0.25">
      <c r="A32" s="822"/>
      <c r="B32" s="824"/>
      <c r="C32" s="441" t="s">
        <v>378</v>
      </c>
      <c r="D32" s="666">
        <v>0</v>
      </c>
      <c r="E32" s="452" t="s">
        <v>66</v>
      </c>
      <c r="F32" s="770"/>
      <c r="G32" s="667">
        <v>1</v>
      </c>
      <c r="H32" s="663"/>
      <c r="I32" s="663"/>
      <c r="J32" s="452"/>
      <c r="K32" s="452"/>
      <c r="L32" s="663"/>
      <c r="M32" s="663"/>
      <c r="N32" s="663"/>
      <c r="O32" s="452"/>
      <c r="P32" s="663"/>
      <c r="Q32" s="663"/>
      <c r="R32" s="665"/>
      <c r="S32" s="608">
        <f t="shared" ref="S32:S34" si="43">SUM(G32:R32)/2</f>
        <v>0.5</v>
      </c>
      <c r="T32" s="593">
        <f t="shared" si="35"/>
        <v>0</v>
      </c>
      <c r="U32" s="554">
        <f t="shared" si="36"/>
        <v>0</v>
      </c>
      <c r="V32" s="624" t="s">
        <v>227</v>
      </c>
      <c r="W32" s="625">
        <f>IF(V32=Tablas!$B$2,Tablas!$C$2,VLOOKUP(V32,Tablas!$B$2:$C$13,2,FALSE))</f>
        <v>2</v>
      </c>
      <c r="X32" s="626">
        <f>VLOOKUP(W32,Tablas!$A$2:$C$13,3,FALSE)</f>
        <v>2</v>
      </c>
      <c r="Y32" s="529">
        <f t="shared" si="37"/>
        <v>0</v>
      </c>
      <c r="Z32" s="529" t="str">
        <f t="shared" si="38"/>
        <v/>
      </c>
      <c r="AA32" s="529" t="str">
        <f t="shared" si="39"/>
        <v/>
      </c>
      <c r="AB32" s="529" t="str">
        <f t="shared" si="40"/>
        <v/>
      </c>
      <c r="AC32" s="529" t="str">
        <f t="shared" si="41"/>
        <v/>
      </c>
      <c r="AD32" s="547"/>
    </row>
    <row r="33" spans="1:30" ht="14.45" customHeight="1" thickBot="1" x14ac:dyDescent="0.25">
      <c r="A33" s="822"/>
      <c r="B33" s="824"/>
      <c r="C33" s="441" t="s">
        <v>373</v>
      </c>
      <c r="D33" s="661">
        <v>0</v>
      </c>
      <c r="E33" s="452" t="s">
        <v>66</v>
      </c>
      <c r="F33" s="770"/>
      <c r="G33" s="452"/>
      <c r="H33" s="667">
        <v>1</v>
      </c>
      <c r="I33" s="663"/>
      <c r="J33" s="452"/>
      <c r="K33" s="452"/>
      <c r="L33" s="663"/>
      <c r="M33" s="663"/>
      <c r="N33" s="663"/>
      <c r="O33" s="452"/>
      <c r="P33" s="663"/>
      <c r="Q33" s="663"/>
      <c r="R33" s="665"/>
      <c r="S33" s="608">
        <f t="shared" si="43"/>
        <v>0.5</v>
      </c>
      <c r="T33" s="593">
        <f t="shared" si="35"/>
        <v>0</v>
      </c>
      <c r="U33" s="554">
        <f t="shared" si="36"/>
        <v>0</v>
      </c>
      <c r="V33" s="624" t="s">
        <v>227</v>
      </c>
      <c r="W33" s="625">
        <f>IF(V33=Tablas!$B$2,Tablas!$C$2,VLOOKUP(V33,Tablas!$B$2:$C$13,2,FALSE))</f>
        <v>2</v>
      </c>
      <c r="X33" s="626">
        <f>VLOOKUP(W33,Tablas!$A$2:$C$13,3,FALSE)</f>
        <v>2</v>
      </c>
      <c r="Y33" s="529">
        <f t="shared" si="37"/>
        <v>0</v>
      </c>
      <c r="Z33" s="529" t="str">
        <f t="shared" si="38"/>
        <v/>
      </c>
      <c r="AA33" s="529" t="str">
        <f t="shared" si="39"/>
        <v/>
      </c>
      <c r="AB33" s="529" t="str">
        <f t="shared" si="40"/>
        <v/>
      </c>
      <c r="AC33" s="529" t="str">
        <f t="shared" si="41"/>
        <v/>
      </c>
      <c r="AD33" s="547"/>
    </row>
    <row r="34" spans="1:30" ht="14.45" customHeight="1" thickBot="1" x14ac:dyDescent="0.25">
      <c r="A34" s="822"/>
      <c r="B34" s="824"/>
      <c r="C34" s="441" t="s">
        <v>374</v>
      </c>
      <c r="D34" s="666">
        <v>0</v>
      </c>
      <c r="E34" s="452" t="s">
        <v>66</v>
      </c>
      <c r="F34" s="770"/>
      <c r="G34" s="668">
        <v>1</v>
      </c>
      <c r="H34" s="663"/>
      <c r="I34" s="663"/>
      <c r="J34" s="452"/>
      <c r="K34" s="452"/>
      <c r="L34" s="663"/>
      <c r="M34" s="663"/>
      <c r="N34" s="663"/>
      <c r="O34" s="452"/>
      <c r="P34" s="663"/>
      <c r="Q34" s="663"/>
      <c r="R34" s="665"/>
      <c r="S34" s="608">
        <f t="shared" si="43"/>
        <v>0.5</v>
      </c>
      <c r="T34" s="593">
        <f t="shared" si="35"/>
        <v>0</v>
      </c>
      <c r="U34" s="554">
        <f t="shared" si="36"/>
        <v>0</v>
      </c>
      <c r="V34" s="624" t="s">
        <v>227</v>
      </c>
      <c r="W34" s="625">
        <f>IF(V34=Tablas!$B$2,Tablas!$C$2,VLOOKUP(V34,Tablas!$B$2:$C$13,2,FALSE))</f>
        <v>2</v>
      </c>
      <c r="X34" s="626">
        <f>VLOOKUP(W34,Tablas!$A$2:$C$13,3,FALSE)</f>
        <v>2</v>
      </c>
      <c r="Y34" s="529">
        <f t="shared" si="37"/>
        <v>0</v>
      </c>
      <c r="Z34" s="529" t="str">
        <f t="shared" si="38"/>
        <v/>
      </c>
      <c r="AA34" s="529" t="str">
        <f t="shared" si="39"/>
        <v/>
      </c>
      <c r="AB34" s="529" t="str">
        <f t="shared" si="40"/>
        <v/>
      </c>
      <c r="AC34" s="529" t="str">
        <f t="shared" si="41"/>
        <v/>
      </c>
      <c r="AD34" s="547"/>
    </row>
    <row r="35" spans="1:30" ht="14.45" customHeight="1" thickBot="1" x14ac:dyDescent="0.25">
      <c r="A35" s="822"/>
      <c r="B35" s="824"/>
      <c r="C35" s="669" t="s">
        <v>375</v>
      </c>
      <c r="D35" s="670"/>
      <c r="E35" s="671"/>
      <c r="F35" s="671"/>
      <c r="G35" s="671"/>
      <c r="H35" s="671"/>
      <c r="I35" s="671"/>
      <c r="J35" s="671"/>
      <c r="K35" s="671"/>
      <c r="L35" s="671"/>
      <c r="M35" s="671"/>
      <c r="N35" s="671"/>
      <c r="O35" s="671"/>
      <c r="P35" s="671"/>
      <c r="Q35" s="671"/>
      <c r="R35" s="672"/>
      <c r="S35" s="576"/>
      <c r="T35" s="577">
        <f>SUM(T30:T34)</f>
        <v>0</v>
      </c>
      <c r="U35" s="577">
        <f>SUM(U30:U34)</f>
        <v>0</v>
      </c>
      <c r="V35" s="576"/>
      <c r="W35" s="576"/>
      <c r="X35" s="576"/>
      <c r="Y35" s="577">
        <f t="shared" ref="Y35:AD35" si="44">SUM(Y30:Y34)</f>
        <v>0</v>
      </c>
      <c r="Z35" s="577">
        <f t="shared" si="44"/>
        <v>0</v>
      </c>
      <c r="AA35" s="577">
        <f t="shared" si="44"/>
        <v>0</v>
      </c>
      <c r="AB35" s="577">
        <f t="shared" si="44"/>
        <v>0</v>
      </c>
      <c r="AC35" s="577">
        <f t="shared" si="44"/>
        <v>0</v>
      </c>
      <c r="AD35" s="577">
        <f t="shared" si="44"/>
        <v>0</v>
      </c>
    </row>
    <row r="36" spans="1:30" ht="14.45" customHeight="1" thickBot="1" x14ac:dyDescent="0.25">
      <c r="A36" s="822"/>
      <c r="B36" s="824" t="s">
        <v>81</v>
      </c>
      <c r="C36" s="437" t="s">
        <v>372</v>
      </c>
      <c r="D36" s="661">
        <v>250</v>
      </c>
      <c r="E36" s="452" t="s">
        <v>66</v>
      </c>
      <c r="F36" s="770"/>
      <c r="G36" s="452"/>
      <c r="H36" s="663"/>
      <c r="I36" s="663"/>
      <c r="J36" s="452"/>
      <c r="K36" s="452"/>
      <c r="L36" s="663"/>
      <c r="M36" s="663"/>
      <c r="N36" s="663"/>
      <c r="O36" s="663"/>
      <c r="P36" s="667">
        <v>1</v>
      </c>
      <c r="Q36" s="663"/>
      <c r="R36" s="674"/>
      <c r="S36" s="554">
        <f>SUM(G36:R36)</f>
        <v>1</v>
      </c>
      <c r="T36" s="593">
        <f t="shared" ref="T36:T40" si="45">IF($F36=0,0,($D36/$F36)*$S36)</f>
        <v>0</v>
      </c>
      <c r="U36" s="546">
        <f>T36/1700</f>
        <v>0</v>
      </c>
      <c r="V36" s="624" t="s">
        <v>227</v>
      </c>
      <c r="W36" s="625">
        <f>IF(V36=Tablas!$B$2,Tablas!$C$2,VLOOKUP(V36,Tablas!$B$2:$C$13,2,FALSE))</f>
        <v>2</v>
      </c>
      <c r="X36" s="626">
        <f>VLOOKUP(W36,Tablas!$A$2:$C$13,3,FALSE)</f>
        <v>2</v>
      </c>
      <c r="Y36" s="529">
        <f t="shared" ref="Y36:Y40" si="46">IF($W36=2,($T36),"")</f>
        <v>0</v>
      </c>
      <c r="Z36" s="529" t="str">
        <f t="shared" ref="Z36:Z40" si="47">IF($W36=3,($T36),"")</f>
        <v/>
      </c>
      <c r="AA36" s="529" t="str">
        <f t="shared" ref="AA36:AA40" si="48">IF($W36=4,($T36),"")</f>
        <v/>
      </c>
      <c r="AB36" s="529" t="str">
        <f t="shared" ref="AB36:AB40" si="49">IF($W36=5,($T36),"")</f>
        <v/>
      </c>
      <c r="AC36" s="529" t="str">
        <f t="shared" ref="AC36:AC40" si="50">IF($W36=6,($T36),"")</f>
        <v/>
      </c>
      <c r="AD36" s="547"/>
    </row>
    <row r="37" spans="1:30" ht="14.45" customHeight="1" thickBot="1" x14ac:dyDescent="0.25">
      <c r="A37" s="822"/>
      <c r="B37" s="824"/>
      <c r="C37" s="437" t="s">
        <v>243</v>
      </c>
      <c r="D37" s="661">
        <v>0</v>
      </c>
      <c r="E37" s="452" t="s">
        <v>66</v>
      </c>
      <c r="F37" s="770"/>
      <c r="G37" s="452"/>
      <c r="H37" s="663"/>
      <c r="I37" s="663"/>
      <c r="J37" s="452"/>
      <c r="K37" s="452"/>
      <c r="L37" s="663"/>
      <c r="M37" s="663"/>
      <c r="N37" s="663"/>
      <c r="O37" s="663"/>
      <c r="P37" s="667">
        <v>1</v>
      </c>
      <c r="Q37" s="663"/>
      <c r="R37" s="674"/>
      <c r="S37" s="473">
        <f t="shared" ref="S37" si="51">SUM(G37:R37)</f>
        <v>1</v>
      </c>
      <c r="T37" s="593">
        <f t="shared" si="45"/>
        <v>0</v>
      </c>
      <c r="U37" s="634">
        <f>T37/1700</f>
        <v>0</v>
      </c>
      <c r="V37" s="624" t="s">
        <v>227</v>
      </c>
      <c r="W37" s="625">
        <f>IF(V37=Tablas!$B$2,Tablas!$C$2,VLOOKUP(V37,Tablas!$B$2:$C$13,2,FALSE))</f>
        <v>2</v>
      </c>
      <c r="X37" s="626">
        <f>VLOOKUP(W37,Tablas!$A$2:$C$13,3,FALSE)</f>
        <v>2</v>
      </c>
      <c r="Y37" s="529">
        <f t="shared" si="46"/>
        <v>0</v>
      </c>
      <c r="Z37" s="529" t="str">
        <f t="shared" si="47"/>
        <v/>
      </c>
      <c r="AA37" s="529" t="str">
        <f t="shared" si="48"/>
        <v/>
      </c>
      <c r="AB37" s="529" t="str">
        <f t="shared" si="49"/>
        <v/>
      </c>
      <c r="AC37" s="529" t="str">
        <f t="shared" si="50"/>
        <v/>
      </c>
      <c r="AD37" s="547"/>
    </row>
    <row r="38" spans="1:30" ht="14.45" customHeight="1" thickBot="1" x14ac:dyDescent="0.25">
      <c r="A38" s="822"/>
      <c r="B38" s="824"/>
      <c r="C38" s="441" t="s">
        <v>378</v>
      </c>
      <c r="D38" s="666">
        <v>0</v>
      </c>
      <c r="E38" s="452" t="s">
        <v>66</v>
      </c>
      <c r="F38" s="770"/>
      <c r="G38" s="452"/>
      <c r="H38" s="663"/>
      <c r="I38" s="663"/>
      <c r="J38" s="663"/>
      <c r="K38" s="663"/>
      <c r="L38" s="663"/>
      <c r="M38" s="663"/>
      <c r="N38" s="663"/>
      <c r="O38" s="663"/>
      <c r="P38" s="667">
        <v>1</v>
      </c>
      <c r="Q38" s="663"/>
      <c r="R38" s="674"/>
      <c r="S38" s="681">
        <f>SUM(G38:R38)</f>
        <v>1</v>
      </c>
      <c r="T38" s="593">
        <f t="shared" si="45"/>
        <v>0</v>
      </c>
      <c r="U38" s="554">
        <f>T38/1700</f>
        <v>0</v>
      </c>
      <c r="V38" s="624" t="s">
        <v>227</v>
      </c>
      <c r="W38" s="625">
        <f>IF(V38=Tablas!$B$2,Tablas!$C$2,VLOOKUP(V38,Tablas!$B$2:$C$13,2,FALSE))</f>
        <v>2</v>
      </c>
      <c r="X38" s="626">
        <f>VLOOKUP(W38,Tablas!$A$2:$C$13,3,FALSE)</f>
        <v>2</v>
      </c>
      <c r="Y38" s="529">
        <f t="shared" si="46"/>
        <v>0</v>
      </c>
      <c r="Z38" s="529" t="str">
        <f t="shared" si="47"/>
        <v/>
      </c>
      <c r="AA38" s="529" t="str">
        <f t="shared" si="48"/>
        <v/>
      </c>
      <c r="AB38" s="529" t="str">
        <f t="shared" si="49"/>
        <v/>
      </c>
      <c r="AC38" s="529" t="str">
        <f t="shared" si="50"/>
        <v/>
      </c>
      <c r="AD38" s="547"/>
    </row>
    <row r="39" spans="1:30" ht="14.45" customHeight="1" thickBot="1" x14ac:dyDescent="0.25">
      <c r="A39" s="822"/>
      <c r="B39" s="824"/>
      <c r="C39" s="441" t="s">
        <v>373</v>
      </c>
      <c r="D39" s="661">
        <v>0</v>
      </c>
      <c r="E39" s="452" t="s">
        <v>66</v>
      </c>
      <c r="F39" s="770"/>
      <c r="G39" s="452"/>
      <c r="H39" s="663"/>
      <c r="I39" s="667">
        <v>1</v>
      </c>
      <c r="J39" s="663"/>
      <c r="K39" s="663"/>
      <c r="L39" s="663"/>
      <c r="M39" s="663"/>
      <c r="N39" s="663"/>
      <c r="O39" s="663"/>
      <c r="P39" s="663"/>
      <c r="Q39" s="663"/>
      <c r="R39" s="674"/>
      <c r="S39" s="681">
        <f>SUM(G39:R39)</f>
        <v>1</v>
      </c>
      <c r="T39" s="593">
        <f t="shared" si="45"/>
        <v>0</v>
      </c>
      <c r="U39" s="554">
        <f>T39/1700</f>
        <v>0</v>
      </c>
      <c r="V39" s="624" t="s">
        <v>227</v>
      </c>
      <c r="W39" s="625">
        <f>IF(V39=Tablas!$B$2,Tablas!$C$2,VLOOKUP(V39,Tablas!$B$2:$C$13,2,FALSE))</f>
        <v>2</v>
      </c>
      <c r="X39" s="626">
        <f>VLOOKUP(W39,Tablas!$A$2:$C$13,3,FALSE)</f>
        <v>2</v>
      </c>
      <c r="Y39" s="529">
        <f t="shared" si="46"/>
        <v>0</v>
      </c>
      <c r="Z39" s="529" t="str">
        <f t="shared" si="47"/>
        <v/>
      </c>
      <c r="AA39" s="529" t="str">
        <f t="shared" si="48"/>
        <v/>
      </c>
      <c r="AB39" s="529" t="str">
        <f t="shared" si="49"/>
        <v/>
      </c>
      <c r="AC39" s="529" t="str">
        <f t="shared" si="50"/>
        <v/>
      </c>
      <c r="AD39" s="547"/>
    </row>
    <row r="40" spans="1:30" ht="14.45" customHeight="1" thickBot="1" x14ac:dyDescent="0.25">
      <c r="A40" s="822"/>
      <c r="B40" s="824"/>
      <c r="C40" s="441" t="s">
        <v>374</v>
      </c>
      <c r="D40" s="666">
        <v>0</v>
      </c>
      <c r="E40" s="452" t="s">
        <v>66</v>
      </c>
      <c r="F40" s="770"/>
      <c r="G40" s="452"/>
      <c r="H40" s="452"/>
      <c r="I40" s="452"/>
      <c r="J40" s="667">
        <v>1</v>
      </c>
      <c r="K40" s="663"/>
      <c r="L40" s="663"/>
      <c r="M40" s="663"/>
      <c r="N40" s="663"/>
      <c r="O40" s="663"/>
      <c r="P40" s="663"/>
      <c r="Q40" s="663"/>
      <c r="R40" s="674"/>
      <c r="S40" s="681">
        <f>SUM(G40:R40)</f>
        <v>1</v>
      </c>
      <c r="T40" s="593">
        <f t="shared" si="45"/>
        <v>0</v>
      </c>
      <c r="U40" s="572">
        <f>T40/1700</f>
        <v>0</v>
      </c>
      <c r="V40" s="624" t="s">
        <v>227</v>
      </c>
      <c r="W40" s="625">
        <f>IF(V40=Tablas!$B$2,Tablas!$C$2,VLOOKUP(V40,Tablas!$B$2:$C$13,2,FALSE))</f>
        <v>2</v>
      </c>
      <c r="X40" s="626">
        <f>VLOOKUP(W40,Tablas!$A$2:$C$13,3,FALSE)</f>
        <v>2</v>
      </c>
      <c r="Y40" s="529">
        <f t="shared" si="46"/>
        <v>0</v>
      </c>
      <c r="Z40" s="529" t="str">
        <f t="shared" si="47"/>
        <v/>
      </c>
      <c r="AA40" s="529" t="str">
        <f t="shared" si="48"/>
        <v/>
      </c>
      <c r="AB40" s="529" t="str">
        <f t="shared" si="49"/>
        <v/>
      </c>
      <c r="AC40" s="529" t="str">
        <f t="shared" si="50"/>
        <v/>
      </c>
      <c r="AD40" s="547"/>
    </row>
    <row r="41" spans="1:30" ht="14.45" customHeight="1" thickBot="1" x14ac:dyDescent="0.25">
      <c r="A41" s="822"/>
      <c r="B41" s="824"/>
      <c r="C41" s="460" t="s">
        <v>376</v>
      </c>
      <c r="D41" s="639"/>
      <c r="E41" s="464"/>
      <c r="F41" s="464"/>
      <c r="G41" s="464"/>
      <c r="H41" s="464"/>
      <c r="I41" s="464"/>
      <c r="J41" s="464"/>
      <c r="K41" s="464"/>
      <c r="L41" s="464"/>
      <c r="M41" s="464"/>
      <c r="N41" s="464"/>
      <c r="O41" s="464"/>
      <c r="P41" s="464"/>
      <c r="Q41" s="464"/>
      <c r="R41" s="640"/>
      <c r="S41" s="576"/>
      <c r="T41" s="676">
        <f>SUM(T36:T40)</f>
        <v>0</v>
      </c>
      <c r="U41" s="676">
        <f>SUM(U36:U40)</f>
        <v>0</v>
      </c>
      <c r="V41" s="576"/>
      <c r="W41" s="576"/>
      <c r="X41" s="576"/>
      <c r="Y41" s="676">
        <f t="shared" ref="Y41:AD41" si="52">SUM(Y36:Y40)</f>
        <v>0</v>
      </c>
      <c r="Z41" s="676">
        <f t="shared" si="52"/>
        <v>0</v>
      </c>
      <c r="AA41" s="676">
        <f t="shared" si="52"/>
        <v>0</v>
      </c>
      <c r="AB41" s="676">
        <f t="shared" si="52"/>
        <v>0</v>
      </c>
      <c r="AC41" s="676">
        <f t="shared" si="52"/>
        <v>0</v>
      </c>
      <c r="AD41" s="676">
        <f t="shared" si="52"/>
        <v>0</v>
      </c>
    </row>
    <row r="42" spans="1:30" ht="15.75" thickBot="1" x14ac:dyDescent="0.25">
      <c r="A42" s="822"/>
      <c r="B42" s="578"/>
      <c r="C42" s="677" t="s">
        <v>377</v>
      </c>
      <c r="D42" s="678"/>
      <c r="E42" s="679"/>
      <c r="F42" s="515"/>
      <c r="G42" s="645"/>
      <c r="H42" s="579"/>
      <c r="I42" s="580"/>
      <c r="J42" s="645"/>
      <c r="K42" s="645"/>
      <c r="L42" s="579"/>
      <c r="M42" s="579"/>
      <c r="N42" s="579"/>
      <c r="O42" s="645"/>
      <c r="P42" s="579"/>
      <c r="Q42" s="579"/>
      <c r="R42" s="579"/>
      <c r="S42" s="579"/>
      <c r="T42" s="680">
        <f>SUM(T35+T41)</f>
        <v>0</v>
      </c>
      <c r="U42" s="680">
        <f>SUM(U35+U41)</f>
        <v>0</v>
      </c>
      <c r="V42" s="576"/>
      <c r="W42" s="576"/>
      <c r="X42" s="576"/>
      <c r="Y42" s="680">
        <f>SUM(Y35+Y41)</f>
        <v>0</v>
      </c>
      <c r="Z42" s="680">
        <f t="shared" ref="Z42:AD42" si="53">SUM(Z35+Z41)</f>
        <v>0</v>
      </c>
      <c r="AA42" s="680">
        <f t="shared" si="53"/>
        <v>0</v>
      </c>
      <c r="AB42" s="680">
        <f t="shared" si="53"/>
        <v>0</v>
      </c>
      <c r="AC42" s="680">
        <f t="shared" si="53"/>
        <v>0</v>
      </c>
      <c r="AD42" s="680">
        <f t="shared" si="53"/>
        <v>0</v>
      </c>
    </row>
    <row r="43" spans="1:30" ht="14.45" customHeight="1" thickBot="1" x14ac:dyDescent="0.25">
      <c r="A43" s="823" t="s">
        <v>333</v>
      </c>
      <c r="B43" s="818" t="s">
        <v>371</v>
      </c>
      <c r="C43" s="436" t="s">
        <v>369</v>
      </c>
      <c r="D43" s="656">
        <v>0</v>
      </c>
      <c r="E43" s="452" t="s">
        <v>66</v>
      </c>
      <c r="F43" s="770"/>
      <c r="G43" s="657"/>
      <c r="H43" s="658"/>
      <c r="I43" s="658"/>
      <c r="J43" s="659">
        <v>1</v>
      </c>
      <c r="K43" s="658"/>
      <c r="L43" s="658"/>
      <c r="M43" s="658"/>
      <c r="N43" s="658"/>
      <c r="O43" s="541"/>
      <c r="P43" s="658"/>
      <c r="Q43" s="658"/>
      <c r="R43" s="660"/>
      <c r="S43" s="608">
        <v>1</v>
      </c>
      <c r="T43" s="593">
        <f t="shared" ref="T43:T47" si="54">IF($F43=0,0,($D43/$F43)*$S43)</f>
        <v>0</v>
      </c>
      <c r="U43" s="546">
        <f t="shared" ref="U43:U47" si="55">T43/1700</f>
        <v>0</v>
      </c>
      <c r="V43" s="624" t="s">
        <v>227</v>
      </c>
      <c r="W43" s="625">
        <f>IF(V43=Tablas!$B$2,Tablas!$C$2,VLOOKUP(V43,Tablas!$B$2:$C$13,2,FALSE))</f>
        <v>2</v>
      </c>
      <c r="X43" s="626">
        <f>VLOOKUP(W43,Tablas!$A$2:$C$13,3,FALSE)</f>
        <v>2</v>
      </c>
      <c r="Y43" s="529">
        <f t="shared" ref="Y43:Y47" si="56">IF($W43=2,($T43),"")</f>
        <v>0</v>
      </c>
      <c r="Z43" s="529" t="str">
        <f t="shared" ref="Z43:Z47" si="57">IF($W43=3,($T43),"")</f>
        <v/>
      </c>
      <c r="AA43" s="529" t="str">
        <f t="shared" ref="AA43:AA47" si="58">IF($W43=4,($T43),"")</f>
        <v/>
      </c>
      <c r="AB43" s="529" t="str">
        <f t="shared" ref="AB43:AB47" si="59">IF($W43=5,($T43),"")</f>
        <v/>
      </c>
      <c r="AC43" s="529" t="str">
        <f t="shared" ref="AC43:AC47" si="60">IF($W43=6,($T43),"")</f>
        <v/>
      </c>
      <c r="AD43" s="547"/>
    </row>
    <row r="44" spans="1:30" ht="14.45" customHeight="1" thickBot="1" x14ac:dyDescent="0.25">
      <c r="A44" s="835"/>
      <c r="B44" s="818"/>
      <c r="C44" s="437" t="s">
        <v>243</v>
      </c>
      <c r="D44" s="661">
        <v>500</v>
      </c>
      <c r="E44" s="452" t="s">
        <v>66</v>
      </c>
      <c r="F44" s="770"/>
      <c r="G44" s="662"/>
      <c r="H44" s="663"/>
      <c r="I44" s="663"/>
      <c r="J44" s="664">
        <v>1</v>
      </c>
      <c r="K44" s="452"/>
      <c r="L44" s="502"/>
      <c r="M44" s="502"/>
      <c r="N44" s="502"/>
      <c r="O44" s="454"/>
      <c r="P44" s="502"/>
      <c r="Q44" s="502"/>
      <c r="R44" s="665"/>
      <c r="S44" s="608">
        <f>SUM(G44:R44)/2</f>
        <v>0.5</v>
      </c>
      <c r="T44" s="593">
        <f t="shared" si="54"/>
        <v>0</v>
      </c>
      <c r="U44" s="634">
        <f t="shared" ref="U44" si="61">T44/1700</f>
        <v>0</v>
      </c>
      <c r="V44" s="624" t="s">
        <v>227</v>
      </c>
      <c r="W44" s="625">
        <f>IF(V44=Tablas!$B$2,Tablas!$C$2,VLOOKUP(V44,Tablas!$B$2:$C$13,2,FALSE))</f>
        <v>2</v>
      </c>
      <c r="X44" s="626">
        <f>VLOOKUP(W44,Tablas!$A$2:$C$13,3,FALSE)</f>
        <v>2</v>
      </c>
      <c r="Y44" s="529">
        <f t="shared" si="56"/>
        <v>0</v>
      </c>
      <c r="Z44" s="529" t="str">
        <f t="shared" si="57"/>
        <v/>
      </c>
      <c r="AA44" s="529" t="str">
        <f t="shared" si="58"/>
        <v/>
      </c>
      <c r="AB44" s="529" t="str">
        <f t="shared" si="59"/>
        <v/>
      </c>
      <c r="AC44" s="529" t="str">
        <f t="shared" si="60"/>
        <v/>
      </c>
      <c r="AD44" s="547"/>
    </row>
    <row r="45" spans="1:30" ht="14.45" customHeight="1" thickBot="1" x14ac:dyDescent="0.25">
      <c r="A45" s="835"/>
      <c r="B45" s="824"/>
      <c r="C45" s="441" t="s">
        <v>378</v>
      </c>
      <c r="D45" s="666">
        <v>0</v>
      </c>
      <c r="E45" s="452" t="s">
        <v>66</v>
      </c>
      <c r="F45" s="770"/>
      <c r="G45" s="667">
        <v>1</v>
      </c>
      <c r="H45" s="663"/>
      <c r="I45" s="663"/>
      <c r="J45" s="452"/>
      <c r="K45" s="452"/>
      <c r="L45" s="663"/>
      <c r="M45" s="663"/>
      <c r="N45" s="663"/>
      <c r="O45" s="452"/>
      <c r="P45" s="663"/>
      <c r="Q45" s="663"/>
      <c r="R45" s="665"/>
      <c r="S45" s="608">
        <f t="shared" ref="S45:S47" si="62">SUM(G45:R45)/2</f>
        <v>0.5</v>
      </c>
      <c r="T45" s="593">
        <f t="shared" si="54"/>
        <v>0</v>
      </c>
      <c r="U45" s="554">
        <f t="shared" si="55"/>
        <v>0</v>
      </c>
      <c r="V45" s="624" t="s">
        <v>227</v>
      </c>
      <c r="W45" s="625">
        <f>IF(V45=Tablas!$B$2,Tablas!$C$2,VLOOKUP(V45,Tablas!$B$2:$C$13,2,FALSE))</f>
        <v>2</v>
      </c>
      <c r="X45" s="626">
        <f>VLOOKUP(W45,Tablas!$A$2:$C$13,3,FALSE)</f>
        <v>2</v>
      </c>
      <c r="Y45" s="529">
        <f t="shared" si="56"/>
        <v>0</v>
      </c>
      <c r="Z45" s="529" t="str">
        <f t="shared" si="57"/>
        <v/>
      </c>
      <c r="AA45" s="529" t="str">
        <f t="shared" si="58"/>
        <v/>
      </c>
      <c r="AB45" s="529" t="str">
        <f t="shared" si="59"/>
        <v/>
      </c>
      <c r="AC45" s="529" t="str">
        <f t="shared" si="60"/>
        <v/>
      </c>
      <c r="AD45" s="547"/>
    </row>
    <row r="46" spans="1:30" ht="14.45" customHeight="1" thickBot="1" x14ac:dyDescent="0.25">
      <c r="A46" s="835"/>
      <c r="B46" s="824"/>
      <c r="C46" s="441" t="s">
        <v>373</v>
      </c>
      <c r="D46" s="661">
        <v>0</v>
      </c>
      <c r="E46" s="452" t="s">
        <v>66</v>
      </c>
      <c r="F46" s="770"/>
      <c r="G46" s="452"/>
      <c r="H46" s="667">
        <v>1</v>
      </c>
      <c r="I46" s="663"/>
      <c r="J46" s="452"/>
      <c r="K46" s="452"/>
      <c r="L46" s="663"/>
      <c r="M46" s="663"/>
      <c r="N46" s="663"/>
      <c r="O46" s="452"/>
      <c r="P46" s="663"/>
      <c r="Q46" s="663"/>
      <c r="R46" s="665"/>
      <c r="S46" s="608">
        <f t="shared" si="62"/>
        <v>0.5</v>
      </c>
      <c r="T46" s="593">
        <f t="shared" si="54"/>
        <v>0</v>
      </c>
      <c r="U46" s="554">
        <f t="shared" si="55"/>
        <v>0</v>
      </c>
      <c r="V46" s="624" t="s">
        <v>227</v>
      </c>
      <c r="W46" s="625">
        <f>IF(V46=Tablas!$B$2,Tablas!$C$2,VLOOKUP(V46,Tablas!$B$2:$C$13,2,FALSE))</f>
        <v>2</v>
      </c>
      <c r="X46" s="626">
        <f>VLOOKUP(W46,Tablas!$A$2:$C$13,3,FALSE)</f>
        <v>2</v>
      </c>
      <c r="Y46" s="529">
        <f t="shared" si="56"/>
        <v>0</v>
      </c>
      <c r="Z46" s="529" t="str">
        <f t="shared" si="57"/>
        <v/>
      </c>
      <c r="AA46" s="529" t="str">
        <f t="shared" si="58"/>
        <v/>
      </c>
      <c r="AB46" s="529" t="str">
        <f t="shared" si="59"/>
        <v/>
      </c>
      <c r="AC46" s="529" t="str">
        <f t="shared" si="60"/>
        <v/>
      </c>
      <c r="AD46" s="547"/>
    </row>
    <row r="47" spans="1:30" ht="14.45" customHeight="1" thickBot="1" x14ac:dyDescent="0.25">
      <c r="A47" s="835"/>
      <c r="B47" s="824"/>
      <c r="C47" s="441" t="s">
        <v>374</v>
      </c>
      <c r="D47" s="666">
        <v>354</v>
      </c>
      <c r="E47" s="452" t="s">
        <v>66</v>
      </c>
      <c r="F47" s="770"/>
      <c r="G47" s="668">
        <v>1</v>
      </c>
      <c r="H47" s="663"/>
      <c r="I47" s="663"/>
      <c r="J47" s="452"/>
      <c r="K47" s="452"/>
      <c r="L47" s="663"/>
      <c r="M47" s="663"/>
      <c r="N47" s="663"/>
      <c r="O47" s="452"/>
      <c r="P47" s="663"/>
      <c r="Q47" s="663"/>
      <c r="R47" s="665"/>
      <c r="S47" s="608">
        <f t="shared" si="62"/>
        <v>0.5</v>
      </c>
      <c r="T47" s="593">
        <f t="shared" si="54"/>
        <v>0</v>
      </c>
      <c r="U47" s="554">
        <f t="shared" si="55"/>
        <v>0</v>
      </c>
      <c r="V47" s="624" t="s">
        <v>227</v>
      </c>
      <c r="W47" s="625">
        <f>IF(V47=Tablas!$B$2,Tablas!$C$2,VLOOKUP(V47,Tablas!$B$2:$C$13,2,FALSE))</f>
        <v>2</v>
      </c>
      <c r="X47" s="626">
        <f>VLOOKUP(W47,Tablas!$A$2:$C$13,3,FALSE)</f>
        <v>2</v>
      </c>
      <c r="Y47" s="529">
        <f t="shared" si="56"/>
        <v>0</v>
      </c>
      <c r="Z47" s="529" t="str">
        <f t="shared" si="57"/>
        <v/>
      </c>
      <c r="AA47" s="529" t="str">
        <f t="shared" si="58"/>
        <v/>
      </c>
      <c r="AB47" s="529" t="str">
        <f t="shared" si="59"/>
        <v/>
      </c>
      <c r="AC47" s="529" t="str">
        <f t="shared" si="60"/>
        <v/>
      </c>
      <c r="AD47" s="547"/>
    </row>
    <row r="48" spans="1:30" ht="14.45" customHeight="1" thickBot="1" x14ac:dyDescent="0.25">
      <c r="A48" s="835"/>
      <c r="B48" s="824"/>
      <c r="C48" s="669" t="s">
        <v>375</v>
      </c>
      <c r="D48" s="670"/>
      <c r="E48" s="671"/>
      <c r="F48" s="671"/>
      <c r="G48" s="671"/>
      <c r="H48" s="671"/>
      <c r="I48" s="671"/>
      <c r="J48" s="671"/>
      <c r="K48" s="671"/>
      <c r="L48" s="671"/>
      <c r="M48" s="671"/>
      <c r="N48" s="671"/>
      <c r="O48" s="671"/>
      <c r="P48" s="671"/>
      <c r="Q48" s="671"/>
      <c r="R48" s="672"/>
      <c r="S48" s="576"/>
      <c r="T48" s="577">
        <f>SUM(T43:T47)</f>
        <v>0</v>
      </c>
      <c r="U48" s="577">
        <f>SUM(U43:U47)</f>
        <v>0</v>
      </c>
      <c r="V48" s="576"/>
      <c r="W48" s="576"/>
      <c r="X48" s="576"/>
      <c r="Y48" s="577">
        <f t="shared" ref="Y48:AD48" si="63">SUM(Y43:Y47)</f>
        <v>0</v>
      </c>
      <c r="Z48" s="577">
        <f t="shared" si="63"/>
        <v>0</v>
      </c>
      <c r="AA48" s="577">
        <f t="shared" si="63"/>
        <v>0</v>
      </c>
      <c r="AB48" s="577">
        <f t="shared" si="63"/>
        <v>0</v>
      </c>
      <c r="AC48" s="577">
        <f t="shared" si="63"/>
        <v>0</v>
      </c>
      <c r="AD48" s="577">
        <f t="shared" si="63"/>
        <v>0</v>
      </c>
    </row>
    <row r="49" spans="1:30" ht="14.45" customHeight="1" thickBot="1" x14ac:dyDescent="0.25">
      <c r="A49" s="835"/>
      <c r="B49" s="824" t="s">
        <v>81</v>
      </c>
      <c r="C49" s="437" t="s">
        <v>372</v>
      </c>
      <c r="D49" s="661">
        <v>0</v>
      </c>
      <c r="E49" s="452" t="s">
        <v>66</v>
      </c>
      <c r="F49" s="770"/>
      <c r="G49" s="452"/>
      <c r="H49" s="663"/>
      <c r="I49" s="663"/>
      <c r="J49" s="452"/>
      <c r="K49" s="452"/>
      <c r="L49" s="663"/>
      <c r="M49" s="663"/>
      <c r="N49" s="663"/>
      <c r="O49" s="663"/>
      <c r="P49" s="667">
        <v>1</v>
      </c>
      <c r="Q49" s="663"/>
      <c r="R49" s="674"/>
      <c r="S49" s="681">
        <f>SUM(G49:R49)</f>
        <v>1</v>
      </c>
      <c r="T49" s="593">
        <f t="shared" ref="T49:T53" si="64">IF($F49=0,0,($D49/$F49)*$S49)</f>
        <v>0</v>
      </c>
      <c r="U49" s="546">
        <f>T49/1700</f>
        <v>0</v>
      </c>
      <c r="V49" s="624" t="s">
        <v>227</v>
      </c>
      <c r="W49" s="625">
        <f>IF(V49=Tablas!$B$2,Tablas!$C$2,VLOOKUP(V49,Tablas!$B$2:$C$13,2,FALSE))</f>
        <v>2</v>
      </c>
      <c r="X49" s="626">
        <f>VLOOKUP(W49,Tablas!$A$2:$C$13,3,FALSE)</f>
        <v>2</v>
      </c>
      <c r="Y49" s="529">
        <f t="shared" ref="Y49:Y53" si="65">IF($W49=2,($T49),"")</f>
        <v>0</v>
      </c>
      <c r="Z49" s="529" t="str">
        <f t="shared" ref="Z49:Z53" si="66">IF($W49=3,($T49),"")</f>
        <v/>
      </c>
      <c r="AA49" s="529" t="str">
        <f t="shared" ref="AA49:AA53" si="67">IF($W49=4,($T49),"")</f>
        <v/>
      </c>
      <c r="AB49" s="529" t="str">
        <f t="shared" ref="AB49:AB53" si="68">IF($W49=5,($T49),"")</f>
        <v/>
      </c>
      <c r="AC49" s="529" t="str">
        <f t="shared" ref="AC49:AC53" si="69">IF($W49=6,($T49),"")</f>
        <v/>
      </c>
      <c r="AD49" s="547"/>
    </row>
    <row r="50" spans="1:30" ht="14.45" customHeight="1" thickBot="1" x14ac:dyDescent="0.25">
      <c r="A50" s="835"/>
      <c r="B50" s="824"/>
      <c r="C50" s="437" t="s">
        <v>243</v>
      </c>
      <c r="D50" s="661">
        <v>500</v>
      </c>
      <c r="E50" s="452" t="s">
        <v>66</v>
      </c>
      <c r="F50" s="770"/>
      <c r="G50" s="452"/>
      <c r="H50" s="663"/>
      <c r="I50" s="663"/>
      <c r="J50" s="452"/>
      <c r="K50" s="452"/>
      <c r="L50" s="663"/>
      <c r="M50" s="663"/>
      <c r="N50" s="663"/>
      <c r="O50" s="663"/>
      <c r="P50" s="667">
        <v>1</v>
      </c>
      <c r="Q50" s="663"/>
      <c r="R50" s="674"/>
      <c r="S50" s="681">
        <f>SUM(G50:R50)</f>
        <v>1</v>
      </c>
      <c r="T50" s="593">
        <f t="shared" si="64"/>
        <v>0</v>
      </c>
      <c r="U50" s="634">
        <f>T50/1700</f>
        <v>0</v>
      </c>
      <c r="V50" s="624" t="s">
        <v>227</v>
      </c>
      <c r="W50" s="625">
        <f>IF(V50=Tablas!$B$2,Tablas!$C$2,VLOOKUP(V50,Tablas!$B$2:$C$13,2,FALSE))</f>
        <v>2</v>
      </c>
      <c r="X50" s="626">
        <f>VLOOKUP(W50,Tablas!$A$2:$C$13,3,FALSE)</f>
        <v>2</v>
      </c>
      <c r="Y50" s="529">
        <f t="shared" si="65"/>
        <v>0</v>
      </c>
      <c r="Z50" s="529" t="str">
        <f t="shared" si="66"/>
        <v/>
      </c>
      <c r="AA50" s="529" t="str">
        <f t="shared" si="67"/>
        <v/>
      </c>
      <c r="AB50" s="529" t="str">
        <f t="shared" si="68"/>
        <v/>
      </c>
      <c r="AC50" s="529" t="str">
        <f t="shared" si="69"/>
        <v/>
      </c>
      <c r="AD50" s="547"/>
    </row>
    <row r="51" spans="1:30" ht="14.45" customHeight="1" thickBot="1" x14ac:dyDescent="0.25">
      <c r="A51" s="835"/>
      <c r="B51" s="824"/>
      <c r="C51" s="441" t="s">
        <v>378</v>
      </c>
      <c r="D51" s="666">
        <v>0</v>
      </c>
      <c r="E51" s="452" t="s">
        <v>66</v>
      </c>
      <c r="F51" s="770"/>
      <c r="G51" s="452"/>
      <c r="H51" s="663"/>
      <c r="I51" s="663"/>
      <c r="J51" s="663"/>
      <c r="K51" s="663"/>
      <c r="L51" s="663"/>
      <c r="M51" s="663"/>
      <c r="N51" s="663"/>
      <c r="O51" s="663"/>
      <c r="P51" s="667">
        <v>1</v>
      </c>
      <c r="Q51" s="663"/>
      <c r="R51" s="674"/>
      <c r="S51" s="681">
        <f>SUM(G51:R51)</f>
        <v>1</v>
      </c>
      <c r="T51" s="593">
        <f t="shared" si="64"/>
        <v>0</v>
      </c>
      <c r="U51" s="554">
        <f>T51/1700</f>
        <v>0</v>
      </c>
      <c r="V51" s="624" t="s">
        <v>227</v>
      </c>
      <c r="W51" s="625">
        <f>IF(V51=Tablas!$B$2,Tablas!$C$2,VLOOKUP(V51,Tablas!$B$2:$C$13,2,FALSE))</f>
        <v>2</v>
      </c>
      <c r="X51" s="626">
        <f>VLOOKUP(W51,Tablas!$A$2:$C$13,3,FALSE)</f>
        <v>2</v>
      </c>
      <c r="Y51" s="529">
        <f t="shared" si="65"/>
        <v>0</v>
      </c>
      <c r="Z51" s="529" t="str">
        <f t="shared" si="66"/>
        <v/>
      </c>
      <c r="AA51" s="529" t="str">
        <f t="shared" si="67"/>
        <v/>
      </c>
      <c r="AB51" s="529" t="str">
        <f t="shared" si="68"/>
        <v/>
      </c>
      <c r="AC51" s="529" t="str">
        <f t="shared" si="69"/>
        <v/>
      </c>
      <c r="AD51" s="547"/>
    </row>
    <row r="52" spans="1:30" ht="14.45" customHeight="1" thickBot="1" x14ac:dyDescent="0.25">
      <c r="A52" s="835"/>
      <c r="B52" s="824"/>
      <c r="C52" s="441" t="s">
        <v>373</v>
      </c>
      <c r="D52" s="661">
        <v>0</v>
      </c>
      <c r="E52" s="452" t="s">
        <v>66</v>
      </c>
      <c r="F52" s="770"/>
      <c r="G52" s="452"/>
      <c r="H52" s="663"/>
      <c r="I52" s="667">
        <v>1</v>
      </c>
      <c r="J52" s="663"/>
      <c r="K52" s="663"/>
      <c r="L52" s="663"/>
      <c r="M52" s="663"/>
      <c r="N52" s="663"/>
      <c r="O52" s="663"/>
      <c r="P52" s="663"/>
      <c r="Q52" s="663"/>
      <c r="R52" s="674"/>
      <c r="S52" s="681">
        <f>SUM(G52:R52)</f>
        <v>1</v>
      </c>
      <c r="T52" s="593">
        <f t="shared" si="64"/>
        <v>0</v>
      </c>
      <c r="U52" s="554">
        <f>T52/1700</f>
        <v>0</v>
      </c>
      <c r="V52" s="624" t="s">
        <v>227</v>
      </c>
      <c r="W52" s="625">
        <f>IF(V52=Tablas!$B$2,Tablas!$C$2,VLOOKUP(V52,Tablas!$B$2:$C$13,2,FALSE))</f>
        <v>2</v>
      </c>
      <c r="X52" s="626">
        <f>VLOOKUP(W52,Tablas!$A$2:$C$13,3,FALSE)</f>
        <v>2</v>
      </c>
      <c r="Y52" s="529">
        <f t="shared" si="65"/>
        <v>0</v>
      </c>
      <c r="Z52" s="529" t="str">
        <f t="shared" si="66"/>
        <v/>
      </c>
      <c r="AA52" s="529" t="str">
        <f t="shared" si="67"/>
        <v/>
      </c>
      <c r="AB52" s="529" t="str">
        <f t="shared" si="68"/>
        <v/>
      </c>
      <c r="AC52" s="529" t="str">
        <f t="shared" si="69"/>
        <v/>
      </c>
      <c r="AD52" s="547"/>
    </row>
    <row r="53" spans="1:30" ht="14.45" customHeight="1" thickBot="1" x14ac:dyDescent="0.25">
      <c r="A53" s="835"/>
      <c r="B53" s="824"/>
      <c r="C53" s="441" t="s">
        <v>374</v>
      </c>
      <c r="D53" s="666">
        <v>354</v>
      </c>
      <c r="E53" s="452" t="s">
        <v>66</v>
      </c>
      <c r="F53" s="770"/>
      <c r="G53" s="452"/>
      <c r="H53" s="452"/>
      <c r="I53" s="452"/>
      <c r="J53" s="667">
        <v>1</v>
      </c>
      <c r="K53" s="663"/>
      <c r="L53" s="663"/>
      <c r="M53" s="663"/>
      <c r="N53" s="663"/>
      <c r="O53" s="663"/>
      <c r="P53" s="663"/>
      <c r="Q53" s="663"/>
      <c r="R53" s="674"/>
      <c r="S53" s="681">
        <f>SUM(G53:R53)</f>
        <v>1</v>
      </c>
      <c r="T53" s="593">
        <f t="shared" si="64"/>
        <v>0</v>
      </c>
      <c r="U53" s="572">
        <f>T53/1700</f>
        <v>0</v>
      </c>
      <c r="V53" s="624" t="s">
        <v>227</v>
      </c>
      <c r="W53" s="625">
        <f>IF(V53=Tablas!$B$2,Tablas!$C$2,VLOOKUP(V53,Tablas!$B$2:$C$13,2,FALSE))</f>
        <v>2</v>
      </c>
      <c r="X53" s="626">
        <f>VLOOKUP(W53,Tablas!$A$2:$C$13,3,FALSE)</f>
        <v>2</v>
      </c>
      <c r="Y53" s="529">
        <f t="shared" si="65"/>
        <v>0</v>
      </c>
      <c r="Z53" s="529" t="str">
        <f t="shared" si="66"/>
        <v/>
      </c>
      <c r="AA53" s="529" t="str">
        <f t="shared" si="67"/>
        <v/>
      </c>
      <c r="AB53" s="529" t="str">
        <f t="shared" si="68"/>
        <v/>
      </c>
      <c r="AC53" s="529" t="str">
        <f t="shared" si="69"/>
        <v/>
      </c>
      <c r="AD53" s="547"/>
    </row>
    <row r="54" spans="1:30" ht="14.45" customHeight="1" thickBot="1" x14ac:dyDescent="0.25">
      <c r="A54" s="836"/>
      <c r="B54" s="824"/>
      <c r="C54" s="460" t="s">
        <v>376</v>
      </c>
      <c r="D54" s="639"/>
      <c r="E54" s="464"/>
      <c r="F54" s="464"/>
      <c r="G54" s="464"/>
      <c r="H54" s="464"/>
      <c r="I54" s="464"/>
      <c r="J54" s="464"/>
      <c r="K54" s="464"/>
      <c r="L54" s="464"/>
      <c r="M54" s="464"/>
      <c r="N54" s="464"/>
      <c r="O54" s="464"/>
      <c r="P54" s="464"/>
      <c r="Q54" s="464"/>
      <c r="R54" s="640"/>
      <c r="S54" s="576"/>
      <c r="T54" s="676">
        <f>SUM(T49:T53)</f>
        <v>0</v>
      </c>
      <c r="U54" s="676">
        <f>SUM(U49:U53)</f>
        <v>0</v>
      </c>
      <c r="V54" s="576"/>
      <c r="W54" s="576"/>
      <c r="X54" s="576"/>
      <c r="Y54" s="676">
        <f t="shared" ref="Y54:AD54" si="70">SUM(Y49:Y53)</f>
        <v>0</v>
      </c>
      <c r="Z54" s="676">
        <f t="shared" si="70"/>
        <v>0</v>
      </c>
      <c r="AA54" s="676">
        <f t="shared" si="70"/>
        <v>0</v>
      </c>
      <c r="AB54" s="676">
        <f t="shared" si="70"/>
        <v>0</v>
      </c>
      <c r="AC54" s="676">
        <f t="shared" si="70"/>
        <v>0</v>
      </c>
      <c r="AD54" s="676">
        <f t="shared" si="70"/>
        <v>0</v>
      </c>
    </row>
    <row r="55" spans="1:30" ht="15.75" thickBot="1" x14ac:dyDescent="0.25">
      <c r="A55" s="682"/>
      <c r="B55" s="578"/>
      <c r="C55" s="677" t="s">
        <v>377</v>
      </c>
      <c r="D55" s="678"/>
      <c r="E55" s="679"/>
      <c r="F55" s="515"/>
      <c r="G55" s="645"/>
      <c r="H55" s="579"/>
      <c r="I55" s="580"/>
      <c r="J55" s="645"/>
      <c r="K55" s="645"/>
      <c r="L55" s="579"/>
      <c r="M55" s="579"/>
      <c r="N55" s="579"/>
      <c r="O55" s="645"/>
      <c r="P55" s="579"/>
      <c r="Q55" s="579"/>
      <c r="R55" s="579"/>
      <c r="S55" s="579"/>
      <c r="T55" s="680">
        <f>SUM(T48+T54)</f>
        <v>0</v>
      </c>
      <c r="U55" s="680">
        <f>SUM(U48+U54)</f>
        <v>0</v>
      </c>
      <c r="V55" s="576"/>
      <c r="W55" s="576"/>
      <c r="X55" s="576"/>
      <c r="Y55" s="680">
        <f>SUM(Y48+Y54)</f>
        <v>0</v>
      </c>
      <c r="Z55" s="680">
        <f>SUM(Z48+Z54)</f>
        <v>0</v>
      </c>
      <c r="AA55" s="680">
        <f t="shared" ref="AA55:AD55" si="71">SUM(AA48+AA54)</f>
        <v>0</v>
      </c>
      <c r="AB55" s="680">
        <f t="shared" si="71"/>
        <v>0</v>
      </c>
      <c r="AC55" s="680">
        <f t="shared" si="71"/>
        <v>0</v>
      </c>
      <c r="AD55" s="680">
        <f t="shared" si="71"/>
        <v>0</v>
      </c>
    </row>
    <row r="56" spans="1:30" ht="14.45" customHeight="1" thickBot="1" x14ac:dyDescent="0.25">
      <c r="A56" s="822" t="s">
        <v>370</v>
      </c>
      <c r="B56" s="818" t="s">
        <v>371</v>
      </c>
      <c r="C56" s="436" t="s">
        <v>369</v>
      </c>
      <c r="D56" s="656">
        <f>+D4+D17+D30+D43</f>
        <v>4320.9400000000005</v>
      </c>
      <c r="E56" s="452" t="s">
        <v>66</v>
      </c>
      <c r="F56" s="770"/>
      <c r="G56" s="657"/>
      <c r="H56" s="658"/>
      <c r="I56" s="658"/>
      <c r="J56" s="659">
        <v>1</v>
      </c>
      <c r="K56" s="658"/>
      <c r="L56" s="658"/>
      <c r="M56" s="658"/>
      <c r="N56" s="658"/>
      <c r="O56" s="541"/>
      <c r="P56" s="658"/>
      <c r="Q56" s="658"/>
      <c r="R56" s="660"/>
      <c r="S56" s="608">
        <f>SUM(G56:R56)/2</f>
        <v>0.5</v>
      </c>
      <c r="T56" s="683">
        <f>+T4+T17+T30+T43</f>
        <v>0</v>
      </c>
      <c r="U56" s="546">
        <f t="shared" ref="U56:U60" si="72">T56/1700</f>
        <v>0</v>
      </c>
      <c r="V56" s="624" t="s">
        <v>227</v>
      </c>
      <c r="W56" s="625">
        <f>IF(V56=Tablas!$B$2,Tablas!$C$2,VLOOKUP(V56,Tablas!$B$2:$C$13,2,FALSE))</f>
        <v>2</v>
      </c>
      <c r="X56" s="626">
        <f>VLOOKUP(W56,Tablas!$A$2:$C$13,3,FALSE)</f>
        <v>2</v>
      </c>
      <c r="Y56" s="684">
        <f t="shared" ref="Y56:Y57" si="73">+Y4+Y17+Y30+Y43</f>
        <v>0</v>
      </c>
      <c r="Z56" s="684"/>
      <c r="AA56" s="684"/>
      <c r="AB56" s="684"/>
      <c r="AC56" s="684"/>
      <c r="AD56" s="547"/>
    </row>
    <row r="57" spans="1:30" ht="14.45" customHeight="1" thickBot="1" x14ac:dyDescent="0.25">
      <c r="A57" s="822"/>
      <c r="B57" s="818"/>
      <c r="C57" s="437" t="s">
        <v>243</v>
      </c>
      <c r="D57" s="661">
        <f>+D5+D18+D31+D44</f>
        <v>98416.959999999992</v>
      </c>
      <c r="E57" s="452" t="s">
        <v>66</v>
      </c>
      <c r="F57" s="770"/>
      <c r="G57" s="662"/>
      <c r="H57" s="663"/>
      <c r="I57" s="663"/>
      <c r="J57" s="664">
        <v>1</v>
      </c>
      <c r="K57" s="452"/>
      <c r="L57" s="502"/>
      <c r="M57" s="502"/>
      <c r="N57" s="502"/>
      <c r="O57" s="454"/>
      <c r="P57" s="502"/>
      <c r="Q57" s="502"/>
      <c r="R57" s="665"/>
      <c r="S57" s="608">
        <f>SUM(G57:R57)/2</f>
        <v>0.5</v>
      </c>
      <c r="T57" s="685">
        <f>+T5+T18+T31+T44</f>
        <v>0</v>
      </c>
      <c r="U57" s="634">
        <f t="shared" ref="U57" si="74">T57/1700</f>
        <v>0</v>
      </c>
      <c r="V57" s="624" t="s">
        <v>227</v>
      </c>
      <c r="W57" s="625">
        <f>IF(V57=Tablas!$B$2,Tablas!$C$2,VLOOKUP(V57,Tablas!$B$2:$C$13,2,FALSE))</f>
        <v>2</v>
      </c>
      <c r="X57" s="626">
        <f>VLOOKUP(W57,Tablas!$A$2:$C$13,3,FALSE)</f>
        <v>2</v>
      </c>
      <c r="Y57" s="686">
        <f t="shared" si="73"/>
        <v>0</v>
      </c>
      <c r="Z57" s="686"/>
      <c r="AA57" s="686"/>
      <c r="AB57" s="686"/>
      <c r="AC57" s="686"/>
      <c r="AD57" s="687"/>
    </row>
    <row r="58" spans="1:30" ht="14.45" customHeight="1" thickBot="1" x14ac:dyDescent="0.25">
      <c r="A58" s="822"/>
      <c r="B58" s="824"/>
      <c r="C58" s="441" t="s">
        <v>378</v>
      </c>
      <c r="D58" s="666">
        <f>+D6+D19+D32+D45</f>
        <v>36</v>
      </c>
      <c r="E58" s="452" t="s">
        <v>66</v>
      </c>
      <c r="F58" s="770"/>
      <c r="G58" s="667">
        <v>1</v>
      </c>
      <c r="H58" s="663"/>
      <c r="I58" s="663"/>
      <c r="J58" s="452"/>
      <c r="K58" s="452"/>
      <c r="L58" s="663"/>
      <c r="M58" s="663"/>
      <c r="N58" s="663"/>
      <c r="O58" s="452"/>
      <c r="P58" s="663"/>
      <c r="Q58" s="663"/>
      <c r="R58" s="665"/>
      <c r="S58" s="608">
        <f t="shared" ref="S58:S60" si="75">SUM(G58:R58)/2</f>
        <v>0.5</v>
      </c>
      <c r="T58" s="653">
        <f>+T6+T19+T32+T45</f>
        <v>0</v>
      </c>
      <c r="U58" s="554">
        <f t="shared" si="72"/>
        <v>0</v>
      </c>
      <c r="V58" s="624" t="s">
        <v>227</v>
      </c>
      <c r="W58" s="625">
        <f>IF(V58=Tablas!$B$2,Tablas!$C$2,VLOOKUP(V58,Tablas!$B$2:$C$13,2,FALSE))</f>
        <v>2</v>
      </c>
      <c r="X58" s="626">
        <f>VLOOKUP(W58,Tablas!$A$2:$C$13,3,FALSE)</f>
        <v>2</v>
      </c>
      <c r="Y58" s="688">
        <f t="shared" ref="Y58" si="76">+Y6+Y19+Y32+Y45</f>
        <v>0</v>
      </c>
      <c r="Z58" s="688"/>
      <c r="AA58" s="688"/>
      <c r="AB58" s="688"/>
      <c r="AC58" s="688"/>
      <c r="AD58" s="555"/>
    </row>
    <row r="59" spans="1:30" ht="14.45" customHeight="1" thickBot="1" x14ac:dyDescent="0.25">
      <c r="A59" s="822"/>
      <c r="B59" s="824"/>
      <c r="C59" s="441" t="s">
        <v>373</v>
      </c>
      <c r="D59" s="661">
        <f>+D7+D20+D33+D46</f>
        <v>802.38</v>
      </c>
      <c r="E59" s="452" t="s">
        <v>66</v>
      </c>
      <c r="F59" s="770"/>
      <c r="G59" s="452"/>
      <c r="H59" s="667">
        <v>1</v>
      </c>
      <c r="I59" s="663"/>
      <c r="J59" s="452"/>
      <c r="K59" s="452"/>
      <c r="L59" s="663"/>
      <c r="M59" s="663"/>
      <c r="N59" s="663"/>
      <c r="O59" s="452"/>
      <c r="P59" s="663"/>
      <c r="Q59" s="663"/>
      <c r="R59" s="665"/>
      <c r="S59" s="608">
        <f t="shared" si="75"/>
        <v>0.5</v>
      </c>
      <c r="T59" s="653">
        <f>+T7+T20+T33+T46</f>
        <v>0</v>
      </c>
      <c r="U59" s="554">
        <f t="shared" si="72"/>
        <v>0</v>
      </c>
      <c r="V59" s="624" t="s">
        <v>227</v>
      </c>
      <c r="W59" s="625">
        <f>IF(V59=Tablas!$B$2,Tablas!$C$2,VLOOKUP(V59,Tablas!$B$2:$C$13,2,FALSE))</f>
        <v>2</v>
      </c>
      <c r="X59" s="626">
        <f>VLOOKUP(W59,Tablas!$A$2:$C$13,3,FALSE)</f>
        <v>2</v>
      </c>
      <c r="Y59" s="688">
        <f t="shared" ref="Y59" si="77">+Y7+Y20+Y33+Y46</f>
        <v>0</v>
      </c>
      <c r="Z59" s="688"/>
      <c r="AA59" s="688"/>
      <c r="AB59" s="688"/>
      <c r="AC59" s="688"/>
      <c r="AD59" s="555"/>
    </row>
    <row r="60" spans="1:30" ht="14.45" customHeight="1" thickBot="1" x14ac:dyDescent="0.25">
      <c r="A60" s="822"/>
      <c r="B60" s="824"/>
      <c r="C60" s="441" t="s">
        <v>374</v>
      </c>
      <c r="D60" s="666">
        <f>+D8+D21+D34+D47</f>
        <v>749</v>
      </c>
      <c r="E60" s="452" t="s">
        <v>66</v>
      </c>
      <c r="F60" s="770"/>
      <c r="G60" s="668">
        <v>1</v>
      </c>
      <c r="H60" s="663"/>
      <c r="I60" s="663"/>
      <c r="J60" s="452"/>
      <c r="K60" s="452"/>
      <c r="L60" s="663"/>
      <c r="M60" s="663"/>
      <c r="N60" s="663"/>
      <c r="O60" s="452"/>
      <c r="P60" s="663"/>
      <c r="Q60" s="663"/>
      <c r="R60" s="665"/>
      <c r="S60" s="608">
        <f t="shared" si="75"/>
        <v>0.5</v>
      </c>
      <c r="T60" s="689">
        <f>+T8+T21+T34+T47</f>
        <v>0</v>
      </c>
      <c r="U60" s="554">
        <f t="shared" si="72"/>
        <v>0</v>
      </c>
      <c r="V60" s="624" t="s">
        <v>227</v>
      </c>
      <c r="W60" s="625">
        <f>IF(V60=Tablas!$B$2,Tablas!$C$2,VLOOKUP(V60,Tablas!$B$2:$C$13,2,FALSE))</f>
        <v>2</v>
      </c>
      <c r="X60" s="626">
        <f>VLOOKUP(W60,Tablas!$A$2:$C$13,3,FALSE)</f>
        <v>2</v>
      </c>
      <c r="Y60" s="690">
        <f t="shared" ref="Y60" si="78">+Y8+Y21+Y34+Y47</f>
        <v>0</v>
      </c>
      <c r="Z60" s="690"/>
      <c r="AA60" s="690"/>
      <c r="AB60" s="690"/>
      <c r="AC60" s="690"/>
      <c r="AD60" s="691"/>
    </row>
    <row r="61" spans="1:30" ht="14.45" customHeight="1" thickBot="1" x14ac:dyDescent="0.25">
      <c r="A61" s="822"/>
      <c r="B61" s="824"/>
      <c r="C61" s="669" t="s">
        <v>375</v>
      </c>
      <c r="D61" s="670"/>
      <c r="E61" s="671"/>
      <c r="F61" s="671"/>
      <c r="G61" s="671"/>
      <c r="H61" s="671"/>
      <c r="I61" s="671"/>
      <c r="J61" s="671"/>
      <c r="K61" s="671"/>
      <c r="L61" s="671"/>
      <c r="M61" s="671"/>
      <c r="N61" s="671"/>
      <c r="O61" s="671"/>
      <c r="P61" s="671"/>
      <c r="Q61" s="671"/>
      <c r="R61" s="672"/>
      <c r="S61" s="576"/>
      <c r="T61" s="577">
        <f>SUM(T56:T60)</f>
        <v>0</v>
      </c>
      <c r="U61" s="577">
        <f>SUM(U56:U60)</f>
        <v>0</v>
      </c>
      <c r="V61" s="576"/>
      <c r="W61" s="576"/>
      <c r="X61" s="576"/>
      <c r="Y61" s="577">
        <f t="shared" ref="Y61:AD61" si="79">SUM(Y56:Y60)</f>
        <v>0</v>
      </c>
      <c r="Z61" s="577">
        <f t="shared" si="79"/>
        <v>0</v>
      </c>
      <c r="AA61" s="577">
        <f t="shared" si="79"/>
        <v>0</v>
      </c>
      <c r="AB61" s="577">
        <f t="shared" si="79"/>
        <v>0</v>
      </c>
      <c r="AC61" s="577">
        <f t="shared" si="79"/>
        <v>0</v>
      </c>
      <c r="AD61" s="577">
        <f t="shared" si="79"/>
        <v>0</v>
      </c>
    </row>
    <row r="62" spans="1:30" ht="14.45" customHeight="1" thickBot="1" x14ac:dyDescent="0.25">
      <c r="A62" s="822"/>
      <c r="B62" s="824" t="s">
        <v>81</v>
      </c>
      <c r="C62" s="437" t="s">
        <v>372</v>
      </c>
      <c r="D62" s="661">
        <f>+D10+D23+D36+D49</f>
        <v>4320.9400000000005</v>
      </c>
      <c r="E62" s="452" t="s">
        <v>66</v>
      </c>
      <c r="F62" s="770"/>
      <c r="G62" s="452"/>
      <c r="H62" s="663"/>
      <c r="I62" s="663"/>
      <c r="J62" s="452"/>
      <c r="K62" s="452"/>
      <c r="L62" s="663"/>
      <c r="M62" s="663"/>
      <c r="N62" s="663"/>
      <c r="O62" s="663"/>
      <c r="P62" s="667">
        <v>1</v>
      </c>
      <c r="Q62" s="663"/>
      <c r="R62" s="674"/>
      <c r="S62" s="681">
        <f>SUM(G62:R62)</f>
        <v>1</v>
      </c>
      <c r="T62" s="683">
        <f>+T10+T23+T36+T49</f>
        <v>0</v>
      </c>
      <c r="U62" s="546">
        <f>T62/1700</f>
        <v>0</v>
      </c>
      <c r="V62" s="624" t="s">
        <v>227</v>
      </c>
      <c r="W62" s="625">
        <f>IF(V62=Tablas!$B$2,Tablas!$C$2,VLOOKUP(V62,Tablas!$B$2:$C$13,2,FALSE))</f>
        <v>2</v>
      </c>
      <c r="X62" s="626">
        <f>VLOOKUP(W62,Tablas!$A$2:$C$13,3,FALSE)</f>
        <v>2</v>
      </c>
      <c r="Y62" s="688">
        <f t="shared" ref="Y62:Y66" si="80">+Y10+Y23+Y36+Y49</f>
        <v>0</v>
      </c>
      <c r="Z62" s="688"/>
      <c r="AA62" s="688"/>
      <c r="AB62" s="688"/>
      <c r="AC62" s="688"/>
      <c r="AD62" s="555"/>
    </row>
    <row r="63" spans="1:30" ht="14.45" customHeight="1" thickBot="1" x14ac:dyDescent="0.25">
      <c r="A63" s="822"/>
      <c r="B63" s="824"/>
      <c r="C63" s="437" t="s">
        <v>243</v>
      </c>
      <c r="D63" s="661">
        <f>+D11+D24+D37+D50</f>
        <v>98416.959999999992</v>
      </c>
      <c r="E63" s="452" t="s">
        <v>66</v>
      </c>
      <c r="F63" s="770"/>
      <c r="G63" s="452"/>
      <c r="H63" s="663"/>
      <c r="I63" s="663"/>
      <c r="J63" s="452"/>
      <c r="K63" s="452"/>
      <c r="L63" s="663"/>
      <c r="M63" s="663"/>
      <c r="N63" s="663"/>
      <c r="O63" s="663"/>
      <c r="P63" s="667">
        <v>1</v>
      </c>
      <c r="Q63" s="663"/>
      <c r="R63" s="674"/>
      <c r="S63" s="681">
        <f>SUM(G63:R63)</f>
        <v>1</v>
      </c>
      <c r="T63" s="685">
        <f>+T11+T24+T37+T50</f>
        <v>0</v>
      </c>
      <c r="U63" s="634">
        <f>T63/1700</f>
        <v>0</v>
      </c>
      <c r="V63" s="624" t="s">
        <v>227</v>
      </c>
      <c r="W63" s="625">
        <f>IF(V63=Tablas!$B$2,Tablas!$C$2,VLOOKUP(V63,Tablas!$B$2:$C$13,2,FALSE))</f>
        <v>2</v>
      </c>
      <c r="X63" s="626">
        <f>VLOOKUP(W63,Tablas!$A$2:$C$13,3,FALSE)</f>
        <v>2</v>
      </c>
      <c r="Y63" s="688">
        <f t="shared" si="80"/>
        <v>0</v>
      </c>
      <c r="Z63" s="688"/>
      <c r="AA63" s="688"/>
      <c r="AB63" s="688"/>
      <c r="AC63" s="688"/>
      <c r="AD63" s="555"/>
    </row>
    <row r="64" spans="1:30" ht="14.45" customHeight="1" thickBot="1" x14ac:dyDescent="0.25">
      <c r="A64" s="822"/>
      <c r="B64" s="824"/>
      <c r="C64" s="441" t="s">
        <v>378</v>
      </c>
      <c r="D64" s="666">
        <f>+D12+D25+D38+D51</f>
        <v>36</v>
      </c>
      <c r="E64" s="452" t="s">
        <v>66</v>
      </c>
      <c r="F64" s="770"/>
      <c r="G64" s="452"/>
      <c r="H64" s="663"/>
      <c r="I64" s="663"/>
      <c r="J64" s="663"/>
      <c r="K64" s="663"/>
      <c r="L64" s="663"/>
      <c r="M64" s="663"/>
      <c r="N64" s="663"/>
      <c r="O64" s="663"/>
      <c r="P64" s="667">
        <v>1</v>
      </c>
      <c r="Q64" s="663"/>
      <c r="R64" s="674"/>
      <c r="S64" s="681">
        <f>SUM(G64:R64)</f>
        <v>1</v>
      </c>
      <c r="T64" s="653">
        <f>+T12+T25+T38+T51</f>
        <v>0</v>
      </c>
      <c r="U64" s="554">
        <f t="shared" ref="U64:U66" si="81">T64/1700</f>
        <v>0</v>
      </c>
      <c r="V64" s="624" t="s">
        <v>227</v>
      </c>
      <c r="W64" s="625">
        <f>IF(V64=Tablas!$B$2,Tablas!$C$2,VLOOKUP(V64,Tablas!$B$2:$C$13,2,FALSE))</f>
        <v>2</v>
      </c>
      <c r="X64" s="626">
        <f>VLOOKUP(W64,Tablas!$A$2:$C$13,3,FALSE)</f>
        <v>2</v>
      </c>
      <c r="Y64" s="688">
        <f t="shared" si="80"/>
        <v>0</v>
      </c>
      <c r="Z64" s="688"/>
      <c r="AA64" s="688"/>
      <c r="AB64" s="688"/>
      <c r="AC64" s="688"/>
      <c r="AD64" s="555"/>
    </row>
    <row r="65" spans="1:30" ht="14.45" customHeight="1" thickBot="1" x14ac:dyDescent="0.25">
      <c r="A65" s="822"/>
      <c r="B65" s="824"/>
      <c r="C65" s="441" t="s">
        <v>373</v>
      </c>
      <c r="D65" s="661">
        <f>+D13+D26+D39+D52</f>
        <v>802.38</v>
      </c>
      <c r="E65" s="452" t="s">
        <v>66</v>
      </c>
      <c r="F65" s="770"/>
      <c r="G65" s="452"/>
      <c r="H65" s="663"/>
      <c r="I65" s="667">
        <v>1</v>
      </c>
      <c r="J65" s="663"/>
      <c r="K65" s="663"/>
      <c r="L65" s="663"/>
      <c r="M65" s="663"/>
      <c r="N65" s="663"/>
      <c r="O65" s="663"/>
      <c r="P65" s="663"/>
      <c r="Q65" s="663"/>
      <c r="R65" s="674"/>
      <c r="S65" s="681">
        <f>SUM(G65:R65)</f>
        <v>1</v>
      </c>
      <c r="T65" s="653">
        <f>+T13+T26+T39+T52</f>
        <v>0</v>
      </c>
      <c r="U65" s="554">
        <f t="shared" si="81"/>
        <v>0</v>
      </c>
      <c r="V65" s="624" t="s">
        <v>227</v>
      </c>
      <c r="W65" s="625">
        <f>IF(V65=Tablas!$B$2,Tablas!$C$2,VLOOKUP(V65,Tablas!$B$2:$C$13,2,FALSE))</f>
        <v>2</v>
      </c>
      <c r="X65" s="626">
        <f>VLOOKUP(W65,Tablas!$A$2:$C$13,3,FALSE)</f>
        <v>2</v>
      </c>
      <c r="Y65" s="688">
        <f t="shared" si="80"/>
        <v>0</v>
      </c>
      <c r="Z65" s="688"/>
      <c r="AA65" s="688"/>
      <c r="AB65" s="688"/>
      <c r="AC65" s="688"/>
      <c r="AD65" s="555"/>
    </row>
    <row r="66" spans="1:30" ht="14.45" customHeight="1" thickBot="1" x14ac:dyDescent="0.25">
      <c r="A66" s="822"/>
      <c r="B66" s="824"/>
      <c r="C66" s="441" t="s">
        <v>374</v>
      </c>
      <c r="D66" s="666">
        <f>+D14+D27+D40+D53</f>
        <v>749</v>
      </c>
      <c r="E66" s="452" t="s">
        <v>66</v>
      </c>
      <c r="F66" s="770"/>
      <c r="G66" s="452"/>
      <c r="H66" s="452"/>
      <c r="I66" s="452"/>
      <c r="J66" s="667">
        <v>1</v>
      </c>
      <c r="K66" s="663"/>
      <c r="L66" s="663"/>
      <c r="M66" s="663"/>
      <c r="N66" s="663"/>
      <c r="O66" s="663"/>
      <c r="P66" s="663"/>
      <c r="Q66" s="663"/>
      <c r="R66" s="674"/>
      <c r="S66" s="681">
        <f>SUM(G66:R66)</f>
        <v>1</v>
      </c>
      <c r="T66" s="689">
        <f>+T14+T27+T40+T53</f>
        <v>0</v>
      </c>
      <c r="U66" s="572">
        <f t="shared" si="81"/>
        <v>0</v>
      </c>
      <c r="V66" s="624" t="s">
        <v>227</v>
      </c>
      <c r="W66" s="625">
        <f>IF(V66=Tablas!$B$2,Tablas!$C$2,VLOOKUP(V66,Tablas!$B$2:$C$13,2,FALSE))</f>
        <v>2</v>
      </c>
      <c r="X66" s="626">
        <f>VLOOKUP(W66,Tablas!$A$2:$C$13,3,FALSE)</f>
        <v>2</v>
      </c>
      <c r="Y66" s="688">
        <f t="shared" si="80"/>
        <v>0</v>
      </c>
      <c r="Z66" s="688"/>
      <c r="AA66" s="688"/>
      <c r="AB66" s="688"/>
      <c r="AC66" s="688"/>
      <c r="AD66" s="555"/>
    </row>
    <row r="67" spans="1:30" ht="14.45" customHeight="1" thickBot="1" x14ac:dyDescent="0.25">
      <c r="A67" s="822"/>
      <c r="B67" s="824"/>
      <c r="C67" s="460" t="s">
        <v>376</v>
      </c>
      <c r="D67" s="639"/>
      <c r="E67" s="464"/>
      <c r="F67" s="464"/>
      <c r="G67" s="464"/>
      <c r="H67" s="464"/>
      <c r="I67" s="464"/>
      <c r="J67" s="464"/>
      <c r="K67" s="464"/>
      <c r="L67" s="464"/>
      <c r="M67" s="464"/>
      <c r="N67" s="464"/>
      <c r="O67" s="464"/>
      <c r="P67" s="464"/>
      <c r="Q67" s="464"/>
      <c r="R67" s="640"/>
      <c r="S67" s="576"/>
      <c r="T67" s="676">
        <f>SUM(T62:T66)</f>
        <v>0</v>
      </c>
      <c r="U67" s="676">
        <f>SUM(U62:U66)</f>
        <v>0</v>
      </c>
      <c r="V67" s="576"/>
      <c r="W67" s="576"/>
      <c r="X67" s="576"/>
      <c r="Y67" s="676">
        <f t="shared" ref="Y67:AD67" si="82">SUM(Y62:Y66)</f>
        <v>0</v>
      </c>
      <c r="Z67" s="676">
        <f t="shared" si="82"/>
        <v>0</v>
      </c>
      <c r="AA67" s="676">
        <f t="shared" si="82"/>
        <v>0</v>
      </c>
      <c r="AB67" s="676">
        <f t="shared" si="82"/>
        <v>0</v>
      </c>
      <c r="AC67" s="676">
        <f t="shared" si="82"/>
        <v>0</v>
      </c>
      <c r="AD67" s="676">
        <f t="shared" si="82"/>
        <v>0</v>
      </c>
    </row>
    <row r="68" spans="1:30" ht="15.75" thickBot="1" x14ac:dyDescent="0.25">
      <c r="A68" s="822"/>
      <c r="B68" s="578"/>
      <c r="C68" s="677" t="s">
        <v>377</v>
      </c>
      <c r="D68" s="678"/>
      <c r="E68" s="679"/>
      <c r="F68" s="515"/>
      <c r="G68" s="645"/>
      <c r="H68" s="579"/>
      <c r="I68" s="580"/>
      <c r="J68" s="645"/>
      <c r="K68" s="645"/>
      <c r="L68" s="579"/>
      <c r="M68" s="579"/>
      <c r="N68" s="579"/>
      <c r="O68" s="645"/>
      <c r="P68" s="579"/>
      <c r="Q68" s="579"/>
      <c r="R68" s="579"/>
      <c r="S68" s="579"/>
      <c r="T68" s="680">
        <f>SUM(T61+T67)</f>
        <v>0</v>
      </c>
      <c r="U68" s="680">
        <f>SUM(U61+U67)</f>
        <v>0</v>
      </c>
      <c r="V68" s="576"/>
      <c r="W68" s="576"/>
      <c r="X68" s="576"/>
      <c r="Y68" s="680">
        <f>SUM(Y61+Y67)</f>
        <v>0</v>
      </c>
      <c r="Z68" s="680">
        <f t="shared" ref="Z68:AD68" si="83">SUM(Z61+Z67)</f>
        <v>0</v>
      </c>
      <c r="AA68" s="680">
        <f t="shared" si="83"/>
        <v>0</v>
      </c>
      <c r="AB68" s="680">
        <f t="shared" si="83"/>
        <v>0</v>
      </c>
      <c r="AC68" s="680">
        <f t="shared" si="83"/>
        <v>0</v>
      </c>
      <c r="AD68" s="680">
        <f t="shared" si="83"/>
        <v>0</v>
      </c>
    </row>
    <row r="69" spans="1:30" x14ac:dyDescent="0.25">
      <c r="A69" s="1" t="s">
        <v>82</v>
      </c>
    </row>
  </sheetData>
  <sheetProtection algorithmName="SHA-512" hashValue="Y/kX9mDo+L5bL8/51jUWMpl4DM4/L//+CCF+WjxWduICFxb6LyGTQGW8xnDQDHEBB+xJSvvuUeLmwN3QAg2sUg==" saltValue="EUpfCKpNVCygeD675zTGMw==" spinCount="100000" sheet="1" objects="1" scenarios="1"/>
  <autoFilter ref="A3:AD69" xr:uid="{2A1DC0A4-CDD9-42DE-8BF5-B8858744BBBF}"/>
  <mergeCells count="18">
    <mergeCell ref="C1:R1"/>
    <mergeCell ref="S1:T1"/>
    <mergeCell ref="U1:Y1"/>
    <mergeCell ref="B4:B9"/>
    <mergeCell ref="B10:B15"/>
    <mergeCell ref="A56:A68"/>
    <mergeCell ref="B56:B61"/>
    <mergeCell ref="B62:B67"/>
    <mergeCell ref="A17:A29"/>
    <mergeCell ref="B17:B22"/>
    <mergeCell ref="B23:B28"/>
    <mergeCell ref="B30:B35"/>
    <mergeCell ref="B36:B41"/>
    <mergeCell ref="A4:A16"/>
    <mergeCell ref="B43:B48"/>
    <mergeCell ref="B49:B54"/>
    <mergeCell ref="A30:A42"/>
    <mergeCell ref="A43:A54"/>
  </mergeCells>
  <hyperlinks>
    <hyperlink ref="A1" location="Inici!A1" display="Inici" xr:uid="{E286F20F-3500-45F6-9A91-9B90C17D8F65}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978AAD-6F10-48C3-849A-FDEE7725D6F9}">
          <x14:formula1>
            <xm:f>Tablas!$B$2:$B$10</xm:f>
          </x14:formula1>
          <xm:sqref>V56:V60 V4:V8 V10:V14 V17:V21 V23:V27 V30:V34 V36:V40 V43:V47 V49:V53 V62:V66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E833-8654-4523-BC55-2FA65C35C6A3}">
  <dimension ref="A1:AE145"/>
  <sheetViews>
    <sheetView workbookViewId="0">
      <pane xSplit="3" ySplit="4" topLeftCell="D91" activePane="bottomRight" state="frozen"/>
      <selection pane="topRight" activeCell="D1" sqref="D1"/>
      <selection pane="bottomLeft" activeCell="A5" sqref="A5"/>
      <selection pane="bottomRight" activeCell="U105" sqref="U105"/>
    </sheetView>
  </sheetViews>
  <sheetFormatPr baseColWidth="10" defaultColWidth="11.42578125" defaultRowHeight="15" x14ac:dyDescent="0.25"/>
  <cols>
    <col min="1" max="1" width="15.7109375" customWidth="1"/>
    <col min="2" max="2" width="12.140625" bestFit="1" customWidth="1"/>
    <col min="3" max="3" width="28" customWidth="1"/>
    <col min="4" max="4" width="36.140625" customWidth="1"/>
    <col min="5" max="5" width="10.42578125" customWidth="1"/>
    <col min="6" max="6" width="12.28515625" customWidth="1"/>
    <col min="7" max="7" width="12.7109375" customWidth="1"/>
    <col min="8" max="19" width="4.85546875" bestFit="1" customWidth="1"/>
    <col min="20" max="20" width="10.42578125" bestFit="1" customWidth="1"/>
    <col min="21" max="21" width="10.140625" customWidth="1"/>
    <col min="22" max="22" width="13.42578125" bestFit="1" customWidth="1"/>
    <col min="23" max="23" width="13.28515625" customWidth="1"/>
    <col min="24" max="25" width="8.28515625" hidden="1" customWidth="1"/>
    <col min="26" max="26" width="11.140625" bestFit="1" customWidth="1"/>
    <col min="27" max="27" width="8.42578125" bestFit="1" customWidth="1"/>
    <col min="28" max="28" width="11.28515625" customWidth="1"/>
    <col min="29" max="29" width="11.7109375" customWidth="1"/>
    <col min="30" max="30" width="9.28515625" bestFit="1" customWidth="1"/>
    <col min="31" max="31" width="12.42578125" bestFit="1" customWidth="1"/>
  </cols>
  <sheetData>
    <row r="1" spans="1:31" s="52" customFormat="1" ht="31.35" customHeight="1" x14ac:dyDescent="0.25">
      <c r="A1" s="417" t="s">
        <v>85</v>
      </c>
      <c r="C1" s="782" t="s">
        <v>213</v>
      </c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3" t="s">
        <v>215</v>
      </c>
      <c r="T1" s="783"/>
      <c r="U1" s="784" t="str">
        <f>+'TOTAL '!AA3</f>
        <v>Neteja</v>
      </c>
      <c r="V1" s="784"/>
      <c r="W1" s="784"/>
      <c r="X1" s="784"/>
      <c r="Y1" s="784"/>
    </row>
    <row r="2" spans="1:31" x14ac:dyDescent="0.25">
      <c r="A2" s="697"/>
      <c r="B2" s="697"/>
      <c r="C2" s="698"/>
      <c r="D2" s="1"/>
      <c r="E2" s="1"/>
      <c r="F2" s="1"/>
      <c r="G2" s="1"/>
      <c r="H2" s="2"/>
    </row>
    <row r="3" spans="1:31" ht="15.75" thickBot="1" x14ac:dyDescent="0.3"/>
    <row r="4" spans="1:31" s="52" customFormat="1" ht="60.75" thickBot="1" x14ac:dyDescent="0.3">
      <c r="A4" s="91" t="s">
        <v>217</v>
      </c>
      <c r="B4" s="92" t="s">
        <v>218</v>
      </c>
      <c r="C4" s="347" t="s">
        <v>219</v>
      </c>
      <c r="D4" s="91" t="s">
        <v>235</v>
      </c>
      <c r="E4" s="91" t="s">
        <v>219</v>
      </c>
      <c r="F4" s="305" t="s">
        <v>220</v>
      </c>
      <c r="G4" s="341" t="s">
        <v>221</v>
      </c>
      <c r="H4" s="92" t="s">
        <v>222</v>
      </c>
      <c r="I4" s="92" t="s">
        <v>60</v>
      </c>
      <c r="J4" s="92" t="s">
        <v>58</v>
      </c>
      <c r="K4" s="92" t="s">
        <v>61</v>
      </c>
      <c r="L4" s="92" t="s">
        <v>58</v>
      </c>
      <c r="M4" s="92" t="s">
        <v>62</v>
      </c>
      <c r="N4" s="92" t="s">
        <v>62</v>
      </c>
      <c r="O4" s="92" t="s">
        <v>61</v>
      </c>
      <c r="P4" s="92" t="s">
        <v>57</v>
      </c>
      <c r="Q4" s="92" t="s">
        <v>63</v>
      </c>
      <c r="R4" s="92" t="s">
        <v>64</v>
      </c>
      <c r="S4" s="92" t="s">
        <v>59</v>
      </c>
      <c r="T4" s="92" t="s">
        <v>223</v>
      </c>
      <c r="U4" s="92" t="s">
        <v>224</v>
      </c>
      <c r="V4" s="92" t="s">
        <v>225</v>
      </c>
      <c r="W4" s="92" t="s">
        <v>226</v>
      </c>
      <c r="Z4" s="305" t="s">
        <v>227</v>
      </c>
      <c r="AA4" s="305" t="s">
        <v>228</v>
      </c>
      <c r="AB4" s="305" t="s">
        <v>229</v>
      </c>
      <c r="AC4" s="305" t="s">
        <v>230</v>
      </c>
      <c r="AD4" s="305" t="s">
        <v>231</v>
      </c>
      <c r="AE4" s="358" t="s">
        <v>120</v>
      </c>
    </row>
    <row r="5" spans="1:31" ht="15.75" thickBot="1" x14ac:dyDescent="0.3">
      <c r="A5" s="838" t="s">
        <v>304</v>
      </c>
      <c r="B5" s="837" t="s">
        <v>102</v>
      </c>
      <c r="C5" s="839" t="s">
        <v>380</v>
      </c>
      <c r="D5" s="275" t="s">
        <v>387</v>
      </c>
      <c r="E5" s="753">
        <v>96768.18</v>
      </c>
      <c r="F5" s="754" t="s">
        <v>65</v>
      </c>
      <c r="G5" s="770"/>
      <c r="H5" s="252">
        <v>1</v>
      </c>
      <c r="I5" s="252">
        <v>1</v>
      </c>
      <c r="J5" s="252">
        <v>1</v>
      </c>
      <c r="K5" s="252">
        <v>1</v>
      </c>
      <c r="L5" s="252">
        <v>1</v>
      </c>
      <c r="M5" s="252">
        <v>1</v>
      </c>
      <c r="N5" s="252">
        <v>1</v>
      </c>
      <c r="O5" s="252">
        <v>1</v>
      </c>
      <c r="P5" s="252">
        <v>1</v>
      </c>
      <c r="Q5" s="252">
        <v>1</v>
      </c>
      <c r="R5" s="252">
        <v>1</v>
      </c>
      <c r="S5" s="335">
        <v>1</v>
      </c>
      <c r="T5" s="111">
        <f t="shared" ref="T5:T27" si="0">SUM(H5:S5)</f>
        <v>12</v>
      </c>
      <c r="U5" s="387">
        <f>IF($G5=0,0,($E5/$G5)*$T5)</f>
        <v>0</v>
      </c>
      <c r="V5" s="279">
        <f t="shared" ref="V5:V27" si="1">U5/1700</f>
        <v>0</v>
      </c>
      <c r="W5" s="311" t="s">
        <v>227</v>
      </c>
      <c r="X5" s="388">
        <f>IF(W5=Tablas!$B$2,Tablas!$C$2,VLOOKUP(W5,Tablas!$B$2:$C$13,2,FALSE))</f>
        <v>2</v>
      </c>
      <c r="Y5" s="389">
        <f>VLOOKUP(X5,Tablas!$A$2:$C$13,3,FALSE)</f>
        <v>2</v>
      </c>
      <c r="Z5" s="368">
        <f t="shared" ref="Z5:Z27" si="2">IF($X5=2,($U5),"")</f>
        <v>0</v>
      </c>
      <c r="AA5" s="368" t="str">
        <f t="shared" ref="AA5:AA27" si="3">IF($X5=3,($U5),"")</f>
        <v/>
      </c>
      <c r="AB5" s="368" t="str">
        <f t="shared" ref="AB5:AB27" si="4">IF($X5=4,($U5),"")</f>
        <v/>
      </c>
      <c r="AC5" s="368" t="str">
        <f t="shared" ref="AC5:AC27" si="5">IF($X5=5,($U5),"")</f>
        <v/>
      </c>
      <c r="AD5" s="368" t="str">
        <f t="shared" ref="AD5:AD27" si="6">IF($X5=6,($U5),"")</f>
        <v/>
      </c>
      <c r="AE5" s="368" t="str">
        <f t="shared" ref="AE5:AE27" si="7">IF($X5=7,($U5),"")</f>
        <v/>
      </c>
    </row>
    <row r="6" spans="1:31" ht="14.1" customHeight="1" thickBot="1" x14ac:dyDescent="0.3">
      <c r="A6" s="838"/>
      <c r="B6" s="837"/>
      <c r="C6" s="840"/>
      <c r="D6" s="276" t="s">
        <v>388</v>
      </c>
      <c r="E6" s="755">
        <v>150</v>
      </c>
      <c r="F6" s="756" t="s">
        <v>65</v>
      </c>
      <c r="G6" s="770"/>
      <c r="H6" s="252">
        <v>1</v>
      </c>
      <c r="I6" s="252">
        <v>1</v>
      </c>
      <c r="J6" s="252">
        <v>1</v>
      </c>
      <c r="K6" s="252">
        <v>1</v>
      </c>
      <c r="L6" s="252">
        <v>1</v>
      </c>
      <c r="M6" s="252">
        <v>1</v>
      </c>
      <c r="N6" s="252">
        <v>1</v>
      </c>
      <c r="O6" s="252">
        <v>1</v>
      </c>
      <c r="P6" s="252">
        <v>1</v>
      </c>
      <c r="Q6" s="252">
        <v>1</v>
      </c>
      <c r="R6" s="252">
        <v>1</v>
      </c>
      <c r="S6" s="336">
        <v>1</v>
      </c>
      <c r="T6" s="95">
        <f t="shared" si="0"/>
        <v>12</v>
      </c>
      <c r="U6" s="387">
        <f t="shared" ref="U6:U27" si="8">IF($G6=0,0,($E6/$G6)*$T6)</f>
        <v>0</v>
      </c>
      <c r="V6" s="280">
        <f t="shared" si="1"/>
        <v>0</v>
      </c>
      <c r="W6" s="311" t="s">
        <v>227</v>
      </c>
      <c r="X6" s="388">
        <f>IF(W6=Tablas!$B$2,Tablas!$C$2,VLOOKUP(W6,Tablas!$B$2:$C$13,2,FALSE))</f>
        <v>2</v>
      </c>
      <c r="Y6" s="389">
        <f>VLOOKUP(X6,Tablas!$A$2:$C$13,3,FALSE)</f>
        <v>2</v>
      </c>
      <c r="Z6" s="368">
        <f t="shared" si="2"/>
        <v>0</v>
      </c>
      <c r="AA6" s="368" t="str">
        <f t="shared" si="3"/>
        <v/>
      </c>
      <c r="AB6" s="368" t="str">
        <f t="shared" si="4"/>
        <v/>
      </c>
      <c r="AC6" s="368" t="str">
        <f t="shared" si="5"/>
        <v/>
      </c>
      <c r="AD6" s="368" t="str">
        <f t="shared" si="6"/>
        <v/>
      </c>
      <c r="AE6" s="368" t="str">
        <f t="shared" si="7"/>
        <v/>
      </c>
    </row>
    <row r="7" spans="1:31" ht="15.75" thickBot="1" x14ac:dyDescent="0.3">
      <c r="A7" s="838"/>
      <c r="B7" s="837"/>
      <c r="C7" s="840"/>
      <c r="D7" s="276" t="s">
        <v>389</v>
      </c>
      <c r="E7" s="755">
        <v>78</v>
      </c>
      <c r="F7" s="756" t="s">
        <v>65</v>
      </c>
      <c r="G7" s="770"/>
      <c r="H7" s="252">
        <v>1</v>
      </c>
      <c r="I7" s="254"/>
      <c r="J7" s="252">
        <v>1</v>
      </c>
      <c r="K7" s="254"/>
      <c r="L7" s="252">
        <v>1</v>
      </c>
      <c r="M7" s="254"/>
      <c r="N7" s="252">
        <v>1</v>
      </c>
      <c r="O7" s="254"/>
      <c r="P7" s="252">
        <v>1</v>
      </c>
      <c r="Q7" s="254"/>
      <c r="R7" s="252">
        <v>1</v>
      </c>
      <c r="S7" s="337"/>
      <c r="T7" s="95">
        <f t="shared" si="0"/>
        <v>6</v>
      </c>
      <c r="U7" s="387">
        <f t="shared" si="8"/>
        <v>0</v>
      </c>
      <c r="V7" s="280">
        <f t="shared" si="1"/>
        <v>0</v>
      </c>
      <c r="W7" s="311" t="s">
        <v>227</v>
      </c>
      <c r="X7" s="388">
        <f>IF(W7=Tablas!$B$2,Tablas!$C$2,VLOOKUP(W7,Tablas!$B$2:$C$13,2,FALSE))</f>
        <v>2</v>
      </c>
      <c r="Y7" s="389">
        <f>VLOOKUP(X7,Tablas!$A$2:$C$13,3,FALSE)</f>
        <v>2</v>
      </c>
      <c r="Z7" s="368">
        <f t="shared" si="2"/>
        <v>0</v>
      </c>
      <c r="AA7" s="368" t="str">
        <f t="shared" si="3"/>
        <v/>
      </c>
      <c r="AB7" s="368" t="str">
        <f t="shared" si="4"/>
        <v/>
      </c>
      <c r="AC7" s="368" t="str">
        <f t="shared" si="5"/>
        <v/>
      </c>
      <c r="AD7" s="368" t="str">
        <f t="shared" si="6"/>
        <v/>
      </c>
      <c r="AE7" s="368" t="str">
        <f t="shared" si="7"/>
        <v/>
      </c>
    </row>
    <row r="8" spans="1:31" ht="15.75" thickBot="1" x14ac:dyDescent="0.3">
      <c r="A8" s="838"/>
      <c r="B8" s="837"/>
      <c r="C8" s="840"/>
      <c r="D8" s="462" t="s">
        <v>390</v>
      </c>
      <c r="E8" s="755">
        <v>113</v>
      </c>
      <c r="F8" s="756" t="s">
        <v>65</v>
      </c>
      <c r="G8" s="770"/>
      <c r="H8" s="252">
        <v>1</v>
      </c>
      <c r="I8" s="254"/>
      <c r="J8" s="252">
        <v>1</v>
      </c>
      <c r="K8" s="254"/>
      <c r="L8" s="252">
        <v>1</v>
      </c>
      <c r="M8" s="254"/>
      <c r="N8" s="252">
        <v>1</v>
      </c>
      <c r="O8" s="254"/>
      <c r="P8" s="252">
        <v>1</v>
      </c>
      <c r="Q8" s="254"/>
      <c r="R8" s="252">
        <v>1</v>
      </c>
      <c r="S8" s="337"/>
      <c r="T8" s="95">
        <f t="shared" si="0"/>
        <v>6</v>
      </c>
      <c r="U8" s="387">
        <f t="shared" si="8"/>
        <v>0</v>
      </c>
      <c r="V8" s="280">
        <f t="shared" si="1"/>
        <v>0</v>
      </c>
      <c r="W8" s="311" t="s">
        <v>227</v>
      </c>
      <c r="X8" s="388">
        <f>IF(W8=Tablas!$B$2,Tablas!$C$2,VLOOKUP(W8,Tablas!$B$2:$C$13,2,FALSE))</f>
        <v>2</v>
      </c>
      <c r="Y8" s="389">
        <f>VLOOKUP(X8,Tablas!$A$2:$C$13,3,FALSE)</f>
        <v>2</v>
      </c>
      <c r="Z8" s="368">
        <f t="shared" si="2"/>
        <v>0</v>
      </c>
      <c r="AA8" s="368" t="str">
        <f t="shared" si="3"/>
        <v/>
      </c>
      <c r="AB8" s="368" t="str">
        <f t="shared" si="4"/>
        <v/>
      </c>
      <c r="AC8" s="368" t="str">
        <f t="shared" si="5"/>
        <v/>
      </c>
      <c r="AD8" s="368" t="str">
        <f t="shared" si="6"/>
        <v/>
      </c>
      <c r="AE8" s="368" t="str">
        <f t="shared" si="7"/>
        <v/>
      </c>
    </row>
    <row r="9" spans="1:31" ht="15.75" thickBot="1" x14ac:dyDescent="0.3">
      <c r="A9" s="838"/>
      <c r="B9" s="837"/>
      <c r="C9" s="840"/>
      <c r="D9" s="462" t="s">
        <v>391</v>
      </c>
      <c r="E9" s="755">
        <v>430</v>
      </c>
      <c r="F9" s="756" t="s">
        <v>65</v>
      </c>
      <c r="G9" s="770"/>
      <c r="H9" s="252">
        <v>1</v>
      </c>
      <c r="I9" s="254"/>
      <c r="J9" s="252">
        <v>1</v>
      </c>
      <c r="K9" s="254"/>
      <c r="L9" s="252">
        <v>1</v>
      </c>
      <c r="M9" s="254"/>
      <c r="N9" s="252">
        <v>1</v>
      </c>
      <c r="O9" s="254"/>
      <c r="P9" s="252">
        <v>1</v>
      </c>
      <c r="Q9" s="254"/>
      <c r="R9" s="252">
        <v>1</v>
      </c>
      <c r="S9" s="337"/>
      <c r="T9" s="95">
        <f t="shared" si="0"/>
        <v>6</v>
      </c>
      <c r="U9" s="387">
        <f t="shared" si="8"/>
        <v>0</v>
      </c>
      <c r="V9" s="280">
        <f t="shared" si="1"/>
        <v>0</v>
      </c>
      <c r="W9" s="311" t="s">
        <v>227</v>
      </c>
      <c r="X9" s="388">
        <f>IF(W9=Tablas!$B$2,Tablas!$C$2,VLOOKUP(W9,Tablas!$B$2:$C$13,2,FALSE))</f>
        <v>2</v>
      </c>
      <c r="Y9" s="389">
        <f>VLOOKUP(X9,Tablas!$A$2:$C$13,3,FALSE)</f>
        <v>2</v>
      </c>
      <c r="Z9" s="368">
        <f t="shared" si="2"/>
        <v>0</v>
      </c>
      <c r="AA9" s="368" t="str">
        <f t="shared" si="3"/>
        <v/>
      </c>
      <c r="AB9" s="368" t="str">
        <f t="shared" si="4"/>
        <v/>
      </c>
      <c r="AC9" s="368" t="str">
        <f t="shared" si="5"/>
        <v/>
      </c>
      <c r="AD9" s="368" t="str">
        <f t="shared" si="6"/>
        <v/>
      </c>
      <c r="AE9" s="368" t="str">
        <f t="shared" si="7"/>
        <v/>
      </c>
    </row>
    <row r="10" spans="1:31" ht="15.75" thickBot="1" x14ac:dyDescent="0.3">
      <c r="A10" s="838"/>
      <c r="B10" s="837"/>
      <c r="C10" s="840"/>
      <c r="D10" s="462" t="s">
        <v>392</v>
      </c>
      <c r="E10" s="755">
        <v>430</v>
      </c>
      <c r="F10" s="756" t="s">
        <v>65</v>
      </c>
      <c r="G10" s="770"/>
      <c r="H10" s="252">
        <v>1</v>
      </c>
      <c r="I10" s="254"/>
      <c r="J10" s="252">
        <v>1</v>
      </c>
      <c r="K10" s="254"/>
      <c r="L10" s="252">
        <v>1</v>
      </c>
      <c r="M10" s="254"/>
      <c r="N10" s="252">
        <v>1</v>
      </c>
      <c r="O10" s="254"/>
      <c r="P10" s="252">
        <v>1</v>
      </c>
      <c r="Q10" s="254"/>
      <c r="R10" s="252">
        <v>1</v>
      </c>
      <c r="S10" s="337"/>
      <c r="T10" s="95">
        <f t="shared" si="0"/>
        <v>6</v>
      </c>
      <c r="U10" s="387">
        <f t="shared" si="8"/>
        <v>0</v>
      </c>
      <c r="V10" s="280">
        <f t="shared" si="1"/>
        <v>0</v>
      </c>
      <c r="W10" s="311" t="s">
        <v>227</v>
      </c>
      <c r="X10" s="388">
        <f>IF(W10=Tablas!$B$2,Tablas!$C$2,VLOOKUP(W10,Tablas!$B$2:$C$13,2,FALSE))</f>
        <v>2</v>
      </c>
      <c r="Y10" s="389">
        <f>VLOOKUP(X10,Tablas!$A$2:$C$13,3,FALSE)</f>
        <v>2</v>
      </c>
      <c r="Z10" s="368">
        <f t="shared" si="2"/>
        <v>0</v>
      </c>
      <c r="AA10" s="368" t="str">
        <f t="shared" si="3"/>
        <v/>
      </c>
      <c r="AB10" s="368" t="str">
        <f t="shared" si="4"/>
        <v/>
      </c>
      <c r="AC10" s="368" t="str">
        <f t="shared" si="5"/>
        <v/>
      </c>
      <c r="AD10" s="368" t="str">
        <f t="shared" si="6"/>
        <v/>
      </c>
      <c r="AE10" s="368" t="str">
        <f t="shared" si="7"/>
        <v/>
      </c>
    </row>
    <row r="11" spans="1:31" ht="15.75" thickBot="1" x14ac:dyDescent="0.3">
      <c r="A11" s="838"/>
      <c r="B11" s="837"/>
      <c r="C11" s="840"/>
      <c r="D11" s="462" t="s">
        <v>393</v>
      </c>
      <c r="E11" s="755">
        <v>300</v>
      </c>
      <c r="F11" s="756" t="s">
        <v>65</v>
      </c>
      <c r="G11" s="770"/>
      <c r="H11" s="252">
        <v>1</v>
      </c>
      <c r="I11" s="254"/>
      <c r="J11" s="252">
        <v>1</v>
      </c>
      <c r="K11" s="254"/>
      <c r="L11" s="252">
        <v>1</v>
      </c>
      <c r="M11" s="254"/>
      <c r="N11" s="252">
        <v>1</v>
      </c>
      <c r="O11" s="254"/>
      <c r="P11" s="252">
        <v>1</v>
      </c>
      <c r="Q11" s="254"/>
      <c r="R11" s="252">
        <v>1</v>
      </c>
      <c r="S11" s="337"/>
      <c r="T11" s="95">
        <f t="shared" si="0"/>
        <v>6</v>
      </c>
      <c r="U11" s="387">
        <f t="shared" si="8"/>
        <v>0</v>
      </c>
      <c r="V11" s="280">
        <f t="shared" si="1"/>
        <v>0</v>
      </c>
      <c r="W11" s="311" t="s">
        <v>227</v>
      </c>
      <c r="X11" s="388">
        <f>IF(W11=Tablas!$B$2,Tablas!$C$2,VLOOKUP(W11,Tablas!$B$2:$C$13,2,FALSE))</f>
        <v>2</v>
      </c>
      <c r="Y11" s="389">
        <f>VLOOKUP(X11,Tablas!$A$2:$C$13,3,FALSE)</f>
        <v>2</v>
      </c>
      <c r="Z11" s="368">
        <f t="shared" si="2"/>
        <v>0</v>
      </c>
      <c r="AA11" s="368" t="str">
        <f t="shared" si="3"/>
        <v/>
      </c>
      <c r="AB11" s="368" t="str">
        <f t="shared" si="4"/>
        <v/>
      </c>
      <c r="AC11" s="368" t="str">
        <f t="shared" si="5"/>
        <v/>
      </c>
      <c r="AD11" s="368" t="str">
        <f t="shared" si="6"/>
        <v/>
      </c>
      <c r="AE11" s="368" t="str">
        <f t="shared" si="7"/>
        <v/>
      </c>
    </row>
    <row r="12" spans="1:31" ht="15.75" thickBot="1" x14ac:dyDescent="0.3">
      <c r="A12" s="838"/>
      <c r="B12" s="837"/>
      <c r="C12" s="840"/>
      <c r="D12" s="462" t="s">
        <v>401</v>
      </c>
      <c r="E12" s="755"/>
      <c r="F12" s="756" t="s">
        <v>65</v>
      </c>
      <c r="G12" s="770"/>
      <c r="H12" s="271">
        <v>31</v>
      </c>
      <c r="I12" s="271">
        <v>28</v>
      </c>
      <c r="J12" s="271">
        <v>31</v>
      </c>
      <c r="K12" s="271">
        <v>30</v>
      </c>
      <c r="L12" s="271">
        <v>31</v>
      </c>
      <c r="M12" s="271">
        <v>30</v>
      </c>
      <c r="N12" s="271">
        <v>31</v>
      </c>
      <c r="O12" s="271">
        <v>31</v>
      </c>
      <c r="P12" s="271">
        <v>30</v>
      </c>
      <c r="Q12" s="271">
        <v>31</v>
      </c>
      <c r="R12" s="271">
        <v>30</v>
      </c>
      <c r="S12" s="272">
        <v>31</v>
      </c>
      <c r="T12" s="95">
        <f t="shared" si="0"/>
        <v>365</v>
      </c>
      <c r="U12" s="387">
        <f t="shared" si="8"/>
        <v>0</v>
      </c>
      <c r="V12" s="280">
        <f t="shared" si="1"/>
        <v>0</v>
      </c>
      <c r="W12" s="311" t="s">
        <v>227</v>
      </c>
      <c r="X12" s="388">
        <f>IF(W12=Tablas!$B$2,Tablas!$C$2,VLOOKUP(W12,Tablas!$B$2:$C$13,2,FALSE))</f>
        <v>2</v>
      </c>
      <c r="Y12" s="389">
        <f>VLOOKUP(X12,Tablas!$A$2:$C$13,3,FALSE)</f>
        <v>2</v>
      </c>
      <c r="Z12" s="368">
        <f t="shared" si="2"/>
        <v>0</v>
      </c>
      <c r="AA12" s="368" t="str">
        <f t="shared" si="3"/>
        <v/>
      </c>
      <c r="AB12" s="368" t="str">
        <f t="shared" si="4"/>
        <v/>
      </c>
      <c r="AC12" s="368" t="str">
        <f t="shared" si="5"/>
        <v/>
      </c>
      <c r="AD12" s="368" t="str">
        <f t="shared" si="6"/>
        <v/>
      </c>
      <c r="AE12" s="368" t="str">
        <f t="shared" si="7"/>
        <v/>
      </c>
    </row>
    <row r="13" spans="1:31" ht="15.75" thickBot="1" x14ac:dyDescent="0.3">
      <c r="A13" s="838"/>
      <c r="B13" s="837"/>
      <c r="C13" s="841" t="s">
        <v>381</v>
      </c>
      <c r="D13" s="462" t="s">
        <v>387</v>
      </c>
      <c r="E13" s="755">
        <v>11200</v>
      </c>
      <c r="F13" s="756" t="s">
        <v>65</v>
      </c>
      <c r="G13" s="770"/>
      <c r="H13" s="252">
        <v>1</v>
      </c>
      <c r="I13" s="252"/>
      <c r="J13" s="252">
        <v>1</v>
      </c>
      <c r="K13" s="252"/>
      <c r="L13" s="252">
        <v>1</v>
      </c>
      <c r="M13" s="252"/>
      <c r="N13" s="252">
        <v>1</v>
      </c>
      <c r="O13" s="252"/>
      <c r="P13" s="252">
        <v>1</v>
      </c>
      <c r="Q13" s="252"/>
      <c r="R13" s="252">
        <v>1</v>
      </c>
      <c r="S13" s="259"/>
      <c r="T13" s="95">
        <f t="shared" si="0"/>
        <v>6</v>
      </c>
      <c r="U13" s="387">
        <f t="shared" si="8"/>
        <v>0</v>
      </c>
      <c r="V13" s="280">
        <f t="shared" si="1"/>
        <v>0</v>
      </c>
      <c r="W13" s="311" t="s">
        <v>227</v>
      </c>
      <c r="X13" s="388">
        <f>IF(W13=Tablas!$B$2,Tablas!$C$2,VLOOKUP(W13,Tablas!$B$2:$C$13,2,FALSE))</f>
        <v>2</v>
      </c>
      <c r="Y13" s="389">
        <f>VLOOKUP(X13,Tablas!$A$2:$C$13,3,FALSE)</f>
        <v>2</v>
      </c>
      <c r="Z13" s="368">
        <f t="shared" si="2"/>
        <v>0</v>
      </c>
      <c r="AA13" s="368" t="str">
        <f t="shared" si="3"/>
        <v/>
      </c>
      <c r="AB13" s="368" t="str">
        <f t="shared" si="4"/>
        <v/>
      </c>
      <c r="AC13" s="368" t="str">
        <f t="shared" si="5"/>
        <v/>
      </c>
      <c r="AD13" s="368" t="str">
        <f t="shared" si="6"/>
        <v/>
      </c>
      <c r="AE13" s="368" t="str">
        <f t="shared" si="7"/>
        <v/>
      </c>
    </row>
    <row r="14" spans="1:31" ht="15.75" thickBot="1" x14ac:dyDescent="0.3">
      <c r="A14" s="838"/>
      <c r="B14" s="837"/>
      <c r="C14" s="840"/>
      <c r="D14" s="462" t="s">
        <v>401</v>
      </c>
      <c r="E14" s="755"/>
      <c r="F14" s="756" t="s">
        <v>65</v>
      </c>
      <c r="G14" s="770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9"/>
      <c r="T14" s="95">
        <f t="shared" si="0"/>
        <v>0</v>
      </c>
      <c r="U14" s="387">
        <f t="shared" si="8"/>
        <v>0</v>
      </c>
      <c r="V14" s="280">
        <f t="shared" si="1"/>
        <v>0</v>
      </c>
      <c r="W14" s="311" t="s">
        <v>227</v>
      </c>
      <c r="X14" s="388">
        <f>IF(W14=Tablas!$B$2,Tablas!$C$2,VLOOKUP(W14,Tablas!$B$2:$C$13,2,FALSE))</f>
        <v>2</v>
      </c>
      <c r="Y14" s="389">
        <f>VLOOKUP(X14,Tablas!$A$2:$C$13,3,FALSE)</f>
        <v>2</v>
      </c>
      <c r="Z14" s="368">
        <f t="shared" si="2"/>
        <v>0</v>
      </c>
      <c r="AA14" s="368" t="str">
        <f t="shared" si="3"/>
        <v/>
      </c>
      <c r="AB14" s="368" t="str">
        <f t="shared" si="4"/>
        <v/>
      </c>
      <c r="AC14" s="368" t="str">
        <f t="shared" si="5"/>
        <v/>
      </c>
      <c r="AD14" s="368" t="str">
        <f t="shared" si="6"/>
        <v/>
      </c>
      <c r="AE14" s="368" t="str">
        <f t="shared" si="7"/>
        <v/>
      </c>
    </row>
    <row r="15" spans="1:31" ht="15.75" thickBot="1" x14ac:dyDescent="0.3">
      <c r="A15" s="838"/>
      <c r="B15" s="837"/>
      <c r="C15" s="842" t="s">
        <v>382</v>
      </c>
      <c r="D15" s="462" t="s">
        <v>394</v>
      </c>
      <c r="E15" s="755">
        <v>22354.57</v>
      </c>
      <c r="F15" s="756"/>
      <c r="G15" s="770"/>
      <c r="H15" s="254"/>
      <c r="I15" s="254"/>
      <c r="J15" s="252">
        <v>1</v>
      </c>
      <c r="K15" s="254"/>
      <c r="L15" s="254"/>
      <c r="M15" s="254"/>
      <c r="N15" s="254"/>
      <c r="O15" s="254"/>
      <c r="P15" s="254"/>
      <c r="Q15" s="254"/>
      <c r="R15" s="254"/>
      <c r="S15" s="337"/>
      <c r="T15" s="95">
        <f t="shared" si="0"/>
        <v>1</v>
      </c>
      <c r="U15" s="387">
        <f t="shared" si="8"/>
        <v>0</v>
      </c>
      <c r="V15" s="280">
        <f t="shared" si="1"/>
        <v>0</v>
      </c>
      <c r="W15" s="311" t="s">
        <v>227</v>
      </c>
      <c r="X15" s="388">
        <f>IF(W15=Tablas!$B$2,Tablas!$C$2,VLOOKUP(W15,Tablas!$B$2:$C$13,2,FALSE))</f>
        <v>2</v>
      </c>
      <c r="Y15" s="389">
        <f>VLOOKUP(X15,Tablas!$A$2:$C$13,3,FALSE)</f>
        <v>2</v>
      </c>
      <c r="Z15" s="368">
        <f t="shared" si="2"/>
        <v>0</v>
      </c>
      <c r="AA15" s="368" t="str">
        <f t="shared" si="3"/>
        <v/>
      </c>
      <c r="AB15" s="368" t="str">
        <f t="shared" si="4"/>
        <v/>
      </c>
      <c r="AC15" s="368" t="str">
        <f t="shared" si="5"/>
        <v/>
      </c>
      <c r="AD15" s="368" t="str">
        <f t="shared" si="6"/>
        <v/>
      </c>
      <c r="AE15" s="368" t="str">
        <f t="shared" si="7"/>
        <v/>
      </c>
    </row>
    <row r="16" spans="1:31" ht="15.75" thickBot="1" x14ac:dyDescent="0.3">
      <c r="A16" s="838"/>
      <c r="B16" s="837"/>
      <c r="C16" s="843"/>
      <c r="D16" s="462" t="s">
        <v>89</v>
      </c>
      <c r="E16" s="755">
        <v>22354.57</v>
      </c>
      <c r="F16" s="756"/>
      <c r="G16" s="770"/>
      <c r="H16" s="254"/>
      <c r="I16" s="254"/>
      <c r="J16" s="254"/>
      <c r="K16" s="254"/>
      <c r="L16" s="254"/>
      <c r="M16" s="254"/>
      <c r="N16" s="254"/>
      <c r="O16" s="254"/>
      <c r="P16" s="252">
        <v>1</v>
      </c>
      <c r="Q16" s="254"/>
      <c r="R16" s="254"/>
      <c r="S16" s="337"/>
      <c r="T16" s="95">
        <f t="shared" si="0"/>
        <v>1</v>
      </c>
      <c r="U16" s="387">
        <f t="shared" si="8"/>
        <v>0</v>
      </c>
      <c r="V16" s="280">
        <f t="shared" si="1"/>
        <v>0</v>
      </c>
      <c r="W16" s="311" t="s">
        <v>227</v>
      </c>
      <c r="X16" s="388">
        <f>IF(W16=Tablas!$B$2,Tablas!$C$2,VLOOKUP(W16,Tablas!$B$2:$C$13,2,FALSE))</f>
        <v>2</v>
      </c>
      <c r="Y16" s="389">
        <f>VLOOKUP(X16,Tablas!$A$2:$C$13,3,FALSE)</f>
        <v>2</v>
      </c>
      <c r="Z16" s="368">
        <f t="shared" si="2"/>
        <v>0</v>
      </c>
      <c r="AA16" s="368" t="str">
        <f t="shared" si="3"/>
        <v/>
      </c>
      <c r="AB16" s="368" t="str">
        <f t="shared" si="4"/>
        <v/>
      </c>
      <c r="AC16" s="368" t="str">
        <f t="shared" si="5"/>
        <v/>
      </c>
      <c r="AD16" s="368" t="str">
        <f t="shared" si="6"/>
        <v/>
      </c>
      <c r="AE16" s="368" t="str">
        <f t="shared" si="7"/>
        <v/>
      </c>
    </row>
    <row r="17" spans="1:31" ht="15.75" thickBot="1" x14ac:dyDescent="0.3">
      <c r="A17" s="838"/>
      <c r="B17" s="837"/>
      <c r="C17" s="843"/>
      <c r="D17" s="462" t="s">
        <v>90</v>
      </c>
      <c r="E17" s="755">
        <v>15493.39</v>
      </c>
      <c r="F17" s="756"/>
      <c r="G17" s="770"/>
      <c r="H17" s="254"/>
      <c r="I17" s="254"/>
      <c r="J17" s="254"/>
      <c r="K17" s="254"/>
      <c r="L17" s="254"/>
      <c r="M17" s="252">
        <v>1</v>
      </c>
      <c r="N17" s="254"/>
      <c r="O17" s="254"/>
      <c r="P17" s="254"/>
      <c r="Q17" s="254"/>
      <c r="R17" s="254"/>
      <c r="S17" s="337"/>
      <c r="T17" s="95">
        <f t="shared" si="0"/>
        <v>1</v>
      </c>
      <c r="U17" s="387">
        <f t="shared" si="8"/>
        <v>0</v>
      </c>
      <c r="V17" s="280">
        <f t="shared" si="1"/>
        <v>0</v>
      </c>
      <c r="W17" s="311" t="s">
        <v>227</v>
      </c>
      <c r="X17" s="388">
        <f>IF(W17=Tablas!$B$2,Tablas!$C$2,VLOOKUP(W17,Tablas!$B$2:$C$13,2,FALSE))</f>
        <v>2</v>
      </c>
      <c r="Y17" s="389">
        <f>VLOOKUP(X17,Tablas!$A$2:$C$13,3,FALSE)</f>
        <v>2</v>
      </c>
      <c r="Z17" s="368">
        <f t="shared" si="2"/>
        <v>0</v>
      </c>
      <c r="AA17" s="368" t="str">
        <f t="shared" si="3"/>
        <v/>
      </c>
      <c r="AB17" s="368" t="str">
        <f t="shared" si="4"/>
        <v/>
      </c>
      <c r="AC17" s="368" t="str">
        <f t="shared" si="5"/>
        <v/>
      </c>
      <c r="AD17" s="368" t="str">
        <f t="shared" si="6"/>
        <v/>
      </c>
      <c r="AE17" s="368" t="str">
        <f t="shared" si="7"/>
        <v/>
      </c>
    </row>
    <row r="18" spans="1:31" ht="15.75" thickBot="1" x14ac:dyDescent="0.3">
      <c r="A18" s="838"/>
      <c r="B18" s="837"/>
      <c r="C18" s="843"/>
      <c r="D18" s="462" t="s">
        <v>395</v>
      </c>
      <c r="E18" s="756">
        <v>6240.78</v>
      </c>
      <c r="F18" s="756"/>
      <c r="G18" s="770"/>
      <c r="H18" s="254"/>
      <c r="I18" s="254"/>
      <c r="J18" s="254"/>
      <c r="K18" s="254"/>
      <c r="L18" s="254"/>
      <c r="M18" s="254"/>
      <c r="N18" s="252">
        <v>1</v>
      </c>
      <c r="O18" s="254"/>
      <c r="P18" s="254"/>
      <c r="Q18" s="254"/>
      <c r="R18" s="254"/>
      <c r="S18" s="337"/>
      <c r="T18" s="95">
        <f t="shared" si="0"/>
        <v>1</v>
      </c>
      <c r="U18" s="387">
        <f t="shared" si="8"/>
        <v>0</v>
      </c>
      <c r="V18" s="280">
        <f t="shared" si="1"/>
        <v>0</v>
      </c>
      <c r="W18" s="311" t="s">
        <v>227</v>
      </c>
      <c r="X18" s="388">
        <f>IF(W18=Tablas!$B$2,Tablas!$C$2,VLOOKUP(W18,Tablas!$B$2:$C$13,2,FALSE))</f>
        <v>2</v>
      </c>
      <c r="Y18" s="389">
        <f>VLOOKUP(X18,Tablas!$A$2:$C$13,3,FALSE)</f>
        <v>2</v>
      </c>
      <c r="Z18" s="368">
        <f t="shared" si="2"/>
        <v>0</v>
      </c>
      <c r="AA18" s="368" t="str">
        <f t="shared" si="3"/>
        <v/>
      </c>
      <c r="AB18" s="368" t="str">
        <f t="shared" si="4"/>
        <v/>
      </c>
      <c r="AC18" s="368" t="str">
        <f t="shared" si="5"/>
        <v/>
      </c>
      <c r="AD18" s="368" t="str">
        <f t="shared" si="6"/>
        <v/>
      </c>
      <c r="AE18" s="368" t="str">
        <f t="shared" si="7"/>
        <v/>
      </c>
    </row>
    <row r="19" spans="1:31" ht="15.75" thickBot="1" x14ac:dyDescent="0.3">
      <c r="A19" s="838"/>
      <c r="B19" s="837"/>
      <c r="C19" s="843"/>
      <c r="D19" s="462" t="s">
        <v>396</v>
      </c>
      <c r="E19" s="756">
        <v>15854.28</v>
      </c>
      <c r="F19" s="756"/>
      <c r="G19" s="770"/>
      <c r="H19" s="254"/>
      <c r="I19" s="254"/>
      <c r="J19" s="254"/>
      <c r="K19" s="254"/>
      <c r="L19" s="254"/>
      <c r="M19" s="254"/>
      <c r="N19" s="254"/>
      <c r="O19" s="252">
        <v>1</v>
      </c>
      <c r="P19" s="254"/>
      <c r="Q19" s="254"/>
      <c r="R19" s="254"/>
      <c r="S19" s="337"/>
      <c r="T19" s="95">
        <f t="shared" si="0"/>
        <v>1</v>
      </c>
      <c r="U19" s="387">
        <f t="shared" si="8"/>
        <v>0</v>
      </c>
      <c r="V19" s="280">
        <f t="shared" si="1"/>
        <v>0</v>
      </c>
      <c r="W19" s="311" t="s">
        <v>227</v>
      </c>
      <c r="X19" s="388">
        <f>IF(W19=Tablas!$B$2,Tablas!$C$2,VLOOKUP(W19,Tablas!$B$2:$C$13,2,FALSE))</f>
        <v>2</v>
      </c>
      <c r="Y19" s="389">
        <f>VLOOKUP(X19,Tablas!$A$2:$C$13,3,FALSE)</f>
        <v>2</v>
      </c>
      <c r="Z19" s="368">
        <f t="shared" si="2"/>
        <v>0</v>
      </c>
      <c r="AA19" s="368" t="str">
        <f t="shared" si="3"/>
        <v/>
      </c>
      <c r="AB19" s="368" t="str">
        <f t="shared" si="4"/>
        <v/>
      </c>
      <c r="AC19" s="368" t="str">
        <f t="shared" si="5"/>
        <v/>
      </c>
      <c r="AD19" s="368" t="str">
        <f t="shared" si="6"/>
        <v/>
      </c>
      <c r="AE19" s="368" t="str">
        <f t="shared" si="7"/>
        <v/>
      </c>
    </row>
    <row r="20" spans="1:31" ht="15.75" thickBot="1" x14ac:dyDescent="0.3">
      <c r="A20" s="838"/>
      <c r="B20" s="837"/>
      <c r="C20" s="844"/>
      <c r="D20" s="462" t="s">
        <v>91</v>
      </c>
      <c r="E20" s="756">
        <v>2026.83</v>
      </c>
      <c r="F20" s="756"/>
      <c r="G20" s="770"/>
      <c r="H20" s="254"/>
      <c r="I20" s="254"/>
      <c r="J20" s="254"/>
      <c r="K20" s="254"/>
      <c r="L20" s="254"/>
      <c r="M20" s="254"/>
      <c r="N20" s="254"/>
      <c r="O20" s="252">
        <v>1</v>
      </c>
      <c r="P20" s="254"/>
      <c r="Q20" s="254"/>
      <c r="R20" s="254"/>
      <c r="S20" s="337"/>
      <c r="T20" s="95">
        <f t="shared" si="0"/>
        <v>1</v>
      </c>
      <c r="U20" s="387">
        <f t="shared" si="8"/>
        <v>0</v>
      </c>
      <c r="V20" s="280">
        <f t="shared" si="1"/>
        <v>0</v>
      </c>
      <c r="W20" s="311" t="s">
        <v>227</v>
      </c>
      <c r="X20" s="388">
        <f>IF(W20=Tablas!$B$2,Tablas!$C$2,VLOOKUP(W20,Tablas!$B$2:$C$13,2,FALSE))</f>
        <v>2</v>
      </c>
      <c r="Y20" s="389">
        <f>VLOOKUP(X20,Tablas!$A$2:$C$13,3,FALSE)</f>
        <v>2</v>
      </c>
      <c r="Z20" s="368">
        <f t="shared" si="2"/>
        <v>0</v>
      </c>
      <c r="AA20" s="368" t="str">
        <f t="shared" si="3"/>
        <v/>
      </c>
      <c r="AB20" s="368" t="str">
        <f t="shared" si="4"/>
        <v/>
      </c>
      <c r="AC20" s="368" t="str">
        <f t="shared" si="5"/>
        <v/>
      </c>
      <c r="AD20" s="368" t="str">
        <f t="shared" si="6"/>
        <v/>
      </c>
      <c r="AE20" s="368" t="str">
        <f t="shared" si="7"/>
        <v/>
      </c>
    </row>
    <row r="21" spans="1:31" ht="15.75" thickBot="1" x14ac:dyDescent="0.3">
      <c r="A21" s="838"/>
      <c r="B21" s="837"/>
      <c r="C21" s="842" t="s">
        <v>383</v>
      </c>
      <c r="D21" s="462" t="s">
        <v>397</v>
      </c>
      <c r="E21" s="756"/>
      <c r="F21" s="756"/>
      <c r="G21" s="770"/>
      <c r="H21" s="252">
        <v>1</v>
      </c>
      <c r="I21" s="252"/>
      <c r="J21" s="252"/>
      <c r="K21" s="252"/>
      <c r="L21" s="252"/>
      <c r="M21" s="252"/>
      <c r="N21" s="252">
        <v>1</v>
      </c>
      <c r="O21" s="252"/>
      <c r="P21" s="252"/>
      <c r="Q21" s="252"/>
      <c r="R21" s="252"/>
      <c r="S21" s="252"/>
      <c r="T21" s="95">
        <f t="shared" si="0"/>
        <v>2</v>
      </c>
      <c r="U21" s="387">
        <f t="shared" si="8"/>
        <v>0</v>
      </c>
      <c r="V21" s="280">
        <f t="shared" si="1"/>
        <v>0</v>
      </c>
      <c r="W21" s="311" t="s">
        <v>227</v>
      </c>
      <c r="X21" s="388">
        <f>IF(W21=Tablas!$B$2,Tablas!$C$2,VLOOKUP(W21,Tablas!$B$2:$C$13,2,FALSE))</f>
        <v>2</v>
      </c>
      <c r="Y21" s="389">
        <f>VLOOKUP(X21,Tablas!$A$2:$C$13,3,FALSE)</f>
        <v>2</v>
      </c>
      <c r="Z21" s="368">
        <f t="shared" si="2"/>
        <v>0</v>
      </c>
      <c r="AA21" s="368" t="str">
        <f t="shared" si="3"/>
        <v/>
      </c>
      <c r="AB21" s="368" t="str">
        <f t="shared" si="4"/>
        <v/>
      </c>
      <c r="AC21" s="368" t="str">
        <f t="shared" si="5"/>
        <v/>
      </c>
      <c r="AD21" s="368" t="str">
        <f t="shared" si="6"/>
        <v/>
      </c>
      <c r="AE21" s="368" t="str">
        <f t="shared" si="7"/>
        <v/>
      </c>
    </row>
    <row r="22" spans="1:31" ht="15.75" thickBot="1" x14ac:dyDescent="0.3">
      <c r="A22" s="838"/>
      <c r="B22" s="837"/>
      <c r="C22" s="844"/>
      <c r="D22" s="462" t="s">
        <v>398</v>
      </c>
      <c r="E22" s="756"/>
      <c r="F22" s="756"/>
      <c r="G22" s="770"/>
      <c r="H22" s="299">
        <v>1</v>
      </c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95">
        <f t="shared" si="0"/>
        <v>1</v>
      </c>
      <c r="U22" s="387">
        <f t="shared" si="8"/>
        <v>0</v>
      </c>
      <c r="V22" s="280">
        <f t="shared" si="1"/>
        <v>0</v>
      </c>
      <c r="W22" s="311" t="s">
        <v>227</v>
      </c>
      <c r="X22" s="388">
        <f>IF(W22=Tablas!$B$2,Tablas!$C$2,VLOOKUP(W22,Tablas!$B$2:$C$13,2,FALSE))</f>
        <v>2</v>
      </c>
      <c r="Y22" s="389">
        <f>VLOOKUP(X22,Tablas!$A$2:$C$13,3,FALSE)</f>
        <v>2</v>
      </c>
      <c r="Z22" s="368">
        <f t="shared" si="2"/>
        <v>0</v>
      </c>
      <c r="AA22" s="368" t="str">
        <f t="shared" si="3"/>
        <v/>
      </c>
      <c r="AB22" s="368" t="str">
        <f t="shared" si="4"/>
        <v/>
      </c>
      <c r="AC22" s="368" t="str">
        <f t="shared" si="5"/>
        <v/>
      </c>
      <c r="AD22" s="368" t="str">
        <f t="shared" si="6"/>
        <v/>
      </c>
      <c r="AE22" s="368" t="str">
        <f t="shared" si="7"/>
        <v/>
      </c>
    </row>
    <row r="23" spans="1:31" ht="15.75" thickBot="1" x14ac:dyDescent="0.3">
      <c r="A23" s="838"/>
      <c r="B23" s="837"/>
      <c r="C23" s="842" t="s">
        <v>384</v>
      </c>
      <c r="D23" s="462" t="s">
        <v>399</v>
      </c>
      <c r="E23" s="756">
        <v>70.5</v>
      </c>
      <c r="F23" s="756"/>
      <c r="G23" s="770"/>
      <c r="H23" s="271">
        <v>31</v>
      </c>
      <c r="I23" s="271">
        <v>28</v>
      </c>
      <c r="J23" s="271">
        <v>31</v>
      </c>
      <c r="K23" s="271">
        <v>30</v>
      </c>
      <c r="L23" s="271">
        <v>31</v>
      </c>
      <c r="M23" s="271">
        <v>30</v>
      </c>
      <c r="N23" s="271">
        <v>31</v>
      </c>
      <c r="O23" s="271">
        <v>31</v>
      </c>
      <c r="P23" s="271">
        <v>30</v>
      </c>
      <c r="Q23" s="271">
        <v>31</v>
      </c>
      <c r="R23" s="271">
        <v>30</v>
      </c>
      <c r="S23" s="271">
        <v>31</v>
      </c>
      <c r="T23" s="95">
        <f t="shared" si="0"/>
        <v>365</v>
      </c>
      <c r="U23" s="387">
        <f t="shared" si="8"/>
        <v>0</v>
      </c>
      <c r="V23" s="280">
        <f t="shared" si="1"/>
        <v>0</v>
      </c>
      <c r="W23" s="311" t="s">
        <v>227</v>
      </c>
      <c r="X23" s="388">
        <f>IF(W23=Tablas!$B$2,Tablas!$C$2,VLOOKUP(W23,Tablas!$B$2:$C$13,2,FALSE))</f>
        <v>2</v>
      </c>
      <c r="Y23" s="389">
        <f>VLOOKUP(X23,Tablas!$A$2:$C$13,3,FALSE)</f>
        <v>2</v>
      </c>
      <c r="Z23" s="368">
        <f t="shared" si="2"/>
        <v>0</v>
      </c>
      <c r="AA23" s="368" t="str">
        <f t="shared" si="3"/>
        <v/>
      </c>
      <c r="AB23" s="368" t="str">
        <f t="shared" si="4"/>
        <v/>
      </c>
      <c r="AC23" s="368" t="str">
        <f t="shared" si="5"/>
        <v/>
      </c>
      <c r="AD23" s="368" t="str">
        <f t="shared" si="6"/>
        <v/>
      </c>
      <c r="AE23" s="368" t="str">
        <f t="shared" si="7"/>
        <v/>
      </c>
    </row>
    <row r="24" spans="1:31" ht="15.75" thickBot="1" x14ac:dyDescent="0.3">
      <c r="A24" s="838"/>
      <c r="B24" s="837"/>
      <c r="C24" s="845"/>
      <c r="D24" s="462" t="s">
        <v>400</v>
      </c>
      <c r="E24" s="756">
        <v>70.5</v>
      </c>
      <c r="F24" s="756"/>
      <c r="G24" s="770"/>
      <c r="H24" s="252">
        <v>1</v>
      </c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337"/>
      <c r="T24" s="95">
        <f t="shared" si="0"/>
        <v>1</v>
      </c>
      <c r="U24" s="387">
        <f t="shared" si="8"/>
        <v>0</v>
      </c>
      <c r="V24" s="280">
        <f t="shared" si="1"/>
        <v>0</v>
      </c>
      <c r="W24" s="311" t="s">
        <v>227</v>
      </c>
      <c r="X24" s="388">
        <f>IF(W24=Tablas!$B$2,Tablas!$C$2,VLOOKUP(W24,Tablas!$B$2:$C$13,2,FALSE))</f>
        <v>2</v>
      </c>
      <c r="Y24" s="389">
        <f>VLOOKUP(X24,Tablas!$A$2:$C$13,3,FALSE)</f>
        <v>2</v>
      </c>
      <c r="Z24" s="368">
        <f t="shared" si="2"/>
        <v>0</v>
      </c>
      <c r="AA24" s="368" t="str">
        <f t="shared" si="3"/>
        <v/>
      </c>
      <c r="AB24" s="368" t="str">
        <f t="shared" si="4"/>
        <v/>
      </c>
      <c r="AC24" s="368" t="str">
        <f t="shared" si="5"/>
        <v/>
      </c>
      <c r="AD24" s="368" t="str">
        <f t="shared" si="6"/>
        <v/>
      </c>
      <c r="AE24" s="368" t="str">
        <f t="shared" si="7"/>
        <v/>
      </c>
    </row>
    <row r="25" spans="1:31" ht="15.75" thickBot="1" x14ac:dyDescent="0.3">
      <c r="A25" s="838"/>
      <c r="B25" s="837"/>
      <c r="C25" s="845"/>
      <c r="D25" s="462" t="s">
        <v>402</v>
      </c>
      <c r="E25" s="756"/>
      <c r="F25" s="756"/>
      <c r="G25" s="770"/>
      <c r="H25" s="252">
        <v>1</v>
      </c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337"/>
      <c r="T25" s="95">
        <f t="shared" si="0"/>
        <v>1</v>
      </c>
      <c r="U25" s="387">
        <f t="shared" si="8"/>
        <v>0</v>
      </c>
      <c r="V25" s="280">
        <f t="shared" si="1"/>
        <v>0</v>
      </c>
      <c r="W25" s="311" t="s">
        <v>227</v>
      </c>
      <c r="X25" s="388">
        <f>IF(W25=Tablas!$B$2,Tablas!$C$2,VLOOKUP(W25,Tablas!$B$2:$C$13,2,FALSE))</f>
        <v>2</v>
      </c>
      <c r="Y25" s="389">
        <f>VLOOKUP(X25,Tablas!$A$2:$C$13,3,FALSE)</f>
        <v>2</v>
      </c>
      <c r="Z25" s="368">
        <f t="shared" si="2"/>
        <v>0</v>
      </c>
      <c r="AA25" s="368" t="str">
        <f t="shared" si="3"/>
        <v/>
      </c>
      <c r="AB25" s="368" t="str">
        <f t="shared" si="4"/>
        <v/>
      </c>
      <c r="AC25" s="368" t="str">
        <f t="shared" si="5"/>
        <v/>
      </c>
      <c r="AD25" s="368" t="str">
        <f t="shared" si="6"/>
        <v/>
      </c>
      <c r="AE25" s="368" t="str">
        <f t="shared" si="7"/>
        <v/>
      </c>
    </row>
    <row r="26" spans="1:31" ht="15.75" thickBot="1" x14ac:dyDescent="0.3">
      <c r="A26" s="838"/>
      <c r="B26" s="837"/>
      <c r="C26" s="845"/>
      <c r="D26" s="462" t="s">
        <v>403</v>
      </c>
      <c r="E26" s="756">
        <v>70.5</v>
      </c>
      <c r="F26" s="756"/>
      <c r="G26" s="770"/>
      <c r="H26" s="252">
        <v>1</v>
      </c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337"/>
      <c r="T26" s="207">
        <f t="shared" si="0"/>
        <v>1</v>
      </c>
      <c r="U26" s="387">
        <f t="shared" si="8"/>
        <v>0</v>
      </c>
      <c r="V26" s="298">
        <f t="shared" si="1"/>
        <v>0</v>
      </c>
      <c r="W26" s="311" t="s">
        <v>231</v>
      </c>
      <c r="X26" s="388">
        <f>IF(W26=Tablas!$B$2,Tablas!$C$2,VLOOKUP(W26,Tablas!$B$2:$C$13,2,FALSE))</f>
        <v>6</v>
      </c>
      <c r="Y26" s="389">
        <f>VLOOKUP(X26,Tablas!$A$2:$C$13,3,FALSE)</f>
        <v>6</v>
      </c>
      <c r="Z26" s="368" t="str">
        <f t="shared" si="2"/>
        <v/>
      </c>
      <c r="AA26" s="368" t="str">
        <f t="shared" si="3"/>
        <v/>
      </c>
      <c r="AB26" s="368" t="str">
        <f t="shared" si="4"/>
        <v/>
      </c>
      <c r="AC26" s="368" t="str">
        <f t="shared" si="5"/>
        <v/>
      </c>
      <c r="AD26" s="368">
        <f t="shared" si="6"/>
        <v>0</v>
      </c>
      <c r="AE26" s="368" t="str">
        <f t="shared" si="7"/>
        <v/>
      </c>
    </row>
    <row r="27" spans="1:31" ht="15.75" thickBot="1" x14ac:dyDescent="0.3">
      <c r="A27" s="838"/>
      <c r="B27" s="837"/>
      <c r="C27" s="844"/>
      <c r="D27" s="462" t="s">
        <v>404</v>
      </c>
      <c r="E27" s="756">
        <v>70.5</v>
      </c>
      <c r="F27" s="756"/>
      <c r="G27" s="770"/>
      <c r="H27" s="252">
        <v>1</v>
      </c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337"/>
      <c r="T27" s="95">
        <f t="shared" si="0"/>
        <v>1</v>
      </c>
      <c r="U27" s="387">
        <f t="shared" si="8"/>
        <v>0</v>
      </c>
      <c r="V27" s="280">
        <f t="shared" si="1"/>
        <v>0</v>
      </c>
      <c r="W27" s="311" t="s">
        <v>227</v>
      </c>
      <c r="X27" s="388">
        <f>IF(W27=Tablas!$B$2,Tablas!$C$2,VLOOKUP(W27,Tablas!$B$2:$C$13,2,FALSE))</f>
        <v>2</v>
      </c>
      <c r="Y27" s="389">
        <f>VLOOKUP(X27,Tablas!$A$2:$C$13,3,FALSE)</f>
        <v>2</v>
      </c>
      <c r="Z27" s="368">
        <f t="shared" si="2"/>
        <v>0</v>
      </c>
      <c r="AA27" s="368" t="str">
        <f t="shared" si="3"/>
        <v/>
      </c>
      <c r="AB27" s="368" t="str">
        <f t="shared" si="4"/>
        <v/>
      </c>
      <c r="AC27" s="368" t="str">
        <f t="shared" si="5"/>
        <v/>
      </c>
      <c r="AD27" s="368" t="str">
        <f t="shared" si="6"/>
        <v/>
      </c>
      <c r="AE27" s="368" t="str">
        <f t="shared" si="7"/>
        <v/>
      </c>
    </row>
    <row r="28" spans="1:31" ht="15.75" thickBot="1" x14ac:dyDescent="0.3">
      <c r="A28" s="838"/>
      <c r="B28" s="837"/>
      <c r="C28" s="265" t="s">
        <v>385</v>
      </c>
      <c r="D28" s="238"/>
      <c r="E28" s="757"/>
      <c r="F28" s="757"/>
      <c r="G28" s="757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66"/>
      <c r="S28" s="273"/>
      <c r="T28" s="270"/>
      <c r="U28" s="282">
        <f>SUM(U5:U27)</f>
        <v>0</v>
      </c>
      <c r="V28" s="282">
        <f>SUM(V5:V27)</f>
        <v>0</v>
      </c>
      <c r="W28" s="120"/>
      <c r="X28" s="120"/>
      <c r="Y28" s="120"/>
      <c r="Z28" s="282">
        <f t="shared" ref="Z28:AE28" si="9">SUM(Z5:Z27)</f>
        <v>0</v>
      </c>
      <c r="AA28" s="282">
        <f t="shared" si="9"/>
        <v>0</v>
      </c>
      <c r="AB28" s="282">
        <f t="shared" si="9"/>
        <v>0</v>
      </c>
      <c r="AC28" s="282">
        <f t="shared" si="9"/>
        <v>0</v>
      </c>
      <c r="AD28" s="282">
        <f t="shared" si="9"/>
        <v>0</v>
      </c>
      <c r="AE28" s="282">
        <f t="shared" si="9"/>
        <v>0</v>
      </c>
    </row>
    <row r="29" spans="1:31" ht="15.75" thickBot="1" x14ac:dyDescent="0.3">
      <c r="A29" s="838"/>
      <c r="B29" s="837"/>
      <c r="C29" s="277" t="s">
        <v>386</v>
      </c>
      <c r="D29" s="238"/>
      <c r="E29" s="757"/>
      <c r="F29" s="757"/>
      <c r="G29" s="758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8"/>
      <c r="T29" s="269"/>
      <c r="U29" s="281">
        <f>SUM(U28)</f>
        <v>0</v>
      </c>
      <c r="V29" s="281">
        <f>SUM(V28)</f>
        <v>0</v>
      </c>
      <c r="W29" s="121"/>
      <c r="X29" s="313"/>
      <c r="Y29" s="313"/>
      <c r="Z29" s="281">
        <f t="shared" ref="Z29" si="10">SUM(Z28)</f>
        <v>0</v>
      </c>
      <c r="AA29" s="281">
        <f t="shared" ref="AA29:AE29" si="11">SUM(AA28)</f>
        <v>0</v>
      </c>
      <c r="AB29" s="281">
        <f t="shared" si="11"/>
        <v>0</v>
      </c>
      <c r="AC29" s="281">
        <f t="shared" si="11"/>
        <v>0</v>
      </c>
      <c r="AD29" s="281">
        <f t="shared" si="11"/>
        <v>0</v>
      </c>
      <c r="AE29" s="281">
        <f t="shared" si="11"/>
        <v>0</v>
      </c>
    </row>
    <row r="30" spans="1:31" ht="15" customHeight="1" thickBot="1" x14ac:dyDescent="0.3">
      <c r="A30" s="838" t="s">
        <v>305</v>
      </c>
      <c r="B30" s="837" t="s">
        <v>102</v>
      </c>
      <c r="C30" s="839" t="s">
        <v>380</v>
      </c>
      <c r="D30" s="463" t="s">
        <v>387</v>
      </c>
      <c r="E30" s="753">
        <v>11788.09</v>
      </c>
      <c r="F30" s="754" t="s">
        <v>65</v>
      </c>
      <c r="G30" s="770"/>
      <c r="H30" s="252">
        <v>1</v>
      </c>
      <c r="I30" s="252">
        <v>1</v>
      </c>
      <c r="J30" s="252">
        <v>1</v>
      </c>
      <c r="K30" s="252">
        <v>1</v>
      </c>
      <c r="L30" s="252">
        <v>1</v>
      </c>
      <c r="M30" s="252">
        <v>1</v>
      </c>
      <c r="N30" s="252">
        <v>1</v>
      </c>
      <c r="O30" s="252">
        <v>1</v>
      </c>
      <c r="P30" s="252">
        <v>1</v>
      </c>
      <c r="Q30" s="252">
        <v>1</v>
      </c>
      <c r="R30" s="252">
        <v>1</v>
      </c>
      <c r="S30" s="335">
        <v>1</v>
      </c>
      <c r="T30" s="111">
        <f t="shared" ref="T30:T52" si="12">SUM(H30:S30)</f>
        <v>12</v>
      </c>
      <c r="U30" s="387">
        <f t="shared" ref="U30:U52" si="13">IF($G30=0,0,($E30/$G30)*$T30)</f>
        <v>0</v>
      </c>
      <c r="V30" s="301">
        <f t="shared" ref="V30:V52" si="14">U30/1700</f>
        <v>0</v>
      </c>
      <c r="W30" s="311" t="s">
        <v>227</v>
      </c>
      <c r="X30" s="388">
        <f>IF(W30=Tablas!$B$2,Tablas!$C$2,VLOOKUP(W30,Tablas!$B$2:$C$13,2,FALSE))</f>
        <v>2</v>
      </c>
      <c r="Y30" s="389">
        <f>VLOOKUP(X30,Tablas!$A$2:$C$13,3,FALSE)</f>
        <v>2</v>
      </c>
      <c r="Z30" s="368">
        <f t="shared" ref="Z30:Z52" si="15">IF($X30=2,($U30),"")</f>
        <v>0</v>
      </c>
      <c r="AA30" s="368" t="str">
        <f t="shared" ref="AA30:AA52" si="16">IF($X30=3,($U30),"")</f>
        <v/>
      </c>
      <c r="AB30" s="368" t="str">
        <f t="shared" ref="AB30:AB52" si="17">IF($X30=4,($U30),"")</f>
        <v/>
      </c>
      <c r="AC30" s="368" t="str">
        <f t="shared" ref="AC30:AC52" si="18">IF($X30=5,($U30),"")</f>
        <v/>
      </c>
      <c r="AD30" s="368" t="str">
        <f t="shared" ref="AD30:AD52" si="19">IF($X30=6,($U30),"")</f>
        <v/>
      </c>
      <c r="AE30" s="368" t="str">
        <f t="shared" ref="AE30:AE52" si="20">IF($X30=7,($U30),"")</f>
        <v/>
      </c>
    </row>
    <row r="31" spans="1:31" ht="15.75" thickBot="1" x14ac:dyDescent="0.3">
      <c r="A31" s="838"/>
      <c r="B31" s="837"/>
      <c r="C31" s="840"/>
      <c r="D31" s="462" t="s">
        <v>388</v>
      </c>
      <c r="E31" s="755">
        <v>94</v>
      </c>
      <c r="F31" s="756" t="s">
        <v>65</v>
      </c>
      <c r="G31" s="770"/>
      <c r="H31" s="252">
        <v>1</v>
      </c>
      <c r="I31" s="252">
        <v>1</v>
      </c>
      <c r="J31" s="252">
        <v>1</v>
      </c>
      <c r="K31" s="252">
        <v>1</v>
      </c>
      <c r="L31" s="252">
        <v>1</v>
      </c>
      <c r="M31" s="252">
        <v>1</v>
      </c>
      <c r="N31" s="252">
        <v>1</v>
      </c>
      <c r="O31" s="252">
        <v>1</v>
      </c>
      <c r="P31" s="252">
        <v>1</v>
      </c>
      <c r="Q31" s="252">
        <v>1</v>
      </c>
      <c r="R31" s="252">
        <v>1</v>
      </c>
      <c r="S31" s="336">
        <v>1</v>
      </c>
      <c r="T31" s="95">
        <f t="shared" si="12"/>
        <v>12</v>
      </c>
      <c r="U31" s="387">
        <f t="shared" si="13"/>
        <v>0</v>
      </c>
      <c r="V31" s="297">
        <f t="shared" si="14"/>
        <v>0</v>
      </c>
      <c r="W31" s="311" t="s">
        <v>227</v>
      </c>
      <c r="X31" s="388">
        <f>IF(W31=Tablas!$B$2,Tablas!$C$2,VLOOKUP(W31,Tablas!$B$2:$C$13,2,FALSE))</f>
        <v>2</v>
      </c>
      <c r="Y31" s="389">
        <f>VLOOKUP(X31,Tablas!$A$2:$C$13,3,FALSE)</f>
        <v>2</v>
      </c>
      <c r="Z31" s="368">
        <f t="shared" si="15"/>
        <v>0</v>
      </c>
      <c r="AA31" s="368" t="str">
        <f t="shared" si="16"/>
        <v/>
      </c>
      <c r="AB31" s="368" t="str">
        <f t="shared" si="17"/>
        <v/>
      </c>
      <c r="AC31" s="368" t="str">
        <f t="shared" si="18"/>
        <v/>
      </c>
      <c r="AD31" s="368" t="str">
        <f t="shared" si="19"/>
        <v/>
      </c>
      <c r="AE31" s="368" t="str">
        <f t="shared" si="20"/>
        <v/>
      </c>
    </row>
    <row r="32" spans="1:31" ht="15.75" thickBot="1" x14ac:dyDescent="0.3">
      <c r="A32" s="838"/>
      <c r="B32" s="837"/>
      <c r="C32" s="840"/>
      <c r="D32" s="462" t="s">
        <v>389</v>
      </c>
      <c r="E32" s="755">
        <v>26</v>
      </c>
      <c r="F32" s="756" t="s">
        <v>65</v>
      </c>
      <c r="G32" s="770"/>
      <c r="H32" s="252">
        <v>1</v>
      </c>
      <c r="I32" s="254"/>
      <c r="J32" s="252">
        <v>1</v>
      </c>
      <c r="K32" s="254"/>
      <c r="L32" s="252">
        <v>1</v>
      </c>
      <c r="M32" s="254"/>
      <c r="N32" s="252">
        <v>1</v>
      </c>
      <c r="O32" s="254"/>
      <c r="P32" s="252">
        <v>1</v>
      </c>
      <c r="Q32" s="254"/>
      <c r="R32" s="252">
        <v>1</v>
      </c>
      <c r="S32" s="337"/>
      <c r="T32" s="95">
        <f t="shared" si="12"/>
        <v>6</v>
      </c>
      <c r="U32" s="387">
        <f t="shared" si="13"/>
        <v>0</v>
      </c>
      <c r="V32" s="280">
        <f t="shared" si="14"/>
        <v>0</v>
      </c>
      <c r="W32" s="311" t="s">
        <v>227</v>
      </c>
      <c r="X32" s="388">
        <f>IF(W32=Tablas!$B$2,Tablas!$C$2,VLOOKUP(W32,Tablas!$B$2:$C$13,2,FALSE))</f>
        <v>2</v>
      </c>
      <c r="Y32" s="389">
        <f>VLOOKUP(X32,Tablas!$A$2:$C$13,3,FALSE)</f>
        <v>2</v>
      </c>
      <c r="Z32" s="368">
        <f t="shared" si="15"/>
        <v>0</v>
      </c>
      <c r="AA32" s="368" t="str">
        <f t="shared" si="16"/>
        <v/>
      </c>
      <c r="AB32" s="368" t="str">
        <f t="shared" si="17"/>
        <v/>
      </c>
      <c r="AC32" s="368" t="str">
        <f t="shared" si="18"/>
        <v/>
      </c>
      <c r="AD32" s="368" t="str">
        <f t="shared" si="19"/>
        <v/>
      </c>
      <c r="AE32" s="368" t="str">
        <f t="shared" si="20"/>
        <v/>
      </c>
    </row>
    <row r="33" spans="1:31" ht="15.75" thickBot="1" x14ac:dyDescent="0.3">
      <c r="A33" s="838"/>
      <c r="B33" s="837"/>
      <c r="C33" s="840"/>
      <c r="D33" s="462" t="s">
        <v>390</v>
      </c>
      <c r="E33" s="755"/>
      <c r="F33" s="756" t="s">
        <v>65</v>
      </c>
      <c r="G33" s="770"/>
      <c r="H33" s="252">
        <v>1</v>
      </c>
      <c r="I33" s="254"/>
      <c r="J33" s="252">
        <v>1</v>
      </c>
      <c r="K33" s="254"/>
      <c r="L33" s="252">
        <v>1</v>
      </c>
      <c r="M33" s="254"/>
      <c r="N33" s="252">
        <v>1</v>
      </c>
      <c r="O33" s="254"/>
      <c r="P33" s="252">
        <v>1</v>
      </c>
      <c r="Q33" s="254"/>
      <c r="R33" s="252">
        <v>1</v>
      </c>
      <c r="S33" s="337"/>
      <c r="T33" s="95">
        <f t="shared" si="12"/>
        <v>6</v>
      </c>
      <c r="U33" s="387">
        <f t="shared" si="13"/>
        <v>0</v>
      </c>
      <c r="V33" s="280">
        <f t="shared" si="14"/>
        <v>0</v>
      </c>
      <c r="W33" s="311" t="s">
        <v>227</v>
      </c>
      <c r="X33" s="388">
        <f>IF(W33=Tablas!$B$2,Tablas!$C$2,VLOOKUP(W33,Tablas!$B$2:$C$13,2,FALSE))</f>
        <v>2</v>
      </c>
      <c r="Y33" s="389">
        <f>VLOOKUP(X33,Tablas!$A$2:$C$13,3,FALSE)</f>
        <v>2</v>
      </c>
      <c r="Z33" s="368">
        <f t="shared" si="15"/>
        <v>0</v>
      </c>
      <c r="AA33" s="368" t="str">
        <f t="shared" si="16"/>
        <v/>
      </c>
      <c r="AB33" s="368" t="str">
        <f t="shared" si="17"/>
        <v/>
      </c>
      <c r="AC33" s="368" t="str">
        <f t="shared" si="18"/>
        <v/>
      </c>
      <c r="AD33" s="368" t="str">
        <f t="shared" si="19"/>
        <v/>
      </c>
      <c r="AE33" s="368" t="str">
        <f t="shared" si="20"/>
        <v/>
      </c>
    </row>
    <row r="34" spans="1:31" ht="15.75" thickBot="1" x14ac:dyDescent="0.3">
      <c r="A34" s="838"/>
      <c r="B34" s="837"/>
      <c r="C34" s="840"/>
      <c r="D34" s="462" t="s">
        <v>391</v>
      </c>
      <c r="E34" s="755">
        <v>260</v>
      </c>
      <c r="F34" s="756" t="s">
        <v>65</v>
      </c>
      <c r="G34" s="770"/>
      <c r="H34" s="252">
        <v>1</v>
      </c>
      <c r="I34" s="254"/>
      <c r="J34" s="252">
        <v>1</v>
      </c>
      <c r="K34" s="254"/>
      <c r="L34" s="252">
        <v>1</v>
      </c>
      <c r="M34" s="254"/>
      <c r="N34" s="252">
        <v>1</v>
      </c>
      <c r="O34" s="254"/>
      <c r="P34" s="252">
        <v>1</v>
      </c>
      <c r="Q34" s="254"/>
      <c r="R34" s="252">
        <v>1</v>
      </c>
      <c r="S34" s="337"/>
      <c r="T34" s="95">
        <f t="shared" si="12"/>
        <v>6</v>
      </c>
      <c r="U34" s="387">
        <f t="shared" si="13"/>
        <v>0</v>
      </c>
      <c r="V34" s="280">
        <f t="shared" si="14"/>
        <v>0</v>
      </c>
      <c r="W34" s="311" t="s">
        <v>227</v>
      </c>
      <c r="X34" s="388">
        <f>IF(W34=Tablas!$B$2,Tablas!$C$2,VLOOKUP(W34,Tablas!$B$2:$C$13,2,FALSE))</f>
        <v>2</v>
      </c>
      <c r="Y34" s="389">
        <f>VLOOKUP(X34,Tablas!$A$2:$C$13,3,FALSE)</f>
        <v>2</v>
      </c>
      <c r="Z34" s="368">
        <f t="shared" si="15"/>
        <v>0</v>
      </c>
      <c r="AA34" s="368" t="str">
        <f t="shared" si="16"/>
        <v/>
      </c>
      <c r="AB34" s="368" t="str">
        <f t="shared" si="17"/>
        <v/>
      </c>
      <c r="AC34" s="368" t="str">
        <f t="shared" si="18"/>
        <v/>
      </c>
      <c r="AD34" s="368" t="str">
        <f t="shared" si="19"/>
        <v/>
      </c>
      <c r="AE34" s="368" t="str">
        <f t="shared" si="20"/>
        <v/>
      </c>
    </row>
    <row r="35" spans="1:31" ht="15.75" thickBot="1" x14ac:dyDescent="0.3">
      <c r="A35" s="838"/>
      <c r="B35" s="837"/>
      <c r="C35" s="840"/>
      <c r="D35" s="462" t="s">
        <v>392</v>
      </c>
      <c r="E35" s="755">
        <v>260</v>
      </c>
      <c r="F35" s="756" t="s">
        <v>65</v>
      </c>
      <c r="G35" s="770"/>
      <c r="H35" s="252">
        <v>1</v>
      </c>
      <c r="I35" s="254"/>
      <c r="J35" s="252">
        <v>1</v>
      </c>
      <c r="K35" s="254"/>
      <c r="L35" s="252">
        <v>1</v>
      </c>
      <c r="M35" s="254"/>
      <c r="N35" s="252">
        <v>1</v>
      </c>
      <c r="O35" s="254"/>
      <c r="P35" s="252">
        <v>1</v>
      </c>
      <c r="Q35" s="254"/>
      <c r="R35" s="252">
        <v>1</v>
      </c>
      <c r="S35" s="337"/>
      <c r="T35" s="95">
        <f t="shared" si="12"/>
        <v>6</v>
      </c>
      <c r="U35" s="387">
        <f t="shared" si="13"/>
        <v>0</v>
      </c>
      <c r="V35" s="280">
        <f t="shared" si="14"/>
        <v>0</v>
      </c>
      <c r="W35" s="311" t="s">
        <v>227</v>
      </c>
      <c r="X35" s="388">
        <f>IF(W35=Tablas!$B$2,Tablas!$C$2,VLOOKUP(W35,Tablas!$B$2:$C$13,2,FALSE))</f>
        <v>2</v>
      </c>
      <c r="Y35" s="389">
        <f>VLOOKUP(X35,Tablas!$A$2:$C$13,3,FALSE)</f>
        <v>2</v>
      </c>
      <c r="Z35" s="368">
        <f t="shared" si="15"/>
        <v>0</v>
      </c>
      <c r="AA35" s="368" t="str">
        <f t="shared" si="16"/>
        <v/>
      </c>
      <c r="AB35" s="368" t="str">
        <f t="shared" si="17"/>
        <v/>
      </c>
      <c r="AC35" s="368" t="str">
        <f t="shared" si="18"/>
        <v/>
      </c>
      <c r="AD35" s="368" t="str">
        <f t="shared" si="19"/>
        <v/>
      </c>
      <c r="AE35" s="368" t="str">
        <f t="shared" si="20"/>
        <v/>
      </c>
    </row>
    <row r="36" spans="1:31" ht="15.75" thickBot="1" x14ac:dyDescent="0.3">
      <c r="A36" s="838"/>
      <c r="B36" s="837"/>
      <c r="C36" s="840"/>
      <c r="D36" s="462" t="s">
        <v>393</v>
      </c>
      <c r="E36" s="755">
        <v>300</v>
      </c>
      <c r="F36" s="756" t="s">
        <v>65</v>
      </c>
      <c r="G36" s="770"/>
      <c r="H36" s="252">
        <v>1</v>
      </c>
      <c r="I36" s="254"/>
      <c r="J36" s="252">
        <v>1</v>
      </c>
      <c r="K36" s="254"/>
      <c r="L36" s="252">
        <v>1</v>
      </c>
      <c r="M36" s="254"/>
      <c r="N36" s="252">
        <v>1</v>
      </c>
      <c r="O36" s="254"/>
      <c r="P36" s="252">
        <v>1</v>
      </c>
      <c r="Q36" s="254"/>
      <c r="R36" s="252">
        <v>1</v>
      </c>
      <c r="S36" s="337"/>
      <c r="T36" s="95">
        <f t="shared" si="12"/>
        <v>6</v>
      </c>
      <c r="U36" s="387">
        <f t="shared" si="13"/>
        <v>0</v>
      </c>
      <c r="V36" s="280">
        <f t="shared" si="14"/>
        <v>0</v>
      </c>
      <c r="W36" s="311" t="s">
        <v>227</v>
      </c>
      <c r="X36" s="388">
        <f>IF(W36=Tablas!$B$2,Tablas!$C$2,VLOOKUP(W36,Tablas!$B$2:$C$13,2,FALSE))</f>
        <v>2</v>
      </c>
      <c r="Y36" s="389">
        <f>VLOOKUP(X36,Tablas!$A$2:$C$13,3,FALSE)</f>
        <v>2</v>
      </c>
      <c r="Z36" s="368">
        <f t="shared" si="15"/>
        <v>0</v>
      </c>
      <c r="AA36" s="368" t="str">
        <f t="shared" si="16"/>
        <v/>
      </c>
      <c r="AB36" s="368" t="str">
        <f t="shared" si="17"/>
        <v/>
      </c>
      <c r="AC36" s="368" t="str">
        <f t="shared" si="18"/>
        <v/>
      </c>
      <c r="AD36" s="368" t="str">
        <f t="shared" si="19"/>
        <v/>
      </c>
      <c r="AE36" s="368" t="str">
        <f t="shared" si="20"/>
        <v/>
      </c>
    </row>
    <row r="37" spans="1:31" ht="15.75" thickBot="1" x14ac:dyDescent="0.3">
      <c r="A37" s="838"/>
      <c r="B37" s="837"/>
      <c r="C37" s="840"/>
      <c r="D37" s="462" t="s">
        <v>401</v>
      </c>
      <c r="E37" s="755"/>
      <c r="F37" s="756" t="s">
        <v>65</v>
      </c>
      <c r="G37" s="770"/>
      <c r="H37" s="271">
        <f>+H23</f>
        <v>31</v>
      </c>
      <c r="I37" s="271">
        <f t="shared" ref="I37:S37" si="21">+I23</f>
        <v>28</v>
      </c>
      <c r="J37" s="271">
        <f t="shared" si="21"/>
        <v>31</v>
      </c>
      <c r="K37" s="271">
        <f t="shared" si="21"/>
        <v>30</v>
      </c>
      <c r="L37" s="271">
        <f t="shared" si="21"/>
        <v>31</v>
      </c>
      <c r="M37" s="271">
        <f t="shared" si="21"/>
        <v>30</v>
      </c>
      <c r="N37" s="271">
        <f t="shared" si="21"/>
        <v>31</v>
      </c>
      <c r="O37" s="271">
        <f t="shared" si="21"/>
        <v>31</v>
      </c>
      <c r="P37" s="271">
        <f t="shared" si="21"/>
        <v>30</v>
      </c>
      <c r="Q37" s="271">
        <f t="shared" si="21"/>
        <v>31</v>
      </c>
      <c r="R37" s="271">
        <f t="shared" si="21"/>
        <v>30</v>
      </c>
      <c r="S37" s="271">
        <f t="shared" si="21"/>
        <v>31</v>
      </c>
      <c r="T37" s="95">
        <f t="shared" si="12"/>
        <v>365</v>
      </c>
      <c r="U37" s="387">
        <f t="shared" si="13"/>
        <v>0</v>
      </c>
      <c r="V37" s="297">
        <f t="shared" si="14"/>
        <v>0</v>
      </c>
      <c r="W37" s="311" t="s">
        <v>227</v>
      </c>
      <c r="X37" s="388">
        <f>IF(W37=Tablas!$B$2,Tablas!$C$2,VLOOKUP(W37,Tablas!$B$2:$C$13,2,FALSE))</f>
        <v>2</v>
      </c>
      <c r="Y37" s="389">
        <f>VLOOKUP(X37,Tablas!$A$2:$C$13,3,FALSE)</f>
        <v>2</v>
      </c>
      <c r="Z37" s="368">
        <f t="shared" si="15"/>
        <v>0</v>
      </c>
      <c r="AA37" s="368" t="str">
        <f t="shared" si="16"/>
        <v/>
      </c>
      <c r="AB37" s="368" t="str">
        <f t="shared" si="17"/>
        <v/>
      </c>
      <c r="AC37" s="368" t="str">
        <f t="shared" si="18"/>
        <v/>
      </c>
      <c r="AD37" s="368" t="str">
        <f t="shared" si="19"/>
        <v/>
      </c>
      <c r="AE37" s="368" t="str">
        <f t="shared" si="20"/>
        <v/>
      </c>
    </row>
    <row r="38" spans="1:31" ht="14.45" customHeight="1" thickBot="1" x14ac:dyDescent="0.3">
      <c r="A38" s="838"/>
      <c r="B38" s="837"/>
      <c r="C38" s="841" t="s">
        <v>381</v>
      </c>
      <c r="D38" s="462" t="s">
        <v>387</v>
      </c>
      <c r="E38" s="755"/>
      <c r="F38" s="756" t="s">
        <v>65</v>
      </c>
      <c r="G38" s="770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9"/>
      <c r="T38" s="95">
        <f t="shared" si="12"/>
        <v>0</v>
      </c>
      <c r="U38" s="387">
        <f t="shared" si="13"/>
        <v>0</v>
      </c>
      <c r="V38" s="297">
        <f t="shared" si="14"/>
        <v>0</v>
      </c>
      <c r="W38" s="311" t="s">
        <v>227</v>
      </c>
      <c r="X38" s="388">
        <f>IF(W38=Tablas!$B$2,Tablas!$C$2,VLOOKUP(W38,Tablas!$B$2:$C$13,2,FALSE))</f>
        <v>2</v>
      </c>
      <c r="Y38" s="389">
        <f>VLOOKUP(X38,Tablas!$A$2:$C$13,3,FALSE)</f>
        <v>2</v>
      </c>
      <c r="Z38" s="368">
        <f t="shared" si="15"/>
        <v>0</v>
      </c>
      <c r="AA38" s="368" t="str">
        <f t="shared" si="16"/>
        <v/>
      </c>
      <c r="AB38" s="368" t="str">
        <f t="shared" si="17"/>
        <v/>
      </c>
      <c r="AC38" s="368" t="str">
        <f t="shared" si="18"/>
        <v/>
      </c>
      <c r="AD38" s="368" t="str">
        <f t="shared" si="19"/>
        <v/>
      </c>
      <c r="AE38" s="368" t="str">
        <f t="shared" si="20"/>
        <v/>
      </c>
    </row>
    <row r="39" spans="1:31" ht="15.75" thickBot="1" x14ac:dyDescent="0.3">
      <c r="A39" s="838"/>
      <c r="B39" s="837"/>
      <c r="C39" s="840"/>
      <c r="D39" s="462" t="s">
        <v>401</v>
      </c>
      <c r="E39" s="755"/>
      <c r="F39" s="756" t="s">
        <v>65</v>
      </c>
      <c r="G39" s="770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9"/>
      <c r="T39" s="95">
        <f t="shared" si="12"/>
        <v>0</v>
      </c>
      <c r="U39" s="387">
        <f t="shared" si="13"/>
        <v>0</v>
      </c>
      <c r="V39" s="297">
        <f t="shared" si="14"/>
        <v>0</v>
      </c>
      <c r="W39" s="311" t="s">
        <v>227</v>
      </c>
      <c r="X39" s="388">
        <f>IF(W39=Tablas!$B$2,Tablas!$C$2,VLOOKUP(W39,Tablas!$B$2:$C$13,2,FALSE))</f>
        <v>2</v>
      </c>
      <c r="Y39" s="389">
        <f>VLOOKUP(X39,Tablas!$A$2:$C$13,3,FALSE)</f>
        <v>2</v>
      </c>
      <c r="Z39" s="368">
        <f t="shared" si="15"/>
        <v>0</v>
      </c>
      <c r="AA39" s="368" t="str">
        <f t="shared" si="16"/>
        <v/>
      </c>
      <c r="AB39" s="368" t="str">
        <f t="shared" si="17"/>
        <v/>
      </c>
      <c r="AC39" s="368" t="str">
        <f t="shared" si="18"/>
        <v/>
      </c>
      <c r="AD39" s="368" t="str">
        <f t="shared" si="19"/>
        <v/>
      </c>
      <c r="AE39" s="368" t="str">
        <f t="shared" si="20"/>
        <v/>
      </c>
    </row>
    <row r="40" spans="1:31" ht="15.75" thickBot="1" x14ac:dyDescent="0.3">
      <c r="A40" s="838"/>
      <c r="B40" s="837"/>
      <c r="C40" s="842" t="s">
        <v>382</v>
      </c>
      <c r="D40" s="462" t="s">
        <v>394</v>
      </c>
      <c r="E40" s="756">
        <v>3093.16</v>
      </c>
      <c r="F40" s="756"/>
      <c r="G40" s="770"/>
      <c r="H40" s="254"/>
      <c r="I40" s="254"/>
      <c r="J40" s="252">
        <v>1</v>
      </c>
      <c r="K40" s="254"/>
      <c r="L40" s="254"/>
      <c r="M40" s="254"/>
      <c r="N40" s="254"/>
      <c r="O40" s="254"/>
      <c r="P40" s="254"/>
      <c r="Q40" s="254"/>
      <c r="R40" s="254"/>
      <c r="S40" s="337"/>
      <c r="T40" s="95">
        <f t="shared" si="12"/>
        <v>1</v>
      </c>
      <c r="U40" s="387">
        <f t="shared" si="13"/>
        <v>0</v>
      </c>
      <c r="V40" s="280">
        <f t="shared" si="14"/>
        <v>0</v>
      </c>
      <c r="W40" s="311" t="s">
        <v>227</v>
      </c>
      <c r="X40" s="388">
        <f>IF(W40=Tablas!$B$2,Tablas!$C$2,VLOOKUP(W40,Tablas!$B$2:$C$13,2,FALSE))</f>
        <v>2</v>
      </c>
      <c r="Y40" s="389">
        <f>VLOOKUP(X40,Tablas!$A$2:$C$13,3,FALSE)</f>
        <v>2</v>
      </c>
      <c r="Z40" s="368">
        <f t="shared" si="15"/>
        <v>0</v>
      </c>
      <c r="AA40" s="368" t="str">
        <f t="shared" si="16"/>
        <v/>
      </c>
      <c r="AB40" s="368" t="str">
        <f t="shared" si="17"/>
        <v/>
      </c>
      <c r="AC40" s="368" t="str">
        <f t="shared" si="18"/>
        <v/>
      </c>
      <c r="AD40" s="368" t="str">
        <f t="shared" si="19"/>
        <v/>
      </c>
      <c r="AE40" s="368" t="str">
        <f t="shared" si="20"/>
        <v/>
      </c>
    </row>
    <row r="41" spans="1:31" ht="15.75" thickBot="1" x14ac:dyDescent="0.3">
      <c r="A41" s="838"/>
      <c r="B41" s="837"/>
      <c r="C41" s="843"/>
      <c r="D41" s="462" t="s">
        <v>89</v>
      </c>
      <c r="E41" s="756">
        <v>3093.16</v>
      </c>
      <c r="F41" s="756"/>
      <c r="G41" s="770"/>
      <c r="H41" s="254"/>
      <c r="I41" s="254"/>
      <c r="J41" s="254"/>
      <c r="K41" s="254"/>
      <c r="L41" s="254"/>
      <c r="M41" s="254"/>
      <c r="N41" s="254"/>
      <c r="O41" s="254"/>
      <c r="P41" s="252">
        <v>1</v>
      </c>
      <c r="Q41" s="254"/>
      <c r="R41" s="254"/>
      <c r="S41" s="337"/>
      <c r="T41" s="95">
        <f t="shared" si="12"/>
        <v>1</v>
      </c>
      <c r="U41" s="387">
        <f t="shared" si="13"/>
        <v>0</v>
      </c>
      <c r="V41" s="280">
        <f t="shared" si="14"/>
        <v>0</v>
      </c>
      <c r="W41" s="311" t="s">
        <v>227</v>
      </c>
      <c r="X41" s="388">
        <f>IF(W41=Tablas!$B$2,Tablas!$C$2,VLOOKUP(W41,Tablas!$B$2:$C$13,2,FALSE))</f>
        <v>2</v>
      </c>
      <c r="Y41" s="389">
        <f>VLOOKUP(X41,Tablas!$A$2:$C$13,3,FALSE)</f>
        <v>2</v>
      </c>
      <c r="Z41" s="368">
        <f t="shared" si="15"/>
        <v>0</v>
      </c>
      <c r="AA41" s="368" t="str">
        <f t="shared" si="16"/>
        <v/>
      </c>
      <c r="AB41" s="368" t="str">
        <f t="shared" si="17"/>
        <v/>
      </c>
      <c r="AC41" s="368" t="str">
        <f t="shared" si="18"/>
        <v/>
      </c>
      <c r="AD41" s="368" t="str">
        <f t="shared" si="19"/>
        <v/>
      </c>
      <c r="AE41" s="368" t="str">
        <f t="shared" si="20"/>
        <v/>
      </c>
    </row>
    <row r="42" spans="1:31" ht="15.75" thickBot="1" x14ac:dyDescent="0.3">
      <c r="A42" s="838"/>
      <c r="B42" s="837"/>
      <c r="C42" s="843"/>
      <c r="D42" s="462" t="s">
        <v>90</v>
      </c>
      <c r="E42" s="756"/>
      <c r="F42" s="756"/>
      <c r="G42" s="770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337"/>
      <c r="T42" s="95">
        <f t="shared" si="12"/>
        <v>0</v>
      </c>
      <c r="U42" s="387">
        <f t="shared" si="13"/>
        <v>0</v>
      </c>
      <c r="V42" s="280">
        <f t="shared" si="14"/>
        <v>0</v>
      </c>
      <c r="W42" s="311" t="s">
        <v>227</v>
      </c>
      <c r="X42" s="388">
        <f>IF(W42=Tablas!$B$2,Tablas!$C$2,VLOOKUP(W42,Tablas!$B$2:$C$13,2,FALSE))</f>
        <v>2</v>
      </c>
      <c r="Y42" s="389">
        <f>VLOOKUP(X42,Tablas!$A$2:$C$13,3,FALSE)</f>
        <v>2</v>
      </c>
      <c r="Z42" s="368">
        <f t="shared" si="15"/>
        <v>0</v>
      </c>
      <c r="AA42" s="368" t="str">
        <f t="shared" si="16"/>
        <v/>
      </c>
      <c r="AB42" s="368" t="str">
        <f t="shared" si="17"/>
        <v/>
      </c>
      <c r="AC42" s="368" t="str">
        <f t="shared" si="18"/>
        <v/>
      </c>
      <c r="AD42" s="368" t="str">
        <f t="shared" si="19"/>
        <v/>
      </c>
      <c r="AE42" s="368" t="str">
        <f t="shared" si="20"/>
        <v/>
      </c>
    </row>
    <row r="43" spans="1:31" ht="15.75" thickBot="1" x14ac:dyDescent="0.3">
      <c r="A43" s="838"/>
      <c r="B43" s="837"/>
      <c r="C43" s="843"/>
      <c r="D43" s="462" t="s">
        <v>395</v>
      </c>
      <c r="E43" s="756"/>
      <c r="F43" s="756"/>
      <c r="G43" s="770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337"/>
      <c r="T43" s="95">
        <f t="shared" si="12"/>
        <v>0</v>
      </c>
      <c r="U43" s="387">
        <f t="shared" si="13"/>
        <v>0</v>
      </c>
      <c r="V43" s="280">
        <f t="shared" si="14"/>
        <v>0</v>
      </c>
      <c r="W43" s="311" t="s">
        <v>227</v>
      </c>
      <c r="X43" s="388">
        <f>IF(W43=Tablas!$B$2,Tablas!$C$2,VLOOKUP(W43,Tablas!$B$2:$C$13,2,FALSE))</f>
        <v>2</v>
      </c>
      <c r="Y43" s="389">
        <f>VLOOKUP(X43,Tablas!$A$2:$C$13,3,FALSE)</f>
        <v>2</v>
      </c>
      <c r="Z43" s="368">
        <f t="shared" si="15"/>
        <v>0</v>
      </c>
      <c r="AA43" s="368" t="str">
        <f t="shared" si="16"/>
        <v/>
      </c>
      <c r="AB43" s="368" t="str">
        <f t="shared" si="17"/>
        <v/>
      </c>
      <c r="AC43" s="368" t="str">
        <f t="shared" si="18"/>
        <v/>
      </c>
      <c r="AD43" s="368" t="str">
        <f t="shared" si="19"/>
        <v/>
      </c>
      <c r="AE43" s="368" t="str">
        <f t="shared" si="20"/>
        <v/>
      </c>
    </row>
    <row r="44" spans="1:31" ht="15.75" thickBot="1" x14ac:dyDescent="0.3">
      <c r="A44" s="838"/>
      <c r="B44" s="837"/>
      <c r="C44" s="843"/>
      <c r="D44" s="462" t="s">
        <v>396</v>
      </c>
      <c r="E44" s="756"/>
      <c r="F44" s="756"/>
      <c r="G44" s="770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337"/>
      <c r="T44" s="95">
        <f t="shared" si="12"/>
        <v>0</v>
      </c>
      <c r="U44" s="387">
        <f t="shared" si="13"/>
        <v>0</v>
      </c>
      <c r="V44" s="280">
        <f t="shared" si="14"/>
        <v>0</v>
      </c>
      <c r="W44" s="311" t="s">
        <v>227</v>
      </c>
      <c r="X44" s="388">
        <f>IF(W44=Tablas!$B$2,Tablas!$C$2,VLOOKUP(W44,Tablas!$B$2:$C$13,2,FALSE))</f>
        <v>2</v>
      </c>
      <c r="Y44" s="389">
        <f>VLOOKUP(X44,Tablas!$A$2:$C$13,3,FALSE)</f>
        <v>2</v>
      </c>
      <c r="Z44" s="368">
        <f t="shared" si="15"/>
        <v>0</v>
      </c>
      <c r="AA44" s="368" t="str">
        <f t="shared" si="16"/>
        <v/>
      </c>
      <c r="AB44" s="368" t="str">
        <f t="shared" si="17"/>
        <v/>
      </c>
      <c r="AC44" s="368" t="str">
        <f t="shared" si="18"/>
        <v/>
      </c>
      <c r="AD44" s="368" t="str">
        <f t="shared" si="19"/>
        <v/>
      </c>
      <c r="AE44" s="368" t="str">
        <f t="shared" si="20"/>
        <v/>
      </c>
    </row>
    <row r="45" spans="1:31" ht="15.75" thickBot="1" x14ac:dyDescent="0.3">
      <c r="A45" s="838"/>
      <c r="B45" s="837"/>
      <c r="C45" s="844"/>
      <c r="D45" s="462" t="s">
        <v>91</v>
      </c>
      <c r="E45" s="756">
        <v>538.62</v>
      </c>
      <c r="F45" s="756"/>
      <c r="G45" s="770"/>
      <c r="H45" s="254"/>
      <c r="I45" s="254"/>
      <c r="J45" s="254"/>
      <c r="K45" s="254"/>
      <c r="L45" s="254"/>
      <c r="M45" s="254"/>
      <c r="N45" s="254"/>
      <c r="O45" s="252">
        <v>1</v>
      </c>
      <c r="P45" s="254"/>
      <c r="Q45" s="254"/>
      <c r="R45" s="254"/>
      <c r="S45" s="337"/>
      <c r="T45" s="95">
        <f t="shared" si="12"/>
        <v>1</v>
      </c>
      <c r="U45" s="387">
        <f t="shared" si="13"/>
        <v>0</v>
      </c>
      <c r="V45" s="280">
        <f t="shared" si="14"/>
        <v>0</v>
      </c>
      <c r="W45" s="311" t="s">
        <v>227</v>
      </c>
      <c r="X45" s="388">
        <f>IF(W45=Tablas!$B$2,Tablas!$C$2,VLOOKUP(W45,Tablas!$B$2:$C$13,2,FALSE))</f>
        <v>2</v>
      </c>
      <c r="Y45" s="389">
        <f>VLOOKUP(X45,Tablas!$A$2:$C$13,3,FALSE)</f>
        <v>2</v>
      </c>
      <c r="Z45" s="368">
        <f t="shared" si="15"/>
        <v>0</v>
      </c>
      <c r="AA45" s="368" t="str">
        <f t="shared" si="16"/>
        <v/>
      </c>
      <c r="AB45" s="368" t="str">
        <f t="shared" si="17"/>
        <v/>
      </c>
      <c r="AC45" s="368" t="str">
        <f t="shared" si="18"/>
        <v/>
      </c>
      <c r="AD45" s="368" t="str">
        <f t="shared" si="19"/>
        <v/>
      </c>
      <c r="AE45" s="368" t="str">
        <f t="shared" si="20"/>
        <v/>
      </c>
    </row>
    <row r="46" spans="1:31" ht="15.75" thickBot="1" x14ac:dyDescent="0.3">
      <c r="A46" s="838"/>
      <c r="B46" s="837"/>
      <c r="C46" s="842" t="s">
        <v>383</v>
      </c>
      <c r="D46" s="462" t="s">
        <v>397</v>
      </c>
      <c r="E46" s="756">
        <v>2975</v>
      </c>
      <c r="F46" s="756"/>
      <c r="G46" s="770"/>
      <c r="H46" s="252">
        <v>1</v>
      </c>
      <c r="I46" s="252"/>
      <c r="J46" s="252"/>
      <c r="K46" s="252"/>
      <c r="L46" s="252"/>
      <c r="M46" s="252"/>
      <c r="N46" s="252">
        <v>1</v>
      </c>
      <c r="O46" s="252"/>
      <c r="P46" s="252"/>
      <c r="Q46" s="252"/>
      <c r="R46" s="252"/>
      <c r="S46" s="259"/>
      <c r="T46" s="95">
        <f t="shared" si="12"/>
        <v>2</v>
      </c>
      <c r="U46" s="387">
        <f t="shared" si="13"/>
        <v>0</v>
      </c>
      <c r="V46" s="280">
        <f t="shared" si="14"/>
        <v>0</v>
      </c>
      <c r="W46" s="311" t="s">
        <v>227</v>
      </c>
      <c r="X46" s="388">
        <f>IF(W46=Tablas!$B$2,Tablas!$C$2,VLOOKUP(W46,Tablas!$B$2:$C$13,2,FALSE))</f>
        <v>2</v>
      </c>
      <c r="Y46" s="389">
        <f>VLOOKUP(X46,Tablas!$A$2:$C$13,3,FALSE)</f>
        <v>2</v>
      </c>
      <c r="Z46" s="368">
        <f t="shared" si="15"/>
        <v>0</v>
      </c>
      <c r="AA46" s="368" t="str">
        <f t="shared" si="16"/>
        <v/>
      </c>
      <c r="AB46" s="368" t="str">
        <f t="shared" si="17"/>
        <v/>
      </c>
      <c r="AC46" s="368" t="str">
        <f t="shared" si="18"/>
        <v/>
      </c>
      <c r="AD46" s="368" t="str">
        <f t="shared" si="19"/>
        <v/>
      </c>
      <c r="AE46" s="368" t="str">
        <f t="shared" si="20"/>
        <v/>
      </c>
    </row>
    <row r="47" spans="1:31" ht="15.75" thickBot="1" x14ac:dyDescent="0.3">
      <c r="A47" s="838"/>
      <c r="B47" s="837"/>
      <c r="C47" s="844"/>
      <c r="D47" s="462" t="s">
        <v>398</v>
      </c>
      <c r="E47" s="756"/>
      <c r="F47" s="756"/>
      <c r="G47" s="770"/>
      <c r="H47" s="299">
        <v>1</v>
      </c>
      <c r="I47" s="299"/>
      <c r="J47" s="299"/>
      <c r="K47" s="299"/>
      <c r="L47" s="299"/>
      <c r="M47" s="299"/>
      <c r="N47" s="299"/>
      <c r="O47" s="299"/>
      <c r="P47" s="299"/>
      <c r="Q47" s="299"/>
      <c r="R47" s="299"/>
      <c r="S47" s="300"/>
      <c r="T47" s="95">
        <f t="shared" si="12"/>
        <v>1</v>
      </c>
      <c r="U47" s="387">
        <f t="shared" si="13"/>
        <v>0</v>
      </c>
      <c r="V47" s="280">
        <f t="shared" si="14"/>
        <v>0</v>
      </c>
      <c r="W47" s="311" t="s">
        <v>227</v>
      </c>
      <c r="X47" s="388">
        <f>IF(W47=Tablas!$B$2,Tablas!$C$2,VLOOKUP(W47,Tablas!$B$2:$C$13,2,FALSE))</f>
        <v>2</v>
      </c>
      <c r="Y47" s="389">
        <f>VLOOKUP(X47,Tablas!$A$2:$C$13,3,FALSE)</f>
        <v>2</v>
      </c>
      <c r="Z47" s="368">
        <f t="shared" si="15"/>
        <v>0</v>
      </c>
      <c r="AA47" s="368" t="str">
        <f t="shared" si="16"/>
        <v/>
      </c>
      <c r="AB47" s="368" t="str">
        <f t="shared" si="17"/>
        <v/>
      </c>
      <c r="AC47" s="368" t="str">
        <f t="shared" si="18"/>
        <v/>
      </c>
      <c r="AD47" s="368" t="str">
        <f t="shared" si="19"/>
        <v/>
      </c>
      <c r="AE47" s="368" t="str">
        <f t="shared" si="20"/>
        <v/>
      </c>
    </row>
    <row r="48" spans="1:31" ht="15.75" thickBot="1" x14ac:dyDescent="0.3">
      <c r="A48" s="838"/>
      <c r="B48" s="837"/>
      <c r="C48" s="842" t="s">
        <v>384</v>
      </c>
      <c r="D48" s="462" t="s">
        <v>399</v>
      </c>
      <c r="E48" s="756"/>
      <c r="F48" s="756"/>
      <c r="G48" s="770"/>
      <c r="H48" s="271">
        <f>+H37</f>
        <v>31</v>
      </c>
      <c r="I48" s="271">
        <f t="shared" ref="I48:S48" si="22">+I37</f>
        <v>28</v>
      </c>
      <c r="J48" s="271">
        <f t="shared" si="22"/>
        <v>31</v>
      </c>
      <c r="K48" s="271">
        <f t="shared" si="22"/>
        <v>30</v>
      </c>
      <c r="L48" s="271">
        <f t="shared" si="22"/>
        <v>31</v>
      </c>
      <c r="M48" s="271">
        <f t="shared" si="22"/>
        <v>30</v>
      </c>
      <c r="N48" s="271">
        <f t="shared" si="22"/>
        <v>31</v>
      </c>
      <c r="O48" s="271">
        <f t="shared" si="22"/>
        <v>31</v>
      </c>
      <c r="P48" s="271">
        <f t="shared" si="22"/>
        <v>30</v>
      </c>
      <c r="Q48" s="271">
        <f t="shared" si="22"/>
        <v>31</v>
      </c>
      <c r="R48" s="271">
        <f t="shared" si="22"/>
        <v>30</v>
      </c>
      <c r="S48" s="271">
        <f t="shared" si="22"/>
        <v>31</v>
      </c>
      <c r="T48" s="95">
        <f t="shared" si="12"/>
        <v>365</v>
      </c>
      <c r="U48" s="387">
        <f t="shared" si="13"/>
        <v>0</v>
      </c>
      <c r="V48" s="280">
        <f t="shared" si="14"/>
        <v>0</v>
      </c>
      <c r="W48" s="311" t="s">
        <v>227</v>
      </c>
      <c r="X48" s="388">
        <f>IF(W48=Tablas!$B$2,Tablas!$C$2,VLOOKUP(W48,Tablas!$B$2:$C$13,2,FALSE))</f>
        <v>2</v>
      </c>
      <c r="Y48" s="389">
        <f>VLOOKUP(X48,Tablas!$A$2:$C$13,3,FALSE)</f>
        <v>2</v>
      </c>
      <c r="Z48" s="368">
        <f t="shared" si="15"/>
        <v>0</v>
      </c>
      <c r="AA48" s="368" t="str">
        <f t="shared" si="16"/>
        <v/>
      </c>
      <c r="AB48" s="368" t="str">
        <f t="shared" si="17"/>
        <v/>
      </c>
      <c r="AC48" s="368" t="str">
        <f t="shared" si="18"/>
        <v/>
      </c>
      <c r="AD48" s="368" t="str">
        <f t="shared" si="19"/>
        <v/>
      </c>
      <c r="AE48" s="368" t="str">
        <f t="shared" si="20"/>
        <v/>
      </c>
    </row>
    <row r="49" spans="1:31" ht="15.75" thickBot="1" x14ac:dyDescent="0.3">
      <c r="A49" s="838"/>
      <c r="B49" s="837"/>
      <c r="C49" s="845"/>
      <c r="D49" s="462" t="s">
        <v>400</v>
      </c>
      <c r="E49" s="756"/>
      <c r="F49" s="756"/>
      <c r="G49" s="770"/>
      <c r="H49" s="252">
        <v>1</v>
      </c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96"/>
      <c r="T49" s="95">
        <f t="shared" si="12"/>
        <v>1</v>
      </c>
      <c r="U49" s="387">
        <f t="shared" si="13"/>
        <v>0</v>
      </c>
      <c r="V49" s="280">
        <f t="shared" si="14"/>
        <v>0</v>
      </c>
      <c r="W49" s="311" t="s">
        <v>227</v>
      </c>
      <c r="X49" s="388">
        <f>IF(W49=Tablas!$B$2,Tablas!$C$2,VLOOKUP(W49,Tablas!$B$2:$C$13,2,FALSE))</f>
        <v>2</v>
      </c>
      <c r="Y49" s="389">
        <f>VLOOKUP(X49,Tablas!$A$2:$C$13,3,FALSE)</f>
        <v>2</v>
      </c>
      <c r="Z49" s="368">
        <f t="shared" si="15"/>
        <v>0</v>
      </c>
      <c r="AA49" s="368" t="str">
        <f t="shared" si="16"/>
        <v/>
      </c>
      <c r="AB49" s="368" t="str">
        <f t="shared" si="17"/>
        <v/>
      </c>
      <c r="AC49" s="368" t="str">
        <f t="shared" si="18"/>
        <v/>
      </c>
      <c r="AD49" s="368" t="str">
        <f t="shared" si="19"/>
        <v/>
      </c>
      <c r="AE49" s="368" t="str">
        <f t="shared" si="20"/>
        <v/>
      </c>
    </row>
    <row r="50" spans="1:31" ht="15.75" thickBot="1" x14ac:dyDescent="0.3">
      <c r="A50" s="838"/>
      <c r="B50" s="837"/>
      <c r="C50" s="845"/>
      <c r="D50" s="462" t="s">
        <v>402</v>
      </c>
      <c r="E50" s="756"/>
      <c r="F50" s="756"/>
      <c r="G50" s="770"/>
      <c r="H50" s="252">
        <v>1</v>
      </c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96"/>
      <c r="T50" s="95">
        <f t="shared" si="12"/>
        <v>1</v>
      </c>
      <c r="U50" s="387">
        <f t="shared" si="13"/>
        <v>0</v>
      </c>
      <c r="V50" s="280">
        <f t="shared" si="14"/>
        <v>0</v>
      </c>
      <c r="W50" s="311" t="s">
        <v>227</v>
      </c>
      <c r="X50" s="388">
        <f>IF(W50=Tablas!$B$2,Tablas!$C$2,VLOOKUP(W50,Tablas!$B$2:$C$13,2,FALSE))</f>
        <v>2</v>
      </c>
      <c r="Y50" s="389">
        <f>VLOOKUP(X50,Tablas!$A$2:$C$13,3,FALSE)</f>
        <v>2</v>
      </c>
      <c r="Z50" s="368">
        <f t="shared" si="15"/>
        <v>0</v>
      </c>
      <c r="AA50" s="368" t="str">
        <f t="shared" si="16"/>
        <v/>
      </c>
      <c r="AB50" s="368" t="str">
        <f t="shared" si="17"/>
        <v/>
      </c>
      <c r="AC50" s="368" t="str">
        <f t="shared" si="18"/>
        <v/>
      </c>
      <c r="AD50" s="368" t="str">
        <f t="shared" si="19"/>
        <v/>
      </c>
      <c r="AE50" s="368" t="str">
        <f t="shared" si="20"/>
        <v/>
      </c>
    </row>
    <row r="51" spans="1:31" ht="15.75" thickBot="1" x14ac:dyDescent="0.3">
      <c r="A51" s="838"/>
      <c r="B51" s="837"/>
      <c r="C51" s="845"/>
      <c r="D51" s="462" t="s">
        <v>403</v>
      </c>
      <c r="E51" s="756"/>
      <c r="F51" s="756"/>
      <c r="G51" s="770"/>
      <c r="H51" s="252">
        <v>1</v>
      </c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96"/>
      <c r="T51" s="207">
        <f t="shared" si="12"/>
        <v>1</v>
      </c>
      <c r="U51" s="387">
        <f t="shared" si="13"/>
        <v>0</v>
      </c>
      <c r="V51" s="298">
        <f t="shared" si="14"/>
        <v>0</v>
      </c>
      <c r="W51" s="311" t="s">
        <v>231</v>
      </c>
      <c r="X51" s="388">
        <f>IF(W51=Tablas!$B$2,Tablas!$C$2,VLOOKUP(W51,Tablas!$B$2:$C$13,2,FALSE))</f>
        <v>6</v>
      </c>
      <c r="Y51" s="389">
        <f>VLOOKUP(X51,Tablas!$A$2:$C$13,3,FALSE)</f>
        <v>6</v>
      </c>
      <c r="Z51" s="368" t="str">
        <f t="shared" si="15"/>
        <v/>
      </c>
      <c r="AA51" s="368" t="str">
        <f t="shared" si="16"/>
        <v/>
      </c>
      <c r="AB51" s="368" t="str">
        <f t="shared" si="17"/>
        <v/>
      </c>
      <c r="AC51" s="368" t="str">
        <f t="shared" si="18"/>
        <v/>
      </c>
      <c r="AD51" s="368">
        <f t="shared" si="19"/>
        <v>0</v>
      </c>
      <c r="AE51" s="368" t="str">
        <f t="shared" si="20"/>
        <v/>
      </c>
    </row>
    <row r="52" spans="1:31" ht="15.75" thickBot="1" x14ac:dyDescent="0.3">
      <c r="A52" s="838"/>
      <c r="B52" s="837"/>
      <c r="C52" s="844"/>
      <c r="D52" s="462" t="s">
        <v>404</v>
      </c>
      <c r="E52" s="756"/>
      <c r="F52" s="756"/>
      <c r="G52" s="770"/>
      <c r="H52" s="252">
        <v>1</v>
      </c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9"/>
      <c r="T52" s="95">
        <f t="shared" si="12"/>
        <v>1</v>
      </c>
      <c r="U52" s="387">
        <f t="shared" si="13"/>
        <v>0</v>
      </c>
      <c r="V52" s="280">
        <f t="shared" si="14"/>
        <v>0</v>
      </c>
      <c r="W52" s="311" t="s">
        <v>227</v>
      </c>
      <c r="X52" s="388">
        <f>IF(W52=Tablas!$B$2,Tablas!$C$2,VLOOKUP(W52,Tablas!$B$2:$C$13,2,FALSE))</f>
        <v>2</v>
      </c>
      <c r="Y52" s="389">
        <f>VLOOKUP(X52,Tablas!$A$2:$C$13,3,FALSE)</f>
        <v>2</v>
      </c>
      <c r="Z52" s="368">
        <f t="shared" si="15"/>
        <v>0</v>
      </c>
      <c r="AA52" s="368" t="str">
        <f t="shared" si="16"/>
        <v/>
      </c>
      <c r="AB52" s="368" t="str">
        <f t="shared" si="17"/>
        <v/>
      </c>
      <c r="AC52" s="368" t="str">
        <f t="shared" si="18"/>
        <v/>
      </c>
      <c r="AD52" s="368" t="str">
        <f t="shared" si="19"/>
        <v/>
      </c>
      <c r="AE52" s="368" t="str">
        <f t="shared" si="20"/>
        <v/>
      </c>
    </row>
    <row r="53" spans="1:31" ht="15.75" thickBot="1" x14ac:dyDescent="0.3">
      <c r="A53" s="838"/>
      <c r="B53" s="837"/>
      <c r="C53" s="265" t="s">
        <v>385</v>
      </c>
      <c r="D53" s="238"/>
      <c r="E53" s="759"/>
      <c r="F53" s="759"/>
      <c r="G53" s="75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66"/>
      <c r="S53" s="273"/>
      <c r="T53" s="270"/>
      <c r="U53" s="282">
        <f>SUM(U30:U52)</f>
        <v>0</v>
      </c>
      <c r="V53" s="282">
        <f>SUM(V30:V52)</f>
        <v>0</v>
      </c>
      <c r="W53" s="120"/>
      <c r="X53" s="120"/>
      <c r="Y53" s="120"/>
      <c r="Z53" s="282">
        <f t="shared" ref="Z53:AE53" si="23">SUM(Z30:Z52)</f>
        <v>0</v>
      </c>
      <c r="AA53" s="282">
        <f t="shared" si="23"/>
        <v>0</v>
      </c>
      <c r="AB53" s="282">
        <f t="shared" si="23"/>
        <v>0</v>
      </c>
      <c r="AC53" s="282">
        <f t="shared" si="23"/>
        <v>0</v>
      </c>
      <c r="AD53" s="282">
        <f t="shared" si="23"/>
        <v>0</v>
      </c>
      <c r="AE53" s="282">
        <f t="shared" si="23"/>
        <v>0</v>
      </c>
    </row>
    <row r="54" spans="1:31" ht="15.75" thickBot="1" x14ac:dyDescent="0.3">
      <c r="A54" s="838"/>
      <c r="B54" s="837"/>
      <c r="C54" s="277" t="s">
        <v>386</v>
      </c>
      <c r="D54" s="238"/>
      <c r="E54" s="759"/>
      <c r="F54" s="759"/>
      <c r="G54" s="760"/>
      <c r="H54" s="267"/>
      <c r="I54" s="267"/>
      <c r="J54" s="267"/>
      <c r="K54" s="267"/>
      <c r="L54" s="267"/>
      <c r="M54" s="267"/>
      <c r="N54" s="267"/>
      <c r="O54" s="267"/>
      <c r="P54" s="267"/>
      <c r="Q54" s="267"/>
      <c r="R54" s="267"/>
      <c r="S54" s="268"/>
      <c r="T54" s="269"/>
      <c r="U54" s="281">
        <f>SUM(U53)</f>
        <v>0</v>
      </c>
      <c r="V54" s="281">
        <f>SUM(V53)</f>
        <v>0</v>
      </c>
      <c r="W54" s="121"/>
      <c r="X54" s="313"/>
      <c r="Y54" s="313"/>
      <c r="Z54" s="281">
        <f t="shared" ref="Z54:AE54" si="24">SUM(Z53)</f>
        <v>0</v>
      </c>
      <c r="AA54" s="281">
        <f t="shared" si="24"/>
        <v>0</v>
      </c>
      <c r="AB54" s="281">
        <f t="shared" si="24"/>
        <v>0</v>
      </c>
      <c r="AC54" s="281">
        <f t="shared" si="24"/>
        <v>0</v>
      </c>
      <c r="AD54" s="281">
        <f t="shared" si="24"/>
        <v>0</v>
      </c>
      <c r="AE54" s="281">
        <f t="shared" si="24"/>
        <v>0</v>
      </c>
    </row>
    <row r="55" spans="1:31" ht="15" customHeight="1" thickBot="1" x14ac:dyDescent="0.3">
      <c r="A55" s="838" t="s">
        <v>109</v>
      </c>
      <c r="B55" s="837" t="s">
        <v>102</v>
      </c>
      <c r="C55" s="839" t="s">
        <v>380</v>
      </c>
      <c r="D55" s="463" t="s">
        <v>387</v>
      </c>
      <c r="E55" s="753"/>
      <c r="F55" s="754" t="s">
        <v>65</v>
      </c>
      <c r="G55" s="770"/>
      <c r="H55" s="252">
        <v>1</v>
      </c>
      <c r="I55" s="252">
        <v>1</v>
      </c>
      <c r="J55" s="252">
        <v>1</v>
      </c>
      <c r="K55" s="252">
        <v>1</v>
      </c>
      <c r="L55" s="252">
        <v>1</v>
      </c>
      <c r="M55" s="252">
        <v>1</v>
      </c>
      <c r="N55" s="252">
        <v>1</v>
      </c>
      <c r="O55" s="252">
        <v>1</v>
      </c>
      <c r="P55" s="252">
        <v>1</v>
      </c>
      <c r="Q55" s="252">
        <v>1</v>
      </c>
      <c r="R55" s="252">
        <v>1</v>
      </c>
      <c r="S55" s="335">
        <v>1</v>
      </c>
      <c r="T55" s="111">
        <f t="shared" ref="T55:T77" si="25">SUM(H55:S55)</f>
        <v>12</v>
      </c>
      <c r="U55" s="387">
        <f t="shared" ref="U55:U77" si="26">IF($G55=0,0,($E55/$G55)*$T55)</f>
        <v>0</v>
      </c>
      <c r="V55" s="301">
        <f t="shared" ref="V55:V77" si="27">U55/1700</f>
        <v>0</v>
      </c>
      <c r="W55" s="311" t="s">
        <v>227</v>
      </c>
      <c r="X55" s="388">
        <f>IF(W55=Tablas!$B$2,Tablas!$C$2,VLOOKUP(W55,Tablas!$B$2:$C$13,2,FALSE))</f>
        <v>2</v>
      </c>
      <c r="Y55" s="389">
        <f>VLOOKUP(X55,Tablas!$A$2:$C$13,3,FALSE)</f>
        <v>2</v>
      </c>
      <c r="Z55" s="368">
        <f t="shared" ref="Z55:Z77" si="28">IF($X55=2,($U55),"")</f>
        <v>0</v>
      </c>
      <c r="AA55" s="368" t="str">
        <f t="shared" ref="AA55:AA77" si="29">IF($X55=3,($U55),"")</f>
        <v/>
      </c>
      <c r="AB55" s="368" t="str">
        <f t="shared" ref="AB55:AB77" si="30">IF($X55=4,($U55),"")</f>
        <v/>
      </c>
      <c r="AC55" s="368" t="str">
        <f t="shared" ref="AC55:AC77" si="31">IF($X55=5,($U55),"")</f>
        <v/>
      </c>
      <c r="AD55" s="368" t="str">
        <f t="shared" ref="AD55:AD77" si="32">IF($X55=6,($U55),"")</f>
        <v/>
      </c>
      <c r="AE55" s="368" t="str">
        <f t="shared" ref="AE55:AE77" si="33">IF($X55=7,($U55),"")</f>
        <v/>
      </c>
    </row>
    <row r="56" spans="1:31" ht="15.75" thickBot="1" x14ac:dyDescent="0.3">
      <c r="A56" s="838"/>
      <c r="B56" s="837"/>
      <c r="C56" s="840"/>
      <c r="D56" s="462" t="s">
        <v>388</v>
      </c>
      <c r="E56" s="755"/>
      <c r="F56" s="756" t="s">
        <v>65</v>
      </c>
      <c r="G56" s="770"/>
      <c r="H56" s="252">
        <v>1</v>
      </c>
      <c r="I56" s="252">
        <v>1</v>
      </c>
      <c r="J56" s="252">
        <v>1</v>
      </c>
      <c r="K56" s="252">
        <v>1</v>
      </c>
      <c r="L56" s="252">
        <v>1</v>
      </c>
      <c r="M56" s="252">
        <v>1</v>
      </c>
      <c r="N56" s="252">
        <v>1</v>
      </c>
      <c r="O56" s="252">
        <v>1</v>
      </c>
      <c r="P56" s="252">
        <v>1</v>
      </c>
      <c r="Q56" s="252">
        <v>1</v>
      </c>
      <c r="R56" s="252">
        <v>1</v>
      </c>
      <c r="S56" s="336">
        <v>1</v>
      </c>
      <c r="T56" s="95">
        <f t="shared" si="25"/>
        <v>12</v>
      </c>
      <c r="U56" s="387">
        <f t="shared" si="26"/>
        <v>0</v>
      </c>
      <c r="V56" s="297">
        <f t="shared" si="27"/>
        <v>0</v>
      </c>
      <c r="W56" s="311" t="s">
        <v>227</v>
      </c>
      <c r="X56" s="388">
        <f>IF(W56=Tablas!$B$2,Tablas!$C$2,VLOOKUP(W56,Tablas!$B$2:$C$13,2,FALSE))</f>
        <v>2</v>
      </c>
      <c r="Y56" s="389">
        <f>VLOOKUP(X56,Tablas!$A$2:$C$13,3,FALSE)</f>
        <v>2</v>
      </c>
      <c r="Z56" s="368">
        <f t="shared" si="28"/>
        <v>0</v>
      </c>
      <c r="AA56" s="368" t="str">
        <f t="shared" si="29"/>
        <v/>
      </c>
      <c r="AB56" s="368" t="str">
        <f t="shared" si="30"/>
        <v/>
      </c>
      <c r="AC56" s="368" t="str">
        <f t="shared" si="31"/>
        <v/>
      </c>
      <c r="AD56" s="368" t="str">
        <f t="shared" si="32"/>
        <v/>
      </c>
      <c r="AE56" s="368" t="str">
        <f t="shared" si="33"/>
        <v/>
      </c>
    </row>
    <row r="57" spans="1:31" ht="15.75" thickBot="1" x14ac:dyDescent="0.3">
      <c r="A57" s="838"/>
      <c r="B57" s="837"/>
      <c r="C57" s="840"/>
      <c r="D57" s="462" t="s">
        <v>389</v>
      </c>
      <c r="E57" s="755"/>
      <c r="F57" s="756" t="s">
        <v>65</v>
      </c>
      <c r="G57" s="770"/>
      <c r="H57" s="252">
        <v>1</v>
      </c>
      <c r="I57" s="254"/>
      <c r="J57" s="252">
        <v>1</v>
      </c>
      <c r="K57" s="254"/>
      <c r="L57" s="252">
        <v>1</v>
      </c>
      <c r="M57" s="254"/>
      <c r="N57" s="252">
        <v>1</v>
      </c>
      <c r="O57" s="254"/>
      <c r="P57" s="252">
        <v>1</v>
      </c>
      <c r="Q57" s="254"/>
      <c r="R57" s="252">
        <v>1</v>
      </c>
      <c r="S57" s="337"/>
      <c r="T57" s="95">
        <f t="shared" si="25"/>
        <v>6</v>
      </c>
      <c r="U57" s="387">
        <f t="shared" si="26"/>
        <v>0</v>
      </c>
      <c r="V57" s="280">
        <f t="shared" si="27"/>
        <v>0</v>
      </c>
      <c r="W57" s="311" t="s">
        <v>227</v>
      </c>
      <c r="X57" s="388">
        <f>IF(W57=Tablas!$B$2,Tablas!$C$2,VLOOKUP(W57,Tablas!$B$2:$C$13,2,FALSE))</f>
        <v>2</v>
      </c>
      <c r="Y57" s="389">
        <f>VLOOKUP(X57,Tablas!$A$2:$C$13,3,FALSE)</f>
        <v>2</v>
      </c>
      <c r="Z57" s="368">
        <f t="shared" si="28"/>
        <v>0</v>
      </c>
      <c r="AA57" s="368" t="str">
        <f t="shared" si="29"/>
        <v/>
      </c>
      <c r="AB57" s="368" t="str">
        <f t="shared" si="30"/>
        <v/>
      </c>
      <c r="AC57" s="368" t="str">
        <f t="shared" si="31"/>
        <v/>
      </c>
      <c r="AD57" s="368" t="str">
        <f t="shared" si="32"/>
        <v/>
      </c>
      <c r="AE57" s="368" t="str">
        <f t="shared" si="33"/>
        <v/>
      </c>
    </row>
    <row r="58" spans="1:31" ht="15.75" thickBot="1" x14ac:dyDescent="0.3">
      <c r="A58" s="838"/>
      <c r="B58" s="837"/>
      <c r="C58" s="840"/>
      <c r="D58" s="462" t="s">
        <v>390</v>
      </c>
      <c r="E58" s="755"/>
      <c r="F58" s="756" t="s">
        <v>65</v>
      </c>
      <c r="G58" s="770"/>
      <c r="H58" s="252">
        <v>1</v>
      </c>
      <c r="I58" s="254"/>
      <c r="J58" s="252">
        <v>1</v>
      </c>
      <c r="K58" s="254"/>
      <c r="L58" s="252">
        <v>1</v>
      </c>
      <c r="M58" s="254"/>
      <c r="N58" s="252">
        <v>1</v>
      </c>
      <c r="O58" s="254"/>
      <c r="P58" s="252">
        <v>1</v>
      </c>
      <c r="Q58" s="254"/>
      <c r="R58" s="252">
        <v>1</v>
      </c>
      <c r="S58" s="337"/>
      <c r="T58" s="95">
        <f t="shared" si="25"/>
        <v>6</v>
      </c>
      <c r="U58" s="387">
        <f t="shared" si="26"/>
        <v>0</v>
      </c>
      <c r="V58" s="280">
        <f t="shared" si="27"/>
        <v>0</v>
      </c>
      <c r="W58" s="311" t="s">
        <v>227</v>
      </c>
      <c r="X58" s="388">
        <f>IF(W58=Tablas!$B$2,Tablas!$C$2,VLOOKUP(W58,Tablas!$B$2:$C$13,2,FALSE))</f>
        <v>2</v>
      </c>
      <c r="Y58" s="389">
        <f>VLOOKUP(X58,Tablas!$A$2:$C$13,3,FALSE)</f>
        <v>2</v>
      </c>
      <c r="Z58" s="368">
        <f t="shared" si="28"/>
        <v>0</v>
      </c>
      <c r="AA58" s="368" t="str">
        <f t="shared" si="29"/>
        <v/>
      </c>
      <c r="AB58" s="368" t="str">
        <f t="shared" si="30"/>
        <v/>
      </c>
      <c r="AC58" s="368" t="str">
        <f t="shared" si="31"/>
        <v/>
      </c>
      <c r="AD58" s="368" t="str">
        <f t="shared" si="32"/>
        <v/>
      </c>
      <c r="AE58" s="368" t="str">
        <f t="shared" si="33"/>
        <v/>
      </c>
    </row>
    <row r="59" spans="1:31" ht="15.75" thickBot="1" x14ac:dyDescent="0.3">
      <c r="A59" s="838"/>
      <c r="B59" s="837"/>
      <c r="C59" s="840"/>
      <c r="D59" s="462" t="s">
        <v>391</v>
      </c>
      <c r="E59" s="755"/>
      <c r="F59" s="756" t="s">
        <v>65</v>
      </c>
      <c r="G59" s="770"/>
      <c r="H59" s="252">
        <v>1</v>
      </c>
      <c r="I59" s="254"/>
      <c r="J59" s="252">
        <v>1</v>
      </c>
      <c r="K59" s="254"/>
      <c r="L59" s="252">
        <v>1</v>
      </c>
      <c r="M59" s="254"/>
      <c r="N59" s="252">
        <v>1</v>
      </c>
      <c r="O59" s="254"/>
      <c r="P59" s="252">
        <v>1</v>
      </c>
      <c r="Q59" s="254"/>
      <c r="R59" s="252">
        <v>1</v>
      </c>
      <c r="S59" s="337"/>
      <c r="T59" s="95">
        <f t="shared" si="25"/>
        <v>6</v>
      </c>
      <c r="U59" s="387">
        <f t="shared" si="26"/>
        <v>0</v>
      </c>
      <c r="V59" s="280">
        <f t="shared" si="27"/>
        <v>0</v>
      </c>
      <c r="W59" s="311" t="s">
        <v>227</v>
      </c>
      <c r="X59" s="388">
        <f>IF(W59=Tablas!$B$2,Tablas!$C$2,VLOOKUP(W59,Tablas!$B$2:$C$13,2,FALSE))</f>
        <v>2</v>
      </c>
      <c r="Y59" s="389">
        <f>VLOOKUP(X59,Tablas!$A$2:$C$13,3,FALSE)</f>
        <v>2</v>
      </c>
      <c r="Z59" s="368">
        <f t="shared" si="28"/>
        <v>0</v>
      </c>
      <c r="AA59" s="368" t="str">
        <f t="shared" si="29"/>
        <v/>
      </c>
      <c r="AB59" s="368" t="str">
        <f t="shared" si="30"/>
        <v/>
      </c>
      <c r="AC59" s="368" t="str">
        <f t="shared" si="31"/>
        <v/>
      </c>
      <c r="AD59" s="368" t="str">
        <f t="shared" si="32"/>
        <v/>
      </c>
      <c r="AE59" s="368" t="str">
        <f t="shared" si="33"/>
        <v/>
      </c>
    </row>
    <row r="60" spans="1:31" ht="15.75" thickBot="1" x14ac:dyDescent="0.3">
      <c r="A60" s="838"/>
      <c r="B60" s="837"/>
      <c r="C60" s="840"/>
      <c r="D60" s="462" t="s">
        <v>392</v>
      </c>
      <c r="E60" s="755"/>
      <c r="F60" s="756" t="s">
        <v>65</v>
      </c>
      <c r="G60" s="770"/>
      <c r="H60" s="252">
        <v>1</v>
      </c>
      <c r="I60" s="254"/>
      <c r="J60" s="252">
        <v>1</v>
      </c>
      <c r="K60" s="254"/>
      <c r="L60" s="252">
        <v>1</v>
      </c>
      <c r="M60" s="254"/>
      <c r="N60" s="252">
        <v>1</v>
      </c>
      <c r="O60" s="254"/>
      <c r="P60" s="252">
        <v>1</v>
      </c>
      <c r="Q60" s="254"/>
      <c r="R60" s="252">
        <v>1</v>
      </c>
      <c r="S60" s="337"/>
      <c r="T60" s="95">
        <f t="shared" si="25"/>
        <v>6</v>
      </c>
      <c r="U60" s="387">
        <f t="shared" si="26"/>
        <v>0</v>
      </c>
      <c r="V60" s="280">
        <f t="shared" si="27"/>
        <v>0</v>
      </c>
      <c r="W60" s="311" t="s">
        <v>227</v>
      </c>
      <c r="X60" s="388">
        <f>IF(W60=Tablas!$B$2,Tablas!$C$2,VLOOKUP(W60,Tablas!$B$2:$C$13,2,FALSE))</f>
        <v>2</v>
      </c>
      <c r="Y60" s="389">
        <f>VLOOKUP(X60,Tablas!$A$2:$C$13,3,FALSE)</f>
        <v>2</v>
      </c>
      <c r="Z60" s="368">
        <f t="shared" si="28"/>
        <v>0</v>
      </c>
      <c r="AA60" s="368" t="str">
        <f t="shared" si="29"/>
        <v/>
      </c>
      <c r="AB60" s="368" t="str">
        <f t="shared" si="30"/>
        <v/>
      </c>
      <c r="AC60" s="368" t="str">
        <f t="shared" si="31"/>
        <v/>
      </c>
      <c r="AD60" s="368" t="str">
        <f t="shared" si="32"/>
        <v/>
      </c>
      <c r="AE60" s="368" t="str">
        <f t="shared" si="33"/>
        <v/>
      </c>
    </row>
    <row r="61" spans="1:31" ht="15.75" thickBot="1" x14ac:dyDescent="0.3">
      <c r="A61" s="838"/>
      <c r="B61" s="837"/>
      <c r="C61" s="840"/>
      <c r="D61" s="462" t="s">
        <v>393</v>
      </c>
      <c r="E61" s="755"/>
      <c r="F61" s="756" t="s">
        <v>65</v>
      </c>
      <c r="G61" s="770"/>
      <c r="H61" s="252">
        <v>1</v>
      </c>
      <c r="I61" s="254"/>
      <c r="J61" s="252">
        <v>1</v>
      </c>
      <c r="K61" s="254"/>
      <c r="L61" s="252">
        <v>1</v>
      </c>
      <c r="M61" s="254"/>
      <c r="N61" s="252">
        <v>1</v>
      </c>
      <c r="O61" s="254"/>
      <c r="P61" s="252">
        <v>1</v>
      </c>
      <c r="Q61" s="254"/>
      <c r="R61" s="252">
        <v>1</v>
      </c>
      <c r="S61" s="337"/>
      <c r="T61" s="95">
        <f t="shared" si="25"/>
        <v>6</v>
      </c>
      <c r="U61" s="387">
        <f t="shared" si="26"/>
        <v>0</v>
      </c>
      <c r="V61" s="280">
        <f t="shared" si="27"/>
        <v>0</v>
      </c>
      <c r="W61" s="311" t="s">
        <v>227</v>
      </c>
      <c r="X61" s="388">
        <f>IF(W61=Tablas!$B$2,Tablas!$C$2,VLOOKUP(W61,Tablas!$B$2:$C$13,2,FALSE))</f>
        <v>2</v>
      </c>
      <c r="Y61" s="389">
        <f>VLOOKUP(X61,Tablas!$A$2:$C$13,3,FALSE)</f>
        <v>2</v>
      </c>
      <c r="Z61" s="368">
        <f t="shared" si="28"/>
        <v>0</v>
      </c>
      <c r="AA61" s="368" t="str">
        <f t="shared" si="29"/>
        <v/>
      </c>
      <c r="AB61" s="368" t="str">
        <f t="shared" si="30"/>
        <v/>
      </c>
      <c r="AC61" s="368" t="str">
        <f t="shared" si="31"/>
        <v/>
      </c>
      <c r="AD61" s="368" t="str">
        <f t="shared" si="32"/>
        <v/>
      </c>
      <c r="AE61" s="368" t="str">
        <f t="shared" si="33"/>
        <v/>
      </c>
    </row>
    <row r="62" spans="1:31" ht="15.75" thickBot="1" x14ac:dyDescent="0.3">
      <c r="A62" s="838"/>
      <c r="B62" s="837"/>
      <c r="C62" s="840"/>
      <c r="D62" s="462" t="s">
        <v>401</v>
      </c>
      <c r="E62" s="755"/>
      <c r="F62" s="756" t="s">
        <v>65</v>
      </c>
      <c r="G62" s="770"/>
      <c r="H62" s="271">
        <f>+H48</f>
        <v>31</v>
      </c>
      <c r="I62" s="271">
        <f t="shared" ref="I62:S62" si="34">+I48</f>
        <v>28</v>
      </c>
      <c r="J62" s="271">
        <f t="shared" si="34"/>
        <v>31</v>
      </c>
      <c r="K62" s="271">
        <f t="shared" si="34"/>
        <v>30</v>
      </c>
      <c r="L62" s="271">
        <f t="shared" si="34"/>
        <v>31</v>
      </c>
      <c r="M62" s="271">
        <f t="shared" si="34"/>
        <v>30</v>
      </c>
      <c r="N62" s="271">
        <f t="shared" si="34"/>
        <v>31</v>
      </c>
      <c r="O62" s="271">
        <f t="shared" si="34"/>
        <v>31</v>
      </c>
      <c r="P62" s="271">
        <f t="shared" si="34"/>
        <v>30</v>
      </c>
      <c r="Q62" s="271">
        <f t="shared" si="34"/>
        <v>31</v>
      </c>
      <c r="R62" s="271">
        <f t="shared" si="34"/>
        <v>30</v>
      </c>
      <c r="S62" s="271">
        <f t="shared" si="34"/>
        <v>31</v>
      </c>
      <c r="T62" s="95">
        <f t="shared" si="25"/>
        <v>365</v>
      </c>
      <c r="U62" s="387">
        <f t="shared" si="26"/>
        <v>0</v>
      </c>
      <c r="V62" s="297">
        <f t="shared" si="27"/>
        <v>0</v>
      </c>
      <c r="W62" s="311" t="s">
        <v>227</v>
      </c>
      <c r="X62" s="388">
        <f>IF(W62=Tablas!$B$2,Tablas!$C$2,VLOOKUP(W62,Tablas!$B$2:$C$13,2,FALSE))</f>
        <v>2</v>
      </c>
      <c r="Y62" s="389">
        <f>VLOOKUP(X62,Tablas!$A$2:$C$13,3,FALSE)</f>
        <v>2</v>
      </c>
      <c r="Z62" s="368">
        <f t="shared" si="28"/>
        <v>0</v>
      </c>
      <c r="AA62" s="368" t="str">
        <f t="shared" si="29"/>
        <v/>
      </c>
      <c r="AB62" s="368" t="str">
        <f t="shared" si="30"/>
        <v/>
      </c>
      <c r="AC62" s="368" t="str">
        <f t="shared" si="31"/>
        <v/>
      </c>
      <c r="AD62" s="368" t="str">
        <f t="shared" si="32"/>
        <v/>
      </c>
      <c r="AE62" s="368" t="str">
        <f t="shared" si="33"/>
        <v/>
      </c>
    </row>
    <row r="63" spans="1:31" ht="14.45" customHeight="1" thickBot="1" x14ac:dyDescent="0.3">
      <c r="A63" s="838"/>
      <c r="B63" s="837"/>
      <c r="C63" s="841" t="s">
        <v>381</v>
      </c>
      <c r="D63" s="462" t="s">
        <v>387</v>
      </c>
      <c r="E63" s="755"/>
      <c r="F63" s="756" t="s">
        <v>65</v>
      </c>
      <c r="G63" s="770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9"/>
      <c r="T63" s="95">
        <f t="shared" si="25"/>
        <v>0</v>
      </c>
      <c r="U63" s="387">
        <f t="shared" si="26"/>
        <v>0</v>
      </c>
      <c r="V63" s="297">
        <f t="shared" si="27"/>
        <v>0</v>
      </c>
      <c r="W63" s="311" t="s">
        <v>227</v>
      </c>
      <c r="X63" s="388">
        <f>IF(W63=Tablas!$B$2,Tablas!$C$2,VLOOKUP(W63,Tablas!$B$2:$C$13,2,FALSE))</f>
        <v>2</v>
      </c>
      <c r="Y63" s="389">
        <f>VLOOKUP(X63,Tablas!$A$2:$C$13,3,FALSE)</f>
        <v>2</v>
      </c>
      <c r="Z63" s="368">
        <f t="shared" si="28"/>
        <v>0</v>
      </c>
      <c r="AA63" s="368" t="str">
        <f t="shared" si="29"/>
        <v/>
      </c>
      <c r="AB63" s="368" t="str">
        <f t="shared" si="30"/>
        <v/>
      </c>
      <c r="AC63" s="368" t="str">
        <f t="shared" si="31"/>
        <v/>
      </c>
      <c r="AD63" s="368" t="str">
        <f t="shared" si="32"/>
        <v/>
      </c>
      <c r="AE63" s="368" t="str">
        <f t="shared" si="33"/>
        <v/>
      </c>
    </row>
    <row r="64" spans="1:31" ht="15.75" thickBot="1" x14ac:dyDescent="0.3">
      <c r="A64" s="838"/>
      <c r="B64" s="837"/>
      <c r="C64" s="840"/>
      <c r="D64" s="462" t="s">
        <v>401</v>
      </c>
      <c r="E64" s="755"/>
      <c r="F64" s="756" t="s">
        <v>65</v>
      </c>
      <c r="G64" s="770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9"/>
      <c r="T64" s="95">
        <f t="shared" si="25"/>
        <v>0</v>
      </c>
      <c r="U64" s="387">
        <f t="shared" si="26"/>
        <v>0</v>
      </c>
      <c r="V64" s="297">
        <f t="shared" si="27"/>
        <v>0</v>
      </c>
      <c r="W64" s="311" t="s">
        <v>227</v>
      </c>
      <c r="X64" s="388">
        <f>IF(W64=Tablas!$B$2,Tablas!$C$2,VLOOKUP(W64,Tablas!$B$2:$C$13,2,FALSE))</f>
        <v>2</v>
      </c>
      <c r="Y64" s="389">
        <f>VLOOKUP(X64,Tablas!$A$2:$C$13,3,FALSE)</f>
        <v>2</v>
      </c>
      <c r="Z64" s="368">
        <f t="shared" si="28"/>
        <v>0</v>
      </c>
      <c r="AA64" s="368" t="str">
        <f t="shared" si="29"/>
        <v/>
      </c>
      <c r="AB64" s="368" t="str">
        <f t="shared" si="30"/>
        <v/>
      </c>
      <c r="AC64" s="368" t="str">
        <f t="shared" si="31"/>
        <v/>
      </c>
      <c r="AD64" s="368" t="str">
        <f t="shared" si="32"/>
        <v/>
      </c>
      <c r="AE64" s="368" t="str">
        <f t="shared" si="33"/>
        <v/>
      </c>
    </row>
    <row r="65" spans="1:31" ht="15.75" thickBot="1" x14ac:dyDescent="0.3">
      <c r="A65" s="838"/>
      <c r="B65" s="837"/>
      <c r="C65" s="842" t="s">
        <v>382</v>
      </c>
      <c r="D65" s="462" t="s">
        <v>394</v>
      </c>
      <c r="E65" s="756"/>
      <c r="F65" s="756"/>
      <c r="G65" s="770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337"/>
      <c r="T65" s="95">
        <f t="shared" si="25"/>
        <v>0</v>
      </c>
      <c r="U65" s="387">
        <f t="shared" si="26"/>
        <v>0</v>
      </c>
      <c r="V65" s="280">
        <f t="shared" si="27"/>
        <v>0</v>
      </c>
      <c r="W65" s="311" t="s">
        <v>227</v>
      </c>
      <c r="X65" s="388">
        <f>IF(W65=Tablas!$B$2,Tablas!$C$2,VLOOKUP(W65,Tablas!$B$2:$C$13,2,FALSE))</f>
        <v>2</v>
      </c>
      <c r="Y65" s="389">
        <f>VLOOKUP(X65,Tablas!$A$2:$C$13,3,FALSE)</f>
        <v>2</v>
      </c>
      <c r="Z65" s="368">
        <f t="shared" si="28"/>
        <v>0</v>
      </c>
      <c r="AA65" s="368" t="str">
        <f t="shared" si="29"/>
        <v/>
      </c>
      <c r="AB65" s="368" t="str">
        <f t="shared" si="30"/>
        <v/>
      </c>
      <c r="AC65" s="368" t="str">
        <f t="shared" si="31"/>
        <v/>
      </c>
      <c r="AD65" s="368" t="str">
        <f t="shared" si="32"/>
        <v/>
      </c>
      <c r="AE65" s="368" t="str">
        <f t="shared" si="33"/>
        <v/>
      </c>
    </row>
    <row r="66" spans="1:31" ht="15.75" thickBot="1" x14ac:dyDescent="0.3">
      <c r="A66" s="838"/>
      <c r="B66" s="837"/>
      <c r="C66" s="843"/>
      <c r="D66" s="462" t="s">
        <v>89</v>
      </c>
      <c r="E66" s="756"/>
      <c r="F66" s="756"/>
      <c r="G66" s="770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337"/>
      <c r="T66" s="95">
        <f t="shared" si="25"/>
        <v>0</v>
      </c>
      <c r="U66" s="387">
        <f t="shared" si="26"/>
        <v>0</v>
      </c>
      <c r="V66" s="280">
        <f t="shared" si="27"/>
        <v>0</v>
      </c>
      <c r="W66" s="311" t="s">
        <v>227</v>
      </c>
      <c r="X66" s="388">
        <f>IF(W66=Tablas!$B$2,Tablas!$C$2,VLOOKUP(W66,Tablas!$B$2:$C$13,2,FALSE))</f>
        <v>2</v>
      </c>
      <c r="Y66" s="389">
        <f>VLOOKUP(X66,Tablas!$A$2:$C$13,3,FALSE)</f>
        <v>2</v>
      </c>
      <c r="Z66" s="368">
        <f t="shared" si="28"/>
        <v>0</v>
      </c>
      <c r="AA66" s="368" t="str">
        <f t="shared" si="29"/>
        <v/>
      </c>
      <c r="AB66" s="368" t="str">
        <f t="shared" si="30"/>
        <v/>
      </c>
      <c r="AC66" s="368" t="str">
        <f t="shared" si="31"/>
        <v/>
      </c>
      <c r="AD66" s="368" t="str">
        <f t="shared" si="32"/>
        <v/>
      </c>
      <c r="AE66" s="368" t="str">
        <f t="shared" si="33"/>
        <v/>
      </c>
    </row>
    <row r="67" spans="1:31" ht="15.75" thickBot="1" x14ac:dyDescent="0.3">
      <c r="A67" s="838"/>
      <c r="B67" s="837"/>
      <c r="C67" s="843"/>
      <c r="D67" s="462" t="s">
        <v>90</v>
      </c>
      <c r="E67" s="756"/>
      <c r="F67" s="756"/>
      <c r="G67" s="770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337"/>
      <c r="T67" s="95">
        <f t="shared" si="25"/>
        <v>0</v>
      </c>
      <c r="U67" s="387">
        <f t="shared" si="26"/>
        <v>0</v>
      </c>
      <c r="V67" s="280">
        <f t="shared" si="27"/>
        <v>0</v>
      </c>
      <c r="W67" s="311" t="s">
        <v>227</v>
      </c>
      <c r="X67" s="388">
        <f>IF(W67=Tablas!$B$2,Tablas!$C$2,VLOOKUP(W67,Tablas!$B$2:$C$13,2,FALSE))</f>
        <v>2</v>
      </c>
      <c r="Y67" s="389">
        <f>VLOOKUP(X67,Tablas!$A$2:$C$13,3,FALSE)</f>
        <v>2</v>
      </c>
      <c r="Z67" s="368">
        <f t="shared" si="28"/>
        <v>0</v>
      </c>
      <c r="AA67" s="368" t="str">
        <f t="shared" si="29"/>
        <v/>
      </c>
      <c r="AB67" s="368" t="str">
        <f t="shared" si="30"/>
        <v/>
      </c>
      <c r="AC67" s="368" t="str">
        <f t="shared" si="31"/>
        <v/>
      </c>
      <c r="AD67" s="368" t="str">
        <f t="shared" si="32"/>
        <v/>
      </c>
      <c r="AE67" s="368" t="str">
        <f t="shared" si="33"/>
        <v/>
      </c>
    </row>
    <row r="68" spans="1:31" ht="15.75" thickBot="1" x14ac:dyDescent="0.3">
      <c r="A68" s="838"/>
      <c r="B68" s="837"/>
      <c r="C68" s="843"/>
      <c r="D68" s="462" t="s">
        <v>395</v>
      </c>
      <c r="E68" s="756"/>
      <c r="F68" s="756"/>
      <c r="G68" s="770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337"/>
      <c r="T68" s="95">
        <f t="shared" si="25"/>
        <v>0</v>
      </c>
      <c r="U68" s="387">
        <f t="shared" si="26"/>
        <v>0</v>
      </c>
      <c r="V68" s="280">
        <f t="shared" si="27"/>
        <v>0</v>
      </c>
      <c r="W68" s="311" t="s">
        <v>227</v>
      </c>
      <c r="X68" s="388">
        <f>IF(W68=Tablas!$B$2,Tablas!$C$2,VLOOKUP(W68,Tablas!$B$2:$C$13,2,FALSE))</f>
        <v>2</v>
      </c>
      <c r="Y68" s="389">
        <f>VLOOKUP(X68,Tablas!$A$2:$C$13,3,FALSE)</f>
        <v>2</v>
      </c>
      <c r="Z68" s="368">
        <f t="shared" si="28"/>
        <v>0</v>
      </c>
      <c r="AA68" s="368" t="str">
        <f t="shared" si="29"/>
        <v/>
      </c>
      <c r="AB68" s="368" t="str">
        <f t="shared" si="30"/>
        <v/>
      </c>
      <c r="AC68" s="368" t="str">
        <f t="shared" si="31"/>
        <v/>
      </c>
      <c r="AD68" s="368" t="str">
        <f t="shared" si="32"/>
        <v/>
      </c>
      <c r="AE68" s="368" t="str">
        <f t="shared" si="33"/>
        <v/>
      </c>
    </row>
    <row r="69" spans="1:31" ht="15.75" thickBot="1" x14ac:dyDescent="0.3">
      <c r="A69" s="838"/>
      <c r="B69" s="837"/>
      <c r="C69" s="843"/>
      <c r="D69" s="462" t="s">
        <v>396</v>
      </c>
      <c r="E69" s="756"/>
      <c r="F69" s="756"/>
      <c r="G69" s="770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337"/>
      <c r="T69" s="95">
        <f t="shared" si="25"/>
        <v>0</v>
      </c>
      <c r="U69" s="387">
        <f t="shared" si="26"/>
        <v>0</v>
      </c>
      <c r="V69" s="280">
        <f t="shared" si="27"/>
        <v>0</v>
      </c>
      <c r="W69" s="311" t="s">
        <v>227</v>
      </c>
      <c r="X69" s="388">
        <f>IF(W69=Tablas!$B$2,Tablas!$C$2,VLOOKUP(W69,Tablas!$B$2:$C$13,2,FALSE))</f>
        <v>2</v>
      </c>
      <c r="Y69" s="389">
        <f>VLOOKUP(X69,Tablas!$A$2:$C$13,3,FALSE)</f>
        <v>2</v>
      </c>
      <c r="Z69" s="368">
        <f t="shared" si="28"/>
        <v>0</v>
      </c>
      <c r="AA69" s="368" t="str">
        <f t="shared" si="29"/>
        <v/>
      </c>
      <c r="AB69" s="368" t="str">
        <f t="shared" si="30"/>
        <v/>
      </c>
      <c r="AC69" s="368" t="str">
        <f t="shared" si="31"/>
        <v/>
      </c>
      <c r="AD69" s="368" t="str">
        <f t="shared" si="32"/>
        <v/>
      </c>
      <c r="AE69" s="368" t="str">
        <f t="shared" si="33"/>
        <v/>
      </c>
    </row>
    <row r="70" spans="1:31" ht="15.75" thickBot="1" x14ac:dyDescent="0.3">
      <c r="A70" s="838"/>
      <c r="B70" s="837"/>
      <c r="C70" s="844"/>
      <c r="D70" s="462" t="s">
        <v>91</v>
      </c>
      <c r="E70" s="756"/>
      <c r="F70" s="756"/>
      <c r="G70" s="770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337"/>
      <c r="T70" s="95">
        <f t="shared" si="25"/>
        <v>0</v>
      </c>
      <c r="U70" s="387">
        <f t="shared" si="26"/>
        <v>0</v>
      </c>
      <c r="V70" s="280">
        <f t="shared" si="27"/>
        <v>0</v>
      </c>
      <c r="W70" s="311" t="s">
        <v>227</v>
      </c>
      <c r="X70" s="388">
        <f>IF(W70=Tablas!$B$2,Tablas!$C$2,VLOOKUP(W70,Tablas!$B$2:$C$13,2,FALSE))</f>
        <v>2</v>
      </c>
      <c r="Y70" s="389">
        <f>VLOOKUP(X70,Tablas!$A$2:$C$13,3,FALSE)</f>
        <v>2</v>
      </c>
      <c r="Z70" s="368">
        <f t="shared" si="28"/>
        <v>0</v>
      </c>
      <c r="AA70" s="368" t="str">
        <f t="shared" si="29"/>
        <v/>
      </c>
      <c r="AB70" s="368" t="str">
        <f t="shared" si="30"/>
        <v/>
      </c>
      <c r="AC70" s="368" t="str">
        <f t="shared" si="31"/>
        <v/>
      </c>
      <c r="AD70" s="368" t="str">
        <f t="shared" si="32"/>
        <v/>
      </c>
      <c r="AE70" s="368" t="str">
        <f t="shared" si="33"/>
        <v/>
      </c>
    </row>
    <row r="71" spans="1:31" ht="15.75" thickBot="1" x14ac:dyDescent="0.3">
      <c r="A71" s="838"/>
      <c r="B71" s="837"/>
      <c r="C71" s="842" t="s">
        <v>383</v>
      </c>
      <c r="D71" s="462" t="s">
        <v>397</v>
      </c>
      <c r="E71" s="756"/>
      <c r="F71" s="756"/>
      <c r="G71" s="770"/>
      <c r="H71" s="252">
        <v>1</v>
      </c>
      <c r="I71" s="252"/>
      <c r="J71" s="252"/>
      <c r="K71" s="252"/>
      <c r="L71" s="252"/>
      <c r="M71" s="252"/>
      <c r="N71" s="252">
        <v>1</v>
      </c>
      <c r="O71" s="252"/>
      <c r="P71" s="252"/>
      <c r="Q71" s="252"/>
      <c r="R71" s="252"/>
      <c r="S71" s="259"/>
      <c r="T71" s="95">
        <f t="shared" si="25"/>
        <v>2</v>
      </c>
      <c r="U71" s="387">
        <f t="shared" si="26"/>
        <v>0</v>
      </c>
      <c r="V71" s="280">
        <f t="shared" si="27"/>
        <v>0</v>
      </c>
      <c r="W71" s="311" t="s">
        <v>227</v>
      </c>
      <c r="X71" s="388">
        <f>IF(W71=Tablas!$B$2,Tablas!$C$2,VLOOKUP(W71,Tablas!$B$2:$C$13,2,FALSE))</f>
        <v>2</v>
      </c>
      <c r="Y71" s="389">
        <f>VLOOKUP(X71,Tablas!$A$2:$C$13,3,FALSE)</f>
        <v>2</v>
      </c>
      <c r="Z71" s="368">
        <f t="shared" si="28"/>
        <v>0</v>
      </c>
      <c r="AA71" s="368" t="str">
        <f t="shared" si="29"/>
        <v/>
      </c>
      <c r="AB71" s="368" t="str">
        <f t="shared" si="30"/>
        <v/>
      </c>
      <c r="AC71" s="368" t="str">
        <f t="shared" si="31"/>
        <v/>
      </c>
      <c r="AD71" s="368" t="str">
        <f t="shared" si="32"/>
        <v/>
      </c>
      <c r="AE71" s="368" t="str">
        <f t="shared" si="33"/>
        <v/>
      </c>
    </row>
    <row r="72" spans="1:31" ht="15.75" thickBot="1" x14ac:dyDescent="0.3">
      <c r="A72" s="838"/>
      <c r="B72" s="837"/>
      <c r="C72" s="844"/>
      <c r="D72" s="462" t="s">
        <v>398</v>
      </c>
      <c r="E72" s="756">
        <v>1820</v>
      </c>
      <c r="F72" s="756"/>
      <c r="G72" s="770"/>
      <c r="H72" s="299">
        <v>1</v>
      </c>
      <c r="I72" s="299"/>
      <c r="J72" s="299"/>
      <c r="K72" s="299"/>
      <c r="L72" s="299"/>
      <c r="M72" s="299"/>
      <c r="N72" s="299"/>
      <c r="O72" s="299"/>
      <c r="P72" s="299"/>
      <c r="Q72" s="299"/>
      <c r="R72" s="299"/>
      <c r="S72" s="300"/>
      <c r="T72" s="95">
        <f t="shared" si="25"/>
        <v>1</v>
      </c>
      <c r="U72" s="387">
        <f t="shared" si="26"/>
        <v>0</v>
      </c>
      <c r="V72" s="280">
        <f t="shared" si="27"/>
        <v>0</v>
      </c>
      <c r="W72" s="311" t="s">
        <v>227</v>
      </c>
      <c r="X72" s="388">
        <f>IF(W72=Tablas!$B$2,Tablas!$C$2,VLOOKUP(W72,Tablas!$B$2:$C$13,2,FALSE))</f>
        <v>2</v>
      </c>
      <c r="Y72" s="389">
        <f>VLOOKUP(X72,Tablas!$A$2:$C$13,3,FALSE)</f>
        <v>2</v>
      </c>
      <c r="Z72" s="368">
        <f t="shared" si="28"/>
        <v>0</v>
      </c>
      <c r="AA72" s="368" t="str">
        <f t="shared" si="29"/>
        <v/>
      </c>
      <c r="AB72" s="368" t="str">
        <f t="shared" si="30"/>
        <v/>
      </c>
      <c r="AC72" s="368" t="str">
        <f t="shared" si="31"/>
        <v/>
      </c>
      <c r="AD72" s="368" t="str">
        <f t="shared" si="32"/>
        <v/>
      </c>
      <c r="AE72" s="368" t="str">
        <f t="shared" si="33"/>
        <v/>
      </c>
    </row>
    <row r="73" spans="1:31" ht="15.75" thickBot="1" x14ac:dyDescent="0.3">
      <c r="A73" s="838"/>
      <c r="B73" s="837"/>
      <c r="C73" s="842" t="s">
        <v>384</v>
      </c>
      <c r="D73" s="462" t="s">
        <v>399</v>
      </c>
      <c r="E73" s="756"/>
      <c r="F73" s="756"/>
      <c r="G73" s="770"/>
      <c r="H73" s="271">
        <f>+H62</f>
        <v>31</v>
      </c>
      <c r="I73" s="271">
        <f t="shared" ref="I73:S73" si="35">+I62</f>
        <v>28</v>
      </c>
      <c r="J73" s="271">
        <f t="shared" si="35"/>
        <v>31</v>
      </c>
      <c r="K73" s="271">
        <f t="shared" si="35"/>
        <v>30</v>
      </c>
      <c r="L73" s="271">
        <f t="shared" si="35"/>
        <v>31</v>
      </c>
      <c r="M73" s="271">
        <f t="shared" si="35"/>
        <v>30</v>
      </c>
      <c r="N73" s="271">
        <f t="shared" si="35"/>
        <v>31</v>
      </c>
      <c r="O73" s="271">
        <f t="shared" si="35"/>
        <v>31</v>
      </c>
      <c r="P73" s="271">
        <f t="shared" si="35"/>
        <v>30</v>
      </c>
      <c r="Q73" s="271">
        <f t="shared" si="35"/>
        <v>31</v>
      </c>
      <c r="R73" s="271">
        <f t="shared" si="35"/>
        <v>30</v>
      </c>
      <c r="S73" s="271">
        <f t="shared" si="35"/>
        <v>31</v>
      </c>
      <c r="T73" s="95">
        <f t="shared" si="25"/>
        <v>365</v>
      </c>
      <c r="U73" s="387">
        <f t="shared" si="26"/>
        <v>0</v>
      </c>
      <c r="V73" s="280">
        <f t="shared" si="27"/>
        <v>0</v>
      </c>
      <c r="W73" s="311" t="s">
        <v>227</v>
      </c>
      <c r="X73" s="388">
        <f>IF(W73=Tablas!$B$2,Tablas!$C$2,VLOOKUP(W73,Tablas!$B$2:$C$13,2,FALSE))</f>
        <v>2</v>
      </c>
      <c r="Y73" s="389">
        <f>VLOOKUP(X73,Tablas!$A$2:$C$13,3,FALSE)</f>
        <v>2</v>
      </c>
      <c r="Z73" s="368">
        <f t="shared" si="28"/>
        <v>0</v>
      </c>
      <c r="AA73" s="368" t="str">
        <f t="shared" si="29"/>
        <v/>
      </c>
      <c r="AB73" s="368" t="str">
        <f t="shared" si="30"/>
        <v/>
      </c>
      <c r="AC73" s="368" t="str">
        <f t="shared" si="31"/>
        <v/>
      </c>
      <c r="AD73" s="368" t="str">
        <f t="shared" si="32"/>
        <v/>
      </c>
      <c r="AE73" s="368" t="str">
        <f t="shared" si="33"/>
        <v/>
      </c>
    </row>
    <row r="74" spans="1:31" ht="15.75" thickBot="1" x14ac:dyDescent="0.3">
      <c r="A74" s="838"/>
      <c r="B74" s="837"/>
      <c r="C74" s="845"/>
      <c r="D74" s="462" t="s">
        <v>400</v>
      </c>
      <c r="E74" s="756"/>
      <c r="F74" s="756"/>
      <c r="G74" s="770"/>
      <c r="H74" s="252">
        <v>1</v>
      </c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96"/>
      <c r="T74" s="95">
        <f t="shared" si="25"/>
        <v>1</v>
      </c>
      <c r="U74" s="387">
        <f t="shared" si="26"/>
        <v>0</v>
      </c>
      <c r="V74" s="280">
        <f t="shared" si="27"/>
        <v>0</v>
      </c>
      <c r="W74" s="311" t="s">
        <v>227</v>
      </c>
      <c r="X74" s="388">
        <f>IF(W74=Tablas!$B$2,Tablas!$C$2,VLOOKUP(W74,Tablas!$B$2:$C$13,2,FALSE))</f>
        <v>2</v>
      </c>
      <c r="Y74" s="389">
        <f>VLOOKUP(X74,Tablas!$A$2:$C$13,3,FALSE)</f>
        <v>2</v>
      </c>
      <c r="Z74" s="368">
        <f t="shared" si="28"/>
        <v>0</v>
      </c>
      <c r="AA74" s="368" t="str">
        <f t="shared" si="29"/>
        <v/>
      </c>
      <c r="AB74" s="368" t="str">
        <f t="shared" si="30"/>
        <v/>
      </c>
      <c r="AC74" s="368" t="str">
        <f t="shared" si="31"/>
        <v/>
      </c>
      <c r="AD74" s="368" t="str">
        <f t="shared" si="32"/>
        <v/>
      </c>
      <c r="AE74" s="368" t="str">
        <f t="shared" si="33"/>
        <v/>
      </c>
    </row>
    <row r="75" spans="1:31" ht="15.75" thickBot="1" x14ac:dyDescent="0.3">
      <c r="A75" s="838"/>
      <c r="B75" s="837"/>
      <c r="C75" s="845"/>
      <c r="D75" s="462" t="s">
        <v>402</v>
      </c>
      <c r="E75" s="756"/>
      <c r="F75" s="756"/>
      <c r="G75" s="770"/>
      <c r="H75" s="252">
        <v>1</v>
      </c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296"/>
      <c r="T75" s="95">
        <f t="shared" si="25"/>
        <v>1</v>
      </c>
      <c r="U75" s="387">
        <f t="shared" si="26"/>
        <v>0</v>
      </c>
      <c r="V75" s="280">
        <f t="shared" si="27"/>
        <v>0</v>
      </c>
      <c r="W75" s="311" t="s">
        <v>227</v>
      </c>
      <c r="X75" s="388">
        <f>IF(W75=Tablas!$B$2,Tablas!$C$2,VLOOKUP(W75,Tablas!$B$2:$C$13,2,FALSE))</f>
        <v>2</v>
      </c>
      <c r="Y75" s="389">
        <f>VLOOKUP(X75,Tablas!$A$2:$C$13,3,FALSE)</f>
        <v>2</v>
      </c>
      <c r="Z75" s="368">
        <f t="shared" si="28"/>
        <v>0</v>
      </c>
      <c r="AA75" s="368" t="str">
        <f t="shared" si="29"/>
        <v/>
      </c>
      <c r="AB75" s="368" t="str">
        <f t="shared" si="30"/>
        <v/>
      </c>
      <c r="AC75" s="368" t="str">
        <f t="shared" si="31"/>
        <v/>
      </c>
      <c r="AD75" s="368" t="str">
        <f t="shared" si="32"/>
        <v/>
      </c>
      <c r="AE75" s="368" t="str">
        <f t="shared" si="33"/>
        <v/>
      </c>
    </row>
    <row r="76" spans="1:31" ht="15.75" thickBot="1" x14ac:dyDescent="0.3">
      <c r="A76" s="838"/>
      <c r="B76" s="837"/>
      <c r="C76" s="845"/>
      <c r="D76" s="462" t="s">
        <v>403</v>
      </c>
      <c r="E76" s="756"/>
      <c r="F76" s="756"/>
      <c r="G76" s="770"/>
      <c r="H76" s="252">
        <v>1</v>
      </c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96"/>
      <c r="T76" s="207">
        <f t="shared" si="25"/>
        <v>1</v>
      </c>
      <c r="U76" s="387">
        <f t="shared" si="26"/>
        <v>0</v>
      </c>
      <c r="V76" s="298">
        <f t="shared" si="27"/>
        <v>0</v>
      </c>
      <c r="W76" s="311" t="s">
        <v>231</v>
      </c>
      <c r="X76" s="388">
        <f>IF(W76=Tablas!$B$2,Tablas!$C$2,VLOOKUP(W76,Tablas!$B$2:$C$13,2,FALSE))</f>
        <v>6</v>
      </c>
      <c r="Y76" s="389">
        <f>VLOOKUP(X76,Tablas!$A$2:$C$13,3,FALSE)</f>
        <v>6</v>
      </c>
      <c r="Z76" s="368" t="str">
        <f t="shared" si="28"/>
        <v/>
      </c>
      <c r="AA76" s="368" t="str">
        <f t="shared" si="29"/>
        <v/>
      </c>
      <c r="AB76" s="368" t="str">
        <f t="shared" si="30"/>
        <v/>
      </c>
      <c r="AC76" s="368" t="str">
        <f t="shared" si="31"/>
        <v/>
      </c>
      <c r="AD76" s="368">
        <f t="shared" si="32"/>
        <v>0</v>
      </c>
      <c r="AE76" s="368" t="str">
        <f t="shared" si="33"/>
        <v/>
      </c>
    </row>
    <row r="77" spans="1:31" ht="15.75" thickBot="1" x14ac:dyDescent="0.3">
      <c r="A77" s="838"/>
      <c r="B77" s="837"/>
      <c r="C77" s="844"/>
      <c r="D77" s="462" t="s">
        <v>404</v>
      </c>
      <c r="E77" s="756"/>
      <c r="F77" s="756"/>
      <c r="G77" s="770"/>
      <c r="H77" s="252">
        <v>1</v>
      </c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9"/>
      <c r="T77" s="95">
        <f t="shared" si="25"/>
        <v>1</v>
      </c>
      <c r="U77" s="387">
        <f t="shared" si="26"/>
        <v>0</v>
      </c>
      <c r="V77" s="280">
        <f t="shared" si="27"/>
        <v>0</v>
      </c>
      <c r="W77" s="311" t="s">
        <v>227</v>
      </c>
      <c r="X77" s="388">
        <f>IF(W77=Tablas!$B$2,Tablas!$C$2,VLOOKUP(W77,Tablas!$B$2:$C$13,2,FALSE))</f>
        <v>2</v>
      </c>
      <c r="Y77" s="389">
        <f>VLOOKUP(X77,Tablas!$A$2:$C$13,3,FALSE)</f>
        <v>2</v>
      </c>
      <c r="Z77" s="368">
        <f t="shared" si="28"/>
        <v>0</v>
      </c>
      <c r="AA77" s="368" t="str">
        <f t="shared" si="29"/>
        <v/>
      </c>
      <c r="AB77" s="368" t="str">
        <f t="shared" si="30"/>
        <v/>
      </c>
      <c r="AC77" s="368" t="str">
        <f t="shared" si="31"/>
        <v/>
      </c>
      <c r="AD77" s="368" t="str">
        <f t="shared" si="32"/>
        <v/>
      </c>
      <c r="AE77" s="368" t="str">
        <f t="shared" si="33"/>
        <v/>
      </c>
    </row>
    <row r="78" spans="1:31" ht="15.75" thickBot="1" x14ac:dyDescent="0.3">
      <c r="A78" s="838"/>
      <c r="B78" s="837"/>
      <c r="C78" s="265" t="s">
        <v>385</v>
      </c>
      <c r="D78" s="238"/>
      <c r="E78" s="759"/>
      <c r="F78" s="759"/>
      <c r="G78" s="761"/>
      <c r="H78" s="242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78"/>
      <c r="T78" s="270"/>
      <c r="U78" s="282">
        <f>SUM(U55:U77)</f>
        <v>0</v>
      </c>
      <c r="V78" s="282">
        <f>SUM(V55:V77)</f>
        <v>0</v>
      </c>
      <c r="W78" s="120"/>
      <c r="X78" s="120"/>
      <c r="Y78" s="120"/>
      <c r="Z78" s="282">
        <f t="shared" ref="Z78:AE78" si="36">SUM(Z55:Z77)</f>
        <v>0</v>
      </c>
      <c r="AA78" s="282">
        <f t="shared" si="36"/>
        <v>0</v>
      </c>
      <c r="AB78" s="282">
        <f t="shared" si="36"/>
        <v>0</v>
      </c>
      <c r="AC78" s="282">
        <f t="shared" si="36"/>
        <v>0</v>
      </c>
      <c r="AD78" s="282">
        <f t="shared" si="36"/>
        <v>0</v>
      </c>
      <c r="AE78" s="282">
        <f t="shared" si="36"/>
        <v>0</v>
      </c>
    </row>
    <row r="79" spans="1:31" ht="15.75" thickBot="1" x14ac:dyDescent="0.3">
      <c r="A79" s="838"/>
      <c r="B79" s="837"/>
      <c r="C79" s="277" t="s">
        <v>386</v>
      </c>
      <c r="D79" s="238"/>
      <c r="E79" s="759"/>
      <c r="F79" s="759"/>
      <c r="G79" s="760"/>
      <c r="H79" s="267"/>
      <c r="I79" s="267"/>
      <c r="J79" s="267"/>
      <c r="K79" s="267"/>
      <c r="L79" s="267"/>
      <c r="M79" s="267"/>
      <c r="N79" s="267"/>
      <c r="O79" s="267"/>
      <c r="P79" s="267"/>
      <c r="Q79" s="267"/>
      <c r="R79" s="267"/>
      <c r="S79" s="268"/>
      <c r="T79" s="269"/>
      <c r="U79" s="281">
        <f>SUM(U78)</f>
        <v>0</v>
      </c>
      <c r="V79" s="281">
        <f>SUM(V78)</f>
        <v>0</v>
      </c>
      <c r="W79" s="121"/>
      <c r="X79" s="313"/>
      <c r="Y79" s="313"/>
      <c r="Z79" s="281">
        <f t="shared" ref="Z79:AE79" si="37">SUM(Z78)</f>
        <v>0</v>
      </c>
      <c r="AA79" s="281">
        <f t="shared" si="37"/>
        <v>0</v>
      </c>
      <c r="AB79" s="281">
        <f t="shared" si="37"/>
        <v>0</v>
      </c>
      <c r="AC79" s="281">
        <f t="shared" si="37"/>
        <v>0</v>
      </c>
      <c r="AD79" s="281">
        <f t="shared" si="37"/>
        <v>0</v>
      </c>
      <c r="AE79" s="281">
        <f t="shared" si="37"/>
        <v>0</v>
      </c>
    </row>
    <row r="80" spans="1:31" ht="15" customHeight="1" thickBot="1" x14ac:dyDescent="0.3">
      <c r="A80" s="838" t="s">
        <v>297</v>
      </c>
      <c r="B80" s="837" t="s">
        <v>102</v>
      </c>
      <c r="C80" s="839" t="s">
        <v>380</v>
      </c>
      <c r="D80" s="463" t="s">
        <v>387</v>
      </c>
      <c r="E80" s="762"/>
      <c r="F80" s="763" t="s">
        <v>65</v>
      </c>
      <c r="G80" s="770"/>
      <c r="H80" s="252">
        <v>1</v>
      </c>
      <c r="I80" s="252">
        <v>1</v>
      </c>
      <c r="J80" s="252">
        <v>1</v>
      </c>
      <c r="K80" s="252">
        <v>1</v>
      </c>
      <c r="L80" s="252">
        <v>1</v>
      </c>
      <c r="M80" s="252">
        <v>1</v>
      </c>
      <c r="N80" s="252">
        <v>1</v>
      </c>
      <c r="O80" s="252">
        <v>1</v>
      </c>
      <c r="P80" s="252">
        <v>1</v>
      </c>
      <c r="Q80" s="252">
        <v>1</v>
      </c>
      <c r="R80" s="252">
        <v>1</v>
      </c>
      <c r="S80" s="335">
        <v>1</v>
      </c>
      <c r="T80" s="111">
        <f t="shared" ref="T80:T89" si="38">SUM(H80:S80)</f>
        <v>12</v>
      </c>
      <c r="U80" s="387">
        <f t="shared" ref="U80:U102" si="39">IF($G80=0,0,($E80/$G80)*$T80)</f>
        <v>0</v>
      </c>
      <c r="V80" s="301">
        <f t="shared" ref="V80:V89" si="40">U80/1700</f>
        <v>0</v>
      </c>
      <c r="W80" s="311" t="s">
        <v>227</v>
      </c>
      <c r="X80" s="388">
        <f>IF(W80=Tablas!$B$2,Tablas!$C$2,VLOOKUP(W80,Tablas!$B$2:$C$13,2,FALSE))</f>
        <v>2</v>
      </c>
      <c r="Y80" s="389">
        <f>VLOOKUP(X80,Tablas!$A$2:$C$13,3,FALSE)</f>
        <v>2</v>
      </c>
      <c r="Z80" s="368">
        <f t="shared" ref="Z80:Z101" si="41">IF($X80=2,($U80),"")</f>
        <v>0</v>
      </c>
      <c r="AA80" s="368" t="str">
        <f t="shared" ref="AA80:AA101" si="42">IF($X80=3,($U80),"")</f>
        <v/>
      </c>
      <c r="AB80" s="368" t="str">
        <f t="shared" ref="AB80:AB101" si="43">IF($X80=4,($U80),"")</f>
        <v/>
      </c>
      <c r="AC80" s="368" t="str">
        <f t="shared" ref="AC80:AC101" si="44">IF($X80=5,($U80),"")</f>
        <v/>
      </c>
      <c r="AD80" s="368" t="str">
        <f t="shared" ref="AD80:AD101" si="45">IF($X80=6,($U80),"")</f>
        <v/>
      </c>
      <c r="AE80" s="368" t="str">
        <f t="shared" ref="AE80:AE101" si="46">IF($X80=7,($U80),"")</f>
        <v/>
      </c>
    </row>
    <row r="81" spans="1:31" ht="15.75" thickBot="1" x14ac:dyDescent="0.3">
      <c r="A81" s="838"/>
      <c r="B81" s="837"/>
      <c r="C81" s="840"/>
      <c r="D81" s="462" t="s">
        <v>388</v>
      </c>
      <c r="E81" s="764">
        <v>35</v>
      </c>
      <c r="F81" s="765" t="s">
        <v>65</v>
      </c>
      <c r="G81" s="770"/>
      <c r="H81" s="252">
        <v>1</v>
      </c>
      <c r="I81" s="252">
        <v>1</v>
      </c>
      <c r="J81" s="252">
        <v>1</v>
      </c>
      <c r="K81" s="252">
        <v>1</v>
      </c>
      <c r="L81" s="252">
        <v>1</v>
      </c>
      <c r="M81" s="252">
        <v>1</v>
      </c>
      <c r="N81" s="252">
        <v>1</v>
      </c>
      <c r="O81" s="252">
        <v>1</v>
      </c>
      <c r="P81" s="252">
        <v>1</v>
      </c>
      <c r="Q81" s="252">
        <v>1</v>
      </c>
      <c r="R81" s="252">
        <v>1</v>
      </c>
      <c r="S81" s="336">
        <v>1</v>
      </c>
      <c r="T81" s="95">
        <f t="shared" si="38"/>
        <v>12</v>
      </c>
      <c r="U81" s="387">
        <f t="shared" si="39"/>
        <v>0</v>
      </c>
      <c r="V81" s="297">
        <f t="shared" si="40"/>
        <v>0</v>
      </c>
      <c r="W81" s="311" t="s">
        <v>227</v>
      </c>
      <c r="X81" s="388">
        <f>IF(W81=Tablas!$B$2,Tablas!$C$2,VLOOKUP(W81,Tablas!$B$2:$C$13,2,FALSE))</f>
        <v>2</v>
      </c>
      <c r="Y81" s="389">
        <f>VLOOKUP(X81,Tablas!$A$2:$C$13,3,FALSE)</f>
        <v>2</v>
      </c>
      <c r="Z81" s="368">
        <f t="shared" si="41"/>
        <v>0</v>
      </c>
      <c r="AA81" s="368" t="str">
        <f t="shared" si="42"/>
        <v/>
      </c>
      <c r="AB81" s="368" t="str">
        <f t="shared" si="43"/>
        <v/>
      </c>
      <c r="AC81" s="368" t="str">
        <f t="shared" si="44"/>
        <v/>
      </c>
      <c r="AD81" s="368" t="str">
        <f t="shared" si="45"/>
        <v/>
      </c>
      <c r="AE81" s="368" t="str">
        <f t="shared" si="46"/>
        <v/>
      </c>
    </row>
    <row r="82" spans="1:31" ht="15.75" thickBot="1" x14ac:dyDescent="0.3">
      <c r="A82" s="838"/>
      <c r="B82" s="837"/>
      <c r="C82" s="840"/>
      <c r="D82" s="462" t="s">
        <v>389</v>
      </c>
      <c r="E82" s="764"/>
      <c r="F82" s="765" t="s">
        <v>65</v>
      </c>
      <c r="G82" s="770"/>
      <c r="H82" s="252">
        <v>1</v>
      </c>
      <c r="I82" s="254"/>
      <c r="J82" s="252">
        <v>1</v>
      </c>
      <c r="K82" s="254"/>
      <c r="L82" s="252">
        <v>1</v>
      </c>
      <c r="M82" s="254"/>
      <c r="N82" s="252">
        <v>1</v>
      </c>
      <c r="O82" s="254"/>
      <c r="P82" s="252">
        <v>1</v>
      </c>
      <c r="Q82" s="254"/>
      <c r="R82" s="252">
        <v>1</v>
      </c>
      <c r="S82" s="337"/>
      <c r="T82" s="95">
        <f t="shared" ref="T82:T86" si="47">SUM(H82:S82)</f>
        <v>6</v>
      </c>
      <c r="U82" s="387">
        <f t="shared" si="39"/>
        <v>0</v>
      </c>
      <c r="V82" s="280">
        <f t="shared" si="40"/>
        <v>0</v>
      </c>
      <c r="W82" s="311" t="s">
        <v>227</v>
      </c>
      <c r="X82" s="388">
        <f>IF(W82=Tablas!$B$2,Tablas!$C$2,VLOOKUP(W82,Tablas!$B$2:$C$13,2,FALSE))</f>
        <v>2</v>
      </c>
      <c r="Y82" s="389">
        <f>VLOOKUP(X82,Tablas!$A$2:$C$13,3,FALSE)</f>
        <v>2</v>
      </c>
      <c r="Z82" s="368">
        <f t="shared" si="41"/>
        <v>0</v>
      </c>
      <c r="AA82" s="368" t="str">
        <f t="shared" si="42"/>
        <v/>
      </c>
      <c r="AB82" s="368" t="str">
        <f t="shared" si="43"/>
        <v/>
      </c>
      <c r="AC82" s="368" t="str">
        <f t="shared" si="44"/>
        <v/>
      </c>
      <c r="AD82" s="368" t="str">
        <f t="shared" si="45"/>
        <v/>
      </c>
      <c r="AE82" s="368" t="str">
        <f t="shared" si="46"/>
        <v/>
      </c>
    </row>
    <row r="83" spans="1:31" ht="15.75" thickBot="1" x14ac:dyDescent="0.3">
      <c r="A83" s="838"/>
      <c r="B83" s="837"/>
      <c r="C83" s="840"/>
      <c r="D83" s="462" t="s">
        <v>390</v>
      </c>
      <c r="E83" s="764"/>
      <c r="F83" s="765" t="s">
        <v>65</v>
      </c>
      <c r="G83" s="770"/>
      <c r="H83" s="252">
        <v>1</v>
      </c>
      <c r="I83" s="254"/>
      <c r="J83" s="252">
        <v>1</v>
      </c>
      <c r="K83" s="254"/>
      <c r="L83" s="252">
        <v>1</v>
      </c>
      <c r="M83" s="254"/>
      <c r="N83" s="252">
        <v>1</v>
      </c>
      <c r="O83" s="254"/>
      <c r="P83" s="252">
        <v>1</v>
      </c>
      <c r="Q83" s="254"/>
      <c r="R83" s="252">
        <v>1</v>
      </c>
      <c r="S83" s="337"/>
      <c r="T83" s="95">
        <f t="shared" si="47"/>
        <v>6</v>
      </c>
      <c r="U83" s="387">
        <f t="shared" si="39"/>
        <v>0</v>
      </c>
      <c r="V83" s="280">
        <f t="shared" si="40"/>
        <v>0</v>
      </c>
      <c r="W83" s="311" t="s">
        <v>227</v>
      </c>
      <c r="X83" s="388">
        <f>IF(W83=Tablas!$B$2,Tablas!$C$2,VLOOKUP(W83,Tablas!$B$2:$C$13,2,FALSE))</f>
        <v>2</v>
      </c>
      <c r="Y83" s="389">
        <f>VLOOKUP(X83,Tablas!$A$2:$C$13,3,FALSE)</f>
        <v>2</v>
      </c>
      <c r="Z83" s="368">
        <f t="shared" si="41"/>
        <v>0</v>
      </c>
      <c r="AA83" s="368" t="str">
        <f t="shared" si="42"/>
        <v/>
      </c>
      <c r="AB83" s="368" t="str">
        <f t="shared" si="43"/>
        <v/>
      </c>
      <c r="AC83" s="368" t="str">
        <f t="shared" si="44"/>
        <v/>
      </c>
      <c r="AD83" s="368" t="str">
        <f t="shared" si="45"/>
        <v/>
      </c>
      <c r="AE83" s="368" t="str">
        <f t="shared" si="46"/>
        <v/>
      </c>
    </row>
    <row r="84" spans="1:31" ht="15.75" thickBot="1" x14ac:dyDescent="0.3">
      <c r="A84" s="838"/>
      <c r="B84" s="837"/>
      <c r="C84" s="840"/>
      <c r="D84" s="462" t="s">
        <v>391</v>
      </c>
      <c r="E84" s="764"/>
      <c r="F84" s="765" t="s">
        <v>65</v>
      </c>
      <c r="G84" s="770"/>
      <c r="H84" s="252">
        <v>1</v>
      </c>
      <c r="I84" s="254"/>
      <c r="J84" s="252">
        <v>1</v>
      </c>
      <c r="K84" s="254"/>
      <c r="L84" s="252">
        <v>1</v>
      </c>
      <c r="M84" s="254"/>
      <c r="N84" s="252">
        <v>1</v>
      </c>
      <c r="O84" s="254"/>
      <c r="P84" s="252">
        <v>1</v>
      </c>
      <c r="Q84" s="254"/>
      <c r="R84" s="252">
        <v>1</v>
      </c>
      <c r="S84" s="337"/>
      <c r="T84" s="95">
        <f t="shared" si="47"/>
        <v>6</v>
      </c>
      <c r="U84" s="387">
        <f t="shared" si="39"/>
        <v>0</v>
      </c>
      <c r="V84" s="280">
        <f t="shared" si="40"/>
        <v>0</v>
      </c>
      <c r="W84" s="311" t="s">
        <v>227</v>
      </c>
      <c r="X84" s="388">
        <f>IF(W84=Tablas!$B$2,Tablas!$C$2,VLOOKUP(W84,Tablas!$B$2:$C$13,2,FALSE))</f>
        <v>2</v>
      </c>
      <c r="Y84" s="389">
        <f>VLOOKUP(X84,Tablas!$A$2:$C$13,3,FALSE)</f>
        <v>2</v>
      </c>
      <c r="Z84" s="368">
        <f t="shared" si="41"/>
        <v>0</v>
      </c>
      <c r="AA84" s="368" t="str">
        <f t="shared" si="42"/>
        <v/>
      </c>
      <c r="AB84" s="368" t="str">
        <f t="shared" si="43"/>
        <v/>
      </c>
      <c r="AC84" s="368" t="str">
        <f t="shared" si="44"/>
        <v/>
      </c>
      <c r="AD84" s="368" t="str">
        <f t="shared" si="45"/>
        <v/>
      </c>
      <c r="AE84" s="368" t="str">
        <f t="shared" si="46"/>
        <v/>
      </c>
    </row>
    <row r="85" spans="1:31" ht="15.75" thickBot="1" x14ac:dyDescent="0.3">
      <c r="A85" s="838"/>
      <c r="B85" s="837"/>
      <c r="C85" s="840"/>
      <c r="D85" s="462" t="s">
        <v>392</v>
      </c>
      <c r="E85" s="764"/>
      <c r="F85" s="765" t="s">
        <v>65</v>
      </c>
      <c r="G85" s="770"/>
      <c r="H85" s="252">
        <v>1</v>
      </c>
      <c r="I85" s="254"/>
      <c r="J85" s="252">
        <v>1</v>
      </c>
      <c r="K85" s="254"/>
      <c r="L85" s="252">
        <v>1</v>
      </c>
      <c r="M85" s="254"/>
      <c r="N85" s="252">
        <v>1</v>
      </c>
      <c r="O85" s="254"/>
      <c r="P85" s="252">
        <v>1</v>
      </c>
      <c r="Q85" s="254"/>
      <c r="R85" s="252">
        <v>1</v>
      </c>
      <c r="S85" s="337"/>
      <c r="T85" s="95">
        <f t="shared" si="47"/>
        <v>6</v>
      </c>
      <c r="U85" s="387">
        <f t="shared" si="39"/>
        <v>0</v>
      </c>
      <c r="V85" s="280">
        <f t="shared" si="40"/>
        <v>0</v>
      </c>
      <c r="W85" s="311" t="s">
        <v>227</v>
      </c>
      <c r="X85" s="388">
        <f>IF(W85=Tablas!$B$2,Tablas!$C$2,VLOOKUP(W85,Tablas!$B$2:$C$13,2,FALSE))</f>
        <v>2</v>
      </c>
      <c r="Y85" s="389">
        <f>VLOOKUP(X85,Tablas!$A$2:$C$13,3,FALSE)</f>
        <v>2</v>
      </c>
      <c r="Z85" s="368">
        <f t="shared" si="41"/>
        <v>0</v>
      </c>
      <c r="AA85" s="368" t="str">
        <f t="shared" si="42"/>
        <v/>
      </c>
      <c r="AB85" s="368" t="str">
        <f t="shared" si="43"/>
        <v/>
      </c>
      <c r="AC85" s="368" t="str">
        <f t="shared" si="44"/>
        <v/>
      </c>
      <c r="AD85" s="368" t="str">
        <f t="shared" si="45"/>
        <v/>
      </c>
      <c r="AE85" s="368" t="str">
        <f t="shared" si="46"/>
        <v/>
      </c>
    </row>
    <row r="86" spans="1:31" ht="15.75" thickBot="1" x14ac:dyDescent="0.3">
      <c r="A86" s="838"/>
      <c r="B86" s="837"/>
      <c r="C86" s="840"/>
      <c r="D86" s="462" t="s">
        <v>393</v>
      </c>
      <c r="E86" s="764"/>
      <c r="F86" s="765" t="s">
        <v>65</v>
      </c>
      <c r="G86" s="770"/>
      <c r="H86" s="252">
        <v>1</v>
      </c>
      <c r="I86" s="254"/>
      <c r="J86" s="252">
        <v>1</v>
      </c>
      <c r="K86" s="254"/>
      <c r="L86" s="252">
        <v>1</v>
      </c>
      <c r="M86" s="254"/>
      <c r="N86" s="252">
        <v>1</v>
      </c>
      <c r="O86" s="254"/>
      <c r="P86" s="252">
        <v>1</v>
      </c>
      <c r="Q86" s="254"/>
      <c r="R86" s="252">
        <v>1</v>
      </c>
      <c r="S86" s="337"/>
      <c r="T86" s="95">
        <f t="shared" si="47"/>
        <v>6</v>
      </c>
      <c r="U86" s="387">
        <f t="shared" si="39"/>
        <v>0</v>
      </c>
      <c r="V86" s="280">
        <f t="shared" si="40"/>
        <v>0</v>
      </c>
      <c r="W86" s="311" t="s">
        <v>227</v>
      </c>
      <c r="X86" s="388">
        <f>IF(W86=Tablas!$B$2,Tablas!$C$2,VLOOKUP(W86,Tablas!$B$2:$C$13,2,FALSE))</f>
        <v>2</v>
      </c>
      <c r="Y86" s="389">
        <f>VLOOKUP(X86,Tablas!$A$2:$C$13,3,FALSE)</f>
        <v>2</v>
      </c>
      <c r="Z86" s="368">
        <f t="shared" si="41"/>
        <v>0</v>
      </c>
      <c r="AA86" s="368" t="str">
        <f t="shared" si="42"/>
        <v/>
      </c>
      <c r="AB86" s="368" t="str">
        <f t="shared" si="43"/>
        <v/>
      </c>
      <c r="AC86" s="368" t="str">
        <f t="shared" si="44"/>
        <v/>
      </c>
      <c r="AD86" s="368" t="str">
        <f t="shared" si="45"/>
        <v/>
      </c>
      <c r="AE86" s="368" t="str">
        <f t="shared" si="46"/>
        <v/>
      </c>
    </row>
    <row r="87" spans="1:31" ht="15.75" thickBot="1" x14ac:dyDescent="0.3">
      <c r="A87" s="838"/>
      <c r="B87" s="837"/>
      <c r="C87" s="840"/>
      <c r="D87" s="462" t="s">
        <v>401</v>
      </c>
      <c r="E87" s="764"/>
      <c r="F87" s="765" t="s">
        <v>65</v>
      </c>
      <c r="G87" s="770"/>
      <c r="H87" s="271">
        <f>+H73</f>
        <v>31</v>
      </c>
      <c r="I87" s="271">
        <f t="shared" ref="I87:S87" si="48">+I73</f>
        <v>28</v>
      </c>
      <c r="J87" s="271">
        <f t="shared" si="48"/>
        <v>31</v>
      </c>
      <c r="K87" s="271">
        <f t="shared" si="48"/>
        <v>30</v>
      </c>
      <c r="L87" s="271">
        <f t="shared" si="48"/>
        <v>31</v>
      </c>
      <c r="M87" s="271">
        <f t="shared" si="48"/>
        <v>30</v>
      </c>
      <c r="N87" s="271">
        <f t="shared" si="48"/>
        <v>31</v>
      </c>
      <c r="O87" s="271">
        <f t="shared" si="48"/>
        <v>31</v>
      </c>
      <c r="P87" s="271">
        <f t="shared" si="48"/>
        <v>30</v>
      </c>
      <c r="Q87" s="271">
        <f t="shared" si="48"/>
        <v>31</v>
      </c>
      <c r="R87" s="271">
        <f t="shared" si="48"/>
        <v>30</v>
      </c>
      <c r="S87" s="271">
        <f t="shared" si="48"/>
        <v>31</v>
      </c>
      <c r="T87" s="95">
        <f t="shared" si="38"/>
        <v>365</v>
      </c>
      <c r="U87" s="387">
        <f t="shared" si="39"/>
        <v>0</v>
      </c>
      <c r="V87" s="297">
        <f t="shared" si="40"/>
        <v>0</v>
      </c>
      <c r="W87" s="311" t="s">
        <v>227</v>
      </c>
      <c r="X87" s="388">
        <f>IF(W87=Tablas!$B$2,Tablas!$C$2,VLOOKUP(W87,Tablas!$B$2:$C$13,2,FALSE))</f>
        <v>2</v>
      </c>
      <c r="Y87" s="389">
        <f>VLOOKUP(X87,Tablas!$A$2:$C$13,3,FALSE)</f>
        <v>2</v>
      </c>
      <c r="Z87" s="368">
        <f t="shared" si="41"/>
        <v>0</v>
      </c>
      <c r="AA87" s="368" t="str">
        <f t="shared" si="42"/>
        <v/>
      </c>
      <c r="AB87" s="368" t="str">
        <f t="shared" si="43"/>
        <v/>
      </c>
      <c r="AC87" s="368" t="str">
        <f t="shared" si="44"/>
        <v/>
      </c>
      <c r="AD87" s="368" t="str">
        <f t="shared" si="45"/>
        <v/>
      </c>
      <c r="AE87" s="368" t="str">
        <f t="shared" si="46"/>
        <v/>
      </c>
    </row>
    <row r="88" spans="1:31" ht="14.45" customHeight="1" thickBot="1" x14ac:dyDescent="0.3">
      <c r="A88" s="838"/>
      <c r="B88" s="837"/>
      <c r="C88" s="841" t="s">
        <v>381</v>
      </c>
      <c r="D88" s="462" t="s">
        <v>387</v>
      </c>
      <c r="E88" s="764"/>
      <c r="F88" s="765" t="s">
        <v>65</v>
      </c>
      <c r="G88" s="770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9"/>
      <c r="T88" s="95">
        <f t="shared" si="38"/>
        <v>0</v>
      </c>
      <c r="U88" s="387">
        <f t="shared" si="39"/>
        <v>0</v>
      </c>
      <c r="V88" s="297">
        <f t="shared" si="40"/>
        <v>0</v>
      </c>
      <c r="W88" s="311" t="s">
        <v>227</v>
      </c>
      <c r="X88" s="388">
        <f>IF(W88=Tablas!$B$2,Tablas!$C$2,VLOOKUP(W88,Tablas!$B$2:$C$13,2,FALSE))</f>
        <v>2</v>
      </c>
      <c r="Y88" s="389">
        <f>VLOOKUP(X88,Tablas!$A$2:$C$13,3,FALSE)</f>
        <v>2</v>
      </c>
      <c r="Z88" s="368">
        <f t="shared" si="41"/>
        <v>0</v>
      </c>
      <c r="AA88" s="368" t="str">
        <f t="shared" si="42"/>
        <v/>
      </c>
      <c r="AB88" s="368" t="str">
        <f t="shared" si="43"/>
        <v/>
      </c>
      <c r="AC88" s="368" t="str">
        <f t="shared" si="44"/>
        <v/>
      </c>
      <c r="AD88" s="368" t="str">
        <f t="shared" si="45"/>
        <v/>
      </c>
      <c r="AE88" s="368" t="str">
        <f t="shared" si="46"/>
        <v/>
      </c>
    </row>
    <row r="89" spans="1:31" ht="15.75" thickBot="1" x14ac:dyDescent="0.3">
      <c r="A89" s="838"/>
      <c r="B89" s="837"/>
      <c r="C89" s="840"/>
      <c r="D89" s="462" t="s">
        <v>401</v>
      </c>
      <c r="E89" s="764"/>
      <c r="F89" s="765" t="s">
        <v>65</v>
      </c>
      <c r="G89" s="770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9"/>
      <c r="T89" s="95">
        <f t="shared" si="38"/>
        <v>0</v>
      </c>
      <c r="U89" s="387">
        <f t="shared" si="39"/>
        <v>0</v>
      </c>
      <c r="V89" s="297">
        <f t="shared" si="40"/>
        <v>0</v>
      </c>
      <c r="W89" s="311" t="s">
        <v>227</v>
      </c>
      <c r="X89" s="388">
        <f>IF(W89=Tablas!$B$2,Tablas!$C$2,VLOOKUP(W89,Tablas!$B$2:$C$13,2,FALSE))</f>
        <v>2</v>
      </c>
      <c r="Y89" s="389">
        <f>VLOOKUP(X89,Tablas!$A$2:$C$13,3,FALSE)</f>
        <v>2</v>
      </c>
      <c r="Z89" s="368">
        <f t="shared" si="41"/>
        <v>0</v>
      </c>
      <c r="AA89" s="368" t="str">
        <f t="shared" si="42"/>
        <v/>
      </c>
      <c r="AB89" s="368" t="str">
        <f t="shared" si="43"/>
        <v/>
      </c>
      <c r="AC89" s="368" t="str">
        <f t="shared" si="44"/>
        <v/>
      </c>
      <c r="AD89" s="368" t="str">
        <f t="shared" si="45"/>
        <v/>
      </c>
      <c r="AE89" s="368" t="str">
        <f t="shared" si="46"/>
        <v/>
      </c>
    </row>
    <row r="90" spans="1:31" ht="15.75" thickBot="1" x14ac:dyDescent="0.3">
      <c r="A90" s="838"/>
      <c r="B90" s="837"/>
      <c r="C90" s="842" t="s">
        <v>382</v>
      </c>
      <c r="D90" s="462" t="s">
        <v>394</v>
      </c>
      <c r="E90" s="765"/>
      <c r="F90" s="765"/>
      <c r="G90" s="770"/>
      <c r="H90" s="254"/>
      <c r="I90" s="254"/>
      <c r="J90" s="254"/>
      <c r="K90" s="254"/>
      <c r="L90" s="254"/>
      <c r="M90" s="254"/>
      <c r="N90" s="254"/>
      <c r="O90" s="254"/>
      <c r="P90" s="254"/>
      <c r="Q90" s="254"/>
      <c r="R90" s="254"/>
      <c r="S90" s="337"/>
      <c r="T90" s="95">
        <f t="shared" ref="T90" si="49">SUM(H90:S90)</f>
        <v>0</v>
      </c>
      <c r="U90" s="387">
        <f t="shared" si="39"/>
        <v>0</v>
      </c>
      <c r="V90" s="280">
        <f t="shared" ref="V90:V95" si="50">U90/1700</f>
        <v>0</v>
      </c>
      <c r="W90" s="311" t="s">
        <v>227</v>
      </c>
      <c r="X90" s="388">
        <f>IF(W90=Tablas!$B$2,Tablas!$C$2,VLOOKUP(W90,Tablas!$B$2:$C$13,2,FALSE))</f>
        <v>2</v>
      </c>
      <c r="Y90" s="389">
        <f>VLOOKUP(X90,Tablas!$A$2:$C$13,3,FALSE)</f>
        <v>2</v>
      </c>
      <c r="Z90" s="368">
        <f t="shared" si="41"/>
        <v>0</v>
      </c>
      <c r="AA90" s="368" t="str">
        <f t="shared" si="42"/>
        <v/>
      </c>
      <c r="AB90" s="368" t="str">
        <f t="shared" si="43"/>
        <v/>
      </c>
      <c r="AC90" s="368" t="str">
        <f t="shared" si="44"/>
        <v/>
      </c>
      <c r="AD90" s="368" t="str">
        <f t="shared" si="45"/>
        <v/>
      </c>
      <c r="AE90" s="368" t="str">
        <f t="shared" si="46"/>
        <v/>
      </c>
    </row>
    <row r="91" spans="1:31" ht="15.75" thickBot="1" x14ac:dyDescent="0.3">
      <c r="A91" s="838"/>
      <c r="B91" s="837"/>
      <c r="C91" s="843"/>
      <c r="D91" s="462" t="s">
        <v>89</v>
      </c>
      <c r="E91" s="765"/>
      <c r="F91" s="765"/>
      <c r="G91" s="770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337"/>
      <c r="T91" s="95">
        <f t="shared" ref="T91:T92" si="51">SUM(H91:S91)</f>
        <v>0</v>
      </c>
      <c r="U91" s="387">
        <f t="shared" si="39"/>
        <v>0</v>
      </c>
      <c r="V91" s="280">
        <f t="shared" si="50"/>
        <v>0</v>
      </c>
      <c r="W91" s="311" t="s">
        <v>227</v>
      </c>
      <c r="X91" s="388">
        <f>IF(W91=Tablas!$B$2,Tablas!$C$2,VLOOKUP(W91,Tablas!$B$2:$C$13,2,FALSE))</f>
        <v>2</v>
      </c>
      <c r="Y91" s="389">
        <f>VLOOKUP(X91,Tablas!$A$2:$C$13,3,FALSE)</f>
        <v>2</v>
      </c>
      <c r="Z91" s="368">
        <f t="shared" si="41"/>
        <v>0</v>
      </c>
      <c r="AA91" s="368" t="str">
        <f t="shared" si="42"/>
        <v/>
      </c>
      <c r="AB91" s="368" t="str">
        <f t="shared" si="43"/>
        <v/>
      </c>
      <c r="AC91" s="368" t="str">
        <f t="shared" si="44"/>
        <v/>
      </c>
      <c r="AD91" s="368" t="str">
        <f t="shared" si="45"/>
        <v/>
      </c>
      <c r="AE91" s="368" t="str">
        <f t="shared" si="46"/>
        <v/>
      </c>
    </row>
    <row r="92" spans="1:31" ht="15.75" thickBot="1" x14ac:dyDescent="0.3">
      <c r="A92" s="838"/>
      <c r="B92" s="837"/>
      <c r="C92" s="843"/>
      <c r="D92" s="462" t="s">
        <v>90</v>
      </c>
      <c r="E92" s="765"/>
      <c r="F92" s="765"/>
      <c r="G92" s="770"/>
      <c r="H92" s="254"/>
      <c r="I92" s="254"/>
      <c r="J92" s="254"/>
      <c r="K92" s="254"/>
      <c r="L92" s="254"/>
      <c r="M92" s="254"/>
      <c r="N92" s="254"/>
      <c r="O92" s="254"/>
      <c r="P92" s="254"/>
      <c r="Q92" s="254"/>
      <c r="R92" s="254"/>
      <c r="S92" s="337"/>
      <c r="T92" s="95">
        <f t="shared" si="51"/>
        <v>0</v>
      </c>
      <c r="U92" s="387">
        <f t="shared" si="39"/>
        <v>0</v>
      </c>
      <c r="V92" s="280">
        <f t="shared" si="50"/>
        <v>0</v>
      </c>
      <c r="W92" s="311" t="s">
        <v>227</v>
      </c>
      <c r="X92" s="388">
        <f>IF(W92=Tablas!$B$2,Tablas!$C$2,VLOOKUP(W92,Tablas!$B$2:$C$13,2,FALSE))</f>
        <v>2</v>
      </c>
      <c r="Y92" s="389">
        <f>VLOOKUP(X92,Tablas!$A$2:$C$13,3,FALSE)</f>
        <v>2</v>
      </c>
      <c r="Z92" s="368">
        <f t="shared" si="41"/>
        <v>0</v>
      </c>
      <c r="AA92" s="368" t="str">
        <f t="shared" si="42"/>
        <v/>
      </c>
      <c r="AB92" s="368" t="str">
        <f t="shared" si="43"/>
        <v/>
      </c>
      <c r="AC92" s="368" t="str">
        <f t="shared" si="44"/>
        <v/>
      </c>
      <c r="AD92" s="368" t="str">
        <f t="shared" si="45"/>
        <v/>
      </c>
      <c r="AE92" s="368" t="str">
        <f t="shared" si="46"/>
        <v/>
      </c>
    </row>
    <row r="93" spans="1:31" ht="15.75" thickBot="1" x14ac:dyDescent="0.3">
      <c r="A93" s="838"/>
      <c r="B93" s="837"/>
      <c r="C93" s="843"/>
      <c r="D93" s="462" t="s">
        <v>395</v>
      </c>
      <c r="E93" s="765"/>
      <c r="F93" s="765"/>
      <c r="G93" s="770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337"/>
      <c r="T93" s="95">
        <f t="shared" ref="T93:T95" si="52">SUM(H93:S93)</f>
        <v>0</v>
      </c>
      <c r="U93" s="387">
        <f t="shared" si="39"/>
        <v>0</v>
      </c>
      <c r="V93" s="280">
        <f t="shared" si="50"/>
        <v>0</v>
      </c>
      <c r="W93" s="311" t="s">
        <v>227</v>
      </c>
      <c r="X93" s="388">
        <f>IF(W93=Tablas!$B$2,Tablas!$C$2,VLOOKUP(W93,Tablas!$B$2:$C$13,2,FALSE))</f>
        <v>2</v>
      </c>
      <c r="Y93" s="389">
        <f>VLOOKUP(X93,Tablas!$A$2:$C$13,3,FALSE)</f>
        <v>2</v>
      </c>
      <c r="Z93" s="368">
        <f t="shared" si="41"/>
        <v>0</v>
      </c>
      <c r="AA93" s="368" t="str">
        <f t="shared" si="42"/>
        <v/>
      </c>
      <c r="AB93" s="368" t="str">
        <f t="shared" si="43"/>
        <v/>
      </c>
      <c r="AC93" s="368" t="str">
        <f t="shared" si="44"/>
        <v/>
      </c>
      <c r="AD93" s="368" t="str">
        <f t="shared" si="45"/>
        <v/>
      </c>
      <c r="AE93" s="368" t="str">
        <f t="shared" si="46"/>
        <v/>
      </c>
    </row>
    <row r="94" spans="1:31" ht="15.75" thickBot="1" x14ac:dyDescent="0.3">
      <c r="A94" s="838"/>
      <c r="B94" s="837"/>
      <c r="C94" s="843"/>
      <c r="D94" s="462" t="s">
        <v>396</v>
      </c>
      <c r="E94" s="765"/>
      <c r="F94" s="765"/>
      <c r="G94" s="770"/>
      <c r="H94" s="254"/>
      <c r="I94" s="254"/>
      <c r="J94" s="254"/>
      <c r="K94" s="254"/>
      <c r="L94" s="254"/>
      <c r="M94" s="254"/>
      <c r="N94" s="254"/>
      <c r="O94" s="254"/>
      <c r="P94" s="254"/>
      <c r="Q94" s="254"/>
      <c r="R94" s="254"/>
      <c r="S94" s="337"/>
      <c r="T94" s="95">
        <f t="shared" si="52"/>
        <v>0</v>
      </c>
      <c r="U94" s="387">
        <f t="shared" si="39"/>
        <v>0</v>
      </c>
      <c r="V94" s="280">
        <f t="shared" si="50"/>
        <v>0</v>
      </c>
      <c r="W94" s="311" t="s">
        <v>227</v>
      </c>
      <c r="X94" s="388">
        <f>IF(W94=Tablas!$B$2,Tablas!$C$2,VLOOKUP(W94,Tablas!$B$2:$C$13,2,FALSE))</f>
        <v>2</v>
      </c>
      <c r="Y94" s="389">
        <f>VLOOKUP(X94,Tablas!$A$2:$C$13,3,FALSE)</f>
        <v>2</v>
      </c>
      <c r="Z94" s="368">
        <f t="shared" si="41"/>
        <v>0</v>
      </c>
      <c r="AA94" s="368" t="str">
        <f t="shared" si="42"/>
        <v/>
      </c>
      <c r="AB94" s="368" t="str">
        <f t="shared" si="43"/>
        <v/>
      </c>
      <c r="AC94" s="368" t="str">
        <f t="shared" si="44"/>
        <v/>
      </c>
      <c r="AD94" s="368" t="str">
        <f t="shared" si="45"/>
        <v/>
      </c>
      <c r="AE94" s="368" t="str">
        <f t="shared" si="46"/>
        <v/>
      </c>
    </row>
    <row r="95" spans="1:31" ht="15.75" thickBot="1" x14ac:dyDescent="0.3">
      <c r="A95" s="838"/>
      <c r="B95" s="837"/>
      <c r="C95" s="844"/>
      <c r="D95" s="462" t="s">
        <v>91</v>
      </c>
      <c r="E95" s="765"/>
      <c r="F95" s="765"/>
      <c r="G95" s="770"/>
      <c r="H95" s="254"/>
      <c r="I95" s="254"/>
      <c r="J95" s="254"/>
      <c r="K95" s="254"/>
      <c r="L95" s="254"/>
      <c r="M95" s="254"/>
      <c r="N95" s="254"/>
      <c r="O95" s="254"/>
      <c r="P95" s="254"/>
      <c r="Q95" s="254"/>
      <c r="R95" s="254"/>
      <c r="S95" s="337"/>
      <c r="T95" s="95">
        <f t="shared" si="52"/>
        <v>0</v>
      </c>
      <c r="U95" s="387">
        <f t="shared" si="39"/>
        <v>0</v>
      </c>
      <c r="V95" s="280">
        <f t="shared" si="50"/>
        <v>0</v>
      </c>
      <c r="W95" s="311" t="s">
        <v>227</v>
      </c>
      <c r="X95" s="388">
        <f>IF(W95=Tablas!$B$2,Tablas!$C$2,VLOOKUP(W95,Tablas!$B$2:$C$13,2,FALSE))</f>
        <v>2</v>
      </c>
      <c r="Y95" s="389">
        <f>VLOOKUP(X95,Tablas!$A$2:$C$13,3,FALSE)</f>
        <v>2</v>
      </c>
      <c r="Z95" s="368">
        <f t="shared" si="41"/>
        <v>0</v>
      </c>
      <c r="AA95" s="368" t="str">
        <f t="shared" si="42"/>
        <v/>
      </c>
      <c r="AB95" s="368" t="str">
        <f t="shared" si="43"/>
        <v/>
      </c>
      <c r="AC95" s="368" t="str">
        <f t="shared" si="44"/>
        <v/>
      </c>
      <c r="AD95" s="368" t="str">
        <f t="shared" si="45"/>
        <v/>
      </c>
      <c r="AE95" s="368" t="str">
        <f t="shared" si="46"/>
        <v/>
      </c>
    </row>
    <row r="96" spans="1:31" ht="15.75" thickBot="1" x14ac:dyDescent="0.3">
      <c r="A96" s="838"/>
      <c r="B96" s="837"/>
      <c r="C96" s="842" t="s">
        <v>383</v>
      </c>
      <c r="D96" s="462" t="s">
        <v>397</v>
      </c>
      <c r="E96" s="766"/>
      <c r="F96" s="766"/>
      <c r="G96" s="770"/>
      <c r="H96" s="252">
        <v>1</v>
      </c>
      <c r="I96" s="252"/>
      <c r="J96" s="252"/>
      <c r="K96" s="252"/>
      <c r="L96" s="252"/>
      <c r="M96" s="252"/>
      <c r="N96" s="252">
        <v>1</v>
      </c>
      <c r="O96" s="252"/>
      <c r="P96" s="252"/>
      <c r="Q96" s="252"/>
      <c r="R96" s="252"/>
      <c r="S96" s="259"/>
      <c r="T96" s="95">
        <f t="shared" ref="T96:T102" si="53">SUM(H96:S96)</f>
        <v>2</v>
      </c>
      <c r="U96" s="387">
        <f t="shared" si="39"/>
        <v>0</v>
      </c>
      <c r="V96" s="280">
        <f t="shared" ref="V96:V102" si="54">U96/1700</f>
        <v>0</v>
      </c>
      <c r="W96" s="311" t="s">
        <v>227</v>
      </c>
      <c r="X96" s="388">
        <f>IF(W96=Tablas!$B$2,Tablas!$C$2,VLOOKUP(W96,Tablas!$B$2:$C$13,2,FALSE))</f>
        <v>2</v>
      </c>
      <c r="Y96" s="389">
        <f>VLOOKUP(X96,Tablas!$A$2:$C$13,3,FALSE)</f>
        <v>2</v>
      </c>
      <c r="Z96" s="368">
        <f t="shared" si="41"/>
        <v>0</v>
      </c>
      <c r="AA96" s="368" t="str">
        <f t="shared" si="42"/>
        <v/>
      </c>
      <c r="AB96" s="368" t="str">
        <f t="shared" si="43"/>
        <v/>
      </c>
      <c r="AC96" s="368" t="str">
        <f t="shared" si="44"/>
        <v/>
      </c>
      <c r="AD96" s="368" t="str">
        <f t="shared" si="45"/>
        <v/>
      </c>
      <c r="AE96" s="368" t="str">
        <f t="shared" si="46"/>
        <v/>
      </c>
    </row>
    <row r="97" spans="1:31" ht="15.75" thickBot="1" x14ac:dyDescent="0.3">
      <c r="A97" s="838"/>
      <c r="B97" s="837"/>
      <c r="C97" s="844"/>
      <c r="D97" s="462" t="s">
        <v>398</v>
      </c>
      <c r="E97" s="766"/>
      <c r="F97" s="766"/>
      <c r="G97" s="770"/>
      <c r="H97" s="299">
        <v>1</v>
      </c>
      <c r="I97" s="299"/>
      <c r="J97" s="299"/>
      <c r="K97" s="299"/>
      <c r="L97" s="299"/>
      <c r="M97" s="299"/>
      <c r="N97" s="299"/>
      <c r="O97" s="299"/>
      <c r="P97" s="299"/>
      <c r="Q97" s="299"/>
      <c r="R97" s="299"/>
      <c r="S97" s="300"/>
      <c r="T97" s="95">
        <f t="shared" si="53"/>
        <v>1</v>
      </c>
      <c r="U97" s="387">
        <f t="shared" si="39"/>
        <v>0</v>
      </c>
      <c r="V97" s="280">
        <f t="shared" si="54"/>
        <v>0</v>
      </c>
      <c r="W97" s="311" t="s">
        <v>227</v>
      </c>
      <c r="X97" s="388">
        <f>IF(W97=Tablas!$B$2,Tablas!$C$2,VLOOKUP(W97,Tablas!$B$2:$C$13,2,FALSE))</f>
        <v>2</v>
      </c>
      <c r="Y97" s="389">
        <f>VLOOKUP(X97,Tablas!$A$2:$C$13,3,FALSE)</f>
        <v>2</v>
      </c>
      <c r="Z97" s="368">
        <f t="shared" si="41"/>
        <v>0</v>
      </c>
      <c r="AA97" s="368" t="str">
        <f t="shared" si="42"/>
        <v/>
      </c>
      <c r="AB97" s="368" t="str">
        <f t="shared" si="43"/>
        <v/>
      </c>
      <c r="AC97" s="368" t="str">
        <f t="shared" si="44"/>
        <v/>
      </c>
      <c r="AD97" s="368" t="str">
        <f t="shared" si="45"/>
        <v/>
      </c>
      <c r="AE97" s="368" t="str">
        <f t="shared" si="46"/>
        <v/>
      </c>
    </row>
    <row r="98" spans="1:31" ht="15.75" thickBot="1" x14ac:dyDescent="0.3">
      <c r="A98" s="838"/>
      <c r="B98" s="837"/>
      <c r="C98" s="842" t="s">
        <v>384</v>
      </c>
      <c r="D98" s="462" t="s">
        <v>399</v>
      </c>
      <c r="E98" s="766"/>
      <c r="F98" s="766"/>
      <c r="G98" s="770"/>
      <c r="H98" s="271">
        <f>+H87</f>
        <v>31</v>
      </c>
      <c r="I98" s="271">
        <f t="shared" ref="I98:R98" si="55">+I87</f>
        <v>28</v>
      </c>
      <c r="J98" s="271">
        <f t="shared" si="55"/>
        <v>31</v>
      </c>
      <c r="K98" s="271">
        <f t="shared" si="55"/>
        <v>30</v>
      </c>
      <c r="L98" s="271">
        <f t="shared" si="55"/>
        <v>31</v>
      </c>
      <c r="M98" s="271">
        <f t="shared" si="55"/>
        <v>30</v>
      </c>
      <c r="N98" s="271">
        <f t="shared" si="55"/>
        <v>31</v>
      </c>
      <c r="O98" s="271">
        <f t="shared" si="55"/>
        <v>31</v>
      </c>
      <c r="P98" s="271">
        <f t="shared" si="55"/>
        <v>30</v>
      </c>
      <c r="Q98" s="271">
        <f>+Q87</f>
        <v>31</v>
      </c>
      <c r="R98" s="271">
        <f t="shared" si="55"/>
        <v>30</v>
      </c>
      <c r="S98" s="271">
        <f>+S87</f>
        <v>31</v>
      </c>
      <c r="T98" s="95">
        <f t="shared" si="53"/>
        <v>365</v>
      </c>
      <c r="U98" s="387">
        <f t="shared" si="39"/>
        <v>0</v>
      </c>
      <c r="V98" s="280">
        <f t="shared" si="54"/>
        <v>0</v>
      </c>
      <c r="W98" s="311" t="s">
        <v>227</v>
      </c>
      <c r="X98" s="388">
        <f>IF(W98=Tablas!$B$2,Tablas!$C$2,VLOOKUP(W98,Tablas!$B$2:$C$13,2,FALSE))</f>
        <v>2</v>
      </c>
      <c r="Y98" s="389">
        <f>VLOOKUP(X98,Tablas!$A$2:$C$13,3,FALSE)</f>
        <v>2</v>
      </c>
      <c r="Z98" s="368">
        <f t="shared" si="41"/>
        <v>0</v>
      </c>
      <c r="AA98" s="368" t="str">
        <f t="shared" si="42"/>
        <v/>
      </c>
      <c r="AB98" s="368" t="str">
        <f t="shared" si="43"/>
        <v/>
      </c>
      <c r="AC98" s="368" t="str">
        <f t="shared" si="44"/>
        <v/>
      </c>
      <c r="AD98" s="368" t="str">
        <f t="shared" si="45"/>
        <v/>
      </c>
      <c r="AE98" s="368" t="str">
        <f t="shared" si="46"/>
        <v/>
      </c>
    </row>
    <row r="99" spans="1:31" ht="15.75" thickBot="1" x14ac:dyDescent="0.3">
      <c r="A99" s="838"/>
      <c r="B99" s="837"/>
      <c r="C99" s="845"/>
      <c r="D99" s="462" t="s">
        <v>400</v>
      </c>
      <c r="E99" s="766"/>
      <c r="F99" s="766"/>
      <c r="G99" s="770"/>
      <c r="H99" s="252">
        <v>1</v>
      </c>
      <c r="I99" s="252"/>
      <c r="J99" s="252"/>
      <c r="K99" s="252"/>
      <c r="L99" s="252"/>
      <c r="M99" s="252"/>
      <c r="N99" s="252"/>
      <c r="O99" s="252"/>
      <c r="P99" s="252"/>
      <c r="Q99" s="252"/>
      <c r="R99" s="252"/>
      <c r="S99" s="296"/>
      <c r="T99" s="95">
        <f t="shared" si="53"/>
        <v>1</v>
      </c>
      <c r="U99" s="387">
        <f t="shared" si="39"/>
        <v>0</v>
      </c>
      <c r="V99" s="280">
        <f t="shared" si="54"/>
        <v>0</v>
      </c>
      <c r="W99" s="311" t="s">
        <v>227</v>
      </c>
      <c r="X99" s="388">
        <f>IF(W99=Tablas!$B$2,Tablas!$C$2,VLOOKUP(W99,Tablas!$B$2:$C$13,2,FALSE))</f>
        <v>2</v>
      </c>
      <c r="Y99" s="389">
        <f>VLOOKUP(X99,Tablas!$A$2:$C$13,3,FALSE)</f>
        <v>2</v>
      </c>
      <c r="Z99" s="368">
        <f t="shared" si="41"/>
        <v>0</v>
      </c>
      <c r="AA99" s="368" t="str">
        <f t="shared" si="42"/>
        <v/>
      </c>
      <c r="AB99" s="368" t="str">
        <f t="shared" si="43"/>
        <v/>
      </c>
      <c r="AC99" s="368" t="str">
        <f t="shared" si="44"/>
        <v/>
      </c>
      <c r="AD99" s="368" t="str">
        <f t="shared" si="45"/>
        <v/>
      </c>
      <c r="AE99" s="368" t="str">
        <f t="shared" si="46"/>
        <v/>
      </c>
    </row>
    <row r="100" spans="1:31" ht="15.75" thickBot="1" x14ac:dyDescent="0.3">
      <c r="A100" s="838"/>
      <c r="B100" s="837"/>
      <c r="C100" s="845"/>
      <c r="D100" s="462" t="s">
        <v>402</v>
      </c>
      <c r="E100" s="766"/>
      <c r="F100" s="766"/>
      <c r="G100" s="770"/>
      <c r="H100" s="252">
        <v>1</v>
      </c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96"/>
      <c r="T100" s="95">
        <f t="shared" si="53"/>
        <v>1</v>
      </c>
      <c r="U100" s="387">
        <f t="shared" si="39"/>
        <v>0</v>
      </c>
      <c r="V100" s="280">
        <f t="shared" si="54"/>
        <v>0</v>
      </c>
      <c r="W100" s="311" t="s">
        <v>227</v>
      </c>
      <c r="X100" s="388">
        <f>IF(W100=Tablas!$B$2,Tablas!$C$2,VLOOKUP(W100,Tablas!$B$2:$C$13,2,FALSE))</f>
        <v>2</v>
      </c>
      <c r="Y100" s="389">
        <f>VLOOKUP(X100,Tablas!$A$2:$C$13,3,FALSE)</f>
        <v>2</v>
      </c>
      <c r="Z100" s="368">
        <f t="shared" si="41"/>
        <v>0</v>
      </c>
      <c r="AA100" s="368" t="str">
        <f t="shared" si="42"/>
        <v/>
      </c>
      <c r="AB100" s="368" t="str">
        <f t="shared" si="43"/>
        <v/>
      </c>
      <c r="AC100" s="368" t="str">
        <f t="shared" si="44"/>
        <v/>
      </c>
      <c r="AD100" s="368" t="str">
        <f t="shared" si="45"/>
        <v/>
      </c>
      <c r="AE100" s="368" t="str">
        <f t="shared" si="46"/>
        <v/>
      </c>
    </row>
    <row r="101" spans="1:31" ht="15.75" thickBot="1" x14ac:dyDescent="0.3">
      <c r="A101" s="838"/>
      <c r="B101" s="837"/>
      <c r="C101" s="845"/>
      <c r="D101" s="462" t="s">
        <v>403</v>
      </c>
      <c r="E101" s="766"/>
      <c r="F101" s="766"/>
      <c r="G101" s="770"/>
      <c r="H101" s="252">
        <v>1</v>
      </c>
      <c r="I101" s="252"/>
      <c r="J101" s="252"/>
      <c r="K101" s="252"/>
      <c r="L101" s="252"/>
      <c r="M101" s="252"/>
      <c r="N101" s="252"/>
      <c r="O101" s="252"/>
      <c r="P101" s="252"/>
      <c r="Q101" s="252"/>
      <c r="R101" s="252"/>
      <c r="S101" s="296"/>
      <c r="T101" s="207">
        <f t="shared" si="53"/>
        <v>1</v>
      </c>
      <c r="U101" s="387">
        <f t="shared" si="39"/>
        <v>0</v>
      </c>
      <c r="V101" s="298">
        <f t="shared" si="54"/>
        <v>0</v>
      </c>
      <c r="W101" s="311" t="s">
        <v>231</v>
      </c>
      <c r="X101" s="388">
        <f>IF(W101=Tablas!$B$2,Tablas!$C$2,VLOOKUP(W101,Tablas!$B$2:$C$13,2,FALSE))</f>
        <v>6</v>
      </c>
      <c r="Y101" s="389">
        <f>VLOOKUP(X101,Tablas!$A$2:$C$13,3,FALSE)</f>
        <v>6</v>
      </c>
      <c r="Z101" s="368" t="str">
        <f t="shared" si="41"/>
        <v/>
      </c>
      <c r="AA101" s="368" t="str">
        <f t="shared" si="42"/>
        <v/>
      </c>
      <c r="AB101" s="368" t="str">
        <f t="shared" si="43"/>
        <v/>
      </c>
      <c r="AC101" s="368" t="str">
        <f t="shared" si="44"/>
        <v/>
      </c>
      <c r="AD101" s="368">
        <f t="shared" si="45"/>
        <v>0</v>
      </c>
      <c r="AE101" s="368" t="str">
        <f t="shared" si="46"/>
        <v/>
      </c>
    </row>
    <row r="102" spans="1:31" ht="15.75" thickBot="1" x14ac:dyDescent="0.3">
      <c r="A102" s="838"/>
      <c r="B102" s="837"/>
      <c r="C102" s="844"/>
      <c r="D102" s="462" t="s">
        <v>404</v>
      </c>
      <c r="E102" s="766"/>
      <c r="F102" s="766"/>
      <c r="G102" s="770"/>
      <c r="H102" s="252">
        <v>1</v>
      </c>
      <c r="I102" s="252"/>
      <c r="J102" s="252"/>
      <c r="K102" s="252"/>
      <c r="L102" s="252"/>
      <c r="M102" s="252"/>
      <c r="N102" s="252"/>
      <c r="O102" s="252"/>
      <c r="P102" s="252"/>
      <c r="Q102" s="252"/>
      <c r="R102" s="252"/>
      <c r="S102" s="259"/>
      <c r="T102" s="95">
        <f t="shared" si="53"/>
        <v>1</v>
      </c>
      <c r="U102" s="387">
        <f t="shared" si="39"/>
        <v>0</v>
      </c>
      <c r="V102" s="280">
        <f t="shared" si="54"/>
        <v>0</v>
      </c>
      <c r="W102" s="311" t="s">
        <v>227</v>
      </c>
      <c r="X102" s="388">
        <f>IF(W102=Tablas!$B$2,Tablas!$C$2,VLOOKUP(W102,Tablas!$B$2:$C$13,2,FALSE))</f>
        <v>2</v>
      </c>
      <c r="Y102" s="389">
        <f>VLOOKUP(X102,Tablas!$A$2:$C$13,3,FALSE)</f>
        <v>2</v>
      </c>
      <c r="Z102" s="368">
        <f>IF($X102=2,($U102),"")</f>
        <v>0</v>
      </c>
      <c r="AA102" s="368" t="str">
        <f>IF($X102=3,($U102),"")</f>
        <v/>
      </c>
      <c r="AB102" s="368" t="str">
        <f>IF($X102=4,($U102),"")</f>
        <v/>
      </c>
      <c r="AC102" s="368" t="str">
        <f>IF($X102=5,($U102),"")</f>
        <v/>
      </c>
      <c r="AD102" s="368" t="str">
        <f>IF($X102=6,($U102),"")</f>
        <v/>
      </c>
      <c r="AE102" s="368" t="str">
        <f>IF($X102=7,($U102),"")</f>
        <v/>
      </c>
    </row>
    <row r="103" spans="1:31" ht="15.75" thickBot="1" x14ac:dyDescent="0.3">
      <c r="A103" s="838"/>
      <c r="B103" s="837"/>
      <c r="C103" s="265" t="s">
        <v>385</v>
      </c>
      <c r="D103" s="238"/>
      <c r="E103" s="759"/>
      <c r="F103" s="759"/>
      <c r="G103" s="761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78"/>
      <c r="T103" s="270"/>
      <c r="U103" s="282">
        <f>SUM(U80:U102)</f>
        <v>0</v>
      </c>
      <c r="V103" s="282">
        <f>SUM(V80:V102)</f>
        <v>0</v>
      </c>
      <c r="W103" s="120"/>
      <c r="X103" s="120"/>
      <c r="Y103" s="120"/>
      <c r="Z103" s="282">
        <f t="shared" ref="Z103:AE103" si="56">SUM(Z80:Z102)</f>
        <v>0</v>
      </c>
      <c r="AA103" s="282">
        <f t="shared" si="56"/>
        <v>0</v>
      </c>
      <c r="AB103" s="282">
        <f t="shared" si="56"/>
        <v>0</v>
      </c>
      <c r="AC103" s="282">
        <f t="shared" si="56"/>
        <v>0</v>
      </c>
      <c r="AD103" s="282">
        <f t="shared" si="56"/>
        <v>0</v>
      </c>
      <c r="AE103" s="282">
        <f t="shared" si="56"/>
        <v>0</v>
      </c>
    </row>
    <row r="104" spans="1:31" ht="15.75" thickBot="1" x14ac:dyDescent="0.3">
      <c r="A104" s="838"/>
      <c r="B104" s="837"/>
      <c r="C104" s="277" t="s">
        <v>386</v>
      </c>
      <c r="D104" s="238"/>
      <c r="E104" s="767"/>
      <c r="F104" s="759"/>
      <c r="G104" s="760"/>
      <c r="H104" s="267"/>
      <c r="I104" s="267"/>
      <c r="J104" s="267"/>
      <c r="K104" s="267"/>
      <c r="L104" s="267"/>
      <c r="M104" s="267"/>
      <c r="N104" s="267"/>
      <c r="O104" s="267"/>
      <c r="P104" s="267"/>
      <c r="Q104" s="267"/>
      <c r="R104" s="267"/>
      <c r="S104" s="268"/>
      <c r="T104" s="269"/>
      <c r="U104" s="281">
        <f>SUM(U103)</f>
        <v>0</v>
      </c>
      <c r="V104" s="281">
        <f>SUM(V103)</f>
        <v>0</v>
      </c>
      <c r="W104" s="121"/>
      <c r="X104" s="313"/>
      <c r="Y104" s="313"/>
      <c r="Z104" s="281">
        <f t="shared" ref="Z104:AE104" si="57">SUM(Z103)</f>
        <v>0</v>
      </c>
      <c r="AA104" s="281">
        <f t="shared" si="57"/>
        <v>0</v>
      </c>
      <c r="AB104" s="281">
        <f t="shared" si="57"/>
        <v>0</v>
      </c>
      <c r="AC104" s="281">
        <f t="shared" si="57"/>
        <v>0</v>
      </c>
      <c r="AD104" s="281">
        <f t="shared" si="57"/>
        <v>0</v>
      </c>
      <c r="AE104" s="281">
        <f t="shared" si="57"/>
        <v>0</v>
      </c>
    </row>
    <row r="105" spans="1:31" ht="14.45" customHeight="1" thickBot="1" x14ac:dyDescent="0.3">
      <c r="A105" s="849" t="s">
        <v>379</v>
      </c>
      <c r="B105" s="846" t="s">
        <v>102</v>
      </c>
      <c r="C105" s="839" t="s">
        <v>380</v>
      </c>
      <c r="D105" s="463" t="s">
        <v>387</v>
      </c>
      <c r="E105" s="768">
        <f t="shared" ref="E105:E127" si="58">SUM(E5+E30+E55+E80)</f>
        <v>108556.26999999999</v>
      </c>
      <c r="F105" s="763" t="s">
        <v>65</v>
      </c>
      <c r="G105" s="770"/>
      <c r="H105" s="252">
        <v>1</v>
      </c>
      <c r="I105" s="252">
        <v>1</v>
      </c>
      <c r="J105" s="252">
        <v>1</v>
      </c>
      <c r="K105" s="252">
        <v>1</v>
      </c>
      <c r="L105" s="252">
        <v>1</v>
      </c>
      <c r="M105" s="252">
        <v>1</v>
      </c>
      <c r="N105" s="252">
        <v>1</v>
      </c>
      <c r="O105" s="252">
        <v>1</v>
      </c>
      <c r="P105" s="252">
        <v>1</v>
      </c>
      <c r="Q105" s="252">
        <v>1</v>
      </c>
      <c r="R105" s="252">
        <v>1</v>
      </c>
      <c r="S105" s="335">
        <v>1</v>
      </c>
      <c r="T105" s="111">
        <f t="shared" ref="T105:T114" si="59">SUM(H105:S105)</f>
        <v>12</v>
      </c>
      <c r="U105" s="118">
        <f t="shared" ref="U105:U127" si="60">+U5+U30+U55+U80</f>
        <v>0</v>
      </c>
      <c r="V105" s="301">
        <f t="shared" ref="V105:V114" si="61">U105/1700</f>
        <v>0</v>
      </c>
      <c r="W105" s="311" t="s">
        <v>227</v>
      </c>
      <c r="X105" s="388">
        <f>IF(W105=Tablas!$B$2,Tablas!$C$2,VLOOKUP(W105,Tablas!$B$2:$C$13,2,FALSE))</f>
        <v>2</v>
      </c>
      <c r="Y105" s="389">
        <f>VLOOKUP(X105,Tablas!$A$2:$C$13,3,FALSE)</f>
        <v>2</v>
      </c>
      <c r="Z105" s="137">
        <f>+Z5+Z30+Z55+Z80</f>
        <v>0</v>
      </c>
      <c r="AA105" s="137"/>
      <c r="AB105" s="137"/>
      <c r="AC105" s="137"/>
      <c r="AD105" s="137"/>
      <c r="AE105" s="137"/>
    </row>
    <row r="106" spans="1:31" ht="15.75" thickBot="1" x14ac:dyDescent="0.3">
      <c r="A106" s="826"/>
      <c r="B106" s="847"/>
      <c r="C106" s="840"/>
      <c r="D106" s="462" t="s">
        <v>388</v>
      </c>
      <c r="E106" s="764">
        <f t="shared" si="58"/>
        <v>279</v>
      </c>
      <c r="F106" s="765" t="s">
        <v>65</v>
      </c>
      <c r="G106" s="770"/>
      <c r="H106" s="252">
        <v>1</v>
      </c>
      <c r="I106" s="252">
        <v>1</v>
      </c>
      <c r="J106" s="252">
        <v>1</v>
      </c>
      <c r="K106" s="252">
        <v>1</v>
      </c>
      <c r="L106" s="252">
        <v>1</v>
      </c>
      <c r="M106" s="252">
        <v>1</v>
      </c>
      <c r="N106" s="252">
        <v>1</v>
      </c>
      <c r="O106" s="252">
        <v>1</v>
      </c>
      <c r="P106" s="252">
        <v>1</v>
      </c>
      <c r="Q106" s="252">
        <v>1</v>
      </c>
      <c r="R106" s="252">
        <v>1</v>
      </c>
      <c r="S106" s="336">
        <v>1</v>
      </c>
      <c r="T106" s="95">
        <f t="shared" si="59"/>
        <v>12</v>
      </c>
      <c r="U106" s="118">
        <f t="shared" si="60"/>
        <v>0</v>
      </c>
      <c r="V106" s="297">
        <f t="shared" si="61"/>
        <v>0</v>
      </c>
      <c r="W106" s="311" t="s">
        <v>227</v>
      </c>
      <c r="X106" s="388">
        <f>IF(W106=Tablas!$B$2,Tablas!$C$2,VLOOKUP(W106,Tablas!$B$2:$C$13,2,FALSE))</f>
        <v>2</v>
      </c>
      <c r="Y106" s="389">
        <f>VLOOKUP(X106,Tablas!$A$2:$C$13,3,FALSE)</f>
        <v>2</v>
      </c>
      <c r="Z106" s="138">
        <f>+Z6+Z31+Z56+Z81</f>
        <v>0</v>
      </c>
      <c r="AA106" s="138"/>
      <c r="AB106" s="138"/>
      <c r="AC106" s="138"/>
      <c r="AD106" s="138"/>
      <c r="AE106" s="138"/>
    </row>
    <row r="107" spans="1:31" ht="15.75" thickBot="1" x14ac:dyDescent="0.3">
      <c r="A107" s="826"/>
      <c r="B107" s="847"/>
      <c r="C107" s="840"/>
      <c r="D107" s="462" t="s">
        <v>389</v>
      </c>
      <c r="E107" s="764">
        <f t="shared" si="58"/>
        <v>104</v>
      </c>
      <c r="F107" s="765" t="s">
        <v>65</v>
      </c>
      <c r="G107" s="770"/>
      <c r="H107" s="252">
        <v>1</v>
      </c>
      <c r="I107" s="254"/>
      <c r="J107" s="252">
        <v>1</v>
      </c>
      <c r="K107" s="254"/>
      <c r="L107" s="252">
        <v>1</v>
      </c>
      <c r="M107" s="254"/>
      <c r="N107" s="252">
        <v>1</v>
      </c>
      <c r="O107" s="254"/>
      <c r="P107" s="252">
        <v>1</v>
      </c>
      <c r="Q107" s="254"/>
      <c r="R107" s="252">
        <v>1</v>
      </c>
      <c r="S107" s="337"/>
      <c r="T107" s="95">
        <f t="shared" ref="T107" si="62">SUM(H107:S107)</f>
        <v>6</v>
      </c>
      <c r="U107" s="118">
        <f t="shared" si="60"/>
        <v>0</v>
      </c>
      <c r="V107" s="297">
        <f t="shared" ref="V107:V111" si="63">U107/1700</f>
        <v>0</v>
      </c>
      <c r="W107" s="311" t="s">
        <v>227</v>
      </c>
      <c r="X107" s="388">
        <f>IF(W107=Tablas!$B$2,Tablas!$C$2,VLOOKUP(W107,Tablas!$B$2:$C$13,2,FALSE))</f>
        <v>2</v>
      </c>
      <c r="Y107" s="389">
        <f>VLOOKUP(X107,Tablas!$A$2:$C$13,3,FALSE)</f>
        <v>2</v>
      </c>
      <c r="Z107" s="138">
        <f>+Z7+Z32+Z57+Z82</f>
        <v>0</v>
      </c>
      <c r="AA107" s="63"/>
      <c r="AB107" s="63"/>
      <c r="AC107" s="63"/>
      <c r="AD107" s="63"/>
      <c r="AE107" s="74"/>
    </row>
    <row r="108" spans="1:31" ht="15.75" thickBot="1" x14ac:dyDescent="0.3">
      <c r="A108" s="826"/>
      <c r="B108" s="847"/>
      <c r="C108" s="840"/>
      <c r="D108" s="462" t="s">
        <v>390</v>
      </c>
      <c r="E108" s="764">
        <f t="shared" si="58"/>
        <v>113</v>
      </c>
      <c r="F108" s="765" t="s">
        <v>65</v>
      </c>
      <c r="G108" s="770"/>
      <c r="H108" s="252">
        <v>1</v>
      </c>
      <c r="I108" s="254"/>
      <c r="J108" s="252">
        <v>1</v>
      </c>
      <c r="K108" s="254"/>
      <c r="L108" s="252">
        <v>1</v>
      </c>
      <c r="M108" s="254"/>
      <c r="N108" s="252">
        <v>1</v>
      </c>
      <c r="O108" s="254"/>
      <c r="P108" s="252">
        <v>1</v>
      </c>
      <c r="Q108" s="254"/>
      <c r="R108" s="252">
        <v>1</v>
      </c>
      <c r="S108" s="337"/>
      <c r="T108" s="95">
        <f t="shared" ref="T108:T111" si="64">SUM(H108:S108)</f>
        <v>6</v>
      </c>
      <c r="U108" s="118">
        <f t="shared" si="60"/>
        <v>0</v>
      </c>
      <c r="V108" s="280">
        <f t="shared" si="63"/>
        <v>0</v>
      </c>
      <c r="W108" s="311" t="s">
        <v>227</v>
      </c>
      <c r="X108" s="388">
        <f>IF(W108=Tablas!$B$2,Tablas!$C$2,VLOOKUP(W108,Tablas!$B$2:$C$13,2,FALSE))</f>
        <v>2</v>
      </c>
      <c r="Y108" s="389">
        <f>VLOOKUP(X108,Tablas!$A$2:$C$13,3,FALSE)</f>
        <v>2</v>
      </c>
      <c r="Z108" s="138" t="e">
        <f t="shared" ref="Z108:Z111" si="65">(E108/G108)*T108</f>
        <v>#DIV/0!</v>
      </c>
      <c r="AA108" s="63"/>
      <c r="AB108" s="63"/>
      <c r="AC108" s="63"/>
      <c r="AD108" s="63"/>
      <c r="AE108" s="74"/>
    </row>
    <row r="109" spans="1:31" ht="15.75" thickBot="1" x14ac:dyDescent="0.3">
      <c r="A109" s="826"/>
      <c r="B109" s="847"/>
      <c r="C109" s="840"/>
      <c r="D109" s="462" t="s">
        <v>391</v>
      </c>
      <c r="E109" s="764">
        <f t="shared" si="58"/>
        <v>690</v>
      </c>
      <c r="F109" s="765" t="s">
        <v>65</v>
      </c>
      <c r="G109" s="770"/>
      <c r="H109" s="252">
        <v>1</v>
      </c>
      <c r="I109" s="254"/>
      <c r="J109" s="252">
        <v>1</v>
      </c>
      <c r="K109" s="254"/>
      <c r="L109" s="252">
        <v>1</v>
      </c>
      <c r="M109" s="254"/>
      <c r="N109" s="252">
        <v>1</v>
      </c>
      <c r="O109" s="254"/>
      <c r="P109" s="252">
        <v>1</v>
      </c>
      <c r="Q109" s="254"/>
      <c r="R109" s="252">
        <v>1</v>
      </c>
      <c r="S109" s="337"/>
      <c r="T109" s="95">
        <f t="shared" si="64"/>
        <v>6</v>
      </c>
      <c r="U109" s="118">
        <f t="shared" si="60"/>
        <v>0</v>
      </c>
      <c r="V109" s="280">
        <f t="shared" si="63"/>
        <v>0</v>
      </c>
      <c r="W109" s="311" t="s">
        <v>227</v>
      </c>
      <c r="X109" s="388">
        <f>IF(W109=Tablas!$B$2,Tablas!$C$2,VLOOKUP(W109,Tablas!$B$2:$C$13,2,FALSE))</f>
        <v>2</v>
      </c>
      <c r="Y109" s="389">
        <f>VLOOKUP(X109,Tablas!$A$2:$C$13,3,FALSE)</f>
        <v>2</v>
      </c>
      <c r="Z109" s="138" t="e">
        <f t="shared" si="65"/>
        <v>#DIV/0!</v>
      </c>
      <c r="AA109" s="63"/>
      <c r="AB109" s="63"/>
      <c r="AC109" s="63"/>
      <c r="AD109" s="63"/>
      <c r="AE109" s="74"/>
    </row>
    <row r="110" spans="1:31" ht="15.75" thickBot="1" x14ac:dyDescent="0.3">
      <c r="A110" s="826"/>
      <c r="B110" s="847"/>
      <c r="C110" s="840"/>
      <c r="D110" s="462" t="s">
        <v>392</v>
      </c>
      <c r="E110" s="764">
        <f t="shared" si="58"/>
        <v>690</v>
      </c>
      <c r="F110" s="765" t="s">
        <v>65</v>
      </c>
      <c r="G110" s="770"/>
      <c r="H110" s="252">
        <v>1</v>
      </c>
      <c r="I110" s="254"/>
      <c r="J110" s="252">
        <v>1</v>
      </c>
      <c r="K110" s="254"/>
      <c r="L110" s="252">
        <v>1</v>
      </c>
      <c r="M110" s="254"/>
      <c r="N110" s="252">
        <v>1</v>
      </c>
      <c r="O110" s="254"/>
      <c r="P110" s="252">
        <v>1</v>
      </c>
      <c r="Q110" s="254"/>
      <c r="R110" s="252">
        <v>1</v>
      </c>
      <c r="S110" s="337"/>
      <c r="T110" s="95">
        <f t="shared" si="64"/>
        <v>6</v>
      </c>
      <c r="U110" s="118">
        <f t="shared" si="60"/>
        <v>0</v>
      </c>
      <c r="V110" s="280">
        <f t="shared" si="63"/>
        <v>0</v>
      </c>
      <c r="W110" s="311" t="s">
        <v>227</v>
      </c>
      <c r="X110" s="388">
        <f>IF(W110=Tablas!$B$2,Tablas!$C$2,VLOOKUP(W110,Tablas!$B$2:$C$13,2,FALSE))</f>
        <v>2</v>
      </c>
      <c r="Y110" s="389">
        <f>VLOOKUP(X110,Tablas!$A$2:$C$13,3,FALSE)</f>
        <v>2</v>
      </c>
      <c r="Z110" s="138" t="e">
        <f t="shared" si="65"/>
        <v>#DIV/0!</v>
      </c>
      <c r="AA110" s="63"/>
      <c r="AB110" s="63"/>
      <c r="AC110" s="63"/>
      <c r="AD110" s="63"/>
      <c r="AE110" s="74"/>
    </row>
    <row r="111" spans="1:31" ht="15.75" thickBot="1" x14ac:dyDescent="0.3">
      <c r="A111" s="826"/>
      <c r="B111" s="847"/>
      <c r="C111" s="840"/>
      <c r="D111" s="462" t="s">
        <v>393</v>
      </c>
      <c r="E111" s="764">
        <f t="shared" si="58"/>
        <v>600</v>
      </c>
      <c r="F111" s="765" t="s">
        <v>65</v>
      </c>
      <c r="G111" s="770"/>
      <c r="H111" s="252">
        <v>1</v>
      </c>
      <c r="I111" s="254"/>
      <c r="J111" s="252">
        <v>1</v>
      </c>
      <c r="K111" s="254"/>
      <c r="L111" s="252">
        <v>1</v>
      </c>
      <c r="M111" s="254"/>
      <c r="N111" s="252">
        <v>1</v>
      </c>
      <c r="O111" s="254"/>
      <c r="P111" s="252">
        <v>1</v>
      </c>
      <c r="Q111" s="254"/>
      <c r="R111" s="252">
        <v>1</v>
      </c>
      <c r="S111" s="337"/>
      <c r="T111" s="95">
        <f t="shared" si="64"/>
        <v>6</v>
      </c>
      <c r="U111" s="118">
        <f t="shared" si="60"/>
        <v>0</v>
      </c>
      <c r="V111" s="280">
        <f t="shared" si="63"/>
        <v>0</v>
      </c>
      <c r="W111" s="311" t="s">
        <v>227</v>
      </c>
      <c r="X111" s="388">
        <f>IF(W111=Tablas!$B$2,Tablas!$C$2,VLOOKUP(W111,Tablas!$B$2:$C$13,2,FALSE))</f>
        <v>2</v>
      </c>
      <c r="Y111" s="389">
        <f>VLOOKUP(X111,Tablas!$A$2:$C$13,3,FALSE)</f>
        <v>2</v>
      </c>
      <c r="Z111" s="138" t="e">
        <f t="shared" si="65"/>
        <v>#DIV/0!</v>
      </c>
      <c r="AA111" s="63"/>
      <c r="AB111" s="63"/>
      <c r="AC111" s="63"/>
      <c r="AD111" s="63"/>
      <c r="AE111" s="74"/>
    </row>
    <row r="112" spans="1:31" ht="15.75" thickBot="1" x14ac:dyDescent="0.3">
      <c r="A112" s="826"/>
      <c r="B112" s="847"/>
      <c r="C112" s="840"/>
      <c r="D112" s="462" t="s">
        <v>401</v>
      </c>
      <c r="E112" s="755">
        <f t="shared" si="58"/>
        <v>0</v>
      </c>
      <c r="F112" s="756" t="s">
        <v>65</v>
      </c>
      <c r="G112" s="770"/>
      <c r="H112" s="271">
        <f>+H98</f>
        <v>31</v>
      </c>
      <c r="I112" s="271">
        <f t="shared" ref="I112:S112" si="66">+I98</f>
        <v>28</v>
      </c>
      <c r="J112" s="271">
        <f t="shared" si="66"/>
        <v>31</v>
      </c>
      <c r="K112" s="271">
        <f t="shared" si="66"/>
        <v>30</v>
      </c>
      <c r="L112" s="271">
        <f t="shared" si="66"/>
        <v>31</v>
      </c>
      <c r="M112" s="271">
        <f t="shared" si="66"/>
        <v>30</v>
      </c>
      <c r="N112" s="271">
        <f t="shared" si="66"/>
        <v>31</v>
      </c>
      <c r="O112" s="271">
        <f t="shared" si="66"/>
        <v>31</v>
      </c>
      <c r="P112" s="271">
        <f t="shared" si="66"/>
        <v>30</v>
      </c>
      <c r="Q112" s="271">
        <f t="shared" si="66"/>
        <v>31</v>
      </c>
      <c r="R112" s="271">
        <f t="shared" si="66"/>
        <v>30</v>
      </c>
      <c r="S112" s="271">
        <f t="shared" si="66"/>
        <v>31</v>
      </c>
      <c r="T112" s="95">
        <f t="shared" si="59"/>
        <v>365</v>
      </c>
      <c r="U112" s="118">
        <f t="shared" si="60"/>
        <v>0</v>
      </c>
      <c r="V112" s="297">
        <f t="shared" si="61"/>
        <v>0</v>
      </c>
      <c r="W112" s="311" t="s">
        <v>227</v>
      </c>
      <c r="X112" s="388">
        <f>IF(W112=Tablas!$B$2,Tablas!$C$2,VLOOKUP(W112,Tablas!$B$2:$C$13,2,FALSE))</f>
        <v>2</v>
      </c>
      <c r="Y112" s="389">
        <f>VLOOKUP(X112,Tablas!$A$2:$C$13,3,FALSE)</f>
        <v>2</v>
      </c>
      <c r="Z112" s="138">
        <f>+Z12+Z37+Z62+Z87</f>
        <v>0</v>
      </c>
      <c r="AA112" s="138"/>
      <c r="AB112" s="138"/>
      <c r="AC112" s="138"/>
      <c r="AD112" s="138"/>
      <c r="AE112" s="138"/>
    </row>
    <row r="113" spans="1:31" ht="14.45" customHeight="1" thickBot="1" x14ac:dyDescent="0.3">
      <c r="A113" s="826"/>
      <c r="B113" s="847"/>
      <c r="C113" s="841" t="s">
        <v>381</v>
      </c>
      <c r="D113" s="462" t="s">
        <v>387</v>
      </c>
      <c r="E113" s="755">
        <f t="shared" si="58"/>
        <v>11200</v>
      </c>
      <c r="F113" s="756" t="s">
        <v>65</v>
      </c>
      <c r="G113" s="770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  <c r="R113" s="252"/>
      <c r="S113" s="259"/>
      <c r="T113" s="95">
        <f t="shared" si="59"/>
        <v>0</v>
      </c>
      <c r="U113" s="118">
        <f t="shared" si="60"/>
        <v>0</v>
      </c>
      <c r="V113" s="297">
        <f t="shared" si="61"/>
        <v>0</v>
      </c>
      <c r="W113" s="311" t="s">
        <v>227</v>
      </c>
      <c r="X113" s="388">
        <f>IF(W113=Tablas!$B$2,Tablas!$C$2,VLOOKUP(W113,Tablas!$B$2:$C$13,2,FALSE))</f>
        <v>2</v>
      </c>
      <c r="Y113" s="389">
        <f>VLOOKUP(X113,Tablas!$A$2:$C$13,3,FALSE)</f>
        <v>2</v>
      </c>
      <c r="Z113" s="138">
        <f>+Z13+Z38+Z63+Z88</f>
        <v>0</v>
      </c>
      <c r="AA113" s="138"/>
      <c r="AB113" s="138"/>
      <c r="AC113" s="138"/>
      <c r="AD113" s="138"/>
      <c r="AE113" s="138"/>
    </row>
    <row r="114" spans="1:31" ht="15.75" thickBot="1" x14ac:dyDescent="0.3">
      <c r="A114" s="826"/>
      <c r="B114" s="847"/>
      <c r="C114" s="840"/>
      <c r="D114" s="462" t="s">
        <v>401</v>
      </c>
      <c r="E114" s="755">
        <f t="shared" si="58"/>
        <v>0</v>
      </c>
      <c r="F114" s="756" t="s">
        <v>65</v>
      </c>
      <c r="G114" s="770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2"/>
      <c r="S114" s="259"/>
      <c r="T114" s="95">
        <f t="shared" si="59"/>
        <v>0</v>
      </c>
      <c r="U114" s="118">
        <f t="shared" si="60"/>
        <v>0</v>
      </c>
      <c r="V114" s="297">
        <f t="shared" si="61"/>
        <v>0</v>
      </c>
      <c r="W114" s="311" t="s">
        <v>227</v>
      </c>
      <c r="X114" s="388">
        <f>IF(W114=Tablas!$B$2,Tablas!$C$2,VLOOKUP(W114,Tablas!$B$2:$C$13,2,FALSE))</f>
        <v>2</v>
      </c>
      <c r="Y114" s="389">
        <f>VLOOKUP(X114,Tablas!$A$2:$C$13,3,FALSE)</f>
        <v>2</v>
      </c>
      <c r="Z114" s="138">
        <f>+Z14+Z39+Z64+Z89</f>
        <v>0</v>
      </c>
      <c r="AA114" s="138"/>
      <c r="AB114" s="138"/>
      <c r="AC114" s="138"/>
      <c r="AD114" s="138"/>
      <c r="AE114" s="302"/>
    </row>
    <row r="115" spans="1:31" ht="15.75" thickBot="1" x14ac:dyDescent="0.3">
      <c r="A115" s="826"/>
      <c r="B115" s="847"/>
      <c r="C115" s="842" t="s">
        <v>382</v>
      </c>
      <c r="D115" s="462" t="s">
        <v>394</v>
      </c>
      <c r="E115" s="755">
        <f t="shared" si="58"/>
        <v>25447.73</v>
      </c>
      <c r="F115" s="756"/>
      <c r="G115" s="770"/>
      <c r="H115" s="254"/>
      <c r="I115" s="254"/>
      <c r="J115" s="252">
        <v>1</v>
      </c>
      <c r="K115" s="254"/>
      <c r="L115" s="254"/>
      <c r="M115" s="254"/>
      <c r="N115" s="254"/>
      <c r="O115" s="254"/>
      <c r="P115" s="254"/>
      <c r="Q115" s="254"/>
      <c r="R115" s="254"/>
      <c r="S115" s="337"/>
      <c r="T115" s="95">
        <f t="shared" ref="T115" si="67">SUM(H115:S115)</f>
        <v>1</v>
      </c>
      <c r="U115" s="118">
        <f t="shared" si="60"/>
        <v>0</v>
      </c>
      <c r="V115" s="280">
        <f t="shared" ref="V115:V120" si="68">U115/1700</f>
        <v>0</v>
      </c>
      <c r="W115" s="311" t="s">
        <v>227</v>
      </c>
      <c r="X115" s="388">
        <f>IF(W115=Tablas!$B$2,Tablas!$C$2,VLOOKUP(W115,Tablas!$B$2:$C$13,2,FALSE))</f>
        <v>2</v>
      </c>
      <c r="Y115" s="389">
        <f>VLOOKUP(X115,Tablas!$A$2:$C$13,3,FALSE)</f>
        <v>2</v>
      </c>
      <c r="Z115" s="138" t="e">
        <f t="shared" ref="Z115:Z120" si="69">(E115/G115)*T115</f>
        <v>#DIV/0!</v>
      </c>
      <c r="AA115" s="63"/>
      <c r="AB115" s="63"/>
      <c r="AC115" s="63"/>
      <c r="AD115" s="63"/>
      <c r="AE115" s="74"/>
    </row>
    <row r="116" spans="1:31" ht="15.75" thickBot="1" x14ac:dyDescent="0.3">
      <c r="A116" s="826"/>
      <c r="B116" s="847"/>
      <c r="C116" s="843"/>
      <c r="D116" s="462" t="s">
        <v>89</v>
      </c>
      <c r="E116" s="755">
        <f t="shared" si="58"/>
        <v>25447.73</v>
      </c>
      <c r="F116" s="756"/>
      <c r="G116" s="770"/>
      <c r="H116" s="254"/>
      <c r="I116" s="254"/>
      <c r="J116" s="254"/>
      <c r="K116" s="254"/>
      <c r="L116" s="254"/>
      <c r="M116" s="254"/>
      <c r="N116" s="254"/>
      <c r="O116" s="254"/>
      <c r="P116" s="252">
        <v>1</v>
      </c>
      <c r="Q116" s="254"/>
      <c r="R116" s="254"/>
      <c r="S116" s="337"/>
      <c r="T116" s="95">
        <f t="shared" ref="T116:T117" si="70">SUM(H116:S116)</f>
        <v>1</v>
      </c>
      <c r="U116" s="118">
        <f t="shared" si="60"/>
        <v>0</v>
      </c>
      <c r="V116" s="280">
        <f t="shared" si="68"/>
        <v>0</v>
      </c>
      <c r="W116" s="311" t="s">
        <v>227</v>
      </c>
      <c r="X116" s="388">
        <f>IF(W116=Tablas!$B$2,Tablas!$C$2,VLOOKUP(W116,Tablas!$B$2:$C$13,2,FALSE))</f>
        <v>2</v>
      </c>
      <c r="Y116" s="389">
        <f>VLOOKUP(X116,Tablas!$A$2:$C$13,3,FALSE)</f>
        <v>2</v>
      </c>
      <c r="Z116" s="138" t="e">
        <f t="shared" si="69"/>
        <v>#DIV/0!</v>
      </c>
      <c r="AA116" s="63"/>
      <c r="AB116" s="63"/>
      <c r="AC116" s="63"/>
      <c r="AD116" s="63"/>
      <c r="AE116" s="74"/>
    </row>
    <row r="117" spans="1:31" ht="15.75" thickBot="1" x14ac:dyDescent="0.3">
      <c r="A117" s="826"/>
      <c r="B117" s="847"/>
      <c r="C117" s="843"/>
      <c r="D117" s="462" t="s">
        <v>90</v>
      </c>
      <c r="E117" s="755">
        <f t="shared" si="58"/>
        <v>15493.39</v>
      </c>
      <c r="F117" s="756"/>
      <c r="G117" s="770"/>
      <c r="H117" s="254"/>
      <c r="I117" s="254"/>
      <c r="J117" s="254"/>
      <c r="K117" s="254"/>
      <c r="L117" s="254"/>
      <c r="M117" s="252">
        <v>1</v>
      </c>
      <c r="N117" s="254"/>
      <c r="O117" s="254"/>
      <c r="P117" s="254"/>
      <c r="Q117" s="254"/>
      <c r="R117" s="254"/>
      <c r="S117" s="337"/>
      <c r="T117" s="95">
        <f t="shared" si="70"/>
        <v>1</v>
      </c>
      <c r="U117" s="118">
        <f t="shared" si="60"/>
        <v>0</v>
      </c>
      <c r="V117" s="280">
        <f t="shared" si="68"/>
        <v>0</v>
      </c>
      <c r="W117" s="311" t="s">
        <v>227</v>
      </c>
      <c r="X117" s="388">
        <f>IF(W117=Tablas!$B$2,Tablas!$C$2,VLOOKUP(W117,Tablas!$B$2:$C$13,2,FALSE))</f>
        <v>2</v>
      </c>
      <c r="Y117" s="389">
        <f>VLOOKUP(X117,Tablas!$A$2:$C$13,3,FALSE)</f>
        <v>2</v>
      </c>
      <c r="Z117" s="138" t="e">
        <f t="shared" si="69"/>
        <v>#DIV/0!</v>
      </c>
      <c r="AA117" s="63"/>
      <c r="AB117" s="63"/>
      <c r="AC117" s="63"/>
      <c r="AD117" s="63"/>
      <c r="AE117" s="74"/>
    </row>
    <row r="118" spans="1:31" ht="15.75" thickBot="1" x14ac:dyDescent="0.3">
      <c r="A118" s="826"/>
      <c r="B118" s="847"/>
      <c r="C118" s="843"/>
      <c r="D118" s="462" t="s">
        <v>395</v>
      </c>
      <c r="E118" s="755">
        <f t="shared" si="58"/>
        <v>6240.78</v>
      </c>
      <c r="F118" s="756"/>
      <c r="G118" s="770"/>
      <c r="H118" s="254"/>
      <c r="I118" s="254"/>
      <c r="J118" s="254"/>
      <c r="K118" s="254"/>
      <c r="L118" s="254"/>
      <c r="M118" s="254"/>
      <c r="N118" s="252">
        <v>1</v>
      </c>
      <c r="O118" s="254"/>
      <c r="P118" s="254"/>
      <c r="Q118" s="254"/>
      <c r="R118" s="254"/>
      <c r="S118" s="337"/>
      <c r="T118" s="95">
        <f t="shared" ref="T118:T120" si="71">SUM(H118:S118)</f>
        <v>1</v>
      </c>
      <c r="U118" s="118">
        <f t="shared" si="60"/>
        <v>0</v>
      </c>
      <c r="V118" s="280">
        <f t="shared" si="68"/>
        <v>0</v>
      </c>
      <c r="W118" s="311" t="s">
        <v>227</v>
      </c>
      <c r="X118" s="388">
        <f>IF(W118=Tablas!$B$2,Tablas!$C$2,VLOOKUP(W118,Tablas!$B$2:$C$13,2,FALSE))</f>
        <v>2</v>
      </c>
      <c r="Y118" s="389">
        <f>VLOOKUP(X118,Tablas!$A$2:$C$13,3,FALSE)</f>
        <v>2</v>
      </c>
      <c r="Z118" s="138" t="e">
        <f t="shared" si="69"/>
        <v>#DIV/0!</v>
      </c>
      <c r="AA118" s="63"/>
      <c r="AB118" s="63"/>
      <c r="AC118" s="63"/>
      <c r="AD118" s="63"/>
      <c r="AE118" s="74"/>
    </row>
    <row r="119" spans="1:31" ht="15.75" thickBot="1" x14ac:dyDescent="0.3">
      <c r="A119" s="826"/>
      <c r="B119" s="847"/>
      <c r="C119" s="843"/>
      <c r="D119" s="462" t="s">
        <v>396</v>
      </c>
      <c r="E119" s="755">
        <f t="shared" si="58"/>
        <v>15854.28</v>
      </c>
      <c r="F119" s="756"/>
      <c r="G119" s="770"/>
      <c r="H119" s="254"/>
      <c r="I119" s="254"/>
      <c r="J119" s="254"/>
      <c r="K119" s="254"/>
      <c r="L119" s="254"/>
      <c r="M119" s="254"/>
      <c r="N119" s="254"/>
      <c r="O119" s="252">
        <v>1</v>
      </c>
      <c r="P119" s="254"/>
      <c r="Q119" s="254"/>
      <c r="R119" s="254"/>
      <c r="S119" s="337"/>
      <c r="T119" s="95">
        <f t="shared" si="71"/>
        <v>1</v>
      </c>
      <c r="U119" s="118">
        <f t="shared" si="60"/>
        <v>0</v>
      </c>
      <c r="V119" s="280">
        <f t="shared" si="68"/>
        <v>0</v>
      </c>
      <c r="W119" s="311" t="s">
        <v>227</v>
      </c>
      <c r="X119" s="388">
        <f>IF(W119=Tablas!$B$2,Tablas!$C$2,VLOOKUP(W119,Tablas!$B$2:$C$13,2,FALSE))</f>
        <v>2</v>
      </c>
      <c r="Y119" s="389">
        <f>VLOOKUP(X119,Tablas!$A$2:$C$13,3,FALSE)</f>
        <v>2</v>
      </c>
      <c r="Z119" s="138" t="e">
        <f t="shared" si="69"/>
        <v>#DIV/0!</v>
      </c>
      <c r="AA119" s="63"/>
      <c r="AB119" s="63"/>
      <c r="AC119" s="63"/>
      <c r="AD119" s="63"/>
      <c r="AE119" s="74"/>
    </row>
    <row r="120" spans="1:31" ht="15.75" thickBot="1" x14ac:dyDescent="0.3">
      <c r="A120" s="826"/>
      <c r="B120" s="847"/>
      <c r="C120" s="844"/>
      <c r="D120" s="462" t="s">
        <v>91</v>
      </c>
      <c r="E120" s="755">
        <f t="shared" si="58"/>
        <v>2565.4499999999998</v>
      </c>
      <c r="F120" s="756"/>
      <c r="G120" s="770"/>
      <c r="H120" s="254"/>
      <c r="I120" s="254"/>
      <c r="J120" s="254"/>
      <c r="K120" s="254"/>
      <c r="L120" s="254"/>
      <c r="M120" s="254"/>
      <c r="N120" s="254"/>
      <c r="O120" s="252">
        <v>1</v>
      </c>
      <c r="P120" s="254"/>
      <c r="Q120" s="254"/>
      <c r="R120" s="254"/>
      <c r="S120" s="337"/>
      <c r="T120" s="95">
        <f t="shared" si="71"/>
        <v>1</v>
      </c>
      <c r="U120" s="118">
        <f t="shared" si="60"/>
        <v>0</v>
      </c>
      <c r="V120" s="280">
        <f t="shared" si="68"/>
        <v>0</v>
      </c>
      <c r="W120" s="311" t="s">
        <v>227</v>
      </c>
      <c r="X120" s="388">
        <f>IF(W120=Tablas!$B$2,Tablas!$C$2,VLOOKUP(W120,Tablas!$B$2:$C$13,2,FALSE))</f>
        <v>2</v>
      </c>
      <c r="Y120" s="389">
        <f>VLOOKUP(X120,Tablas!$A$2:$C$13,3,FALSE)</f>
        <v>2</v>
      </c>
      <c r="Z120" s="138" t="e">
        <f t="shared" si="69"/>
        <v>#DIV/0!</v>
      </c>
      <c r="AA120" s="63"/>
      <c r="AB120" s="63"/>
      <c r="AC120" s="63"/>
      <c r="AD120" s="63"/>
      <c r="AE120" s="74"/>
    </row>
    <row r="121" spans="1:31" ht="15.75" thickBot="1" x14ac:dyDescent="0.3">
      <c r="A121" s="826"/>
      <c r="B121" s="847"/>
      <c r="C121" s="842" t="s">
        <v>383</v>
      </c>
      <c r="D121" s="462" t="s">
        <v>397</v>
      </c>
      <c r="E121" s="755">
        <f t="shared" si="58"/>
        <v>2975</v>
      </c>
      <c r="F121" s="756"/>
      <c r="G121" s="770"/>
      <c r="H121" s="252">
        <v>1</v>
      </c>
      <c r="I121" s="252"/>
      <c r="J121" s="252"/>
      <c r="K121" s="252"/>
      <c r="L121" s="252"/>
      <c r="M121" s="252"/>
      <c r="N121" s="252">
        <v>1</v>
      </c>
      <c r="O121" s="252"/>
      <c r="P121" s="252"/>
      <c r="Q121" s="252"/>
      <c r="R121" s="252"/>
      <c r="S121" s="259"/>
      <c r="T121" s="95">
        <f t="shared" ref="T121:T127" si="72">SUM(H121:S121)</f>
        <v>2</v>
      </c>
      <c r="U121" s="118">
        <f t="shared" si="60"/>
        <v>0</v>
      </c>
      <c r="V121" s="280">
        <f t="shared" ref="V121:V127" si="73">U121/1700</f>
        <v>0</v>
      </c>
      <c r="W121" s="311" t="s">
        <v>227</v>
      </c>
      <c r="X121" s="388">
        <f>IF(W121=Tablas!$B$2,Tablas!$C$2,VLOOKUP(W121,Tablas!$B$2:$C$13,2,FALSE))</f>
        <v>2</v>
      </c>
      <c r="Y121" s="389">
        <f>VLOOKUP(X121,Tablas!$A$2:$C$13,3,FALSE)</f>
        <v>2</v>
      </c>
      <c r="Z121" s="138">
        <f t="shared" ref="Z121:Z127" si="74">+Z21+Z46+Z71+Z96</f>
        <v>0</v>
      </c>
      <c r="AA121" s="63"/>
      <c r="AB121" s="63"/>
      <c r="AC121" s="63"/>
      <c r="AD121" s="63"/>
      <c r="AE121" s="74"/>
    </row>
    <row r="122" spans="1:31" ht="15.75" thickBot="1" x14ac:dyDescent="0.3">
      <c r="A122" s="826"/>
      <c r="B122" s="847"/>
      <c r="C122" s="844"/>
      <c r="D122" s="462" t="s">
        <v>398</v>
      </c>
      <c r="E122" s="755">
        <f t="shared" si="58"/>
        <v>1820</v>
      </c>
      <c r="F122" s="756"/>
      <c r="G122" s="770"/>
      <c r="H122" s="299">
        <v>1</v>
      </c>
      <c r="I122" s="299"/>
      <c r="J122" s="299"/>
      <c r="K122" s="299"/>
      <c r="L122" s="299"/>
      <c r="M122" s="299"/>
      <c r="N122" s="299"/>
      <c r="O122" s="299"/>
      <c r="P122" s="299"/>
      <c r="Q122" s="299"/>
      <c r="R122" s="299"/>
      <c r="S122" s="300"/>
      <c r="T122" s="95">
        <f t="shared" si="72"/>
        <v>1</v>
      </c>
      <c r="U122" s="118">
        <f t="shared" si="60"/>
        <v>0</v>
      </c>
      <c r="V122" s="280">
        <f t="shared" si="73"/>
        <v>0</v>
      </c>
      <c r="W122" s="311" t="s">
        <v>227</v>
      </c>
      <c r="X122" s="388">
        <f>IF(W122=Tablas!$B$2,Tablas!$C$2,VLOOKUP(W122,Tablas!$B$2:$C$13,2,FALSE))</f>
        <v>2</v>
      </c>
      <c r="Y122" s="389">
        <f>VLOOKUP(X122,Tablas!$A$2:$C$13,3,FALSE)</f>
        <v>2</v>
      </c>
      <c r="Z122" s="138">
        <f t="shared" si="74"/>
        <v>0</v>
      </c>
      <c r="AA122" s="63"/>
      <c r="AB122" s="63"/>
      <c r="AC122" s="63"/>
      <c r="AD122" s="63"/>
      <c r="AE122" s="74"/>
    </row>
    <row r="123" spans="1:31" ht="15.75" thickBot="1" x14ac:dyDescent="0.3">
      <c r="A123" s="826"/>
      <c r="B123" s="847"/>
      <c r="C123" s="842" t="s">
        <v>384</v>
      </c>
      <c r="D123" s="462" t="s">
        <v>399</v>
      </c>
      <c r="E123" s="755">
        <f t="shared" si="58"/>
        <v>70.5</v>
      </c>
      <c r="F123" s="756"/>
      <c r="G123" s="770"/>
      <c r="H123" s="271">
        <f>+H112</f>
        <v>31</v>
      </c>
      <c r="I123" s="271">
        <f t="shared" ref="I123:S123" si="75">+I112</f>
        <v>28</v>
      </c>
      <c r="J123" s="271">
        <f t="shared" si="75"/>
        <v>31</v>
      </c>
      <c r="K123" s="271">
        <f t="shared" si="75"/>
        <v>30</v>
      </c>
      <c r="L123" s="271">
        <f t="shared" si="75"/>
        <v>31</v>
      </c>
      <c r="M123" s="271">
        <f t="shared" si="75"/>
        <v>30</v>
      </c>
      <c r="N123" s="271">
        <f t="shared" si="75"/>
        <v>31</v>
      </c>
      <c r="O123" s="271">
        <f t="shared" si="75"/>
        <v>31</v>
      </c>
      <c r="P123" s="271">
        <f t="shared" si="75"/>
        <v>30</v>
      </c>
      <c r="Q123" s="271">
        <f t="shared" si="75"/>
        <v>31</v>
      </c>
      <c r="R123" s="271">
        <f t="shared" si="75"/>
        <v>30</v>
      </c>
      <c r="S123" s="271">
        <f t="shared" si="75"/>
        <v>31</v>
      </c>
      <c r="T123" s="95">
        <f t="shared" si="72"/>
        <v>365</v>
      </c>
      <c r="U123" s="118">
        <f t="shared" si="60"/>
        <v>0</v>
      </c>
      <c r="V123" s="280">
        <f t="shared" si="73"/>
        <v>0</v>
      </c>
      <c r="W123" s="311" t="s">
        <v>227</v>
      </c>
      <c r="X123" s="388">
        <f>IF(W123=Tablas!$B$2,Tablas!$C$2,VLOOKUP(W123,Tablas!$B$2:$C$13,2,FALSE))</f>
        <v>2</v>
      </c>
      <c r="Y123" s="389">
        <f>VLOOKUP(X123,Tablas!$A$2:$C$13,3,FALSE)</f>
        <v>2</v>
      </c>
      <c r="Z123" s="138">
        <f t="shared" si="74"/>
        <v>0</v>
      </c>
      <c r="AA123" s="63"/>
      <c r="AB123" s="63"/>
      <c r="AC123" s="63"/>
      <c r="AD123" s="63"/>
      <c r="AE123" s="74"/>
    </row>
    <row r="124" spans="1:31" ht="15.75" thickBot="1" x14ac:dyDescent="0.3">
      <c r="A124" s="826"/>
      <c r="B124" s="847"/>
      <c r="C124" s="845"/>
      <c r="D124" s="462" t="s">
        <v>400</v>
      </c>
      <c r="E124" s="755">
        <f t="shared" si="58"/>
        <v>70.5</v>
      </c>
      <c r="F124" s="756"/>
      <c r="G124" s="770"/>
      <c r="H124" s="252">
        <v>1</v>
      </c>
      <c r="I124" s="252"/>
      <c r="J124" s="252"/>
      <c r="K124" s="252"/>
      <c r="L124" s="252"/>
      <c r="M124" s="252"/>
      <c r="N124" s="252"/>
      <c r="O124" s="252"/>
      <c r="P124" s="252"/>
      <c r="Q124" s="252"/>
      <c r="R124" s="252"/>
      <c r="S124" s="296"/>
      <c r="T124" s="95">
        <f t="shared" si="72"/>
        <v>1</v>
      </c>
      <c r="U124" s="118">
        <f t="shared" si="60"/>
        <v>0</v>
      </c>
      <c r="V124" s="280">
        <f t="shared" si="73"/>
        <v>0</v>
      </c>
      <c r="W124" s="311" t="s">
        <v>227</v>
      </c>
      <c r="X124" s="388">
        <f>IF(W124=Tablas!$B$2,Tablas!$C$2,VLOOKUP(W124,Tablas!$B$2:$C$13,2,FALSE))</f>
        <v>2</v>
      </c>
      <c r="Y124" s="389">
        <f>VLOOKUP(X124,Tablas!$A$2:$C$13,3,FALSE)</f>
        <v>2</v>
      </c>
      <c r="Z124" s="138">
        <f t="shared" si="74"/>
        <v>0</v>
      </c>
      <c r="AA124" s="63"/>
      <c r="AB124" s="63"/>
      <c r="AC124" s="63"/>
      <c r="AD124" s="63"/>
      <c r="AE124" s="74"/>
    </row>
    <row r="125" spans="1:31" ht="15.75" thickBot="1" x14ac:dyDescent="0.3">
      <c r="A125" s="826"/>
      <c r="B125" s="847"/>
      <c r="C125" s="845"/>
      <c r="D125" s="462" t="s">
        <v>402</v>
      </c>
      <c r="E125" s="755">
        <f t="shared" si="58"/>
        <v>0</v>
      </c>
      <c r="F125" s="756"/>
      <c r="G125" s="770"/>
      <c r="H125" s="252">
        <v>1</v>
      </c>
      <c r="I125" s="252"/>
      <c r="J125" s="252"/>
      <c r="K125" s="252"/>
      <c r="L125" s="252"/>
      <c r="M125" s="252"/>
      <c r="N125" s="252"/>
      <c r="O125" s="252"/>
      <c r="P125" s="252"/>
      <c r="Q125" s="252"/>
      <c r="R125" s="252"/>
      <c r="S125" s="296"/>
      <c r="T125" s="95">
        <f t="shared" si="72"/>
        <v>1</v>
      </c>
      <c r="U125" s="118">
        <f t="shared" si="60"/>
        <v>0</v>
      </c>
      <c r="V125" s="280">
        <f t="shared" si="73"/>
        <v>0</v>
      </c>
      <c r="W125" s="311" t="s">
        <v>227</v>
      </c>
      <c r="X125" s="388">
        <f>IF(W125=Tablas!$B$2,Tablas!$C$2,VLOOKUP(W125,Tablas!$B$2:$C$13,2,FALSE))</f>
        <v>2</v>
      </c>
      <c r="Y125" s="389">
        <f>VLOOKUP(X125,Tablas!$A$2:$C$13,3,FALSE)</f>
        <v>2</v>
      </c>
      <c r="Z125" s="138">
        <f t="shared" si="74"/>
        <v>0</v>
      </c>
      <c r="AA125" s="63"/>
      <c r="AB125" s="63"/>
      <c r="AC125" s="63"/>
      <c r="AD125" s="63"/>
      <c r="AE125" s="74"/>
    </row>
    <row r="126" spans="1:31" ht="15.75" thickBot="1" x14ac:dyDescent="0.3">
      <c r="A126" s="826"/>
      <c r="B126" s="847"/>
      <c r="C126" s="845"/>
      <c r="D126" s="462" t="s">
        <v>403</v>
      </c>
      <c r="E126" s="755">
        <f t="shared" si="58"/>
        <v>70.5</v>
      </c>
      <c r="F126" s="756"/>
      <c r="G126" s="770"/>
      <c r="H126" s="252">
        <v>1</v>
      </c>
      <c r="I126" s="252"/>
      <c r="J126" s="252"/>
      <c r="K126" s="252"/>
      <c r="L126" s="252"/>
      <c r="M126" s="252"/>
      <c r="N126" s="252"/>
      <c r="O126" s="252"/>
      <c r="P126" s="252"/>
      <c r="Q126" s="252"/>
      <c r="R126" s="252"/>
      <c r="S126" s="296"/>
      <c r="T126" s="207">
        <f t="shared" si="72"/>
        <v>1</v>
      </c>
      <c r="U126" s="118">
        <f t="shared" si="60"/>
        <v>0</v>
      </c>
      <c r="V126" s="298">
        <f t="shared" si="73"/>
        <v>0</v>
      </c>
      <c r="W126" s="311" t="s">
        <v>231</v>
      </c>
      <c r="X126" s="388">
        <f>IF(W126=Tablas!$B$2,Tablas!$C$2,VLOOKUP(W126,Tablas!$B$2:$C$13,2,FALSE))</f>
        <v>6</v>
      </c>
      <c r="Y126" s="389">
        <f>VLOOKUP(X126,Tablas!$A$2:$C$13,3,FALSE)</f>
        <v>6</v>
      </c>
      <c r="Z126" s="368" t="str">
        <f t="shared" ref="Z126" si="76">IF($X126=2,($U126),"")</f>
        <v/>
      </c>
      <c r="AA126" s="368" t="str">
        <f t="shared" ref="AA126" si="77">IF($X126=3,($U126),"")</f>
        <v/>
      </c>
      <c r="AB126" s="368" t="str">
        <f t="shared" ref="AB126" si="78">IF($X126=4,($U126),"")</f>
        <v/>
      </c>
      <c r="AC126" s="368" t="str">
        <f t="shared" ref="AC126" si="79">IF($X126=5,($U126),"")</f>
        <v/>
      </c>
      <c r="AD126" s="368">
        <f t="shared" ref="AD126" si="80">IF($X126=6,($U126),"")</f>
        <v>0</v>
      </c>
      <c r="AE126" s="368" t="str">
        <f t="shared" ref="AE126" si="81">IF($X126=7,($U126),"")</f>
        <v/>
      </c>
    </row>
    <row r="127" spans="1:31" ht="15.75" thickBot="1" x14ac:dyDescent="0.3">
      <c r="A127" s="826"/>
      <c r="B127" s="847"/>
      <c r="C127" s="844"/>
      <c r="D127" s="462" t="s">
        <v>404</v>
      </c>
      <c r="E127" s="755">
        <f t="shared" si="58"/>
        <v>70.5</v>
      </c>
      <c r="F127" s="756"/>
      <c r="G127" s="770"/>
      <c r="H127" s="252">
        <v>1</v>
      </c>
      <c r="I127" s="252"/>
      <c r="J127" s="252"/>
      <c r="K127" s="252"/>
      <c r="L127" s="252"/>
      <c r="M127" s="252"/>
      <c r="N127" s="252"/>
      <c r="O127" s="252"/>
      <c r="P127" s="252"/>
      <c r="Q127" s="252"/>
      <c r="R127" s="252"/>
      <c r="S127" s="259"/>
      <c r="T127" s="95">
        <f t="shared" si="72"/>
        <v>1</v>
      </c>
      <c r="U127" s="118">
        <f t="shared" si="60"/>
        <v>0</v>
      </c>
      <c r="V127" s="280">
        <f t="shared" si="73"/>
        <v>0</v>
      </c>
      <c r="W127" s="311" t="s">
        <v>227</v>
      </c>
      <c r="X127" s="388">
        <f>IF(W127=Tablas!$B$2,Tablas!$C$2,VLOOKUP(W127,Tablas!$B$2:$C$13,2,FALSE))</f>
        <v>2</v>
      </c>
      <c r="Y127" s="389">
        <f>VLOOKUP(X127,Tablas!$A$2:$C$13,3,FALSE)</f>
        <v>2</v>
      </c>
      <c r="Z127" s="138">
        <f t="shared" si="74"/>
        <v>0</v>
      </c>
      <c r="AA127" s="63"/>
      <c r="AB127" s="63"/>
      <c r="AC127" s="63"/>
      <c r="AD127" s="63"/>
      <c r="AE127" s="74"/>
    </row>
    <row r="128" spans="1:31" ht="15.75" thickBot="1" x14ac:dyDescent="0.3">
      <c r="A128" s="826"/>
      <c r="B128" s="847"/>
      <c r="C128" s="265" t="s">
        <v>385</v>
      </c>
      <c r="D128" s="238"/>
      <c r="E128" s="239"/>
      <c r="F128" s="239"/>
      <c r="G128" s="242"/>
      <c r="H128" s="242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78"/>
      <c r="T128" s="270"/>
      <c r="U128" s="282">
        <f>SUM(U105:U127)</f>
        <v>0</v>
      </c>
      <c r="V128" s="282">
        <f>SUM(V105:V127)</f>
        <v>0</v>
      </c>
      <c r="W128" s="120"/>
      <c r="X128" s="120"/>
      <c r="Y128" s="120"/>
      <c r="Z128" s="282" t="e">
        <f t="shared" ref="Z128:AE128" si="82">SUM(Z105:Z127)</f>
        <v>#DIV/0!</v>
      </c>
      <c r="AA128" s="282">
        <f t="shared" si="82"/>
        <v>0</v>
      </c>
      <c r="AB128" s="282">
        <f t="shared" si="82"/>
        <v>0</v>
      </c>
      <c r="AC128" s="282">
        <f t="shared" si="82"/>
        <v>0</v>
      </c>
      <c r="AD128" s="282">
        <f t="shared" si="82"/>
        <v>0</v>
      </c>
      <c r="AE128" s="282">
        <f t="shared" si="82"/>
        <v>0</v>
      </c>
    </row>
    <row r="129" spans="1:31" ht="15.75" thickBot="1" x14ac:dyDescent="0.3">
      <c r="A129" s="850"/>
      <c r="B129" s="848"/>
      <c r="C129" s="277" t="s">
        <v>386</v>
      </c>
      <c r="D129" s="238"/>
      <c r="E129" s="239"/>
      <c r="F129" s="239"/>
      <c r="G129" s="274"/>
      <c r="H129" s="267"/>
      <c r="I129" s="267"/>
      <c r="J129" s="267"/>
      <c r="K129" s="267"/>
      <c r="L129" s="267"/>
      <c r="M129" s="267"/>
      <c r="N129" s="267"/>
      <c r="O129" s="267"/>
      <c r="P129" s="267"/>
      <c r="Q129" s="267"/>
      <c r="R129" s="267"/>
      <c r="S129" s="268"/>
      <c r="T129" s="269"/>
      <c r="U129" s="281">
        <f>SUM(U128)</f>
        <v>0</v>
      </c>
      <c r="V129" s="281">
        <f>SUM(V128)</f>
        <v>0</v>
      </c>
      <c r="W129" s="121"/>
      <c r="X129" s="313"/>
      <c r="Y129" s="313"/>
      <c r="Z129" s="281" t="e">
        <f t="shared" ref="Z129:AE129" si="83">SUM(Z128)</f>
        <v>#DIV/0!</v>
      </c>
      <c r="AA129" s="281">
        <f t="shared" si="83"/>
        <v>0</v>
      </c>
      <c r="AB129" s="281">
        <f t="shared" si="83"/>
        <v>0</v>
      </c>
      <c r="AC129" s="281">
        <f t="shared" si="83"/>
        <v>0</v>
      </c>
      <c r="AD129" s="281">
        <f t="shared" si="83"/>
        <v>0</v>
      </c>
      <c r="AE129" s="281">
        <f t="shared" si="83"/>
        <v>0</v>
      </c>
    </row>
    <row r="133" spans="1:31" ht="15" customHeight="1" x14ac:dyDescent="0.25"/>
    <row r="136" spans="1:31" ht="15" customHeight="1" x14ac:dyDescent="0.25"/>
    <row r="139" spans="1:31" ht="15" customHeight="1" x14ac:dyDescent="0.25"/>
    <row r="142" spans="1:31" ht="15" customHeight="1" x14ac:dyDescent="0.25"/>
    <row r="145" ht="15" customHeight="1" x14ac:dyDescent="0.25"/>
  </sheetData>
  <sheetProtection algorithmName="SHA-512" hashValue="2Fh/1RtCYo8rGwwhhHQ5L6Mk8k9teERpBVUbmVNg7mzFryi7vLpGOc8GI+w5erdqd2cDo3mL+LEYHBTuglxTbA==" saltValue="qZVRgfOYmsHE2gA6YHdCyg==" spinCount="100000" sheet="1" objects="1" scenarios="1"/>
  <autoFilter ref="A4:AE134" xr:uid="{14AFA59A-89E0-40DE-A3D6-5E736170BD95}"/>
  <mergeCells count="38">
    <mergeCell ref="C90:C95"/>
    <mergeCell ref="B105:B129"/>
    <mergeCell ref="A105:A129"/>
    <mergeCell ref="C105:C112"/>
    <mergeCell ref="C113:C114"/>
    <mergeCell ref="C121:C122"/>
    <mergeCell ref="C123:C127"/>
    <mergeCell ref="C115:C120"/>
    <mergeCell ref="C88:C89"/>
    <mergeCell ref="C21:C22"/>
    <mergeCell ref="C23:C27"/>
    <mergeCell ref="C46:C47"/>
    <mergeCell ref="C48:C52"/>
    <mergeCell ref="C71:C72"/>
    <mergeCell ref="C73:C77"/>
    <mergeCell ref="C40:C45"/>
    <mergeCell ref="C65:C70"/>
    <mergeCell ref="B55:B79"/>
    <mergeCell ref="B80:B104"/>
    <mergeCell ref="A5:A29"/>
    <mergeCell ref="A30:A54"/>
    <mergeCell ref="C30:C37"/>
    <mergeCell ref="C38:C39"/>
    <mergeCell ref="A55:A79"/>
    <mergeCell ref="C55:C62"/>
    <mergeCell ref="C63:C64"/>
    <mergeCell ref="C5:C12"/>
    <mergeCell ref="C13:C14"/>
    <mergeCell ref="A80:A104"/>
    <mergeCell ref="C80:C87"/>
    <mergeCell ref="C15:C20"/>
    <mergeCell ref="C96:C97"/>
    <mergeCell ref="C98:C102"/>
    <mergeCell ref="C1:R1"/>
    <mergeCell ref="S1:T1"/>
    <mergeCell ref="U1:Y1"/>
    <mergeCell ref="B5:B29"/>
    <mergeCell ref="B30:B54"/>
  </mergeCells>
  <phoneticPr fontId="23" type="noConversion"/>
  <hyperlinks>
    <hyperlink ref="A1" location="Inici!A1" display="Inici" xr:uid="{76BDD632-D41C-4EE5-9035-D60AB83ACE66}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DBFA15-42BA-4AC5-972B-11305C3F79D0}">
          <x14:formula1>
            <xm:f>Tablas!$B$2:$B$10</xm:f>
          </x14:formula1>
          <xm:sqref>W80:W102 W30:W52 W55:W77 W5:W27 W105:W127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3"/>
  <sheetViews>
    <sheetView tabSelected="1" topLeftCell="N1" zoomScaleNormal="100" workbookViewId="0">
      <pane xSplit="3" ySplit="3" topLeftCell="Q4" activePane="bottomRight" state="frozen"/>
      <selection activeCell="N1" sqref="N1"/>
      <selection pane="topRight" activeCell="Q1" sqref="Q1"/>
      <selection pane="bottomLeft" activeCell="N3" sqref="N3"/>
      <selection pane="bottomRight" activeCell="N2" sqref="N2"/>
    </sheetView>
  </sheetViews>
  <sheetFormatPr baseColWidth="10" defaultColWidth="11.42578125" defaultRowHeight="15" x14ac:dyDescent="0.25"/>
  <cols>
    <col min="1" max="1" width="44.85546875" customWidth="1"/>
    <col min="2" max="2" width="49.7109375" customWidth="1"/>
    <col min="3" max="3" width="48.7109375" customWidth="1"/>
    <col min="4" max="4" width="59.140625" customWidth="1"/>
    <col min="5" max="5" width="51.85546875" customWidth="1"/>
    <col min="6" max="6" width="52.140625" customWidth="1"/>
    <col min="7" max="7" width="48.85546875" customWidth="1"/>
    <col min="8" max="8" width="53.140625" customWidth="1"/>
    <col min="9" max="9" width="40.42578125" customWidth="1"/>
    <col min="10" max="10" width="41" customWidth="1"/>
    <col min="11" max="12" width="51.42578125" customWidth="1"/>
    <col min="13" max="13" width="48.140625" customWidth="1"/>
    <col min="14" max="14" width="16.85546875" customWidth="1"/>
    <col min="15" max="15" width="14.42578125" customWidth="1"/>
    <col min="16" max="16" width="42.140625" style="50" bestFit="1" customWidth="1"/>
    <col min="17" max="17" width="5.28515625" style="50" customWidth="1"/>
    <col min="18" max="18" width="19.140625" bestFit="1" customWidth="1"/>
    <col min="19" max="21" width="15.28515625" bestFit="1" customWidth="1"/>
    <col min="22" max="22" width="15.28515625" customWidth="1"/>
    <col min="23" max="27" width="15.28515625" bestFit="1" customWidth="1"/>
    <col min="28" max="28" width="15.28515625" style="412" bestFit="1" customWidth="1"/>
    <col min="29" max="29" width="12.85546875" customWidth="1"/>
    <col min="30" max="30" width="15.28515625" customWidth="1"/>
  </cols>
  <sheetData>
    <row r="1" spans="1:30" ht="27" thickTop="1" x14ac:dyDescent="0.25">
      <c r="N1" s="851" t="s">
        <v>233</v>
      </c>
      <c r="O1" s="852"/>
      <c r="P1" s="852"/>
      <c r="Q1" s="852"/>
      <c r="R1" s="852"/>
      <c r="S1" s="852"/>
      <c r="T1" s="852"/>
      <c r="U1" s="852"/>
      <c r="V1" s="852"/>
      <c r="W1" s="852"/>
      <c r="X1" s="852"/>
      <c r="Y1" s="852"/>
      <c r="Z1" s="852"/>
      <c r="AA1" s="852"/>
      <c r="AB1" s="852"/>
      <c r="AC1" s="853"/>
      <c r="AD1" s="854"/>
    </row>
    <row r="2" spans="1:30" ht="29.25" thickBot="1" x14ac:dyDescent="0.3">
      <c r="N2" s="418" t="s">
        <v>85</v>
      </c>
      <c r="R2" s="128">
        <v>1</v>
      </c>
      <c r="S2" s="128">
        <v>2</v>
      </c>
      <c r="T2" s="128">
        <v>3</v>
      </c>
      <c r="U2" s="128">
        <v>4</v>
      </c>
      <c r="V2" s="128">
        <v>5</v>
      </c>
      <c r="W2" s="128">
        <v>6</v>
      </c>
      <c r="X2" s="128">
        <v>7</v>
      </c>
      <c r="Y2" s="128">
        <v>8</v>
      </c>
      <c r="Z2" s="128">
        <v>9</v>
      </c>
      <c r="AA2" s="128">
        <v>10</v>
      </c>
      <c r="AC2" s="855"/>
      <c r="AD2" s="856"/>
    </row>
    <row r="3" spans="1:30" s="6" customFormat="1" ht="30.75" thickBot="1" x14ac:dyDescent="0.3">
      <c r="A3" s="7" t="s">
        <v>41</v>
      </c>
      <c r="B3" s="7" t="s">
        <v>42</v>
      </c>
      <c r="C3" s="7" t="s">
        <v>43</v>
      </c>
      <c r="D3" s="7" t="s">
        <v>44</v>
      </c>
      <c r="E3" s="7" t="s">
        <v>45</v>
      </c>
      <c r="F3" s="7" t="s">
        <v>19</v>
      </c>
      <c r="G3" s="7" t="s">
        <v>46</v>
      </c>
      <c r="H3" s="7" t="s">
        <v>47</v>
      </c>
      <c r="I3" s="7" t="s">
        <v>50</v>
      </c>
      <c r="J3" s="7" t="s">
        <v>48</v>
      </c>
      <c r="K3" s="7" t="s">
        <v>51</v>
      </c>
      <c r="L3" s="8" t="s">
        <v>53</v>
      </c>
      <c r="M3" s="8" t="s">
        <v>54</v>
      </c>
      <c r="N3" s="419"/>
      <c r="P3" s="91" t="s">
        <v>214</v>
      </c>
      <c r="Q3" s="399"/>
      <c r="R3" s="92" t="s">
        <v>103</v>
      </c>
      <c r="S3" s="92" t="s">
        <v>95</v>
      </c>
      <c r="T3" s="92" t="s">
        <v>104</v>
      </c>
      <c r="U3" s="92" t="s">
        <v>97</v>
      </c>
      <c r="V3" s="92" t="s">
        <v>56</v>
      </c>
      <c r="W3" s="92" t="s">
        <v>98</v>
      </c>
      <c r="X3" s="92" t="s">
        <v>216</v>
      </c>
      <c r="Y3" s="92" t="s">
        <v>100</v>
      </c>
      <c r="Z3" s="92" t="s">
        <v>101</v>
      </c>
      <c r="AA3" s="347" t="s">
        <v>102</v>
      </c>
      <c r="AB3" s="413" t="s">
        <v>55</v>
      </c>
      <c r="AC3" s="404" t="s">
        <v>105</v>
      </c>
      <c r="AD3" s="114" t="s">
        <v>106</v>
      </c>
    </row>
    <row r="4" spans="1:30" ht="15.75" thickBot="1" x14ac:dyDescent="0.3">
      <c r="A4" s="9" t="s">
        <v>121</v>
      </c>
      <c r="B4" s="9" t="s">
        <v>121</v>
      </c>
      <c r="C4" s="9" t="s">
        <v>121</v>
      </c>
      <c r="D4" s="9" t="s">
        <v>121</v>
      </c>
      <c r="E4" s="9" t="s">
        <v>122</v>
      </c>
      <c r="F4" s="9" t="s">
        <v>123</v>
      </c>
      <c r="G4" s="9" t="s">
        <v>123</v>
      </c>
      <c r="H4" s="10" t="s">
        <v>121</v>
      </c>
      <c r="I4" s="10" t="s">
        <v>121</v>
      </c>
      <c r="J4" s="11"/>
      <c r="K4" s="10" t="s">
        <v>123</v>
      </c>
      <c r="L4" s="10" t="s">
        <v>121</v>
      </c>
      <c r="M4" s="10" t="s">
        <v>121</v>
      </c>
      <c r="N4" s="860" t="str">
        <f>+P4</f>
        <v>Zones Verdes Grau de Manteniment A</v>
      </c>
      <c r="O4" s="394" t="s">
        <v>124</v>
      </c>
      <c r="P4" s="396" t="s">
        <v>107</v>
      </c>
      <c r="Q4"/>
      <c r="R4" s="397" t="s">
        <v>124</v>
      </c>
      <c r="S4" s="397" t="s">
        <v>124</v>
      </c>
      <c r="T4" s="398" t="s">
        <v>212</v>
      </c>
      <c r="U4" s="398" t="s">
        <v>212</v>
      </c>
      <c r="V4" s="398" t="s">
        <v>212</v>
      </c>
      <c r="W4" s="398" t="s">
        <v>212</v>
      </c>
      <c r="X4" s="398" t="s">
        <v>212</v>
      </c>
      <c r="Y4" s="398" t="s">
        <v>212</v>
      </c>
      <c r="Z4" s="398" t="s">
        <v>212</v>
      </c>
      <c r="AA4" s="400" t="s">
        <v>212</v>
      </c>
      <c r="AB4" s="409" t="s">
        <v>212</v>
      </c>
      <c r="AC4" s="405" t="s">
        <v>212</v>
      </c>
      <c r="AD4" s="420" t="s">
        <v>212</v>
      </c>
    </row>
    <row r="5" spans="1:30" ht="16.5" thickBot="1" x14ac:dyDescent="0.3">
      <c r="A5" s="12"/>
      <c r="B5" s="13" t="s">
        <v>125</v>
      </c>
      <c r="D5" s="14" t="s">
        <v>126</v>
      </c>
      <c r="E5" s="15"/>
      <c r="F5" s="16"/>
      <c r="G5" s="15"/>
      <c r="H5" s="17"/>
      <c r="I5" s="15"/>
      <c r="J5" s="18"/>
      <c r="K5" s="15"/>
      <c r="L5" s="15"/>
      <c r="M5" s="17"/>
      <c r="N5" s="861"/>
      <c r="O5" s="421"/>
      <c r="P5" s="23" t="s">
        <v>117</v>
      </c>
      <c r="Q5"/>
      <c r="R5" s="422">
        <f>+Reg!Y15</f>
        <v>0</v>
      </c>
      <c r="S5" s="422">
        <f>+'Gespa - Prats'!Y23</f>
        <v>0</v>
      </c>
      <c r="T5" s="422">
        <f>+'Caves-Escardes'!Y30</f>
        <v>0</v>
      </c>
      <c r="U5" s="422">
        <f>+'Sega - Desbrossament '!Y10</f>
        <v>0</v>
      </c>
      <c r="V5" s="422">
        <f>+Poda!Y24</f>
        <v>0</v>
      </c>
      <c r="W5" s="422">
        <f>+Reposicions!Y17</f>
        <v>0</v>
      </c>
      <c r="X5" s="422">
        <f>+Sorrals!Y18</f>
        <v>0</v>
      </c>
      <c r="Y5" s="422">
        <f>+Fitosanitaris!Y14</f>
        <v>0</v>
      </c>
      <c r="Z5" s="422">
        <f>+Abonats!Y16</f>
        <v>0</v>
      </c>
      <c r="AA5" s="422">
        <f>+Neteja!Z29</f>
        <v>0</v>
      </c>
      <c r="AB5" s="414">
        <f t="shared" ref="AB5:AB10" si="0">SUM(R5:AA5)</f>
        <v>0</v>
      </c>
      <c r="AC5">
        <v>1700</v>
      </c>
      <c r="AD5" s="423">
        <f>+AB5/AC5</f>
        <v>0</v>
      </c>
    </row>
    <row r="6" spans="1:30" ht="15.75" thickBot="1" x14ac:dyDescent="0.3">
      <c r="A6" s="13" t="s">
        <v>127</v>
      </c>
      <c r="B6" s="13"/>
      <c r="D6" s="20" t="s">
        <v>128</v>
      </c>
      <c r="E6" s="21"/>
      <c r="G6" s="21"/>
      <c r="H6" s="22" t="s">
        <v>129</v>
      </c>
      <c r="I6" s="23"/>
      <c r="J6" s="21"/>
      <c r="K6" s="23"/>
      <c r="L6" s="23"/>
      <c r="M6" s="22" t="s">
        <v>130</v>
      </c>
      <c r="N6" s="861"/>
      <c r="O6" s="421"/>
      <c r="P6" s="23" t="s">
        <v>118</v>
      </c>
      <c r="Q6"/>
      <c r="R6" s="422">
        <f>+Reg!Z15</f>
        <v>0</v>
      </c>
      <c r="S6" s="422">
        <f>+'Gespa - Prats'!Z23</f>
        <v>0</v>
      </c>
      <c r="T6" s="422">
        <f>+'Caves-Escardes'!Z30</f>
        <v>0</v>
      </c>
      <c r="U6" s="422">
        <f>+'Sega - Desbrossament '!Z10</f>
        <v>0</v>
      </c>
      <c r="V6" s="422">
        <f>+Poda!Z24</f>
        <v>0</v>
      </c>
      <c r="W6" s="422">
        <f>+Reposicions!Z17</f>
        <v>0</v>
      </c>
      <c r="X6" s="422">
        <f>+Sorrals!Z18</f>
        <v>0</v>
      </c>
      <c r="Y6" s="422">
        <f>+Fitosanitaris!Z14</f>
        <v>0</v>
      </c>
      <c r="Z6" s="422">
        <f>+Abonats!Z16</f>
        <v>0</v>
      </c>
      <c r="AA6" s="422">
        <f>+Neteja!AA29</f>
        <v>0</v>
      </c>
      <c r="AB6" s="414">
        <f t="shared" si="0"/>
        <v>0</v>
      </c>
      <c r="AC6">
        <v>1700</v>
      </c>
      <c r="AD6" s="423">
        <f t="shared" ref="AD6:AD11" si="1">+AB6/AC6</f>
        <v>0</v>
      </c>
    </row>
    <row r="7" spans="1:30" ht="15.75" thickBot="1" x14ac:dyDescent="0.3">
      <c r="A7" s="13"/>
      <c r="B7" s="13" t="s">
        <v>131</v>
      </c>
      <c r="C7" s="24" t="s">
        <v>132</v>
      </c>
      <c r="D7" s="25" t="s">
        <v>133</v>
      </c>
      <c r="E7" s="26"/>
      <c r="G7" s="26"/>
      <c r="H7" s="22" t="s">
        <v>134</v>
      </c>
      <c r="I7" s="27"/>
      <c r="J7" s="21"/>
      <c r="K7" s="27"/>
      <c r="L7" s="27"/>
      <c r="M7" s="22" t="s">
        <v>135</v>
      </c>
      <c r="N7" s="861"/>
      <c r="O7" s="421"/>
      <c r="P7" s="23" t="s">
        <v>119</v>
      </c>
      <c r="Q7"/>
      <c r="R7" s="422">
        <f>+Reg!AA15</f>
        <v>0</v>
      </c>
      <c r="S7" s="422">
        <f>+'Gespa - Prats'!AA23</f>
        <v>0</v>
      </c>
      <c r="T7" s="422">
        <f>+'Caves-Escardes'!AA30</f>
        <v>0</v>
      </c>
      <c r="U7" s="422">
        <f>+'Sega - Desbrossament '!AA10</f>
        <v>0</v>
      </c>
      <c r="V7" s="422">
        <f>+Poda!AA24</f>
        <v>0</v>
      </c>
      <c r="W7" s="422">
        <f>+Reposicions!AA17</f>
        <v>0</v>
      </c>
      <c r="X7" s="422">
        <f>+Sorrals!AA17</f>
        <v>0</v>
      </c>
      <c r="Y7" s="422">
        <f>+Fitosanitaris!AA14</f>
        <v>0</v>
      </c>
      <c r="Z7" s="422">
        <f>+Abonats!AA16</f>
        <v>0</v>
      </c>
      <c r="AA7" s="422">
        <f>+Neteja!AB29</f>
        <v>0</v>
      </c>
      <c r="AB7" s="414">
        <f t="shared" si="0"/>
        <v>0</v>
      </c>
      <c r="AC7">
        <v>1700</v>
      </c>
      <c r="AD7" s="423">
        <f t="shared" si="1"/>
        <v>0</v>
      </c>
    </row>
    <row r="8" spans="1:30" ht="15.75" thickBot="1" x14ac:dyDescent="0.3">
      <c r="A8" s="9" t="s">
        <v>136</v>
      </c>
      <c r="B8" s="9" t="s">
        <v>137</v>
      </c>
      <c r="C8" s="9" t="s">
        <v>138</v>
      </c>
      <c r="D8" s="9" t="s">
        <v>139</v>
      </c>
      <c r="E8" s="9" t="s">
        <v>140</v>
      </c>
      <c r="F8" s="9" t="s">
        <v>141</v>
      </c>
      <c r="G8" s="9" t="s">
        <v>137</v>
      </c>
      <c r="H8" s="10" t="s">
        <v>137</v>
      </c>
      <c r="I8" s="10" t="s">
        <v>137</v>
      </c>
      <c r="J8" s="21"/>
      <c r="K8" s="10" t="s">
        <v>141</v>
      </c>
      <c r="L8" s="10" t="s">
        <v>140</v>
      </c>
      <c r="M8" s="10" t="s">
        <v>140</v>
      </c>
      <c r="N8" s="861"/>
      <c r="O8" s="424"/>
      <c r="P8" s="395" t="s">
        <v>115</v>
      </c>
      <c r="Q8"/>
      <c r="R8" s="422">
        <f>+Reg!AB15</f>
        <v>0</v>
      </c>
      <c r="S8" s="422">
        <f>+'Gespa - Prats'!AB23</f>
        <v>0</v>
      </c>
      <c r="T8" s="422">
        <f>+'Caves-Escardes'!AB30</f>
        <v>0</v>
      </c>
      <c r="U8" s="422">
        <f>+'Sega - Desbrossament '!AB10</f>
        <v>0</v>
      </c>
      <c r="V8" s="422">
        <f>+Poda!AB24</f>
        <v>0</v>
      </c>
      <c r="W8" s="422">
        <f>+Reposicions!AB17</f>
        <v>0</v>
      </c>
      <c r="X8" s="422">
        <f>+Sorrals!AB17</f>
        <v>0</v>
      </c>
      <c r="Y8" s="422">
        <f>+Fitosanitaris!AB14</f>
        <v>0</v>
      </c>
      <c r="Z8" s="422">
        <f>+Abonats!AB16</f>
        <v>0</v>
      </c>
      <c r="AA8" s="422">
        <f>+Neteja!AC29</f>
        <v>0</v>
      </c>
      <c r="AB8" s="414">
        <f t="shared" si="0"/>
        <v>0</v>
      </c>
      <c r="AC8">
        <v>1700</v>
      </c>
      <c r="AD8" s="423">
        <f t="shared" si="1"/>
        <v>0</v>
      </c>
    </row>
    <row r="9" spans="1:30" ht="16.5" thickBot="1" x14ac:dyDescent="0.3">
      <c r="B9" s="12"/>
      <c r="C9" s="28"/>
      <c r="E9" s="20" t="s">
        <v>142</v>
      </c>
      <c r="G9" s="29"/>
      <c r="I9" s="20"/>
      <c r="J9" s="21"/>
      <c r="K9" s="15"/>
      <c r="L9" s="15"/>
      <c r="M9" s="17"/>
      <c r="N9" s="861"/>
      <c r="O9" s="421"/>
      <c r="P9" s="23" t="s">
        <v>116</v>
      </c>
      <c r="Q9"/>
      <c r="R9" s="422">
        <f>+Reg!AC15</f>
        <v>0</v>
      </c>
      <c r="S9" s="422">
        <f>+'Gespa - Prats'!AC23</f>
        <v>0</v>
      </c>
      <c r="T9" s="422">
        <f>+'Caves-Escardes'!AC30</f>
        <v>0</v>
      </c>
      <c r="U9" s="422">
        <f>+'Sega - Desbrossament '!AC10</f>
        <v>0</v>
      </c>
      <c r="V9" s="422">
        <f>+Poda!AC24</f>
        <v>0</v>
      </c>
      <c r="W9" s="422">
        <f>+Reposicions!AC17</f>
        <v>0</v>
      </c>
      <c r="X9" s="422">
        <f>+Sorrals!AC17</f>
        <v>0</v>
      </c>
      <c r="Y9" s="422">
        <f>+Fitosanitaris!AC14</f>
        <v>0</v>
      </c>
      <c r="Z9" s="422">
        <f>+Abonats!AC16</f>
        <v>0</v>
      </c>
      <c r="AA9" s="422">
        <f>+Neteja!AD29</f>
        <v>0</v>
      </c>
      <c r="AB9" s="414">
        <f t="shared" si="0"/>
        <v>0</v>
      </c>
      <c r="AC9">
        <v>1700</v>
      </c>
      <c r="AD9" s="423">
        <f t="shared" si="1"/>
        <v>0</v>
      </c>
    </row>
    <row r="10" spans="1:30" ht="15.75" thickBot="1" x14ac:dyDescent="0.3">
      <c r="B10" s="13" t="s">
        <v>143</v>
      </c>
      <c r="C10" s="21"/>
      <c r="E10" s="14" t="s">
        <v>144</v>
      </c>
      <c r="G10" s="21"/>
      <c r="I10" s="23"/>
      <c r="J10" s="21"/>
      <c r="K10" s="23"/>
      <c r="L10" s="23"/>
      <c r="M10" s="22" t="s">
        <v>145</v>
      </c>
      <c r="N10" s="861"/>
      <c r="O10" s="421"/>
      <c r="P10" s="23" t="s">
        <v>120</v>
      </c>
      <c r="Q10"/>
      <c r="R10" s="422">
        <f>+Reg!AD15</f>
        <v>0</v>
      </c>
      <c r="S10" s="422">
        <f>+'Gespa - Prats'!AD23</f>
        <v>0</v>
      </c>
      <c r="T10" s="422">
        <f>+'Caves-Escardes'!AD30</f>
        <v>0</v>
      </c>
      <c r="U10" s="422">
        <f>+'Sega - Desbrossament '!AD10</f>
        <v>0</v>
      </c>
      <c r="V10" s="422">
        <f>+Poda!AD17</f>
        <v>0</v>
      </c>
      <c r="W10" s="422">
        <f>+Reposicions!AD17</f>
        <v>0</v>
      </c>
      <c r="X10" s="422">
        <f>+Sorrals!AD17</f>
        <v>0</v>
      </c>
      <c r="Y10" s="422">
        <f>+Fitosanitaris!AD14</f>
        <v>0</v>
      </c>
      <c r="Z10" s="422">
        <f>+Abonats!AD16</f>
        <v>0</v>
      </c>
      <c r="AA10" s="422">
        <f>+Neteja!AE29</f>
        <v>0</v>
      </c>
      <c r="AB10" s="414">
        <f t="shared" si="0"/>
        <v>0</v>
      </c>
      <c r="AC10">
        <v>1700</v>
      </c>
      <c r="AD10" s="423">
        <f t="shared" si="1"/>
        <v>0</v>
      </c>
    </row>
    <row r="11" spans="1:30" ht="15.75" thickBot="1" x14ac:dyDescent="0.3">
      <c r="B11" s="13"/>
      <c r="C11" s="21"/>
      <c r="E11" s="30"/>
      <c r="G11" s="21"/>
      <c r="I11" s="23"/>
      <c r="J11" s="21"/>
      <c r="K11" s="23"/>
      <c r="L11" s="23"/>
      <c r="M11" s="22"/>
      <c r="N11" s="862"/>
      <c r="O11" s="421"/>
      <c r="P11" s="283" t="s">
        <v>112</v>
      </c>
      <c r="Q11"/>
      <c r="R11" s="62">
        <f>SUM(R5:R10)</f>
        <v>0</v>
      </c>
      <c r="S11" s="62">
        <f>SUM(S5:S10)</f>
        <v>0</v>
      </c>
      <c r="T11" s="62">
        <f t="shared" ref="T11:AB11" si="2">SUM(T5:T10)</f>
        <v>0</v>
      </c>
      <c r="U11" s="62">
        <f>SUM(U5:U10)</f>
        <v>0</v>
      </c>
      <c r="V11" s="62">
        <f t="shared" si="2"/>
        <v>0</v>
      </c>
      <c r="W11" s="62">
        <f t="shared" si="2"/>
        <v>0</v>
      </c>
      <c r="X11" s="62">
        <f t="shared" si="2"/>
        <v>0</v>
      </c>
      <c r="Y11" s="62">
        <f t="shared" si="2"/>
        <v>0</v>
      </c>
      <c r="Z11" s="62">
        <f t="shared" si="2"/>
        <v>0</v>
      </c>
      <c r="AA11" s="401">
        <f>SUM(AA5:AA10)</f>
        <v>0</v>
      </c>
      <c r="AB11" s="415">
        <f t="shared" si="2"/>
        <v>0</v>
      </c>
      <c r="AC11" s="406">
        <v>1700</v>
      </c>
      <c r="AD11" s="425">
        <f t="shared" si="1"/>
        <v>0</v>
      </c>
    </row>
    <row r="12" spans="1:30" ht="15" customHeight="1" thickBot="1" x14ac:dyDescent="0.3">
      <c r="B12" s="13" t="s">
        <v>146</v>
      </c>
      <c r="C12" s="26"/>
      <c r="E12" s="31" t="s">
        <v>147</v>
      </c>
      <c r="F12" s="32"/>
      <c r="G12" s="25"/>
      <c r="I12" s="27"/>
      <c r="J12" s="21"/>
      <c r="K12" s="27"/>
      <c r="L12" s="27"/>
      <c r="M12" s="22" t="s">
        <v>148</v>
      </c>
      <c r="N12" s="860" t="str">
        <f>+P12</f>
        <v>Zones Verdes Grau de Manteniment B</v>
      </c>
      <c r="O12" s="394" t="s">
        <v>149</v>
      </c>
      <c r="P12" s="60" t="s">
        <v>108</v>
      </c>
      <c r="Q12"/>
      <c r="R12" s="61" t="s">
        <v>149</v>
      </c>
      <c r="S12" s="61" t="s">
        <v>149</v>
      </c>
      <c r="T12" s="392" t="s">
        <v>211</v>
      </c>
      <c r="U12" s="392" t="s">
        <v>211</v>
      </c>
      <c r="V12" s="392" t="s">
        <v>211</v>
      </c>
      <c r="W12" s="392" t="s">
        <v>211</v>
      </c>
      <c r="X12" s="392" t="s">
        <v>211</v>
      </c>
      <c r="Y12" s="392" t="s">
        <v>211</v>
      </c>
      <c r="Z12" s="392" t="s">
        <v>211</v>
      </c>
      <c r="AA12" s="402" t="s">
        <v>211</v>
      </c>
      <c r="AB12" s="410" t="s">
        <v>211</v>
      </c>
      <c r="AC12" s="407" t="s">
        <v>211</v>
      </c>
      <c r="AD12" s="426" t="s">
        <v>211</v>
      </c>
    </row>
    <row r="13" spans="1:30" ht="15" customHeight="1" thickBot="1" x14ac:dyDescent="0.3">
      <c r="A13" s="9" t="s">
        <v>150</v>
      </c>
      <c r="B13" s="9" t="s">
        <v>150</v>
      </c>
      <c r="C13" s="9" t="s">
        <v>150</v>
      </c>
      <c r="D13" s="9" t="s">
        <v>150</v>
      </c>
      <c r="E13" s="9" t="s">
        <v>150</v>
      </c>
      <c r="F13" s="9" t="s">
        <v>150</v>
      </c>
      <c r="G13" s="9" t="s">
        <v>150</v>
      </c>
      <c r="H13" s="10" t="s">
        <v>150</v>
      </c>
      <c r="I13" s="10" t="s">
        <v>150</v>
      </c>
      <c r="J13" s="21"/>
      <c r="K13" s="10" t="s">
        <v>150</v>
      </c>
      <c r="L13" s="10" t="s">
        <v>150</v>
      </c>
      <c r="M13" s="10" t="s">
        <v>150</v>
      </c>
      <c r="N13" s="861"/>
      <c r="O13" s="421"/>
      <c r="P13" s="23" t="s">
        <v>117</v>
      </c>
      <c r="Q13"/>
      <c r="R13" s="422">
        <f>+Reg!Y27</f>
        <v>0</v>
      </c>
      <c r="S13" s="422">
        <f>+'Gespa - Prats'!Y51</f>
        <v>0</v>
      </c>
      <c r="T13" s="422">
        <f>+'Caves-Escardes'!Y57</f>
        <v>0</v>
      </c>
      <c r="U13" s="422">
        <f>+'Sega - Desbrossament '!Y17</f>
        <v>0</v>
      </c>
      <c r="V13" s="422">
        <f>+Poda!Y45</f>
        <v>0</v>
      </c>
      <c r="W13" s="422">
        <f>+Reposicions!Y30</f>
        <v>0</v>
      </c>
      <c r="X13" s="422">
        <f>+Sorrals!Y33</f>
        <v>0</v>
      </c>
      <c r="Y13" s="422">
        <f>+Fitosanitaris!Y25</f>
        <v>0</v>
      </c>
      <c r="Z13" s="422">
        <f>+Abonats!Y29</f>
        <v>0</v>
      </c>
      <c r="AA13" s="422">
        <f>+Neteja!Z54</f>
        <v>0</v>
      </c>
      <c r="AB13" s="414">
        <f t="shared" ref="AB13:AB18" si="3">SUM(R13:AA13)</f>
        <v>0</v>
      </c>
      <c r="AC13">
        <v>1700</v>
      </c>
      <c r="AD13" s="423">
        <f t="shared" ref="AD13:AD19" si="4">+AB13/AC13</f>
        <v>0</v>
      </c>
    </row>
    <row r="14" spans="1:30" ht="15.75" thickBot="1" x14ac:dyDescent="0.3">
      <c r="A14" s="13" t="s">
        <v>151</v>
      </c>
      <c r="B14" s="13" t="s">
        <v>152</v>
      </c>
      <c r="D14" s="14" t="s">
        <v>153</v>
      </c>
      <c r="E14" s="20" t="s">
        <v>154</v>
      </c>
      <c r="F14" s="14" t="s">
        <v>155</v>
      </c>
      <c r="G14" s="33"/>
      <c r="H14" s="22" t="s">
        <v>156</v>
      </c>
      <c r="I14" s="13" t="s">
        <v>157</v>
      </c>
      <c r="J14" s="21"/>
      <c r="K14" s="13" t="s">
        <v>158</v>
      </c>
      <c r="M14" s="17"/>
      <c r="N14" s="861"/>
      <c r="O14" s="424"/>
      <c r="P14" s="23" t="s">
        <v>118</v>
      </c>
      <c r="Q14"/>
      <c r="R14" s="422">
        <f>+Reg!Z27</f>
        <v>0</v>
      </c>
      <c r="S14" s="422">
        <f>+'Gespa - Prats'!Z51</f>
        <v>0</v>
      </c>
      <c r="T14" s="422">
        <f>+'Caves-Escardes'!Z57</f>
        <v>0</v>
      </c>
      <c r="U14" s="422">
        <f>+'Sega - Desbrossament '!Z17</f>
        <v>0</v>
      </c>
      <c r="V14" s="422">
        <f>+Poda!Z45</f>
        <v>0</v>
      </c>
      <c r="W14" s="422">
        <f>+Reposicions!Z30</f>
        <v>0</v>
      </c>
      <c r="X14" s="422">
        <f>+Sorrals!Z33</f>
        <v>0</v>
      </c>
      <c r="Y14" s="422">
        <f>+Fitosanitaris!Z25</f>
        <v>0</v>
      </c>
      <c r="Z14" s="422">
        <f>+Abonats!Z29</f>
        <v>0</v>
      </c>
      <c r="AA14" s="422">
        <f>+Neteja!AA54</f>
        <v>0</v>
      </c>
      <c r="AB14" s="414">
        <f t="shared" si="3"/>
        <v>0</v>
      </c>
      <c r="AC14">
        <v>1700</v>
      </c>
      <c r="AD14" s="423">
        <f t="shared" si="4"/>
        <v>0</v>
      </c>
    </row>
    <row r="15" spans="1:30" ht="15.75" thickBot="1" x14ac:dyDescent="0.3">
      <c r="A15" s="13" t="s">
        <v>159</v>
      </c>
      <c r="B15" s="13" t="s">
        <v>160</v>
      </c>
      <c r="C15" s="12"/>
      <c r="D15" s="20" t="s">
        <v>161</v>
      </c>
      <c r="E15" s="14" t="s">
        <v>162</v>
      </c>
      <c r="F15" s="20" t="s">
        <v>163</v>
      </c>
      <c r="G15" s="13" t="s">
        <v>164</v>
      </c>
      <c r="H15" s="22" t="s">
        <v>165</v>
      </c>
      <c r="I15" s="13"/>
      <c r="J15" s="21"/>
      <c r="K15" s="13"/>
      <c r="L15" s="13"/>
      <c r="M15" s="22" t="s">
        <v>166</v>
      </c>
      <c r="N15" s="861"/>
      <c r="O15" s="421"/>
      <c r="P15" s="23" t="s">
        <v>119</v>
      </c>
      <c r="Q15"/>
      <c r="R15" s="422">
        <f>+Reg!AA27</f>
        <v>0</v>
      </c>
      <c r="S15" s="422">
        <f>+'Gespa - Prats'!AA51</f>
        <v>0</v>
      </c>
      <c r="T15" s="422">
        <f>+'Caves-Escardes'!AA57</f>
        <v>0</v>
      </c>
      <c r="U15" s="422">
        <f>+'Sega - Desbrossament '!AA17</f>
        <v>0</v>
      </c>
      <c r="V15" s="422">
        <f>+Poda!AA45</f>
        <v>0</v>
      </c>
      <c r="W15" s="422">
        <f>+Reposicions!AA30</f>
        <v>0</v>
      </c>
      <c r="X15" s="422">
        <f>+Sorrals!AA33</f>
        <v>0</v>
      </c>
      <c r="Y15" s="422">
        <f>+Fitosanitaris!AA25</f>
        <v>0</v>
      </c>
      <c r="Z15" s="422">
        <f>+Abonats!AA29</f>
        <v>0</v>
      </c>
      <c r="AA15" s="422">
        <f>+Neteja!AB54</f>
        <v>0</v>
      </c>
      <c r="AB15" s="414">
        <f t="shared" si="3"/>
        <v>0</v>
      </c>
      <c r="AC15">
        <v>1700</v>
      </c>
      <c r="AD15" s="423">
        <f t="shared" si="4"/>
        <v>0</v>
      </c>
    </row>
    <row r="16" spans="1:30" ht="15.75" thickBot="1" x14ac:dyDescent="0.3">
      <c r="A16" s="13"/>
      <c r="B16" s="13" t="s">
        <v>167</v>
      </c>
      <c r="C16" s="24" t="s">
        <v>168</v>
      </c>
      <c r="D16" s="25" t="s">
        <v>169</v>
      </c>
      <c r="E16" s="31" t="s">
        <v>170</v>
      </c>
      <c r="F16" s="25" t="s">
        <v>171</v>
      </c>
      <c r="H16" s="22" t="s">
        <v>172</v>
      </c>
      <c r="I16" s="13" t="s">
        <v>173</v>
      </c>
      <c r="J16" s="21"/>
      <c r="K16" s="13" t="s">
        <v>174</v>
      </c>
      <c r="L16" s="13" t="s">
        <v>175</v>
      </c>
      <c r="M16" s="22" t="s">
        <v>176</v>
      </c>
      <c r="N16" s="861"/>
      <c r="O16" s="424"/>
      <c r="P16" s="395" t="s">
        <v>115</v>
      </c>
      <c r="Q16"/>
      <c r="R16" s="422">
        <f>+Reg!AB27</f>
        <v>0</v>
      </c>
      <c r="S16" s="422">
        <f>+'Gespa - Prats'!AB51</f>
        <v>0</v>
      </c>
      <c r="T16" s="422">
        <f>+'Caves-Escardes'!AB57</f>
        <v>0</v>
      </c>
      <c r="U16" s="422">
        <f>+'Sega - Desbrossament '!AB17</f>
        <v>0</v>
      </c>
      <c r="V16" s="422">
        <f>+Poda!AB45</f>
        <v>0</v>
      </c>
      <c r="W16" s="422">
        <f>+Reposicions!AB30</f>
        <v>0</v>
      </c>
      <c r="X16" s="422">
        <f>+Sorrals!AB33</f>
        <v>0</v>
      </c>
      <c r="Y16" s="422">
        <f>+Fitosanitaris!AB25</f>
        <v>0</v>
      </c>
      <c r="Z16" s="422">
        <f>+Abonats!AB29</f>
        <v>0</v>
      </c>
      <c r="AA16" s="422">
        <f>+Neteja!AC54</f>
        <v>0</v>
      </c>
      <c r="AB16" s="414">
        <f t="shared" si="3"/>
        <v>0</v>
      </c>
      <c r="AC16">
        <v>1700</v>
      </c>
      <c r="AD16" s="423">
        <f t="shared" si="4"/>
        <v>0</v>
      </c>
    </row>
    <row r="17" spans="1:30" ht="15.75" thickBot="1" x14ac:dyDescent="0.3">
      <c r="A17" s="9" t="s">
        <v>177</v>
      </c>
      <c r="B17" s="9" t="s">
        <v>177</v>
      </c>
      <c r="C17" s="9" t="s">
        <v>177</v>
      </c>
      <c r="D17" s="9" t="s">
        <v>177</v>
      </c>
      <c r="E17" s="9" t="s">
        <v>177</v>
      </c>
      <c r="F17" s="9" t="s">
        <v>177</v>
      </c>
      <c r="G17" s="9" t="s">
        <v>177</v>
      </c>
      <c r="H17" s="10" t="s">
        <v>177</v>
      </c>
      <c r="I17" s="10" t="s">
        <v>177</v>
      </c>
      <c r="J17" s="21"/>
      <c r="K17" s="10" t="s">
        <v>177</v>
      </c>
      <c r="L17" s="10" t="s">
        <v>177</v>
      </c>
      <c r="M17" s="10" t="s">
        <v>177</v>
      </c>
      <c r="N17" s="861"/>
      <c r="O17" s="421"/>
      <c r="P17" s="23" t="s">
        <v>116</v>
      </c>
      <c r="Q17"/>
      <c r="R17" s="422">
        <f>+Reg!AC27</f>
        <v>0</v>
      </c>
      <c r="S17" s="422">
        <f>+'Gespa - Prats'!AC51</f>
        <v>0</v>
      </c>
      <c r="T17" s="422">
        <f>+'Caves-Escardes'!AC57</f>
        <v>0</v>
      </c>
      <c r="U17" s="422">
        <f>+'Sega - Desbrossament '!AC17</f>
        <v>0</v>
      </c>
      <c r="V17" s="422">
        <f>+Poda!AC45</f>
        <v>0</v>
      </c>
      <c r="W17" s="422">
        <f>+Reposicions!AC30</f>
        <v>0</v>
      </c>
      <c r="X17" s="422">
        <f>+Sorrals!AC33</f>
        <v>0</v>
      </c>
      <c r="Y17" s="422">
        <f>+Fitosanitaris!AC25</f>
        <v>0</v>
      </c>
      <c r="Z17" s="422">
        <f>+Abonats!AC29</f>
        <v>0</v>
      </c>
      <c r="AA17" s="422">
        <f>+Neteja!AD54</f>
        <v>0</v>
      </c>
      <c r="AB17" s="414">
        <f t="shared" si="3"/>
        <v>0</v>
      </c>
      <c r="AC17">
        <v>1700</v>
      </c>
      <c r="AD17" s="423">
        <f t="shared" si="4"/>
        <v>0</v>
      </c>
    </row>
    <row r="18" spans="1:30" ht="15.75" thickBot="1" x14ac:dyDescent="0.3">
      <c r="A18" s="13" t="s">
        <v>178</v>
      </c>
      <c r="B18" s="13" t="s">
        <v>179</v>
      </c>
      <c r="C18" s="12"/>
      <c r="D18" s="14" t="s">
        <v>180</v>
      </c>
      <c r="E18" s="20" t="s">
        <v>181</v>
      </c>
      <c r="F18" s="14" t="s">
        <v>182</v>
      </c>
      <c r="H18" s="22" t="s">
        <v>183</v>
      </c>
      <c r="I18" s="13" t="s">
        <v>184</v>
      </c>
      <c r="J18" s="21"/>
      <c r="K18" s="13" t="s">
        <v>185</v>
      </c>
      <c r="L18" s="33"/>
      <c r="M18" s="17"/>
      <c r="N18" s="861"/>
      <c r="O18" s="421"/>
      <c r="P18" s="23" t="s">
        <v>120</v>
      </c>
      <c r="Q18"/>
      <c r="R18" s="422">
        <f>+Reg!AD27</f>
        <v>0</v>
      </c>
      <c r="S18" s="422">
        <f>+'Gespa - Prats'!AD51</f>
        <v>0</v>
      </c>
      <c r="T18" s="422">
        <f>+'Caves-Escardes'!AD57</f>
        <v>0</v>
      </c>
      <c r="U18" s="422">
        <f>+'Sega - Desbrossament '!AD17</f>
        <v>0</v>
      </c>
      <c r="V18" s="422">
        <f>+Poda!AD45</f>
        <v>0</v>
      </c>
      <c r="W18" s="422">
        <f>+Reposicions!AD30</f>
        <v>0</v>
      </c>
      <c r="X18" s="422">
        <f>+Sorrals!AD33</f>
        <v>0</v>
      </c>
      <c r="Y18" s="422">
        <f>+Fitosanitaris!AD25</f>
        <v>0</v>
      </c>
      <c r="Z18" s="422">
        <f>+Abonats!AD29</f>
        <v>0</v>
      </c>
      <c r="AA18" s="422">
        <f>+Neteja!AE54</f>
        <v>0</v>
      </c>
      <c r="AB18" s="414">
        <f t="shared" si="3"/>
        <v>0</v>
      </c>
      <c r="AC18">
        <v>1700</v>
      </c>
      <c r="AD18" s="423">
        <f t="shared" si="4"/>
        <v>0</v>
      </c>
    </row>
    <row r="19" spans="1:30" ht="15.75" thickBot="1" x14ac:dyDescent="0.3">
      <c r="A19" s="13"/>
      <c r="B19" s="13"/>
      <c r="C19" s="34"/>
      <c r="D19" s="14"/>
      <c r="E19" s="20"/>
      <c r="F19" s="14"/>
      <c r="H19" s="22"/>
      <c r="I19" s="13"/>
      <c r="J19" s="21"/>
      <c r="K19" s="13"/>
      <c r="L19" s="33"/>
      <c r="M19" s="17"/>
      <c r="N19" s="862"/>
      <c r="O19" s="421"/>
      <c r="P19" s="285" t="s">
        <v>113</v>
      </c>
      <c r="Q19"/>
      <c r="R19" s="62">
        <f>SUM(R13:R18)</f>
        <v>0</v>
      </c>
      <c r="S19" s="62">
        <f>SUM(S13:S18)</f>
        <v>0</v>
      </c>
      <c r="T19" s="62">
        <f t="shared" ref="T19:AB19" si="5">SUM(T13:T18)</f>
        <v>0</v>
      </c>
      <c r="U19" s="62">
        <f t="shared" si="5"/>
        <v>0</v>
      </c>
      <c r="V19" s="62">
        <f t="shared" si="5"/>
        <v>0</v>
      </c>
      <c r="W19" s="62">
        <f t="shared" si="5"/>
        <v>0</v>
      </c>
      <c r="X19" s="62">
        <f t="shared" si="5"/>
        <v>0</v>
      </c>
      <c r="Y19" s="62">
        <f t="shared" si="5"/>
        <v>0</v>
      </c>
      <c r="Z19" s="62">
        <f t="shared" si="5"/>
        <v>0</v>
      </c>
      <c r="AA19" s="401">
        <f>SUM(AA13:AA18)</f>
        <v>0</v>
      </c>
      <c r="AB19" s="415">
        <f t="shared" si="5"/>
        <v>0</v>
      </c>
      <c r="AC19" s="406">
        <v>1700</v>
      </c>
      <c r="AD19" s="425">
        <f t="shared" si="4"/>
        <v>0</v>
      </c>
    </row>
    <row r="20" spans="1:30" ht="15" customHeight="1" thickBot="1" x14ac:dyDescent="0.3">
      <c r="A20" s="13" t="s">
        <v>186</v>
      </c>
      <c r="B20" s="13" t="s">
        <v>187</v>
      </c>
      <c r="C20" s="35"/>
      <c r="D20" s="20" t="s">
        <v>188</v>
      </c>
      <c r="E20" s="14" t="s">
        <v>189</v>
      </c>
      <c r="F20" s="20" t="s">
        <v>190</v>
      </c>
      <c r="G20" s="13" t="s">
        <v>191</v>
      </c>
      <c r="H20" s="22" t="s">
        <v>192</v>
      </c>
      <c r="I20" s="13"/>
      <c r="J20" s="21"/>
      <c r="K20" s="13"/>
      <c r="M20" s="22" t="s">
        <v>193</v>
      </c>
      <c r="N20" s="860" t="str">
        <f>+P20</f>
        <v>Zones Verdes Grau de Manteniment C</v>
      </c>
      <c r="O20" s="394" t="s">
        <v>194</v>
      </c>
      <c r="P20" s="60" t="s">
        <v>109</v>
      </c>
      <c r="Q20"/>
      <c r="R20" s="392" t="s">
        <v>209</v>
      </c>
      <c r="S20" s="392" t="s">
        <v>209</v>
      </c>
      <c r="T20" s="392" t="s">
        <v>209</v>
      </c>
      <c r="U20" s="392" t="s">
        <v>209</v>
      </c>
      <c r="V20" s="392" t="s">
        <v>209</v>
      </c>
      <c r="W20" s="392" t="s">
        <v>209</v>
      </c>
      <c r="X20" s="392" t="s">
        <v>209</v>
      </c>
      <c r="Y20" s="392" t="s">
        <v>209</v>
      </c>
      <c r="Z20" s="392" t="s">
        <v>209</v>
      </c>
      <c r="AA20" s="402" t="s">
        <v>209</v>
      </c>
      <c r="AB20" s="410" t="s">
        <v>209</v>
      </c>
      <c r="AC20" s="407" t="s">
        <v>209</v>
      </c>
      <c r="AD20" s="426" t="s">
        <v>209</v>
      </c>
    </row>
    <row r="21" spans="1:30" ht="15" customHeight="1" thickBot="1" x14ac:dyDescent="0.3">
      <c r="A21" s="13"/>
      <c r="B21" s="13" t="s">
        <v>195</v>
      </c>
      <c r="C21" s="24" t="s">
        <v>196</v>
      </c>
      <c r="D21" s="25" t="s">
        <v>197</v>
      </c>
      <c r="E21" s="31" t="s">
        <v>198</v>
      </c>
      <c r="F21" s="25" t="s">
        <v>199</v>
      </c>
      <c r="G21" s="33"/>
      <c r="H21" s="22" t="s">
        <v>200</v>
      </c>
      <c r="I21" s="13" t="s">
        <v>201</v>
      </c>
      <c r="J21" s="26"/>
      <c r="K21" s="13" t="s">
        <v>202</v>
      </c>
      <c r="L21" s="13" t="s">
        <v>203</v>
      </c>
      <c r="M21" s="22" t="s">
        <v>204</v>
      </c>
      <c r="N21" s="861"/>
      <c r="O21" s="421"/>
      <c r="P21" s="23" t="s">
        <v>117</v>
      </c>
      <c r="Q21"/>
      <c r="R21" s="422">
        <f>+Reg!Y33</f>
        <v>0</v>
      </c>
      <c r="S21" s="422">
        <f>+'Gespa - Prats'!Y71</f>
        <v>0</v>
      </c>
      <c r="T21" s="422">
        <f>+'Caves-Escardes'!Y84</f>
        <v>0</v>
      </c>
      <c r="U21" s="422">
        <f>+'Sega - Desbrossament '!Y24</f>
        <v>0</v>
      </c>
      <c r="V21" s="422">
        <f>+Poda!Y66</f>
        <v>0</v>
      </c>
      <c r="W21" s="422">
        <f>+Reposicions!Y43</f>
        <v>0</v>
      </c>
      <c r="X21" s="422">
        <f>+Sorrals!Y48</f>
        <v>0</v>
      </c>
      <c r="Y21" s="422">
        <f>+Fitosanitaris!Y36</f>
        <v>0</v>
      </c>
      <c r="Z21" s="422">
        <f>+Abonats!Y42</f>
        <v>0</v>
      </c>
      <c r="AA21" s="422">
        <f>+Neteja!Z79</f>
        <v>0</v>
      </c>
      <c r="AB21" s="414">
        <f t="shared" ref="AB21:AB26" si="6">SUM(R21:AA21)</f>
        <v>0</v>
      </c>
      <c r="AC21">
        <v>1700</v>
      </c>
      <c r="AD21" s="423">
        <f t="shared" ref="AD21:AD27" si="7">+AB21/AC21</f>
        <v>0</v>
      </c>
    </row>
    <row r="22" spans="1:30" ht="15.75" x14ac:dyDescent="0.25">
      <c r="A22" s="36" t="s">
        <v>2</v>
      </c>
      <c r="B22" s="37" t="s">
        <v>0</v>
      </c>
      <c r="C22" s="37" t="s">
        <v>5</v>
      </c>
      <c r="D22" s="38" t="s">
        <v>9</v>
      </c>
      <c r="E22" s="38" t="s">
        <v>14</v>
      </c>
      <c r="F22" s="39" t="s">
        <v>20</v>
      </c>
      <c r="G22" s="39" t="s">
        <v>24</v>
      </c>
      <c r="H22" s="36" t="s">
        <v>26</v>
      </c>
      <c r="I22" s="39" t="s">
        <v>49</v>
      </c>
      <c r="J22" s="40" t="s">
        <v>48</v>
      </c>
      <c r="K22" s="39" t="s">
        <v>52</v>
      </c>
      <c r="L22" s="39" t="s">
        <v>36</v>
      </c>
      <c r="M22" s="39" t="s">
        <v>38</v>
      </c>
      <c r="N22" s="861"/>
      <c r="O22" s="421"/>
      <c r="P22" s="23" t="s">
        <v>118</v>
      </c>
      <c r="Q22"/>
      <c r="R22" s="422">
        <f>+Reg!Z33</f>
        <v>0</v>
      </c>
      <c r="S22" s="422">
        <f>+'Gespa - Prats'!Z71</f>
        <v>0</v>
      </c>
      <c r="T22" s="422">
        <f>+'Caves-Escardes'!Z84</f>
        <v>0</v>
      </c>
      <c r="U22" s="422">
        <f>+'Sega - Desbrossament '!Z24</f>
        <v>0</v>
      </c>
      <c r="V22" s="422">
        <f>+Poda!Z66</f>
        <v>0</v>
      </c>
      <c r="W22" s="422">
        <f>+Reposicions!Z43</f>
        <v>0</v>
      </c>
      <c r="X22" s="422">
        <f>+Sorrals!Z48</f>
        <v>0</v>
      </c>
      <c r="Y22" s="422">
        <f>+Fitosanitaris!Z36</f>
        <v>0</v>
      </c>
      <c r="Z22" s="422">
        <f>+Abonats!Z42</f>
        <v>0</v>
      </c>
      <c r="AA22" s="422">
        <f>+Neteja!AA79</f>
        <v>0</v>
      </c>
      <c r="AB22" s="414">
        <f t="shared" si="6"/>
        <v>0</v>
      </c>
      <c r="AC22">
        <v>1700</v>
      </c>
      <c r="AD22" s="423">
        <f t="shared" si="7"/>
        <v>0</v>
      </c>
    </row>
    <row r="23" spans="1:30" x14ac:dyDescent="0.25">
      <c r="A23" s="41"/>
      <c r="B23" s="42" t="s">
        <v>7</v>
      </c>
      <c r="C23" s="41"/>
      <c r="D23" s="43" t="s">
        <v>12</v>
      </c>
      <c r="E23" s="41"/>
      <c r="F23" s="43" t="s">
        <v>21</v>
      </c>
      <c r="G23" s="43" t="s">
        <v>25</v>
      </c>
      <c r="H23" s="42" t="s">
        <v>27</v>
      </c>
      <c r="I23" s="43" t="s">
        <v>31</v>
      </c>
      <c r="J23" s="43" t="s">
        <v>32</v>
      </c>
      <c r="K23" s="43" t="s">
        <v>35</v>
      </c>
      <c r="L23" s="41"/>
      <c r="M23" s="43"/>
      <c r="N23" s="861"/>
      <c r="O23" s="421"/>
      <c r="P23" s="23" t="s">
        <v>119</v>
      </c>
      <c r="Q23"/>
      <c r="R23" s="422">
        <f>+Reg!AA33</f>
        <v>0</v>
      </c>
      <c r="S23" s="422">
        <f>+'Gespa - Prats'!AA71</f>
        <v>0</v>
      </c>
      <c r="T23" s="422">
        <f>+'Caves-Escardes'!AA84</f>
        <v>0</v>
      </c>
      <c r="U23" s="422">
        <f>+'Sega - Desbrossament '!AA24</f>
        <v>0</v>
      </c>
      <c r="V23" s="422">
        <f>+Poda!AA66</f>
        <v>0</v>
      </c>
      <c r="W23" s="422">
        <f>+Reposicions!AA43</f>
        <v>0</v>
      </c>
      <c r="X23" s="422">
        <f>+Sorrals!AA48</f>
        <v>0</v>
      </c>
      <c r="Y23" s="422">
        <f>+Fitosanitaris!AA36</f>
        <v>0</v>
      </c>
      <c r="Z23" s="422">
        <f>+Abonats!AA42</f>
        <v>0</v>
      </c>
      <c r="AA23" s="422">
        <f>+Neteja!AB79</f>
        <v>0</v>
      </c>
      <c r="AB23" s="414">
        <f t="shared" si="6"/>
        <v>0</v>
      </c>
      <c r="AC23">
        <v>1700</v>
      </c>
      <c r="AD23" s="423">
        <f t="shared" si="7"/>
        <v>0</v>
      </c>
    </row>
    <row r="24" spans="1:30" x14ac:dyDescent="0.25">
      <c r="A24" s="42" t="s">
        <v>3</v>
      </c>
      <c r="B24" s="42" t="s">
        <v>8</v>
      </c>
      <c r="C24" s="41"/>
      <c r="D24" s="41"/>
      <c r="E24" s="41"/>
      <c r="F24" s="43"/>
      <c r="H24" s="42" t="s">
        <v>29</v>
      </c>
      <c r="I24" s="43"/>
      <c r="J24" s="43"/>
      <c r="K24" s="43"/>
      <c r="L24" s="43"/>
      <c r="M24" s="43" t="s">
        <v>39</v>
      </c>
      <c r="N24" s="861"/>
      <c r="O24" s="421"/>
      <c r="P24" s="395" t="s">
        <v>115</v>
      </c>
      <c r="Q24"/>
      <c r="R24" s="422">
        <f>+Reg!AB33</f>
        <v>0</v>
      </c>
      <c r="S24" s="422">
        <f>+'Gespa - Prats'!AB71</f>
        <v>0</v>
      </c>
      <c r="T24" s="422">
        <f>+'Caves-Escardes'!AB84</f>
        <v>0</v>
      </c>
      <c r="U24" s="422">
        <f>+'Sega - Desbrossament '!AB24</f>
        <v>0</v>
      </c>
      <c r="V24" s="422">
        <f>+Poda!AB66</f>
        <v>0</v>
      </c>
      <c r="W24" s="422">
        <f>+Reposicions!AB43</f>
        <v>0</v>
      </c>
      <c r="X24" s="422">
        <f>+Sorrals!AB48</f>
        <v>0</v>
      </c>
      <c r="Y24" s="422">
        <f>+Fitosanitaris!AB36</f>
        <v>0</v>
      </c>
      <c r="Z24" s="422">
        <f>+Abonats!AB42</f>
        <v>0</v>
      </c>
      <c r="AA24" s="422">
        <f>+Neteja!AC79</f>
        <v>0</v>
      </c>
      <c r="AB24" s="414">
        <f t="shared" si="6"/>
        <v>0</v>
      </c>
      <c r="AC24">
        <v>1700</v>
      </c>
      <c r="AD24" s="423">
        <f t="shared" si="7"/>
        <v>0</v>
      </c>
    </row>
    <row r="25" spans="1:30" x14ac:dyDescent="0.25">
      <c r="A25" s="42" t="s">
        <v>4</v>
      </c>
      <c r="B25" s="42" t="s">
        <v>1</v>
      </c>
      <c r="C25" s="42" t="s">
        <v>6</v>
      </c>
      <c r="D25" s="43" t="s">
        <v>13</v>
      </c>
      <c r="E25" s="43" t="s">
        <v>16</v>
      </c>
      <c r="F25" s="43" t="s">
        <v>22</v>
      </c>
      <c r="H25" s="42" t="s">
        <v>28</v>
      </c>
      <c r="I25" s="43" t="s">
        <v>30</v>
      </c>
      <c r="J25" s="43" t="s">
        <v>33</v>
      </c>
      <c r="K25" s="43" t="s">
        <v>34</v>
      </c>
      <c r="L25" s="43" t="s">
        <v>37</v>
      </c>
      <c r="M25" s="43" t="s">
        <v>40</v>
      </c>
      <c r="N25" s="861"/>
      <c r="O25" s="421"/>
      <c r="P25" s="23" t="s">
        <v>116</v>
      </c>
      <c r="Q25"/>
      <c r="R25" s="422">
        <f>+Reg!AC33</f>
        <v>0</v>
      </c>
      <c r="S25" s="422">
        <f>+'Gespa - Prats'!AC71</f>
        <v>0</v>
      </c>
      <c r="T25" s="422">
        <f>+'Caves-Escardes'!AC84</f>
        <v>0</v>
      </c>
      <c r="U25" s="422">
        <f>+'Sega - Desbrossament '!AC24</f>
        <v>0</v>
      </c>
      <c r="V25" s="422">
        <f>+Poda!AC66</f>
        <v>0</v>
      </c>
      <c r="W25" s="422">
        <f>+Reposicions!AC43</f>
        <v>0</v>
      </c>
      <c r="X25" s="422">
        <f>+Sorrals!AC48</f>
        <v>0</v>
      </c>
      <c r="Y25" s="422">
        <f>+Fitosanitaris!AC36</f>
        <v>0</v>
      </c>
      <c r="Z25" s="422">
        <f>+Abonats!AC42</f>
        <v>0</v>
      </c>
      <c r="AA25" s="422">
        <f>+Neteja!AD79</f>
        <v>0</v>
      </c>
      <c r="AB25" s="414">
        <f t="shared" si="6"/>
        <v>0</v>
      </c>
      <c r="AC25">
        <v>1700</v>
      </c>
      <c r="AD25" s="423">
        <f t="shared" si="7"/>
        <v>0</v>
      </c>
    </row>
    <row r="26" spans="1:30" ht="16.5" thickBot="1" x14ac:dyDescent="0.3">
      <c r="D26" s="44" t="s">
        <v>10</v>
      </c>
      <c r="E26" s="45" t="s">
        <v>15</v>
      </c>
      <c r="F26" s="46" t="s">
        <v>19</v>
      </c>
      <c r="N26" s="861"/>
      <c r="O26" s="421"/>
      <c r="P26" s="23" t="s">
        <v>120</v>
      </c>
      <c r="Q26"/>
      <c r="R26" s="422">
        <f>+Reg!AD33</f>
        <v>0</v>
      </c>
      <c r="S26" s="422">
        <f>+'Gespa - Prats'!AD71</f>
        <v>0</v>
      </c>
      <c r="T26" s="422">
        <f>+'Caves-Escardes'!AD84</f>
        <v>0</v>
      </c>
      <c r="U26" s="422">
        <f>+'Sega - Desbrossament '!AD24</f>
        <v>0</v>
      </c>
      <c r="V26" s="422">
        <f>+Poda!AD66</f>
        <v>0</v>
      </c>
      <c r="W26" s="422">
        <f>+Reposicions!AD43</f>
        <v>0</v>
      </c>
      <c r="X26" s="422">
        <f>+Sorrals!AD48</f>
        <v>0</v>
      </c>
      <c r="Y26" s="422">
        <f>+Fitosanitaris!AD36</f>
        <v>0</v>
      </c>
      <c r="Z26" s="422">
        <f>+Abonats!AD42</f>
        <v>0</v>
      </c>
      <c r="AA26" s="422">
        <f>+Neteja!AE79</f>
        <v>0</v>
      </c>
      <c r="AB26" s="414">
        <f t="shared" si="6"/>
        <v>0</v>
      </c>
      <c r="AC26">
        <v>1700</v>
      </c>
      <c r="AD26" s="423">
        <f t="shared" si="7"/>
        <v>0</v>
      </c>
    </row>
    <row r="27" spans="1:30" ht="16.5" thickBot="1" x14ac:dyDescent="0.3">
      <c r="D27" s="44"/>
      <c r="E27" s="45"/>
      <c r="F27" s="46"/>
      <c r="N27" s="862"/>
      <c r="O27" s="421"/>
      <c r="P27" s="285" t="s">
        <v>114</v>
      </c>
      <c r="Q27"/>
      <c r="R27" s="62">
        <f>SUM(R21:R26)</f>
        <v>0</v>
      </c>
      <c r="S27" s="62">
        <f>SUM(S21:S26)</f>
        <v>0</v>
      </c>
      <c r="T27" s="62">
        <f t="shared" ref="T27:AB27" si="8">SUM(T21:T26)</f>
        <v>0</v>
      </c>
      <c r="U27" s="62">
        <f t="shared" si="8"/>
        <v>0</v>
      </c>
      <c r="V27" s="62">
        <f t="shared" si="8"/>
        <v>0</v>
      </c>
      <c r="W27" s="62">
        <f t="shared" si="8"/>
        <v>0</v>
      </c>
      <c r="X27" s="62">
        <f t="shared" si="8"/>
        <v>0</v>
      </c>
      <c r="Y27" s="62">
        <f t="shared" si="8"/>
        <v>0</v>
      </c>
      <c r="Z27" s="62">
        <f t="shared" si="8"/>
        <v>0</v>
      </c>
      <c r="AA27" s="401">
        <f>SUM(AA21:AA26)</f>
        <v>0</v>
      </c>
      <c r="AB27" s="415">
        <f t="shared" si="8"/>
        <v>0</v>
      </c>
      <c r="AC27" s="406">
        <v>1700</v>
      </c>
      <c r="AD27" s="425">
        <f t="shared" si="7"/>
        <v>0</v>
      </c>
    </row>
    <row r="28" spans="1:30" ht="15" customHeight="1" thickBot="1" x14ac:dyDescent="0.3">
      <c r="D28" s="47" t="s">
        <v>11</v>
      </c>
      <c r="E28" s="47" t="s">
        <v>17</v>
      </c>
      <c r="F28" s="48" t="s">
        <v>23</v>
      </c>
      <c r="N28" s="860" t="str">
        <f>+P28</f>
        <v>Zones Vegetacio Viària (Alineacions Arbòries)D</v>
      </c>
      <c r="O28" s="394" t="s">
        <v>83</v>
      </c>
      <c r="P28" s="284" t="s">
        <v>206</v>
      </c>
      <c r="Q28"/>
      <c r="R28" s="393" t="s">
        <v>208</v>
      </c>
      <c r="S28" s="393" t="s">
        <v>208</v>
      </c>
      <c r="T28" s="393" t="s">
        <v>210</v>
      </c>
      <c r="U28" s="393" t="s">
        <v>210</v>
      </c>
      <c r="V28" s="393" t="s">
        <v>210</v>
      </c>
      <c r="W28" s="393" t="s">
        <v>210</v>
      </c>
      <c r="X28" s="393" t="s">
        <v>210</v>
      </c>
      <c r="Y28" s="393" t="s">
        <v>210</v>
      </c>
      <c r="Z28" s="393" t="s">
        <v>210</v>
      </c>
      <c r="AA28" s="403" t="s">
        <v>210</v>
      </c>
      <c r="AB28" s="411" t="s">
        <v>210</v>
      </c>
      <c r="AC28" s="408" t="s">
        <v>210</v>
      </c>
      <c r="AD28" s="427" t="s">
        <v>210</v>
      </c>
    </row>
    <row r="29" spans="1:30" ht="15" customHeight="1" x14ac:dyDescent="0.25">
      <c r="E29" s="47" t="s">
        <v>18</v>
      </c>
      <c r="N29" s="861"/>
      <c r="O29" s="421"/>
      <c r="P29" s="23" t="s">
        <v>117</v>
      </c>
      <c r="Q29"/>
      <c r="R29" s="422">
        <f>+Reg!Y37</f>
        <v>0</v>
      </c>
      <c r="S29" s="422">
        <f>+'Gespa - Prats'!Y91</f>
        <v>0</v>
      </c>
      <c r="T29" s="422">
        <f>+'Caves-Escardes'!Y111</f>
        <v>0</v>
      </c>
      <c r="U29" s="422">
        <f>+'Sega - Desbrossament '!Y30</f>
        <v>0</v>
      </c>
      <c r="V29" s="422">
        <f>+Poda!Y87</f>
        <v>0</v>
      </c>
      <c r="W29" s="422">
        <f>+Reposicions!Y56</f>
        <v>0</v>
      </c>
      <c r="X29" s="422">
        <f>+Sorrals!Y53</f>
        <v>0</v>
      </c>
      <c r="Y29" s="422">
        <f>+Fitosanitaris!Y47</f>
        <v>0</v>
      </c>
      <c r="Z29" s="422">
        <f>+Abonats!Y55</f>
        <v>0</v>
      </c>
      <c r="AA29" s="422">
        <f>+Neteja!Z104</f>
        <v>0</v>
      </c>
      <c r="AB29" s="416">
        <f t="shared" ref="AB29:AB34" si="9">SUM(R29:AA29)</f>
        <v>0</v>
      </c>
      <c r="AC29" s="428">
        <v>1700</v>
      </c>
      <c r="AD29" s="429">
        <f t="shared" ref="AD29:AD35" si="10">+AB29/AC29</f>
        <v>0</v>
      </c>
    </row>
    <row r="30" spans="1:30" x14ac:dyDescent="0.25">
      <c r="N30" s="861"/>
      <c r="O30" s="421"/>
      <c r="P30" s="23" t="s">
        <v>118</v>
      </c>
      <c r="Q30"/>
      <c r="R30" s="422">
        <f>+Reg!Z37</f>
        <v>0</v>
      </c>
      <c r="S30" s="422">
        <f>+'Gespa - Prats'!Z91</f>
        <v>0</v>
      </c>
      <c r="T30" s="422">
        <f>+'Caves-Escardes'!Z111</f>
        <v>0</v>
      </c>
      <c r="U30" s="422">
        <f>+'Sega - Desbrossament '!Z30</f>
        <v>0</v>
      </c>
      <c r="V30" s="422">
        <f>+Poda!Z87</f>
        <v>0</v>
      </c>
      <c r="W30" s="422">
        <f>+Reposicions!Z56</f>
        <v>0</v>
      </c>
      <c r="X30" s="422">
        <f>+Sorrals!Z63</f>
        <v>0</v>
      </c>
      <c r="Y30" s="422">
        <f>+Fitosanitaris!Z47</f>
        <v>0</v>
      </c>
      <c r="Z30" s="422">
        <f>+Abonats!Z55</f>
        <v>0</v>
      </c>
      <c r="AA30" s="422">
        <f>+Neteja!AA104</f>
        <v>0</v>
      </c>
      <c r="AB30" s="416">
        <f t="shared" si="9"/>
        <v>0</v>
      </c>
      <c r="AC30" s="428">
        <v>1700</v>
      </c>
      <c r="AD30" s="429">
        <f t="shared" si="10"/>
        <v>0</v>
      </c>
    </row>
    <row r="31" spans="1:30" x14ac:dyDescent="0.25">
      <c r="N31" s="861"/>
      <c r="O31" s="421"/>
      <c r="P31" s="23" t="s">
        <v>119</v>
      </c>
      <c r="Q31"/>
      <c r="R31" s="422">
        <f>+Reg!C50</f>
        <v>0</v>
      </c>
      <c r="S31" s="422">
        <f>+'Gespa - Prats'!AA91</f>
        <v>0</v>
      </c>
      <c r="T31" s="422">
        <f>+'Caves-Escardes'!AA111</f>
        <v>0</v>
      </c>
      <c r="U31" s="422">
        <f>+'Sega - Desbrossament '!AA30</f>
        <v>0</v>
      </c>
      <c r="V31" s="422">
        <f>+Poda!AA87</f>
        <v>0</v>
      </c>
      <c r="W31" s="422">
        <f>+Reposicions!AA56</f>
        <v>0</v>
      </c>
      <c r="X31" s="422">
        <f>+Sorrals!AA63</f>
        <v>0</v>
      </c>
      <c r="Y31" s="422">
        <f>+Fitosanitaris!AA47</f>
        <v>0</v>
      </c>
      <c r="Z31" s="422">
        <f>+Abonats!AA55</f>
        <v>0</v>
      </c>
      <c r="AA31" s="422">
        <f>+Neteja!AB104</f>
        <v>0</v>
      </c>
      <c r="AB31" s="416">
        <f t="shared" si="9"/>
        <v>0</v>
      </c>
      <c r="AC31" s="428">
        <v>1700</v>
      </c>
      <c r="AD31" s="429">
        <f t="shared" si="10"/>
        <v>0</v>
      </c>
    </row>
    <row r="32" spans="1:30" x14ac:dyDescent="0.25">
      <c r="N32" s="861"/>
      <c r="O32" s="421"/>
      <c r="P32" s="395" t="s">
        <v>115</v>
      </c>
      <c r="Q32"/>
      <c r="R32" s="422">
        <f>+Reg!AB37</f>
        <v>0</v>
      </c>
      <c r="S32" s="422">
        <f>+'Gespa - Prats'!AB91</f>
        <v>0</v>
      </c>
      <c r="T32" s="422">
        <f>+'Caves-Escardes'!AB111</f>
        <v>0</v>
      </c>
      <c r="U32" s="422">
        <f>+'Sega - Desbrossament '!AB30</f>
        <v>0</v>
      </c>
      <c r="V32" s="422">
        <f>+Poda!AB87</f>
        <v>0</v>
      </c>
      <c r="W32" s="422">
        <f>+Reposicions!AB56</f>
        <v>0</v>
      </c>
      <c r="X32" s="422">
        <f>+Sorrals!AB63</f>
        <v>0</v>
      </c>
      <c r="Y32" s="422">
        <f>+Fitosanitaris!AB47</f>
        <v>0</v>
      </c>
      <c r="Z32" s="422">
        <f>+Abonats!AB55</f>
        <v>0</v>
      </c>
      <c r="AA32" s="422">
        <f>+Neteja!AC104</f>
        <v>0</v>
      </c>
      <c r="AB32" s="416">
        <f t="shared" si="9"/>
        <v>0</v>
      </c>
      <c r="AC32" s="428">
        <v>1700</v>
      </c>
      <c r="AD32" s="429">
        <f t="shared" si="10"/>
        <v>0</v>
      </c>
    </row>
    <row r="33" spans="5:30" x14ac:dyDescent="0.25">
      <c r="F33" s="33"/>
      <c r="N33" s="861"/>
      <c r="O33" s="421"/>
      <c r="P33" s="23" t="s">
        <v>116</v>
      </c>
      <c r="Q33"/>
      <c r="R33" s="422">
        <f>+Reg!AC37</f>
        <v>0</v>
      </c>
      <c r="S33" s="422">
        <f>+'Gespa - Prats'!AC91</f>
        <v>0</v>
      </c>
      <c r="T33" s="422">
        <f>+'Caves-Escardes'!AC111</f>
        <v>0</v>
      </c>
      <c r="U33" s="422">
        <f>+'Sega - Desbrossament '!AC30</f>
        <v>0</v>
      </c>
      <c r="V33" s="422">
        <f>+Poda!AC87</f>
        <v>0</v>
      </c>
      <c r="W33" s="422">
        <f>+Reposicions!AC56</f>
        <v>0</v>
      </c>
      <c r="X33" s="422">
        <f>+Sorrals!AC63</f>
        <v>0</v>
      </c>
      <c r="Y33" s="422">
        <f>+Fitosanitaris!AC47</f>
        <v>0</v>
      </c>
      <c r="Z33" s="422">
        <f>+Abonats!AC55</f>
        <v>0</v>
      </c>
      <c r="AA33" s="422">
        <f>+Neteja!AD104</f>
        <v>0</v>
      </c>
      <c r="AB33" s="416">
        <f t="shared" si="9"/>
        <v>0</v>
      </c>
      <c r="AC33" s="428">
        <v>1700</v>
      </c>
      <c r="AD33" s="429">
        <f t="shared" si="10"/>
        <v>0</v>
      </c>
    </row>
    <row r="34" spans="5:30" ht="15.75" thickBot="1" x14ac:dyDescent="0.3">
      <c r="N34" s="861"/>
      <c r="O34" s="421"/>
      <c r="P34" s="23" t="s">
        <v>120</v>
      </c>
      <c r="Q34"/>
      <c r="R34" s="422">
        <f>+Reg!AD37</f>
        <v>0</v>
      </c>
      <c r="S34" s="422">
        <f>+'Gespa - Prats'!AD91</f>
        <v>0</v>
      </c>
      <c r="T34" s="422">
        <f>+'Caves-Escardes'!AD111</f>
        <v>0</v>
      </c>
      <c r="U34" s="422">
        <f>+'Sega - Desbrossament '!AD30</f>
        <v>0</v>
      </c>
      <c r="V34" s="422">
        <f>+Poda!AD87</f>
        <v>0</v>
      </c>
      <c r="W34" s="422">
        <f>+Reposicions!AD56</f>
        <v>0</v>
      </c>
      <c r="X34" s="422">
        <f>+Sorrals!AD63</f>
        <v>0</v>
      </c>
      <c r="Y34" s="422">
        <f>+Fitosanitaris!AD47</f>
        <v>0</v>
      </c>
      <c r="Z34" s="422">
        <f>+Abonats!AD55</f>
        <v>0</v>
      </c>
      <c r="AA34" s="422">
        <f>+Neteja!AE104</f>
        <v>0</v>
      </c>
      <c r="AB34" s="416">
        <f t="shared" si="9"/>
        <v>0</v>
      </c>
      <c r="AC34" s="428">
        <v>1700</v>
      </c>
      <c r="AD34" s="429">
        <f t="shared" si="10"/>
        <v>0</v>
      </c>
    </row>
    <row r="35" spans="5:30" ht="15.75" thickBot="1" x14ac:dyDescent="0.3">
      <c r="N35" s="862"/>
      <c r="O35" s="421"/>
      <c r="P35" s="285" t="s">
        <v>110</v>
      </c>
      <c r="Q35"/>
      <c r="R35" s="62">
        <f>SUM(R29:R34)</f>
        <v>0</v>
      </c>
      <c r="S35" s="62">
        <f>SUM(S29:S34)</f>
        <v>0</v>
      </c>
      <c r="T35" s="62">
        <f t="shared" ref="T35:AB35" si="11">SUM(T29:T34)</f>
        <v>0</v>
      </c>
      <c r="U35" s="62">
        <f t="shared" si="11"/>
        <v>0</v>
      </c>
      <c r="V35" s="62">
        <f t="shared" si="11"/>
        <v>0</v>
      </c>
      <c r="W35" s="62">
        <f t="shared" si="11"/>
        <v>0</v>
      </c>
      <c r="X35" s="62">
        <f t="shared" si="11"/>
        <v>0</v>
      </c>
      <c r="Y35" s="62">
        <f t="shared" si="11"/>
        <v>0</v>
      </c>
      <c r="Z35" s="62">
        <f t="shared" si="11"/>
        <v>0</v>
      </c>
      <c r="AA35" s="401">
        <f>SUM(AA29:AA34)</f>
        <v>0</v>
      </c>
      <c r="AB35" s="415">
        <f t="shared" si="11"/>
        <v>0</v>
      </c>
      <c r="AC35" s="406">
        <v>1700</v>
      </c>
      <c r="AD35" s="425">
        <f t="shared" si="10"/>
        <v>0</v>
      </c>
    </row>
    <row r="36" spans="5:30" ht="15.75" thickBot="1" x14ac:dyDescent="0.3">
      <c r="N36" s="857" t="str">
        <f>+P36</f>
        <v>TOTAL GRUPS</v>
      </c>
      <c r="O36" s="394" t="s">
        <v>234</v>
      </c>
      <c r="P36" s="284" t="s">
        <v>111</v>
      </c>
      <c r="Q36"/>
      <c r="R36" s="392" t="s">
        <v>207</v>
      </c>
      <c r="S36" s="392" t="s">
        <v>207</v>
      </c>
      <c r="T36" s="392" t="s">
        <v>207</v>
      </c>
      <c r="U36" s="392" t="s">
        <v>207</v>
      </c>
      <c r="V36" s="392" t="s">
        <v>207</v>
      </c>
      <c r="W36" s="392" t="s">
        <v>207</v>
      </c>
      <c r="X36" s="392" t="s">
        <v>207</v>
      </c>
      <c r="Y36" s="392" t="s">
        <v>207</v>
      </c>
      <c r="Z36" s="392" t="s">
        <v>207</v>
      </c>
      <c r="AA36" s="402" t="s">
        <v>207</v>
      </c>
      <c r="AB36" s="410" t="s">
        <v>207</v>
      </c>
      <c r="AC36" s="407" t="s">
        <v>207</v>
      </c>
      <c r="AD36" s="426" t="s">
        <v>207</v>
      </c>
    </row>
    <row r="37" spans="5:30" ht="15.75" thickBot="1" x14ac:dyDescent="0.3">
      <c r="N37" s="858"/>
      <c r="O37" s="421"/>
      <c r="P37" s="19" t="s">
        <v>117</v>
      </c>
      <c r="Q37"/>
      <c r="R37" s="421">
        <f t="shared" ref="R37:AA42" si="12">+R29+R21+R13+R5</f>
        <v>0</v>
      </c>
      <c r="S37" s="421">
        <f t="shared" si="12"/>
        <v>0</v>
      </c>
      <c r="T37" s="421">
        <f t="shared" si="12"/>
        <v>0</v>
      </c>
      <c r="U37" s="421">
        <f>+U29+U21+U13+U5</f>
        <v>0</v>
      </c>
      <c r="V37" s="421">
        <f t="shared" si="12"/>
        <v>0</v>
      </c>
      <c r="W37" s="421">
        <f t="shared" si="12"/>
        <v>0</v>
      </c>
      <c r="X37" s="421">
        <f t="shared" si="12"/>
        <v>0</v>
      </c>
      <c r="Y37" s="421">
        <f t="shared" si="12"/>
        <v>0</v>
      </c>
      <c r="Z37" s="421">
        <f t="shared" si="12"/>
        <v>0</v>
      </c>
      <c r="AA37" s="421">
        <f t="shared" si="12"/>
        <v>0</v>
      </c>
      <c r="AB37" s="414">
        <f t="shared" ref="AB37:AB42" si="13">SUM(R37:AA37)</f>
        <v>0</v>
      </c>
      <c r="AC37">
        <v>1700</v>
      </c>
      <c r="AD37" s="423">
        <f t="shared" ref="AD37:AD42" si="14">+AB37/AC37</f>
        <v>0</v>
      </c>
    </row>
    <row r="38" spans="5:30" ht="15.75" thickBot="1" x14ac:dyDescent="0.3">
      <c r="N38" s="858"/>
      <c r="O38" s="421"/>
      <c r="P38" s="19" t="s">
        <v>118</v>
      </c>
      <c r="Q38"/>
      <c r="R38" s="421">
        <f t="shared" si="12"/>
        <v>0</v>
      </c>
      <c r="S38" s="421">
        <f t="shared" ref="S38" si="15">+S30+S22+S14+S6</f>
        <v>0</v>
      </c>
      <c r="T38" s="421">
        <f t="shared" si="12"/>
        <v>0</v>
      </c>
      <c r="U38" s="421">
        <f t="shared" si="12"/>
        <v>0</v>
      </c>
      <c r="V38" s="421">
        <f t="shared" si="12"/>
        <v>0</v>
      </c>
      <c r="W38" s="421">
        <f t="shared" si="12"/>
        <v>0</v>
      </c>
      <c r="X38" s="421">
        <f t="shared" si="12"/>
        <v>0</v>
      </c>
      <c r="Y38" s="421">
        <f t="shared" si="12"/>
        <v>0</v>
      </c>
      <c r="Z38" s="421">
        <f t="shared" si="12"/>
        <v>0</v>
      </c>
      <c r="AA38" s="421">
        <f t="shared" si="12"/>
        <v>0</v>
      </c>
      <c r="AB38" s="414">
        <f t="shared" si="13"/>
        <v>0</v>
      </c>
      <c r="AC38">
        <v>1700</v>
      </c>
      <c r="AD38" s="423">
        <f t="shared" si="14"/>
        <v>0</v>
      </c>
    </row>
    <row r="39" spans="5:30" ht="15.75" thickBot="1" x14ac:dyDescent="0.3">
      <c r="E39" s="33"/>
      <c r="N39" s="858"/>
      <c r="O39" s="421"/>
      <c r="P39" s="19" t="s">
        <v>119</v>
      </c>
      <c r="Q39"/>
      <c r="R39" s="421">
        <f t="shared" si="12"/>
        <v>0</v>
      </c>
      <c r="S39" s="421">
        <f t="shared" ref="S39" si="16">+S31+S23+S15+S7</f>
        <v>0</v>
      </c>
      <c r="T39" s="421">
        <f t="shared" si="12"/>
        <v>0</v>
      </c>
      <c r="U39" s="421">
        <f t="shared" si="12"/>
        <v>0</v>
      </c>
      <c r="V39" s="421">
        <f t="shared" si="12"/>
        <v>0</v>
      </c>
      <c r="W39" s="421">
        <f t="shared" si="12"/>
        <v>0</v>
      </c>
      <c r="X39" s="421">
        <f t="shared" si="12"/>
        <v>0</v>
      </c>
      <c r="Y39" s="421">
        <f t="shared" si="12"/>
        <v>0</v>
      </c>
      <c r="Z39" s="421">
        <f t="shared" si="12"/>
        <v>0</v>
      </c>
      <c r="AA39" s="421">
        <f t="shared" si="12"/>
        <v>0</v>
      </c>
      <c r="AB39" s="414">
        <f t="shared" si="13"/>
        <v>0</v>
      </c>
      <c r="AC39">
        <v>1700</v>
      </c>
      <c r="AD39" s="423">
        <f t="shared" si="14"/>
        <v>0</v>
      </c>
    </row>
    <row r="40" spans="5:30" ht="15.75" thickBot="1" x14ac:dyDescent="0.3">
      <c r="N40" s="858"/>
      <c r="O40" s="421"/>
      <c r="P40" s="19" t="s">
        <v>115</v>
      </c>
      <c r="Q40"/>
      <c r="R40" s="421">
        <f t="shared" si="12"/>
        <v>0</v>
      </c>
      <c r="S40" s="421">
        <f t="shared" ref="S40" si="17">+S32+S24+S16+S8</f>
        <v>0</v>
      </c>
      <c r="T40" s="421">
        <f t="shared" si="12"/>
        <v>0</v>
      </c>
      <c r="U40" s="421">
        <f t="shared" si="12"/>
        <v>0</v>
      </c>
      <c r="V40" s="421">
        <f t="shared" si="12"/>
        <v>0</v>
      </c>
      <c r="W40" s="421">
        <f t="shared" si="12"/>
        <v>0</v>
      </c>
      <c r="X40" s="421">
        <f t="shared" si="12"/>
        <v>0</v>
      </c>
      <c r="Y40" s="421">
        <f t="shared" si="12"/>
        <v>0</v>
      </c>
      <c r="Z40" s="421">
        <f t="shared" si="12"/>
        <v>0</v>
      </c>
      <c r="AA40" s="421">
        <f t="shared" si="12"/>
        <v>0</v>
      </c>
      <c r="AB40" s="414">
        <f t="shared" si="13"/>
        <v>0</v>
      </c>
      <c r="AC40">
        <v>1700</v>
      </c>
      <c r="AD40" s="423">
        <f t="shared" si="14"/>
        <v>0</v>
      </c>
    </row>
    <row r="41" spans="5:30" ht="15.75" thickBot="1" x14ac:dyDescent="0.3">
      <c r="N41" s="858"/>
      <c r="O41" s="421"/>
      <c r="P41" s="19" t="s">
        <v>116</v>
      </c>
      <c r="Q41"/>
      <c r="R41" s="421">
        <f t="shared" si="12"/>
        <v>0</v>
      </c>
      <c r="S41" s="421">
        <f t="shared" ref="S41" si="18">+S33+S25+S17+S9</f>
        <v>0</v>
      </c>
      <c r="T41" s="421">
        <f t="shared" si="12"/>
        <v>0</v>
      </c>
      <c r="U41" s="421">
        <f t="shared" si="12"/>
        <v>0</v>
      </c>
      <c r="V41" s="421">
        <f t="shared" si="12"/>
        <v>0</v>
      </c>
      <c r="W41" s="421">
        <f t="shared" si="12"/>
        <v>0</v>
      </c>
      <c r="X41" s="421">
        <f t="shared" si="12"/>
        <v>0</v>
      </c>
      <c r="Y41" s="421">
        <f t="shared" si="12"/>
        <v>0</v>
      </c>
      <c r="Z41" s="421">
        <f t="shared" si="12"/>
        <v>0</v>
      </c>
      <c r="AA41" s="421">
        <f t="shared" si="12"/>
        <v>0</v>
      </c>
      <c r="AB41" s="414">
        <f t="shared" si="13"/>
        <v>0</v>
      </c>
      <c r="AC41">
        <v>1700</v>
      </c>
      <c r="AD41" s="423">
        <f t="shared" si="14"/>
        <v>0</v>
      </c>
    </row>
    <row r="42" spans="5:30" ht="15.75" thickBot="1" x14ac:dyDescent="0.3">
      <c r="E42" s="33"/>
      <c r="N42" s="858"/>
      <c r="O42" s="421"/>
      <c r="P42" s="19" t="s">
        <v>120</v>
      </c>
      <c r="Q42"/>
      <c r="R42" s="421">
        <f t="shared" si="12"/>
        <v>0</v>
      </c>
      <c r="S42" s="421">
        <f t="shared" ref="S42" si="19">+S34+S26+S18+S10</f>
        <v>0</v>
      </c>
      <c r="T42" s="421">
        <f t="shared" si="12"/>
        <v>0</v>
      </c>
      <c r="U42" s="421">
        <f t="shared" si="12"/>
        <v>0</v>
      </c>
      <c r="V42" s="421">
        <f>+V34+V26+V18+V10</f>
        <v>0</v>
      </c>
      <c r="W42" s="421">
        <f t="shared" si="12"/>
        <v>0</v>
      </c>
      <c r="X42" s="421">
        <f t="shared" si="12"/>
        <v>0</v>
      </c>
      <c r="Y42" s="421">
        <f t="shared" si="12"/>
        <v>0</v>
      </c>
      <c r="Z42" s="421">
        <f t="shared" si="12"/>
        <v>0</v>
      </c>
      <c r="AA42" s="421">
        <f t="shared" si="12"/>
        <v>0</v>
      </c>
      <c r="AB42" s="414">
        <f t="shared" si="13"/>
        <v>0</v>
      </c>
      <c r="AC42">
        <v>1700</v>
      </c>
      <c r="AD42" s="423">
        <f t="shared" si="14"/>
        <v>0</v>
      </c>
    </row>
    <row r="43" spans="5:30" ht="24" thickBot="1" x14ac:dyDescent="0.3">
      <c r="H43" s="33"/>
      <c r="N43" s="859"/>
      <c r="O43" s="430"/>
      <c r="P43" s="431" t="s">
        <v>205</v>
      </c>
      <c r="Q43" s="432"/>
      <c r="R43" s="433">
        <f>SUM(R37:R42)</f>
        <v>0</v>
      </c>
      <c r="S43" s="433">
        <f>SUM(S37:S42)</f>
        <v>0</v>
      </c>
      <c r="T43" s="433">
        <f t="shared" ref="T43:AB43" si="20">SUM(T37:T42)</f>
        <v>0</v>
      </c>
      <c r="U43" s="433">
        <f>SUM(U37:U42)</f>
        <v>0</v>
      </c>
      <c r="V43" s="433">
        <f t="shared" si="20"/>
        <v>0</v>
      </c>
      <c r="W43" s="433">
        <f t="shared" si="20"/>
        <v>0</v>
      </c>
      <c r="X43" s="433">
        <f t="shared" si="20"/>
        <v>0</v>
      </c>
      <c r="Y43" s="433">
        <f t="shared" si="20"/>
        <v>0</v>
      </c>
      <c r="Z43" s="433">
        <f t="shared" si="20"/>
        <v>0</v>
      </c>
      <c r="AA43" s="434">
        <f>SUM(AA37:AA42)</f>
        <v>0</v>
      </c>
      <c r="AB43" s="435">
        <f t="shared" si="20"/>
        <v>0</v>
      </c>
      <c r="AC43" s="745">
        <v>1700</v>
      </c>
      <c r="AD43" s="746">
        <f>SUM(AD37:AD42)</f>
        <v>0</v>
      </c>
    </row>
    <row r="44" spans="5:30" ht="15.75" thickTop="1" x14ac:dyDescent="0.25">
      <c r="H44" s="49"/>
      <c r="P44"/>
      <c r="Q44"/>
    </row>
    <row r="45" spans="5:30" x14ac:dyDescent="0.25">
      <c r="P45"/>
      <c r="Q45"/>
    </row>
    <row r="46" spans="5:30" x14ac:dyDescent="0.25">
      <c r="P46"/>
      <c r="Q46"/>
    </row>
    <row r="47" spans="5:30" x14ac:dyDescent="0.25">
      <c r="P47"/>
      <c r="Q47"/>
    </row>
    <row r="48" spans="5:30" x14ac:dyDescent="0.25">
      <c r="P48"/>
      <c r="Q48"/>
    </row>
    <row r="49" spans="4:17" x14ac:dyDescent="0.25">
      <c r="P49"/>
      <c r="Q49"/>
    </row>
    <row r="50" spans="4:17" x14ac:dyDescent="0.25">
      <c r="D50" s="33"/>
      <c r="P50"/>
      <c r="Q50"/>
    </row>
    <row r="51" spans="4:17" x14ac:dyDescent="0.25">
      <c r="P51"/>
      <c r="Q51"/>
    </row>
    <row r="52" spans="4:17" x14ac:dyDescent="0.25">
      <c r="P52"/>
      <c r="Q52"/>
    </row>
    <row r="53" spans="4:17" x14ac:dyDescent="0.25">
      <c r="H53" s="49"/>
      <c r="P53"/>
      <c r="Q53"/>
    </row>
    <row r="54" spans="4:17" x14ac:dyDescent="0.25">
      <c r="P54"/>
      <c r="Q54"/>
    </row>
    <row r="55" spans="4:17" x14ac:dyDescent="0.25">
      <c r="P55"/>
      <c r="Q55"/>
    </row>
    <row r="56" spans="4:17" x14ac:dyDescent="0.25">
      <c r="P56"/>
      <c r="Q56"/>
    </row>
    <row r="57" spans="4:17" x14ac:dyDescent="0.25">
      <c r="P57"/>
      <c r="Q57"/>
    </row>
    <row r="58" spans="4:17" x14ac:dyDescent="0.25">
      <c r="P58"/>
      <c r="Q58"/>
    </row>
    <row r="59" spans="4:17" x14ac:dyDescent="0.25">
      <c r="P59"/>
      <c r="Q59"/>
    </row>
    <row r="60" spans="4:17" x14ac:dyDescent="0.25">
      <c r="P60"/>
      <c r="Q60"/>
    </row>
    <row r="61" spans="4:17" x14ac:dyDescent="0.25">
      <c r="P61"/>
      <c r="Q61"/>
    </row>
    <row r="62" spans="4:17" x14ac:dyDescent="0.25">
      <c r="H62" s="49"/>
      <c r="P62"/>
      <c r="Q62"/>
    </row>
    <row r="63" spans="4:17" x14ac:dyDescent="0.25">
      <c r="P63"/>
      <c r="Q63"/>
    </row>
    <row r="64" spans="4:17" x14ac:dyDescent="0.25">
      <c r="P64"/>
      <c r="Q64"/>
    </row>
    <row r="65" spans="8:17" x14ac:dyDescent="0.25">
      <c r="P65"/>
      <c r="Q65"/>
    </row>
    <row r="66" spans="8:17" x14ac:dyDescent="0.25">
      <c r="P66"/>
      <c r="Q66"/>
    </row>
    <row r="67" spans="8:17" x14ac:dyDescent="0.25">
      <c r="P67"/>
      <c r="Q67"/>
    </row>
    <row r="68" spans="8:17" x14ac:dyDescent="0.25">
      <c r="P68"/>
      <c r="Q68"/>
    </row>
    <row r="69" spans="8:17" x14ac:dyDescent="0.25">
      <c r="P69"/>
      <c r="Q69"/>
    </row>
    <row r="70" spans="8:17" x14ac:dyDescent="0.25">
      <c r="H70" s="33"/>
      <c r="P70"/>
      <c r="Q70"/>
    </row>
    <row r="71" spans="8:17" x14ac:dyDescent="0.25">
      <c r="H71" s="49"/>
      <c r="P71"/>
      <c r="Q71"/>
    </row>
    <row r="72" spans="8:17" x14ac:dyDescent="0.25">
      <c r="P72"/>
      <c r="Q72"/>
    </row>
    <row r="73" spans="8:17" x14ac:dyDescent="0.25">
      <c r="P73"/>
      <c r="Q73"/>
    </row>
    <row r="74" spans="8:17" x14ac:dyDescent="0.25">
      <c r="P74"/>
      <c r="Q74"/>
    </row>
    <row r="75" spans="8:17" x14ac:dyDescent="0.25">
      <c r="P75"/>
      <c r="Q75"/>
    </row>
    <row r="76" spans="8:17" x14ac:dyDescent="0.25">
      <c r="H76" s="47"/>
      <c r="P76"/>
      <c r="Q76"/>
    </row>
    <row r="77" spans="8:17" x14ac:dyDescent="0.25">
      <c r="P77"/>
      <c r="Q77"/>
    </row>
    <row r="78" spans="8:17" x14ac:dyDescent="0.25">
      <c r="P78"/>
      <c r="Q78"/>
    </row>
    <row r="79" spans="8:17" x14ac:dyDescent="0.25">
      <c r="P79"/>
      <c r="Q79"/>
    </row>
    <row r="80" spans="8:17" x14ac:dyDescent="0.25">
      <c r="P80"/>
      <c r="Q80"/>
    </row>
    <row r="81" spans="16:17" x14ac:dyDescent="0.25">
      <c r="P81"/>
      <c r="Q81"/>
    </row>
    <row r="82" spans="16:17" x14ac:dyDescent="0.25">
      <c r="P82"/>
      <c r="Q82"/>
    </row>
    <row r="83" spans="16:17" x14ac:dyDescent="0.25">
      <c r="P83"/>
      <c r="Q83"/>
    </row>
    <row r="84" spans="16:17" x14ac:dyDescent="0.25">
      <c r="P84"/>
      <c r="Q84"/>
    </row>
    <row r="85" spans="16:17" x14ac:dyDescent="0.25">
      <c r="P85"/>
      <c r="Q85"/>
    </row>
    <row r="86" spans="16:17" x14ac:dyDescent="0.25">
      <c r="P86"/>
      <c r="Q86"/>
    </row>
    <row r="87" spans="16:17" x14ac:dyDescent="0.25">
      <c r="P87"/>
      <c r="Q87"/>
    </row>
    <row r="88" spans="16:17" x14ac:dyDescent="0.25">
      <c r="P88"/>
      <c r="Q88"/>
    </row>
    <row r="89" spans="16:17" x14ac:dyDescent="0.25">
      <c r="P89"/>
      <c r="Q89"/>
    </row>
    <row r="90" spans="16:17" x14ac:dyDescent="0.25">
      <c r="P90"/>
      <c r="Q90"/>
    </row>
    <row r="91" spans="16:17" x14ac:dyDescent="0.25">
      <c r="P91"/>
      <c r="Q91"/>
    </row>
    <row r="92" spans="16:17" x14ac:dyDescent="0.25">
      <c r="P92"/>
      <c r="Q92"/>
    </row>
    <row r="93" spans="16:17" x14ac:dyDescent="0.25">
      <c r="P93"/>
      <c r="Q93"/>
    </row>
    <row r="94" spans="16:17" x14ac:dyDescent="0.25">
      <c r="P94"/>
      <c r="Q94"/>
    </row>
    <row r="95" spans="16:17" x14ac:dyDescent="0.25">
      <c r="P95"/>
      <c r="Q95"/>
    </row>
    <row r="96" spans="16:17" x14ac:dyDescent="0.25">
      <c r="P96"/>
      <c r="Q96"/>
    </row>
    <row r="97" spans="16:17" x14ac:dyDescent="0.25">
      <c r="P97"/>
      <c r="Q97"/>
    </row>
    <row r="98" spans="16:17" x14ac:dyDescent="0.25">
      <c r="P98"/>
      <c r="Q98"/>
    </row>
    <row r="99" spans="16:17" x14ac:dyDescent="0.25">
      <c r="P99"/>
      <c r="Q99"/>
    </row>
    <row r="100" spans="16:17" x14ac:dyDescent="0.25">
      <c r="P100"/>
      <c r="Q100"/>
    </row>
    <row r="101" spans="16:17" x14ac:dyDescent="0.25">
      <c r="P101"/>
      <c r="Q101"/>
    </row>
    <row r="102" spans="16:17" x14ac:dyDescent="0.25">
      <c r="P102"/>
      <c r="Q102"/>
    </row>
    <row r="103" spans="16:17" x14ac:dyDescent="0.25">
      <c r="P103"/>
      <c r="Q103"/>
    </row>
    <row r="104" spans="16:17" x14ac:dyDescent="0.25">
      <c r="P104"/>
      <c r="Q104"/>
    </row>
    <row r="105" spans="16:17" x14ac:dyDescent="0.25">
      <c r="P105"/>
      <c r="Q105"/>
    </row>
    <row r="106" spans="16:17" x14ac:dyDescent="0.25">
      <c r="P106"/>
      <c r="Q106"/>
    </row>
    <row r="107" spans="16:17" x14ac:dyDescent="0.25">
      <c r="P107"/>
      <c r="Q107"/>
    </row>
    <row r="108" spans="16:17" x14ac:dyDescent="0.25">
      <c r="P108"/>
      <c r="Q108"/>
    </row>
    <row r="109" spans="16:17" x14ac:dyDescent="0.25">
      <c r="P109"/>
      <c r="Q109"/>
    </row>
    <row r="110" spans="16:17" x14ac:dyDescent="0.25">
      <c r="P110"/>
      <c r="Q110"/>
    </row>
    <row r="111" spans="16:17" x14ac:dyDescent="0.25">
      <c r="P111"/>
      <c r="Q111"/>
    </row>
    <row r="112" spans="16:17" x14ac:dyDescent="0.25">
      <c r="P112"/>
      <c r="Q112"/>
    </row>
    <row r="113" spans="16:17" x14ac:dyDescent="0.25">
      <c r="P113"/>
      <c r="Q113"/>
    </row>
    <row r="114" spans="16:17" x14ac:dyDescent="0.25">
      <c r="P114"/>
      <c r="Q114"/>
    </row>
    <row r="115" spans="16:17" x14ac:dyDescent="0.25">
      <c r="P115"/>
      <c r="Q115"/>
    </row>
    <row r="116" spans="16:17" x14ac:dyDescent="0.25">
      <c r="P116"/>
      <c r="Q116"/>
    </row>
    <row r="117" spans="16:17" x14ac:dyDescent="0.25">
      <c r="P117"/>
      <c r="Q117"/>
    </row>
    <row r="118" spans="16:17" x14ac:dyDescent="0.25">
      <c r="P118"/>
      <c r="Q118"/>
    </row>
    <row r="119" spans="16:17" x14ac:dyDescent="0.25">
      <c r="P119"/>
      <c r="Q119"/>
    </row>
    <row r="120" spans="16:17" x14ac:dyDescent="0.25">
      <c r="P120"/>
      <c r="Q120"/>
    </row>
    <row r="121" spans="16:17" x14ac:dyDescent="0.25">
      <c r="P121"/>
      <c r="Q121"/>
    </row>
    <row r="122" spans="16:17" x14ac:dyDescent="0.25">
      <c r="P122"/>
      <c r="Q122"/>
    </row>
    <row r="123" spans="16:17" x14ac:dyDescent="0.25">
      <c r="P123"/>
      <c r="Q123"/>
    </row>
    <row r="124" spans="16:17" x14ac:dyDescent="0.25">
      <c r="P124"/>
      <c r="Q124"/>
    </row>
    <row r="125" spans="16:17" x14ac:dyDescent="0.25">
      <c r="P125"/>
      <c r="Q125"/>
    </row>
    <row r="126" spans="16:17" x14ac:dyDescent="0.25">
      <c r="P126"/>
      <c r="Q126"/>
    </row>
    <row r="127" spans="16:17" x14ac:dyDescent="0.25">
      <c r="P127"/>
      <c r="Q127"/>
    </row>
    <row r="128" spans="16:17" x14ac:dyDescent="0.25">
      <c r="P128"/>
      <c r="Q128"/>
    </row>
    <row r="129" spans="16:17" x14ac:dyDescent="0.25">
      <c r="P129"/>
      <c r="Q129"/>
    </row>
    <row r="130" spans="16:17" x14ac:dyDescent="0.25">
      <c r="P130"/>
      <c r="Q130"/>
    </row>
    <row r="131" spans="16:17" x14ac:dyDescent="0.25">
      <c r="P131"/>
      <c r="Q131"/>
    </row>
    <row r="132" spans="16:17" x14ac:dyDescent="0.25">
      <c r="P132"/>
      <c r="Q132"/>
    </row>
    <row r="133" spans="16:17" x14ac:dyDescent="0.25">
      <c r="P133"/>
      <c r="Q133"/>
    </row>
    <row r="134" spans="16:17" x14ac:dyDescent="0.25">
      <c r="P134"/>
      <c r="Q134"/>
    </row>
    <row r="135" spans="16:17" x14ac:dyDescent="0.25">
      <c r="P135"/>
      <c r="Q135"/>
    </row>
    <row r="136" spans="16:17" x14ac:dyDescent="0.25">
      <c r="P136"/>
      <c r="Q136"/>
    </row>
    <row r="137" spans="16:17" x14ac:dyDescent="0.25">
      <c r="P137"/>
      <c r="Q137"/>
    </row>
    <row r="138" spans="16:17" x14ac:dyDescent="0.25">
      <c r="P138"/>
      <c r="Q138"/>
    </row>
    <row r="139" spans="16:17" x14ac:dyDescent="0.25">
      <c r="P139"/>
      <c r="Q139"/>
    </row>
    <row r="140" spans="16:17" x14ac:dyDescent="0.25">
      <c r="P140"/>
      <c r="Q140"/>
    </row>
    <row r="141" spans="16:17" x14ac:dyDescent="0.25">
      <c r="P141"/>
      <c r="Q141"/>
    </row>
    <row r="142" spans="16:17" x14ac:dyDescent="0.25">
      <c r="P142"/>
      <c r="Q142"/>
    </row>
    <row r="143" spans="16:17" x14ac:dyDescent="0.25">
      <c r="P143"/>
      <c r="Q143"/>
    </row>
    <row r="144" spans="16:17" x14ac:dyDescent="0.25">
      <c r="P144"/>
      <c r="Q144"/>
    </row>
    <row r="145" spans="16:17" x14ac:dyDescent="0.25">
      <c r="P145"/>
      <c r="Q145"/>
    </row>
    <row r="146" spans="16:17" x14ac:dyDescent="0.25">
      <c r="P146"/>
      <c r="Q146"/>
    </row>
    <row r="147" spans="16:17" x14ac:dyDescent="0.25">
      <c r="P147"/>
      <c r="Q147"/>
    </row>
    <row r="148" spans="16:17" x14ac:dyDescent="0.25">
      <c r="P148"/>
      <c r="Q148"/>
    </row>
    <row r="149" spans="16:17" x14ac:dyDescent="0.25">
      <c r="P149"/>
      <c r="Q149"/>
    </row>
    <row r="150" spans="16:17" x14ac:dyDescent="0.25">
      <c r="P150"/>
      <c r="Q150"/>
    </row>
    <row r="151" spans="16:17" x14ac:dyDescent="0.25">
      <c r="P151"/>
      <c r="Q151"/>
    </row>
    <row r="152" spans="16:17" x14ac:dyDescent="0.25">
      <c r="P152"/>
      <c r="Q152"/>
    </row>
    <row r="153" spans="16:17" x14ac:dyDescent="0.25">
      <c r="P153"/>
      <c r="Q153"/>
    </row>
    <row r="154" spans="16:17" x14ac:dyDescent="0.25">
      <c r="P154"/>
      <c r="Q154"/>
    </row>
    <row r="155" spans="16:17" x14ac:dyDescent="0.25">
      <c r="P155"/>
      <c r="Q155"/>
    </row>
    <row r="156" spans="16:17" x14ac:dyDescent="0.25">
      <c r="P156"/>
      <c r="Q156"/>
    </row>
    <row r="157" spans="16:17" x14ac:dyDescent="0.25">
      <c r="P157"/>
      <c r="Q157"/>
    </row>
    <row r="158" spans="16:17" x14ac:dyDescent="0.25">
      <c r="P158"/>
      <c r="Q158"/>
    </row>
    <row r="159" spans="16:17" x14ac:dyDescent="0.25">
      <c r="P159"/>
      <c r="Q159"/>
    </row>
    <row r="160" spans="16:17" x14ac:dyDescent="0.25">
      <c r="P160"/>
      <c r="Q160"/>
    </row>
    <row r="161" spans="16:17" x14ac:dyDescent="0.25">
      <c r="P161"/>
      <c r="Q161"/>
    </row>
    <row r="162" spans="16:17" x14ac:dyDescent="0.25">
      <c r="P162"/>
      <c r="Q162"/>
    </row>
    <row r="163" spans="16:17" x14ac:dyDescent="0.25">
      <c r="P163"/>
      <c r="Q163"/>
    </row>
    <row r="164" spans="16:17" x14ac:dyDescent="0.25">
      <c r="P164"/>
      <c r="Q164"/>
    </row>
    <row r="165" spans="16:17" x14ac:dyDescent="0.25">
      <c r="P165"/>
      <c r="Q165"/>
    </row>
    <row r="166" spans="16:17" x14ac:dyDescent="0.25">
      <c r="P166"/>
      <c r="Q166"/>
    </row>
    <row r="167" spans="16:17" x14ac:dyDescent="0.25">
      <c r="P167"/>
      <c r="Q167"/>
    </row>
    <row r="168" spans="16:17" x14ac:dyDescent="0.25">
      <c r="P168"/>
      <c r="Q168"/>
    </row>
    <row r="169" spans="16:17" x14ac:dyDescent="0.25">
      <c r="P169"/>
      <c r="Q169"/>
    </row>
    <row r="170" spans="16:17" x14ac:dyDescent="0.25">
      <c r="P170"/>
      <c r="Q170"/>
    </row>
    <row r="171" spans="16:17" x14ac:dyDescent="0.25">
      <c r="P171"/>
      <c r="Q171"/>
    </row>
    <row r="172" spans="16:17" x14ac:dyDescent="0.25">
      <c r="P172"/>
      <c r="Q172"/>
    </row>
    <row r="173" spans="16:17" x14ac:dyDescent="0.25">
      <c r="P173"/>
      <c r="Q173"/>
    </row>
    <row r="174" spans="16:17" x14ac:dyDescent="0.25">
      <c r="P174"/>
      <c r="Q174"/>
    </row>
    <row r="175" spans="16:17" x14ac:dyDescent="0.25">
      <c r="P175"/>
      <c r="Q175"/>
    </row>
    <row r="176" spans="16:17" x14ac:dyDescent="0.25">
      <c r="P176"/>
      <c r="Q176"/>
    </row>
    <row r="177" spans="16:17" x14ac:dyDescent="0.25">
      <c r="P177"/>
      <c r="Q177"/>
    </row>
    <row r="178" spans="16:17" x14ac:dyDescent="0.25">
      <c r="P178"/>
      <c r="Q178"/>
    </row>
    <row r="179" spans="16:17" x14ac:dyDescent="0.25">
      <c r="P179"/>
      <c r="Q179"/>
    </row>
    <row r="180" spans="16:17" x14ac:dyDescent="0.25">
      <c r="P180"/>
      <c r="Q180"/>
    </row>
    <row r="181" spans="16:17" x14ac:dyDescent="0.25">
      <c r="P181"/>
      <c r="Q181"/>
    </row>
    <row r="182" spans="16:17" x14ac:dyDescent="0.25">
      <c r="P182"/>
      <c r="Q182"/>
    </row>
    <row r="183" spans="16:17" x14ac:dyDescent="0.25">
      <c r="P183"/>
      <c r="Q183"/>
    </row>
    <row r="184" spans="16:17" x14ac:dyDescent="0.25">
      <c r="P184"/>
      <c r="Q184"/>
    </row>
    <row r="185" spans="16:17" x14ac:dyDescent="0.25">
      <c r="P185"/>
      <c r="Q185"/>
    </row>
    <row r="186" spans="16:17" x14ac:dyDescent="0.25">
      <c r="P186"/>
      <c r="Q186"/>
    </row>
    <row r="187" spans="16:17" x14ac:dyDescent="0.25">
      <c r="P187"/>
      <c r="Q187"/>
    </row>
    <row r="188" spans="16:17" x14ac:dyDescent="0.25">
      <c r="P188"/>
      <c r="Q188"/>
    </row>
    <row r="189" spans="16:17" x14ac:dyDescent="0.25">
      <c r="P189"/>
      <c r="Q189"/>
    </row>
    <row r="190" spans="16:17" x14ac:dyDescent="0.25">
      <c r="P190"/>
      <c r="Q190"/>
    </row>
    <row r="191" spans="16:17" x14ac:dyDescent="0.25">
      <c r="P191"/>
      <c r="Q191"/>
    </row>
    <row r="192" spans="16:17" x14ac:dyDescent="0.25">
      <c r="P192"/>
      <c r="Q192"/>
    </row>
    <row r="193" spans="16:17" x14ac:dyDescent="0.25">
      <c r="P193"/>
      <c r="Q193"/>
    </row>
    <row r="194" spans="16:17" x14ac:dyDescent="0.25">
      <c r="P194"/>
      <c r="Q194"/>
    </row>
    <row r="195" spans="16:17" x14ac:dyDescent="0.25">
      <c r="P195"/>
      <c r="Q195"/>
    </row>
    <row r="196" spans="16:17" x14ac:dyDescent="0.25">
      <c r="P196"/>
      <c r="Q196"/>
    </row>
    <row r="197" spans="16:17" x14ac:dyDescent="0.25">
      <c r="P197"/>
      <c r="Q197"/>
    </row>
    <row r="198" spans="16:17" x14ac:dyDescent="0.25">
      <c r="P198"/>
      <c r="Q198"/>
    </row>
    <row r="199" spans="16:17" x14ac:dyDescent="0.25">
      <c r="P199"/>
      <c r="Q199"/>
    </row>
    <row r="200" spans="16:17" x14ac:dyDescent="0.25">
      <c r="P200"/>
      <c r="Q200"/>
    </row>
    <row r="201" spans="16:17" x14ac:dyDescent="0.25">
      <c r="P201"/>
      <c r="Q201"/>
    </row>
    <row r="202" spans="16:17" x14ac:dyDescent="0.25">
      <c r="P202"/>
      <c r="Q202"/>
    </row>
    <row r="203" spans="16:17" x14ac:dyDescent="0.25">
      <c r="P203"/>
      <c r="Q203"/>
    </row>
    <row r="204" spans="16:17" x14ac:dyDescent="0.25">
      <c r="P204"/>
      <c r="Q204"/>
    </row>
    <row r="205" spans="16:17" x14ac:dyDescent="0.25">
      <c r="P205"/>
      <c r="Q205"/>
    </row>
    <row r="206" spans="16:17" x14ac:dyDescent="0.25">
      <c r="P206"/>
      <c r="Q206"/>
    </row>
    <row r="207" spans="16:17" x14ac:dyDescent="0.25">
      <c r="P207"/>
      <c r="Q207"/>
    </row>
    <row r="208" spans="16:17" x14ac:dyDescent="0.25">
      <c r="P208"/>
      <c r="Q208"/>
    </row>
    <row r="209" spans="16:17" x14ac:dyDescent="0.25">
      <c r="P209"/>
      <c r="Q209"/>
    </row>
    <row r="210" spans="16:17" x14ac:dyDescent="0.25">
      <c r="P210"/>
      <c r="Q210"/>
    </row>
    <row r="211" spans="16:17" x14ac:dyDescent="0.25">
      <c r="P211"/>
      <c r="Q211"/>
    </row>
    <row r="212" spans="16:17" x14ac:dyDescent="0.25">
      <c r="P212"/>
      <c r="Q212"/>
    </row>
    <row r="213" spans="16:17" x14ac:dyDescent="0.25">
      <c r="P213"/>
      <c r="Q213"/>
    </row>
    <row r="214" spans="16:17" x14ac:dyDescent="0.25">
      <c r="P214"/>
      <c r="Q214"/>
    </row>
    <row r="215" spans="16:17" x14ac:dyDescent="0.25">
      <c r="P215"/>
      <c r="Q215"/>
    </row>
    <row r="216" spans="16:17" x14ac:dyDescent="0.25">
      <c r="P216"/>
      <c r="Q216"/>
    </row>
    <row r="217" spans="16:17" x14ac:dyDescent="0.25">
      <c r="P217"/>
      <c r="Q217"/>
    </row>
    <row r="218" spans="16:17" x14ac:dyDescent="0.25">
      <c r="P218"/>
      <c r="Q218"/>
    </row>
    <row r="219" spans="16:17" x14ac:dyDescent="0.25">
      <c r="P219"/>
      <c r="Q219"/>
    </row>
    <row r="220" spans="16:17" x14ac:dyDescent="0.25">
      <c r="P220"/>
      <c r="Q220"/>
    </row>
    <row r="221" spans="16:17" x14ac:dyDescent="0.25">
      <c r="P221"/>
      <c r="Q221"/>
    </row>
    <row r="222" spans="16:17" x14ac:dyDescent="0.25">
      <c r="P222"/>
      <c r="Q222"/>
    </row>
    <row r="223" spans="16:17" x14ac:dyDescent="0.25">
      <c r="P223"/>
      <c r="Q223"/>
    </row>
    <row r="224" spans="16:17" x14ac:dyDescent="0.25">
      <c r="P224"/>
      <c r="Q224"/>
    </row>
    <row r="225" spans="16:17" x14ac:dyDescent="0.25">
      <c r="P225"/>
      <c r="Q225"/>
    </row>
    <row r="226" spans="16:17" x14ac:dyDescent="0.25">
      <c r="P226"/>
      <c r="Q226"/>
    </row>
    <row r="227" spans="16:17" x14ac:dyDescent="0.25">
      <c r="P227"/>
      <c r="Q227"/>
    </row>
    <row r="228" spans="16:17" x14ac:dyDescent="0.25">
      <c r="P228"/>
      <c r="Q228"/>
    </row>
    <row r="229" spans="16:17" x14ac:dyDescent="0.25">
      <c r="P229"/>
      <c r="Q229"/>
    </row>
    <row r="230" spans="16:17" x14ac:dyDescent="0.25">
      <c r="P230"/>
      <c r="Q230"/>
    </row>
    <row r="231" spans="16:17" x14ac:dyDescent="0.25">
      <c r="P231"/>
      <c r="Q231"/>
    </row>
    <row r="232" spans="16:17" x14ac:dyDescent="0.25">
      <c r="P232"/>
      <c r="Q232"/>
    </row>
    <row r="233" spans="16:17" x14ac:dyDescent="0.25">
      <c r="P233"/>
      <c r="Q233"/>
    </row>
    <row r="234" spans="16:17" x14ac:dyDescent="0.25">
      <c r="P234"/>
      <c r="Q234"/>
    </row>
    <row r="235" spans="16:17" x14ac:dyDescent="0.25">
      <c r="P235"/>
      <c r="Q235"/>
    </row>
    <row r="236" spans="16:17" x14ac:dyDescent="0.25">
      <c r="P236"/>
      <c r="Q236"/>
    </row>
    <row r="237" spans="16:17" x14ac:dyDescent="0.25">
      <c r="P237"/>
      <c r="Q237"/>
    </row>
    <row r="238" spans="16:17" x14ac:dyDescent="0.25">
      <c r="P238"/>
      <c r="Q238"/>
    </row>
    <row r="239" spans="16:17" x14ac:dyDescent="0.25">
      <c r="P239"/>
      <c r="Q239"/>
    </row>
    <row r="240" spans="16:17" x14ac:dyDescent="0.25">
      <c r="Q240"/>
    </row>
    <row r="241" spans="17:17" x14ac:dyDescent="0.25">
      <c r="Q241"/>
    </row>
    <row r="242" spans="17:17" x14ac:dyDescent="0.25">
      <c r="Q242"/>
    </row>
    <row r="243" spans="17:17" x14ac:dyDescent="0.25">
      <c r="Q243"/>
    </row>
  </sheetData>
  <sheetProtection algorithmName="SHA-512" hashValue="F1FUFMKPwDayjxCXRWWjzsRgLtMBC81E58XIubsKsngArzqVkg8KKBLTcSX5tzXkTNeoH5/0b1k93DEIj2NeDw==" saltValue="s2Qz4CkloKJ7BuDqTNeTXw==" spinCount="100000" sheet="1" objects="1" scenarios="1"/>
  <mergeCells count="7">
    <mergeCell ref="N1:AB1"/>
    <mergeCell ref="AC1:AD2"/>
    <mergeCell ref="N36:N43"/>
    <mergeCell ref="N28:N35"/>
    <mergeCell ref="N20:N27"/>
    <mergeCell ref="N12:N19"/>
    <mergeCell ref="N4:N11"/>
  </mergeCells>
  <phoneticPr fontId="23" type="noConversion"/>
  <hyperlinks>
    <hyperlink ref="N2" location="Inici!A1" display="Inici" xr:uid="{F41E42E8-BC2F-429C-85C4-234906E0E0CB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E9AE2-713F-4F3D-BA46-D66D33CA4D77}">
  <dimension ref="A1:C13"/>
  <sheetViews>
    <sheetView workbookViewId="0">
      <selection activeCell="C3" sqref="C3"/>
    </sheetView>
  </sheetViews>
  <sheetFormatPr baseColWidth="10" defaultRowHeight="15" x14ac:dyDescent="0.25"/>
  <cols>
    <col min="2" max="2" width="23.140625" customWidth="1"/>
  </cols>
  <sheetData>
    <row r="1" spans="1:3" s="6" customFormat="1" ht="26.45" customHeight="1" x14ac:dyDescent="0.25">
      <c r="A1" s="353" t="s">
        <v>94</v>
      </c>
      <c r="B1" s="354" t="s">
        <v>92</v>
      </c>
      <c r="C1" s="353"/>
    </row>
    <row r="2" spans="1:3" x14ac:dyDescent="0.25">
      <c r="A2" s="352">
        <v>1</v>
      </c>
      <c r="B2" s="342"/>
      <c r="C2" s="352">
        <v>1</v>
      </c>
    </row>
    <row r="3" spans="1:3" x14ac:dyDescent="0.25">
      <c r="A3" s="352">
        <v>2</v>
      </c>
      <c r="B3" s="343" t="s">
        <v>227</v>
      </c>
      <c r="C3" s="352">
        <v>2</v>
      </c>
    </row>
    <row r="4" spans="1:3" x14ac:dyDescent="0.25">
      <c r="A4" s="352">
        <v>3</v>
      </c>
      <c r="B4" s="343" t="s">
        <v>228</v>
      </c>
      <c r="C4" s="352">
        <v>3</v>
      </c>
    </row>
    <row r="5" spans="1:3" x14ac:dyDescent="0.25">
      <c r="A5" s="352">
        <v>4</v>
      </c>
      <c r="B5" s="343" t="s">
        <v>229</v>
      </c>
      <c r="C5" s="352">
        <v>4</v>
      </c>
    </row>
    <row r="6" spans="1:3" x14ac:dyDescent="0.25">
      <c r="A6" s="352">
        <v>5</v>
      </c>
      <c r="B6" s="343" t="s">
        <v>230</v>
      </c>
      <c r="C6" s="352">
        <v>5</v>
      </c>
    </row>
    <row r="7" spans="1:3" x14ac:dyDescent="0.25">
      <c r="A7" s="352">
        <v>6</v>
      </c>
      <c r="B7" s="343" t="s">
        <v>231</v>
      </c>
      <c r="C7" s="352">
        <v>6</v>
      </c>
    </row>
    <row r="8" spans="1:3" x14ac:dyDescent="0.25">
      <c r="A8" s="352">
        <v>7</v>
      </c>
      <c r="B8" s="343" t="s">
        <v>120</v>
      </c>
      <c r="C8" s="352">
        <v>7</v>
      </c>
    </row>
    <row r="9" spans="1:3" x14ac:dyDescent="0.25">
      <c r="A9" s="352">
        <v>8</v>
      </c>
      <c r="B9" s="343"/>
      <c r="C9" s="352">
        <v>8</v>
      </c>
    </row>
    <row r="10" spans="1:3" x14ac:dyDescent="0.25">
      <c r="A10" s="352">
        <v>9</v>
      </c>
      <c r="B10" s="343"/>
      <c r="C10" s="352">
        <v>9</v>
      </c>
    </row>
    <row r="11" spans="1:3" x14ac:dyDescent="0.25">
      <c r="A11" s="352">
        <v>10</v>
      </c>
      <c r="B11" s="342"/>
      <c r="C11" s="352">
        <v>10</v>
      </c>
    </row>
    <row r="12" spans="1:3" x14ac:dyDescent="0.25">
      <c r="A12" s="352">
        <v>11</v>
      </c>
      <c r="B12" s="342"/>
      <c r="C12" s="352">
        <v>11</v>
      </c>
    </row>
    <row r="13" spans="1:3" x14ac:dyDescent="0.25">
      <c r="A13" s="352">
        <v>12</v>
      </c>
      <c r="B13" s="342"/>
      <c r="C13" s="352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50"/>
  <sheetViews>
    <sheetView zoomScale="130" zoomScaleNormal="130" workbookViewId="0">
      <pane xSplit="19" ySplit="4" topLeftCell="T5" activePane="bottomRight" state="frozen"/>
      <selection pane="topRight" activeCell="T1" sqref="T1"/>
      <selection pane="bottomLeft" activeCell="A5" sqref="A5"/>
      <selection pane="bottomRight" activeCell="F9" sqref="F9"/>
    </sheetView>
  </sheetViews>
  <sheetFormatPr baseColWidth="10" defaultColWidth="11.42578125" defaultRowHeight="15" x14ac:dyDescent="0.25"/>
  <cols>
    <col min="1" max="1" width="13.140625" style="52" customWidth="1"/>
    <col min="2" max="2" width="8.140625" style="52" bestFit="1" customWidth="1"/>
    <col min="3" max="3" width="41.42578125" style="52" customWidth="1"/>
    <col min="4" max="4" width="15" style="52" bestFit="1" customWidth="1"/>
    <col min="5" max="5" width="6" style="52" bestFit="1" customWidth="1"/>
    <col min="6" max="6" width="12.7109375" style="51" bestFit="1" customWidth="1"/>
    <col min="7" max="7" width="2.42578125" style="52" bestFit="1" customWidth="1"/>
    <col min="8" max="8" width="2.28515625" style="52" bestFit="1" customWidth="1"/>
    <col min="9" max="9" width="3.140625" style="52" bestFit="1" customWidth="1"/>
    <col min="10" max="10" width="2.42578125" style="52" bestFit="1" customWidth="1"/>
    <col min="11" max="11" width="3.140625" style="52" bestFit="1" customWidth="1"/>
    <col min="12" max="13" width="2.28515625" style="52" bestFit="1" customWidth="1"/>
    <col min="14" max="14" width="2.42578125" style="52" bestFit="1" customWidth="1"/>
    <col min="15" max="17" width="2.28515625" style="52" bestFit="1" customWidth="1"/>
    <col min="18" max="18" width="2.7109375" style="52" bestFit="1" customWidth="1"/>
    <col min="19" max="19" width="11.85546875" style="52" bestFit="1" customWidth="1"/>
    <col min="20" max="20" width="12.85546875" style="52" bestFit="1" customWidth="1"/>
    <col min="21" max="21" width="14.28515625" bestFit="1" customWidth="1"/>
    <col min="22" max="22" width="12.42578125" style="52" bestFit="1" customWidth="1"/>
    <col min="23" max="24" width="2" style="52" hidden="1" customWidth="1"/>
    <col min="25" max="25" width="9" style="53" bestFit="1" customWidth="1"/>
    <col min="26" max="26" width="9.85546875" style="52" bestFit="1" customWidth="1"/>
    <col min="27" max="27" width="9.42578125" style="52" bestFit="1" customWidth="1"/>
    <col min="28" max="28" width="11.28515625" style="52" bestFit="1" customWidth="1"/>
    <col min="29" max="29" width="9" style="52" bestFit="1" customWidth="1"/>
    <col min="30" max="30" width="12.140625" style="52" bestFit="1" customWidth="1"/>
    <col min="31" max="16384" width="11.42578125" style="52"/>
  </cols>
  <sheetData>
    <row r="1" spans="1:30" ht="31.35" customHeight="1" x14ac:dyDescent="0.25">
      <c r="A1" s="417" t="s">
        <v>85</v>
      </c>
      <c r="C1" s="782" t="s">
        <v>213</v>
      </c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3" t="s">
        <v>215</v>
      </c>
      <c r="T1" s="783"/>
      <c r="U1" s="784" t="str">
        <f>+'TOTAL '!R3</f>
        <v>Reg</v>
      </c>
      <c r="V1" s="784"/>
      <c r="W1" s="784"/>
      <c r="X1" s="784"/>
      <c r="Y1" s="784"/>
    </row>
    <row r="3" spans="1:30" ht="15.75" thickBot="1" x14ac:dyDescent="0.3">
      <c r="D3" s="54"/>
      <c r="E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30" ht="45.75" thickBot="1" x14ac:dyDescent="0.3">
      <c r="A4" s="91" t="s">
        <v>217</v>
      </c>
      <c r="B4" s="92" t="s">
        <v>218</v>
      </c>
      <c r="C4" s="347" t="s">
        <v>219</v>
      </c>
      <c r="D4" s="91" t="s">
        <v>235</v>
      </c>
      <c r="E4" s="305" t="s">
        <v>220</v>
      </c>
      <c r="F4" s="341" t="s">
        <v>221</v>
      </c>
      <c r="G4" s="92" t="s">
        <v>222</v>
      </c>
      <c r="H4" s="92" t="s">
        <v>60</v>
      </c>
      <c r="I4" s="92" t="s">
        <v>58</v>
      </c>
      <c r="J4" s="92" t="s">
        <v>61</v>
      </c>
      <c r="K4" s="92" t="s">
        <v>58</v>
      </c>
      <c r="L4" s="92" t="s">
        <v>62</v>
      </c>
      <c r="M4" s="92" t="s">
        <v>62</v>
      </c>
      <c r="N4" s="92" t="s">
        <v>61</v>
      </c>
      <c r="O4" s="92" t="s">
        <v>57</v>
      </c>
      <c r="P4" s="92" t="s">
        <v>63</v>
      </c>
      <c r="Q4" s="92" t="s">
        <v>64</v>
      </c>
      <c r="R4" s="92" t="s">
        <v>59</v>
      </c>
      <c r="S4" s="92" t="s">
        <v>223</v>
      </c>
      <c r="T4" s="92" t="s">
        <v>224</v>
      </c>
      <c r="U4" s="92" t="s">
        <v>225</v>
      </c>
      <c r="V4" s="92" t="s">
        <v>226</v>
      </c>
      <c r="Y4" s="305" t="s">
        <v>227</v>
      </c>
      <c r="Z4" s="305" t="s">
        <v>228</v>
      </c>
      <c r="AA4" s="305" t="s">
        <v>229</v>
      </c>
      <c r="AB4" s="305" t="s">
        <v>230</v>
      </c>
      <c r="AC4" s="305" t="s">
        <v>231</v>
      </c>
      <c r="AD4" s="358" t="s">
        <v>120</v>
      </c>
    </row>
    <row r="5" spans="1:30" x14ac:dyDescent="0.25">
      <c r="A5" s="776" t="s">
        <v>107</v>
      </c>
      <c r="B5" s="779" t="s">
        <v>103</v>
      </c>
      <c r="C5" s="355" t="s">
        <v>241</v>
      </c>
      <c r="D5" s="338">
        <v>0</v>
      </c>
      <c r="E5" s="339"/>
      <c r="F5" s="769"/>
      <c r="G5" s="348"/>
      <c r="H5" s="348"/>
      <c r="I5" s="348"/>
      <c r="J5" s="349">
        <v>1</v>
      </c>
      <c r="K5" s="349">
        <v>2</v>
      </c>
      <c r="L5" s="349">
        <v>2</v>
      </c>
      <c r="M5" s="349">
        <v>2</v>
      </c>
      <c r="N5" s="349">
        <v>2</v>
      </c>
      <c r="O5" s="349">
        <v>2</v>
      </c>
      <c r="P5" s="349">
        <v>1</v>
      </c>
      <c r="Q5" s="348"/>
      <c r="R5" s="348"/>
      <c r="S5" s="350">
        <f t="shared" ref="S5:S14" si="0">SUM(G5:R5)</f>
        <v>12</v>
      </c>
      <c r="T5" s="344">
        <f t="shared" ref="T5:T14" si="1">IF($F5=0,0,($D5/$F5)*$S5)</f>
        <v>0</v>
      </c>
      <c r="U5" s="351">
        <f t="shared" ref="U5" si="2">T5/1700</f>
        <v>0</v>
      </c>
      <c r="V5" s="345" t="s">
        <v>228</v>
      </c>
      <c r="W5" s="356">
        <f>IF(V5=Tablas!$B$2,Tablas!$C$2,VLOOKUP(V5,Tablas!$B$2:$C$13,2,FALSE))</f>
        <v>3</v>
      </c>
      <c r="X5" s="357">
        <f>VLOOKUP(W5,Tablas!$A$2:$C$13,3,FALSE)</f>
        <v>3</v>
      </c>
      <c r="Y5" s="360" t="str">
        <f>IF($W5=2,($T5),"")</f>
        <v/>
      </c>
      <c r="Z5" s="360">
        <f>IF($W5=3,($T5),"")</f>
        <v>0</v>
      </c>
      <c r="AA5" s="360" t="str">
        <f>IF($W5=4,($T5),"")</f>
        <v/>
      </c>
      <c r="AB5" s="360" t="str">
        <f>IF($W5=5,($T5),"")</f>
        <v/>
      </c>
      <c r="AC5" s="360" t="str">
        <f>IF($W5=6,($T5),"")</f>
        <v/>
      </c>
      <c r="AD5" s="360" t="str">
        <f>IF($W5=7,($T5),"")</f>
        <v/>
      </c>
    </row>
    <row r="6" spans="1:30" x14ac:dyDescent="0.25">
      <c r="A6" s="777"/>
      <c r="B6" s="780"/>
      <c r="C6" s="355" t="s">
        <v>236</v>
      </c>
      <c r="D6" s="55">
        <v>0</v>
      </c>
      <c r="E6" s="339"/>
      <c r="F6" s="769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7">
        <f t="shared" si="0"/>
        <v>0</v>
      </c>
      <c r="T6" s="344">
        <f t="shared" si="1"/>
        <v>0</v>
      </c>
      <c r="U6" s="346">
        <f t="shared" ref="U6:U14" si="3">T6/1700</f>
        <v>0</v>
      </c>
      <c r="V6" s="345" t="s">
        <v>228</v>
      </c>
      <c r="W6" s="356">
        <f>IF(V6=Tablas!$B$2,Tablas!$C$2,VLOOKUP(V6,Tablas!$B$2:$C$13,2,FALSE))</f>
        <v>3</v>
      </c>
      <c r="X6" s="357">
        <f>VLOOKUP(W6,Tablas!$A$2:$C$13,3,FALSE)</f>
        <v>3</v>
      </c>
      <c r="Y6" s="360" t="str">
        <f t="shared" ref="Y6:Y14" si="4">IF($W6=2,($T6),"")</f>
        <v/>
      </c>
      <c r="Z6" s="360">
        <f t="shared" ref="Z6:Z14" si="5">IF($W6=3,($T6),"")</f>
        <v>0</v>
      </c>
      <c r="AA6" s="360" t="str">
        <f t="shared" ref="AA6:AA14" si="6">IF($W6=4,($T6),"")</f>
        <v/>
      </c>
      <c r="AB6" s="360" t="str">
        <f t="shared" ref="AB6:AB14" si="7">IF($W6=5,($T6),"")</f>
        <v/>
      </c>
      <c r="AC6" s="360" t="str">
        <f t="shared" ref="AC6:AC14" si="8">IF($W6=6,($T6),"")</f>
        <v/>
      </c>
      <c r="AD6" s="360" t="str">
        <f t="shared" ref="AD6:AD14" si="9">IF($W6=7,($T6),"")</f>
        <v/>
      </c>
    </row>
    <row r="7" spans="1:30" x14ac:dyDescent="0.25">
      <c r="A7" s="777"/>
      <c r="B7" s="780"/>
      <c r="C7" s="355" t="s">
        <v>237</v>
      </c>
      <c r="D7" s="59">
        <v>720.1</v>
      </c>
      <c r="E7" s="340"/>
      <c r="F7" s="769"/>
      <c r="G7" s="58"/>
      <c r="H7" s="58"/>
      <c r="I7" s="58"/>
      <c r="J7" s="56">
        <v>4</v>
      </c>
      <c r="K7" s="56">
        <v>8</v>
      </c>
      <c r="L7" s="56">
        <v>8</v>
      </c>
      <c r="M7" s="56">
        <v>8</v>
      </c>
      <c r="N7" s="56">
        <v>8</v>
      </c>
      <c r="O7" s="56">
        <v>8</v>
      </c>
      <c r="P7" s="56">
        <v>4</v>
      </c>
      <c r="Q7" s="58"/>
      <c r="R7" s="58"/>
      <c r="S7" s="57">
        <f t="shared" si="0"/>
        <v>48</v>
      </c>
      <c r="T7" s="344">
        <f t="shared" si="1"/>
        <v>0</v>
      </c>
      <c r="U7" s="346">
        <f t="shared" si="3"/>
        <v>0</v>
      </c>
      <c r="V7" s="345" t="s">
        <v>228</v>
      </c>
      <c r="W7" s="356">
        <f>IF(V7=Tablas!$B$2,Tablas!$C$2,VLOOKUP(V7,Tablas!$B$2:$C$13,2,FALSE))</f>
        <v>3</v>
      </c>
      <c r="X7" s="357">
        <f>VLOOKUP(W7,Tablas!$A$2:$C$13,3,FALSE)</f>
        <v>3</v>
      </c>
      <c r="Y7" s="360" t="str">
        <f t="shared" si="4"/>
        <v/>
      </c>
      <c r="Z7" s="360">
        <f t="shared" si="5"/>
        <v>0</v>
      </c>
      <c r="AA7" s="360" t="str">
        <f t="shared" si="6"/>
        <v/>
      </c>
      <c r="AB7" s="360" t="str">
        <f t="shared" si="7"/>
        <v/>
      </c>
      <c r="AC7" s="360" t="str">
        <f t="shared" si="8"/>
        <v/>
      </c>
      <c r="AD7" s="360" t="str">
        <f t="shared" si="9"/>
        <v/>
      </c>
    </row>
    <row r="8" spans="1:30" x14ac:dyDescent="0.25">
      <c r="A8" s="777"/>
      <c r="B8" s="780"/>
      <c r="C8" s="355" t="s">
        <v>238</v>
      </c>
      <c r="D8" s="59">
        <v>664.87</v>
      </c>
      <c r="E8" s="340"/>
      <c r="F8" s="769"/>
      <c r="G8" s="58" t="s">
        <v>76</v>
      </c>
      <c r="H8" s="58"/>
      <c r="I8" s="58"/>
      <c r="J8" s="56">
        <v>4</v>
      </c>
      <c r="K8" s="56">
        <v>8</v>
      </c>
      <c r="L8" s="56">
        <v>8</v>
      </c>
      <c r="M8" s="56">
        <v>8</v>
      </c>
      <c r="N8" s="56">
        <v>8</v>
      </c>
      <c r="O8" s="56">
        <v>8</v>
      </c>
      <c r="P8" s="56">
        <v>4</v>
      </c>
      <c r="Q8" s="58"/>
      <c r="R8" s="58"/>
      <c r="S8" s="57">
        <f t="shared" ref="S8" si="10">SUM(G8:R8)</f>
        <v>48</v>
      </c>
      <c r="T8" s="344">
        <f t="shared" si="1"/>
        <v>0</v>
      </c>
      <c r="U8" s="346">
        <f t="shared" si="3"/>
        <v>0</v>
      </c>
      <c r="V8" s="345" t="s">
        <v>228</v>
      </c>
      <c r="W8" s="356">
        <f>IF(V8=Tablas!$B$2,Tablas!$C$2,VLOOKUP(V8,Tablas!$B$2:$C$13,2,FALSE))</f>
        <v>3</v>
      </c>
      <c r="X8" s="357">
        <f>VLOOKUP(W8,Tablas!$A$2:$C$13,3,FALSE)</f>
        <v>3</v>
      </c>
      <c r="Y8" s="360" t="str">
        <f t="shared" si="4"/>
        <v/>
      </c>
      <c r="Z8" s="360">
        <f t="shared" si="5"/>
        <v>0</v>
      </c>
      <c r="AA8" s="360" t="str">
        <f t="shared" si="6"/>
        <v/>
      </c>
      <c r="AB8" s="360" t="str">
        <f t="shared" si="7"/>
        <v/>
      </c>
      <c r="AC8" s="360" t="str">
        <f t="shared" si="8"/>
        <v/>
      </c>
      <c r="AD8" s="360" t="str">
        <f t="shared" si="9"/>
        <v/>
      </c>
    </row>
    <row r="9" spans="1:30" x14ac:dyDescent="0.25">
      <c r="A9" s="777"/>
      <c r="B9" s="780"/>
      <c r="C9" s="355" t="s">
        <v>239</v>
      </c>
      <c r="D9" s="59">
        <v>25</v>
      </c>
      <c r="E9" s="340"/>
      <c r="F9" s="769"/>
      <c r="G9" s="58"/>
      <c r="H9" s="58"/>
      <c r="I9" s="58"/>
      <c r="J9" s="56">
        <v>4</v>
      </c>
      <c r="K9" s="56">
        <v>8</v>
      </c>
      <c r="L9" s="56">
        <v>8</v>
      </c>
      <c r="M9" s="56">
        <v>8</v>
      </c>
      <c r="N9" s="56">
        <v>8</v>
      </c>
      <c r="O9" s="56">
        <v>8</v>
      </c>
      <c r="P9" s="56">
        <v>4</v>
      </c>
      <c r="Q9" s="58"/>
      <c r="R9" s="58"/>
      <c r="S9" s="57">
        <f t="shared" si="0"/>
        <v>48</v>
      </c>
      <c r="T9" s="344">
        <f t="shared" si="1"/>
        <v>0</v>
      </c>
      <c r="U9" s="346">
        <f t="shared" si="3"/>
        <v>0</v>
      </c>
      <c r="V9" s="345" t="s">
        <v>228</v>
      </c>
      <c r="W9" s="356">
        <f>IF(V9=Tablas!$B$2,Tablas!$C$2,VLOOKUP(V9,Tablas!$B$2:$C$13,2,FALSE))</f>
        <v>3</v>
      </c>
      <c r="X9" s="357">
        <f>VLOOKUP(W9,Tablas!$A$2:$C$13,3,FALSE)</f>
        <v>3</v>
      </c>
      <c r="Y9" s="360" t="str">
        <f t="shared" si="4"/>
        <v/>
      </c>
      <c r="Z9" s="360">
        <f t="shared" si="5"/>
        <v>0</v>
      </c>
      <c r="AA9" s="360" t="str">
        <f t="shared" si="6"/>
        <v/>
      </c>
      <c r="AB9" s="360" t="str">
        <f t="shared" si="7"/>
        <v/>
      </c>
      <c r="AC9" s="360" t="str">
        <f t="shared" si="8"/>
        <v/>
      </c>
      <c r="AD9" s="360" t="str">
        <f t="shared" si="9"/>
        <v/>
      </c>
    </row>
    <row r="10" spans="1:30" x14ac:dyDescent="0.25">
      <c r="A10" s="777"/>
      <c r="B10" s="780"/>
      <c r="C10" s="355" t="s">
        <v>407</v>
      </c>
      <c r="D10" s="59">
        <v>0</v>
      </c>
      <c r="E10" s="340"/>
      <c r="F10" s="769"/>
      <c r="G10" s="58"/>
      <c r="H10" s="58"/>
      <c r="I10" s="56">
        <v>15</v>
      </c>
      <c r="J10" s="56">
        <v>15</v>
      </c>
      <c r="K10" s="56">
        <v>15</v>
      </c>
      <c r="L10" s="56">
        <v>30</v>
      </c>
      <c r="M10" s="56">
        <v>30</v>
      </c>
      <c r="N10" s="56">
        <v>30</v>
      </c>
      <c r="O10" s="56">
        <v>30</v>
      </c>
      <c r="P10" s="58"/>
      <c r="Q10" s="58"/>
      <c r="R10" s="58"/>
      <c r="S10" s="57">
        <f t="shared" ref="S10:S11" si="11">SUM(G10:R10)</f>
        <v>165</v>
      </c>
      <c r="T10" s="344">
        <f t="shared" si="1"/>
        <v>0</v>
      </c>
      <c r="U10" s="346">
        <f t="shared" si="3"/>
        <v>0</v>
      </c>
      <c r="V10" s="345" t="s">
        <v>229</v>
      </c>
      <c r="W10" s="356">
        <f>IF(V10=Tablas!$B$2,Tablas!$C$2,VLOOKUP(V10,Tablas!$B$2:$C$13,2,FALSE))</f>
        <v>4</v>
      </c>
      <c r="X10" s="357">
        <f>VLOOKUP(W10,Tablas!$A$2:$C$13,3,FALSE)</f>
        <v>4</v>
      </c>
      <c r="Y10" s="360" t="str">
        <f t="shared" si="4"/>
        <v/>
      </c>
      <c r="Z10" s="360" t="str">
        <f t="shared" si="5"/>
        <v/>
      </c>
      <c r="AA10" s="360">
        <f t="shared" si="6"/>
        <v>0</v>
      </c>
      <c r="AB10" s="360" t="str">
        <f t="shared" si="7"/>
        <v/>
      </c>
      <c r="AC10" s="360" t="str">
        <f t="shared" si="8"/>
        <v/>
      </c>
      <c r="AD10" s="360" t="str">
        <f t="shared" si="9"/>
        <v/>
      </c>
    </row>
    <row r="11" spans="1:30" x14ac:dyDescent="0.25">
      <c r="A11" s="777"/>
      <c r="B11" s="780"/>
      <c r="C11" s="355" t="s">
        <v>408</v>
      </c>
      <c r="D11" s="59">
        <v>0</v>
      </c>
      <c r="E11" s="340"/>
      <c r="F11" s="769"/>
      <c r="G11" s="58"/>
      <c r="H11" s="58"/>
      <c r="I11" s="56">
        <v>15</v>
      </c>
      <c r="J11" s="56">
        <v>15</v>
      </c>
      <c r="K11" s="56">
        <v>15</v>
      </c>
      <c r="L11" s="56">
        <v>30</v>
      </c>
      <c r="M11" s="56">
        <v>30</v>
      </c>
      <c r="N11" s="56">
        <v>30</v>
      </c>
      <c r="O11" s="56">
        <v>30</v>
      </c>
      <c r="P11" s="58"/>
      <c r="Q11" s="58"/>
      <c r="R11" s="58"/>
      <c r="S11" s="57">
        <f t="shared" si="11"/>
        <v>165</v>
      </c>
      <c r="T11" s="344">
        <f t="shared" si="1"/>
        <v>0</v>
      </c>
      <c r="U11" s="346">
        <f t="shared" si="3"/>
        <v>0</v>
      </c>
      <c r="V11" s="345" t="s">
        <v>229</v>
      </c>
      <c r="W11" s="356">
        <f>IF(V11=Tablas!$B$2,Tablas!$C$2,VLOOKUP(V11,Tablas!$B$2:$C$13,2,FALSE))</f>
        <v>4</v>
      </c>
      <c r="X11" s="357">
        <f>VLOOKUP(W11,Tablas!$A$2:$C$13,3,FALSE)</f>
        <v>4</v>
      </c>
      <c r="Y11" s="360" t="str">
        <f t="shared" si="4"/>
        <v/>
      </c>
      <c r="Z11" s="360" t="str">
        <f t="shared" si="5"/>
        <v/>
      </c>
      <c r="AA11" s="360">
        <f t="shared" si="6"/>
        <v>0</v>
      </c>
      <c r="AB11" s="360" t="str">
        <f t="shared" si="7"/>
        <v/>
      </c>
      <c r="AC11" s="360" t="str">
        <f t="shared" si="8"/>
        <v/>
      </c>
      <c r="AD11" s="360" t="str">
        <f t="shared" si="9"/>
        <v/>
      </c>
    </row>
    <row r="12" spans="1:30" x14ac:dyDescent="0.25">
      <c r="A12" s="777"/>
      <c r="B12" s="780"/>
      <c r="C12" s="355" t="s">
        <v>242</v>
      </c>
      <c r="D12" s="59">
        <v>16036.99</v>
      </c>
      <c r="E12" s="340"/>
      <c r="F12" s="769"/>
      <c r="G12" s="58"/>
      <c r="H12" s="58"/>
      <c r="I12" s="56">
        <v>15</v>
      </c>
      <c r="J12" s="56">
        <v>15</v>
      </c>
      <c r="K12" s="56">
        <v>15</v>
      </c>
      <c r="L12" s="56">
        <v>30</v>
      </c>
      <c r="M12" s="56">
        <v>30</v>
      </c>
      <c r="N12" s="56">
        <v>30</v>
      </c>
      <c r="O12" s="56">
        <v>30</v>
      </c>
      <c r="P12" s="58"/>
      <c r="Q12" s="58"/>
      <c r="R12" s="58"/>
      <c r="S12" s="57">
        <f t="shared" si="0"/>
        <v>165</v>
      </c>
      <c r="T12" s="344">
        <f t="shared" si="1"/>
        <v>0</v>
      </c>
      <c r="U12" s="346">
        <f t="shared" si="3"/>
        <v>0</v>
      </c>
      <c r="V12" s="345" t="s">
        <v>229</v>
      </c>
      <c r="W12" s="356">
        <f>IF(V12=Tablas!$B$2,Tablas!$C$2,VLOOKUP(V12,Tablas!$B$2:$C$13,2,FALSE))</f>
        <v>4</v>
      </c>
      <c r="X12" s="357">
        <f>VLOOKUP(W12,Tablas!$A$2:$C$13,3,FALSE)</f>
        <v>4</v>
      </c>
      <c r="Y12" s="360" t="str">
        <f t="shared" si="4"/>
        <v/>
      </c>
      <c r="Z12" s="360" t="str">
        <f t="shared" si="5"/>
        <v/>
      </c>
      <c r="AA12" s="360">
        <f t="shared" si="6"/>
        <v>0</v>
      </c>
      <c r="AB12" s="360" t="str">
        <f t="shared" si="7"/>
        <v/>
      </c>
      <c r="AC12" s="360" t="str">
        <f t="shared" si="8"/>
        <v/>
      </c>
      <c r="AD12" s="360" t="str">
        <f t="shared" si="9"/>
        <v/>
      </c>
    </row>
    <row r="13" spans="1:30" x14ac:dyDescent="0.25">
      <c r="A13" s="777"/>
      <c r="B13" s="780"/>
      <c r="C13" s="355" t="s">
        <v>243</v>
      </c>
      <c r="D13" s="59">
        <v>0</v>
      </c>
      <c r="E13" s="340"/>
      <c r="F13" s="769"/>
      <c r="G13" s="58"/>
      <c r="H13" s="58"/>
      <c r="I13" s="56">
        <v>15</v>
      </c>
      <c r="J13" s="56">
        <v>15</v>
      </c>
      <c r="K13" s="56">
        <v>15</v>
      </c>
      <c r="L13" s="56">
        <v>30</v>
      </c>
      <c r="M13" s="56">
        <v>30</v>
      </c>
      <c r="N13" s="56">
        <v>30</v>
      </c>
      <c r="O13" s="56">
        <v>30</v>
      </c>
      <c r="P13" s="58"/>
      <c r="Q13" s="58"/>
      <c r="R13" s="58"/>
      <c r="S13" s="57">
        <f t="shared" ref="S13" si="12">SUM(G13:R13)</f>
        <v>165</v>
      </c>
      <c r="T13" s="344">
        <f t="shared" si="1"/>
        <v>0</v>
      </c>
      <c r="U13" s="346">
        <f t="shared" si="3"/>
        <v>0</v>
      </c>
      <c r="V13" s="345" t="s">
        <v>229</v>
      </c>
      <c r="W13" s="356">
        <f>IF(V13=Tablas!$B$2,Tablas!$C$2,VLOOKUP(V13,Tablas!$B$2:$C$13,2,FALSE))</f>
        <v>4</v>
      </c>
      <c r="X13" s="357">
        <f>VLOOKUP(W13,Tablas!$A$2:$C$13,3,FALSE)</f>
        <v>4</v>
      </c>
      <c r="Y13" s="360" t="str">
        <f t="shared" si="4"/>
        <v/>
      </c>
      <c r="Z13" s="360" t="str">
        <f t="shared" si="5"/>
        <v/>
      </c>
      <c r="AA13" s="360">
        <f t="shared" si="6"/>
        <v>0</v>
      </c>
      <c r="AB13" s="360" t="str">
        <f t="shared" si="7"/>
        <v/>
      </c>
      <c r="AC13" s="360" t="str">
        <f t="shared" si="8"/>
        <v/>
      </c>
      <c r="AD13" s="360" t="str">
        <f t="shared" si="9"/>
        <v/>
      </c>
    </row>
    <row r="14" spans="1:30" x14ac:dyDescent="0.25">
      <c r="A14" s="777"/>
      <c r="B14" s="780"/>
      <c r="C14" s="355" t="s">
        <v>244</v>
      </c>
      <c r="D14" s="59">
        <v>302.83</v>
      </c>
      <c r="E14" s="340"/>
      <c r="F14" s="769"/>
      <c r="G14" s="58"/>
      <c r="H14" s="58"/>
      <c r="I14" s="58"/>
      <c r="J14" s="56">
        <v>4</v>
      </c>
      <c r="K14" s="56">
        <v>8</v>
      </c>
      <c r="L14" s="56">
        <v>8</v>
      </c>
      <c r="M14" s="56">
        <v>8</v>
      </c>
      <c r="N14" s="56">
        <v>8</v>
      </c>
      <c r="O14" s="56">
        <v>8</v>
      </c>
      <c r="P14" s="56">
        <v>4</v>
      </c>
      <c r="Q14" s="58"/>
      <c r="R14" s="58"/>
      <c r="S14" s="57">
        <f t="shared" si="0"/>
        <v>48</v>
      </c>
      <c r="T14" s="344">
        <f t="shared" si="1"/>
        <v>0</v>
      </c>
      <c r="U14" s="346">
        <f t="shared" si="3"/>
        <v>0</v>
      </c>
      <c r="V14" s="345" t="s">
        <v>228</v>
      </c>
      <c r="W14" s="356">
        <f>IF(V14=Tablas!$B$2,Tablas!$C$2,VLOOKUP(V14,Tablas!$B$2:$C$13,2,FALSE))</f>
        <v>3</v>
      </c>
      <c r="X14" s="357">
        <f>VLOOKUP(W14,Tablas!$A$2:$C$13,3,FALSE)</f>
        <v>3</v>
      </c>
      <c r="Y14" s="360" t="str">
        <f t="shared" si="4"/>
        <v/>
      </c>
      <c r="Z14" s="360">
        <f t="shared" si="5"/>
        <v>0</v>
      </c>
      <c r="AA14" s="360" t="str">
        <f t="shared" si="6"/>
        <v/>
      </c>
      <c r="AB14" s="360" t="str">
        <f t="shared" si="7"/>
        <v/>
      </c>
      <c r="AC14" s="360" t="str">
        <f t="shared" si="8"/>
        <v/>
      </c>
      <c r="AD14" s="360" t="str">
        <f t="shared" si="9"/>
        <v/>
      </c>
    </row>
    <row r="15" spans="1:30" ht="15.75" thickBot="1" x14ac:dyDescent="0.25">
      <c r="A15" s="778"/>
      <c r="B15" s="781"/>
      <c r="C15" s="290" t="s">
        <v>240</v>
      </c>
      <c r="D15" s="59">
        <f>SUM(D5:D14)</f>
        <v>17749.79</v>
      </c>
      <c r="T15" s="359">
        <f>SUM(T5:T14)</f>
        <v>0</v>
      </c>
      <c r="U15" s="361">
        <f>SUM(U5:U14)</f>
        <v>0</v>
      </c>
      <c r="Y15" s="359">
        <f>SUM(Y5:Y14)</f>
        <v>0</v>
      </c>
      <c r="Z15" s="359">
        <f>SUM(Z5:Z14)</f>
        <v>0</v>
      </c>
      <c r="AA15" s="359">
        <f t="shared" ref="AA15:AD15" si="13">SUM(AA5:AA14)</f>
        <v>0</v>
      </c>
      <c r="AB15" s="359">
        <f t="shared" si="13"/>
        <v>0</v>
      </c>
      <c r="AC15" s="359">
        <f t="shared" si="13"/>
        <v>0</v>
      </c>
      <c r="AD15" s="359">
        <f t="shared" si="13"/>
        <v>0</v>
      </c>
    </row>
    <row r="16" spans="1:30" ht="45.75" thickBot="1" x14ac:dyDescent="0.3">
      <c r="A16" s="91" t="s">
        <v>217</v>
      </c>
      <c r="B16" s="92" t="s">
        <v>218</v>
      </c>
      <c r="C16" s="347" t="s">
        <v>69</v>
      </c>
      <c r="D16" s="91" t="s">
        <v>219</v>
      </c>
      <c r="E16" s="305" t="s">
        <v>220</v>
      </c>
      <c r="F16" s="341" t="s">
        <v>221</v>
      </c>
      <c r="G16" s="92" t="s">
        <v>222</v>
      </c>
      <c r="H16" s="92" t="s">
        <v>60</v>
      </c>
      <c r="I16" s="92" t="s">
        <v>58</v>
      </c>
      <c r="J16" s="92" t="s">
        <v>61</v>
      </c>
      <c r="K16" s="92" t="s">
        <v>58</v>
      </c>
      <c r="L16" s="92" t="s">
        <v>62</v>
      </c>
      <c r="M16" s="92" t="s">
        <v>62</v>
      </c>
      <c r="N16" s="92" t="s">
        <v>61</v>
      </c>
      <c r="O16" s="92" t="s">
        <v>57</v>
      </c>
      <c r="P16" s="92" t="s">
        <v>63</v>
      </c>
      <c r="Q16" s="92" t="s">
        <v>64</v>
      </c>
      <c r="R16" s="92" t="s">
        <v>59</v>
      </c>
      <c r="S16" s="92" t="s">
        <v>223</v>
      </c>
      <c r="T16" s="92" t="s">
        <v>224</v>
      </c>
      <c r="U16" s="92" t="s">
        <v>225</v>
      </c>
      <c r="V16" s="92" t="s">
        <v>226</v>
      </c>
      <c r="Y16" s="305" t="s">
        <v>227</v>
      </c>
      <c r="Z16" s="305" t="s">
        <v>228</v>
      </c>
      <c r="AA16" s="305" t="s">
        <v>229</v>
      </c>
      <c r="AB16" s="305" t="s">
        <v>230</v>
      </c>
      <c r="AC16" s="305" t="s">
        <v>231</v>
      </c>
      <c r="AD16" s="358" t="s">
        <v>120</v>
      </c>
    </row>
    <row r="17" spans="1:30" x14ac:dyDescent="0.25">
      <c r="A17" s="776" t="s">
        <v>108</v>
      </c>
      <c r="B17" s="785" t="s">
        <v>103</v>
      </c>
      <c r="C17" s="355" t="s">
        <v>241</v>
      </c>
      <c r="D17" s="55">
        <v>0</v>
      </c>
      <c r="E17" s="339"/>
      <c r="F17" s="769"/>
      <c r="G17" s="58"/>
      <c r="H17" s="58"/>
      <c r="I17" s="58"/>
      <c r="J17" s="56">
        <v>1</v>
      </c>
      <c r="K17" s="56">
        <v>2</v>
      </c>
      <c r="L17" s="56">
        <v>2</v>
      </c>
      <c r="M17" s="56">
        <v>2</v>
      </c>
      <c r="N17" s="56">
        <v>2</v>
      </c>
      <c r="O17" s="56">
        <v>2</v>
      </c>
      <c r="P17" s="56">
        <v>1</v>
      </c>
      <c r="Q17" s="58"/>
      <c r="R17" s="58"/>
      <c r="S17" s="57">
        <f t="shared" ref="S17:S26" si="14">SUM(G17:R17)</f>
        <v>12</v>
      </c>
      <c r="T17" s="344">
        <f t="shared" ref="T17:T26" si="15">IF($F17=0,0,($D17/$F17)*$S17)</f>
        <v>0</v>
      </c>
      <c r="U17" s="351">
        <f t="shared" ref="U17:U26" si="16">T17/1700</f>
        <v>0</v>
      </c>
      <c r="V17" s="345" t="s">
        <v>228</v>
      </c>
      <c r="W17" s="356">
        <f>IF(V17=Tablas!$B$2,Tablas!$C$2,VLOOKUP(V17,Tablas!$B$2:$C$13,2,FALSE))</f>
        <v>3</v>
      </c>
      <c r="X17" s="357">
        <f>VLOOKUP(W17,Tablas!$A$2:$C$13,3,FALSE)</f>
        <v>3</v>
      </c>
      <c r="Y17" s="360" t="str">
        <f t="shared" ref="Y17:Y26" si="17">IF($W17=2,($T17),"")</f>
        <v/>
      </c>
      <c r="Z17" s="360">
        <f t="shared" ref="Z17:Z26" si="18">IF($W17=3,($T17),"")</f>
        <v>0</v>
      </c>
      <c r="AA17" s="360" t="str">
        <f t="shared" ref="AA17:AA26" si="19">IF($W17=4,($T17),"")</f>
        <v/>
      </c>
      <c r="AB17" s="360" t="str">
        <f t="shared" ref="AB17:AB26" si="20">IF($W17=5,($T17),"")</f>
        <v/>
      </c>
      <c r="AC17" s="360" t="str">
        <f t="shared" ref="AC17:AC26" si="21">IF($W17=6,($T17),"")</f>
        <v/>
      </c>
      <c r="AD17" s="360" t="str">
        <f t="shared" ref="AD17:AD26" si="22">IF($W17=7,($T17),"")</f>
        <v/>
      </c>
    </row>
    <row r="18" spans="1:30" x14ac:dyDescent="0.25">
      <c r="A18" s="777"/>
      <c r="B18" s="786"/>
      <c r="C18" s="355" t="s">
        <v>236</v>
      </c>
      <c r="D18" s="55">
        <v>0</v>
      </c>
      <c r="E18" s="339"/>
      <c r="F18" s="769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7">
        <f t="shared" si="14"/>
        <v>0</v>
      </c>
      <c r="T18" s="344">
        <f t="shared" si="15"/>
        <v>0</v>
      </c>
      <c r="U18" s="351">
        <f t="shared" si="16"/>
        <v>0</v>
      </c>
      <c r="V18" s="345" t="s">
        <v>228</v>
      </c>
      <c r="W18" s="356">
        <f>IF(V18=Tablas!$B$2,Tablas!$C$2,VLOOKUP(V18,Tablas!$B$2:$C$13,2,FALSE))</f>
        <v>3</v>
      </c>
      <c r="X18" s="357">
        <f>VLOOKUP(W18,Tablas!$A$2:$C$13,3,FALSE)</f>
        <v>3</v>
      </c>
      <c r="Y18" s="360" t="str">
        <f t="shared" si="17"/>
        <v/>
      </c>
      <c r="Z18" s="360">
        <f t="shared" si="18"/>
        <v>0</v>
      </c>
      <c r="AA18" s="360" t="str">
        <f t="shared" si="19"/>
        <v/>
      </c>
      <c r="AB18" s="360" t="str">
        <f t="shared" si="20"/>
        <v/>
      </c>
      <c r="AC18" s="360" t="str">
        <f t="shared" si="21"/>
        <v/>
      </c>
      <c r="AD18" s="360" t="str">
        <f t="shared" si="22"/>
        <v/>
      </c>
    </row>
    <row r="19" spans="1:30" x14ac:dyDescent="0.25">
      <c r="A19" s="777"/>
      <c r="B19" s="786"/>
      <c r="C19" s="355" t="s">
        <v>237</v>
      </c>
      <c r="D19" s="59">
        <v>82.28</v>
      </c>
      <c r="E19" s="340"/>
      <c r="F19" s="769"/>
      <c r="G19" s="58"/>
      <c r="H19" s="58"/>
      <c r="I19" s="58"/>
      <c r="J19" s="56">
        <v>4</v>
      </c>
      <c r="K19" s="56">
        <v>8</v>
      </c>
      <c r="L19" s="56">
        <v>8</v>
      </c>
      <c r="M19" s="56">
        <v>8</v>
      </c>
      <c r="N19" s="56">
        <v>8</v>
      </c>
      <c r="O19" s="56">
        <v>8</v>
      </c>
      <c r="P19" s="56">
        <v>4</v>
      </c>
      <c r="Q19" s="58"/>
      <c r="R19" s="58"/>
      <c r="S19" s="57">
        <f t="shared" si="14"/>
        <v>48</v>
      </c>
      <c r="T19" s="344">
        <f t="shared" si="15"/>
        <v>0</v>
      </c>
      <c r="U19" s="351">
        <f t="shared" si="16"/>
        <v>0</v>
      </c>
      <c r="V19" s="345" t="s">
        <v>228</v>
      </c>
      <c r="W19" s="356">
        <f>IF(V19=Tablas!$B$2,Tablas!$C$2,VLOOKUP(V19,Tablas!$B$2:$C$13,2,FALSE))</f>
        <v>3</v>
      </c>
      <c r="X19" s="357">
        <f>VLOOKUP(W19,Tablas!$A$2:$C$13,3,FALSE)</f>
        <v>3</v>
      </c>
      <c r="Y19" s="360" t="str">
        <f t="shared" si="17"/>
        <v/>
      </c>
      <c r="Z19" s="360">
        <f>IF($W19=3,($T19),"")</f>
        <v>0</v>
      </c>
      <c r="AA19" s="360" t="str">
        <f t="shared" si="19"/>
        <v/>
      </c>
      <c r="AB19" s="360" t="str">
        <f t="shared" si="20"/>
        <v/>
      </c>
      <c r="AC19" s="360" t="str">
        <f t="shared" si="21"/>
        <v/>
      </c>
      <c r="AD19" s="360" t="str">
        <f t="shared" si="22"/>
        <v/>
      </c>
    </row>
    <row r="20" spans="1:30" x14ac:dyDescent="0.25">
      <c r="A20" s="777"/>
      <c r="B20" s="786"/>
      <c r="C20" s="355" t="s">
        <v>238</v>
      </c>
      <c r="D20" s="59">
        <v>285.25</v>
      </c>
      <c r="E20" s="340"/>
      <c r="F20" s="769"/>
      <c r="G20" s="58"/>
      <c r="H20" s="58"/>
      <c r="I20" s="58"/>
      <c r="J20" s="56">
        <v>4</v>
      </c>
      <c r="K20" s="56">
        <v>8</v>
      </c>
      <c r="L20" s="56">
        <v>8</v>
      </c>
      <c r="M20" s="56">
        <v>8</v>
      </c>
      <c r="N20" s="56">
        <v>8</v>
      </c>
      <c r="O20" s="56">
        <v>8</v>
      </c>
      <c r="P20" s="56">
        <v>4</v>
      </c>
      <c r="Q20" s="58"/>
      <c r="R20" s="58"/>
      <c r="S20" s="57">
        <f t="shared" si="14"/>
        <v>48</v>
      </c>
      <c r="T20" s="344">
        <f t="shared" si="15"/>
        <v>0</v>
      </c>
      <c r="U20" s="351">
        <f t="shared" si="16"/>
        <v>0</v>
      </c>
      <c r="V20" s="345" t="s">
        <v>228</v>
      </c>
      <c r="W20" s="356">
        <f>IF(V20=Tablas!$B$2,Tablas!$C$2,VLOOKUP(V20,Tablas!$B$2:$C$13,2,FALSE))</f>
        <v>3</v>
      </c>
      <c r="X20" s="357">
        <f>VLOOKUP(W20,Tablas!$A$2:$C$13,3,FALSE)</f>
        <v>3</v>
      </c>
      <c r="Y20" s="360" t="str">
        <f t="shared" si="17"/>
        <v/>
      </c>
      <c r="Z20" s="360">
        <f t="shared" si="18"/>
        <v>0</v>
      </c>
      <c r="AA20" s="360" t="str">
        <f t="shared" si="19"/>
        <v/>
      </c>
      <c r="AB20" s="360" t="str">
        <f t="shared" si="20"/>
        <v/>
      </c>
      <c r="AC20" s="360" t="str">
        <f t="shared" si="21"/>
        <v/>
      </c>
      <c r="AD20" s="360" t="str">
        <f t="shared" si="22"/>
        <v/>
      </c>
    </row>
    <row r="21" spans="1:30" x14ac:dyDescent="0.25">
      <c r="A21" s="777"/>
      <c r="B21" s="786"/>
      <c r="C21" s="355" t="s">
        <v>239</v>
      </c>
      <c r="D21" s="59">
        <v>15.5</v>
      </c>
      <c r="E21" s="340"/>
      <c r="F21" s="769"/>
      <c r="G21" s="58"/>
      <c r="H21" s="58"/>
      <c r="I21" s="58"/>
      <c r="J21" s="56">
        <v>4</v>
      </c>
      <c r="K21" s="56">
        <v>8</v>
      </c>
      <c r="L21" s="56">
        <v>8</v>
      </c>
      <c r="M21" s="56">
        <v>8</v>
      </c>
      <c r="N21" s="56">
        <v>8</v>
      </c>
      <c r="O21" s="56">
        <v>8</v>
      </c>
      <c r="P21" s="56">
        <v>4</v>
      </c>
      <c r="Q21" s="58"/>
      <c r="R21" s="58"/>
      <c r="S21" s="57">
        <f t="shared" si="14"/>
        <v>48</v>
      </c>
      <c r="T21" s="344">
        <f t="shared" si="15"/>
        <v>0</v>
      </c>
      <c r="U21" s="351">
        <f t="shared" si="16"/>
        <v>0</v>
      </c>
      <c r="V21" s="345" t="s">
        <v>228</v>
      </c>
      <c r="W21" s="356">
        <f>IF(V21=Tablas!$B$2,Tablas!$C$2,VLOOKUP(V21,Tablas!$B$2:$C$13,2,FALSE))</f>
        <v>3</v>
      </c>
      <c r="X21" s="357">
        <f>VLOOKUP(W21,Tablas!$A$2:$C$13,3,FALSE)</f>
        <v>3</v>
      </c>
      <c r="Y21" s="360" t="str">
        <f t="shared" si="17"/>
        <v/>
      </c>
      <c r="Z21" s="360">
        <f t="shared" si="18"/>
        <v>0</v>
      </c>
      <c r="AA21" s="360" t="str">
        <f t="shared" si="19"/>
        <v/>
      </c>
      <c r="AB21" s="360" t="str">
        <f t="shared" si="20"/>
        <v/>
      </c>
      <c r="AC21" s="360" t="str">
        <f t="shared" si="21"/>
        <v/>
      </c>
      <c r="AD21" s="360" t="str">
        <f t="shared" si="22"/>
        <v/>
      </c>
    </row>
    <row r="22" spans="1:30" x14ac:dyDescent="0.25">
      <c r="A22" s="777"/>
      <c r="B22" s="786"/>
      <c r="C22" s="355" t="s">
        <v>407</v>
      </c>
      <c r="D22" s="59">
        <v>4070.94</v>
      </c>
      <c r="E22" s="340"/>
      <c r="F22" s="769"/>
      <c r="G22" s="58"/>
      <c r="H22" s="58"/>
      <c r="I22" s="56">
        <v>15</v>
      </c>
      <c r="J22" s="56">
        <v>15</v>
      </c>
      <c r="K22" s="56">
        <v>15</v>
      </c>
      <c r="L22" s="56">
        <v>30</v>
      </c>
      <c r="M22" s="56">
        <v>30</v>
      </c>
      <c r="N22" s="56">
        <v>30</v>
      </c>
      <c r="O22" s="56">
        <v>30</v>
      </c>
      <c r="P22" s="58"/>
      <c r="Q22" s="58"/>
      <c r="R22" s="58"/>
      <c r="S22" s="57">
        <f t="shared" si="14"/>
        <v>165</v>
      </c>
      <c r="T22" s="344">
        <f t="shared" si="15"/>
        <v>0</v>
      </c>
      <c r="U22" s="351">
        <f t="shared" si="16"/>
        <v>0</v>
      </c>
      <c r="V22" s="345" t="s">
        <v>229</v>
      </c>
      <c r="W22" s="356">
        <f>IF(V22=Tablas!$B$2,Tablas!$C$2,VLOOKUP(V22,Tablas!$B$2:$C$13,2,FALSE))</f>
        <v>4</v>
      </c>
      <c r="X22" s="357">
        <f>VLOOKUP(W22,Tablas!$A$2:$C$13,3,FALSE)</f>
        <v>4</v>
      </c>
      <c r="Y22" s="360" t="str">
        <f t="shared" si="17"/>
        <v/>
      </c>
      <c r="Z22" s="360" t="str">
        <f t="shared" si="18"/>
        <v/>
      </c>
      <c r="AA22" s="360">
        <f t="shared" si="19"/>
        <v>0</v>
      </c>
      <c r="AB22" s="360" t="str">
        <f t="shared" si="20"/>
        <v/>
      </c>
      <c r="AC22" s="360" t="str">
        <f t="shared" si="21"/>
        <v/>
      </c>
      <c r="AD22" s="360" t="str">
        <f t="shared" si="22"/>
        <v/>
      </c>
    </row>
    <row r="23" spans="1:30" x14ac:dyDescent="0.25">
      <c r="A23" s="777"/>
      <c r="B23" s="786"/>
      <c r="C23" s="355" t="s">
        <v>408</v>
      </c>
      <c r="D23" s="59">
        <v>0</v>
      </c>
      <c r="E23" s="340"/>
      <c r="F23" s="769"/>
      <c r="G23" s="58"/>
      <c r="H23" s="58"/>
      <c r="I23" s="56">
        <v>15</v>
      </c>
      <c r="J23" s="56">
        <v>15</v>
      </c>
      <c r="K23" s="56">
        <v>15</v>
      </c>
      <c r="L23" s="56">
        <v>30</v>
      </c>
      <c r="M23" s="56">
        <v>30</v>
      </c>
      <c r="N23" s="56">
        <v>30</v>
      </c>
      <c r="O23" s="56">
        <v>30</v>
      </c>
      <c r="P23" s="58"/>
      <c r="Q23" s="58"/>
      <c r="R23" s="58"/>
      <c r="S23" s="57">
        <f t="shared" si="14"/>
        <v>165</v>
      </c>
      <c r="T23" s="344">
        <f t="shared" si="15"/>
        <v>0</v>
      </c>
      <c r="U23" s="351">
        <f t="shared" si="16"/>
        <v>0</v>
      </c>
      <c r="V23" s="345" t="s">
        <v>229</v>
      </c>
      <c r="W23" s="356">
        <f>IF(V23=Tablas!$B$2,Tablas!$C$2,VLOOKUP(V23,Tablas!$B$2:$C$13,2,FALSE))</f>
        <v>4</v>
      </c>
      <c r="X23" s="357">
        <f>VLOOKUP(W23,Tablas!$A$2:$C$13,3,FALSE)</f>
        <v>4</v>
      </c>
      <c r="Y23" s="360" t="str">
        <f t="shared" si="17"/>
        <v/>
      </c>
      <c r="Z23" s="360" t="str">
        <f t="shared" si="18"/>
        <v/>
      </c>
      <c r="AA23" s="360">
        <f t="shared" si="19"/>
        <v>0</v>
      </c>
      <c r="AB23" s="360" t="str">
        <f t="shared" si="20"/>
        <v/>
      </c>
      <c r="AC23" s="360" t="str">
        <f t="shared" si="21"/>
        <v/>
      </c>
      <c r="AD23" s="360" t="str">
        <f t="shared" si="22"/>
        <v/>
      </c>
    </row>
    <row r="24" spans="1:30" x14ac:dyDescent="0.25">
      <c r="A24" s="777"/>
      <c r="B24" s="786"/>
      <c r="C24" s="355" t="s">
        <v>242</v>
      </c>
      <c r="D24" s="59">
        <v>5940.87</v>
      </c>
      <c r="E24" s="340"/>
      <c r="F24" s="769"/>
      <c r="G24" s="58"/>
      <c r="H24" s="58"/>
      <c r="I24" s="56">
        <v>15</v>
      </c>
      <c r="J24" s="56">
        <v>15</v>
      </c>
      <c r="K24" s="56">
        <v>15</v>
      </c>
      <c r="L24" s="56">
        <v>30</v>
      </c>
      <c r="M24" s="56">
        <v>30</v>
      </c>
      <c r="N24" s="56">
        <v>30</v>
      </c>
      <c r="O24" s="56">
        <v>30</v>
      </c>
      <c r="P24" s="58"/>
      <c r="Q24" s="58"/>
      <c r="R24" s="58"/>
      <c r="S24" s="57">
        <f t="shared" ref="S24:S25" si="23">SUM(G24:R24)</f>
        <v>165</v>
      </c>
      <c r="T24" s="344">
        <f t="shared" si="15"/>
        <v>0</v>
      </c>
      <c r="U24" s="351">
        <f t="shared" si="16"/>
        <v>0</v>
      </c>
      <c r="V24" s="345" t="s">
        <v>229</v>
      </c>
      <c r="W24" s="356">
        <f>IF(V24=Tablas!$B$2,Tablas!$C$2,VLOOKUP(V24,Tablas!$B$2:$C$13,2,FALSE))</f>
        <v>4</v>
      </c>
      <c r="X24" s="357">
        <f>VLOOKUP(W24,Tablas!$A$2:$C$13,3,FALSE)</f>
        <v>4</v>
      </c>
      <c r="Y24" s="360" t="str">
        <f t="shared" si="17"/>
        <v/>
      </c>
      <c r="Z24" s="360" t="str">
        <f t="shared" si="18"/>
        <v/>
      </c>
      <c r="AA24" s="360">
        <f t="shared" si="19"/>
        <v>0</v>
      </c>
      <c r="AB24" s="360" t="str">
        <f t="shared" si="20"/>
        <v/>
      </c>
      <c r="AC24" s="360" t="str">
        <f t="shared" si="21"/>
        <v/>
      </c>
      <c r="AD24" s="360" t="str">
        <f t="shared" si="22"/>
        <v/>
      </c>
    </row>
    <row r="25" spans="1:30" x14ac:dyDescent="0.25">
      <c r="A25" s="777"/>
      <c r="B25" s="786"/>
      <c r="C25" s="355" t="s">
        <v>243</v>
      </c>
      <c r="D25" s="59">
        <v>0</v>
      </c>
      <c r="E25" s="340"/>
      <c r="F25" s="769"/>
      <c r="G25" s="58"/>
      <c r="H25" s="58"/>
      <c r="I25" s="56">
        <v>15</v>
      </c>
      <c r="J25" s="56">
        <v>15</v>
      </c>
      <c r="K25" s="56">
        <v>15</v>
      </c>
      <c r="L25" s="56">
        <v>30</v>
      </c>
      <c r="M25" s="56">
        <v>30</v>
      </c>
      <c r="N25" s="56">
        <v>30</v>
      </c>
      <c r="O25" s="56">
        <v>30</v>
      </c>
      <c r="P25" s="58"/>
      <c r="Q25" s="58"/>
      <c r="R25" s="58"/>
      <c r="S25" s="57">
        <f t="shared" si="23"/>
        <v>165</v>
      </c>
      <c r="T25" s="344">
        <f t="shared" si="15"/>
        <v>0</v>
      </c>
      <c r="U25" s="351">
        <f t="shared" si="16"/>
        <v>0</v>
      </c>
      <c r="V25" s="345" t="s">
        <v>229</v>
      </c>
      <c r="W25" s="356">
        <f>IF(V25=Tablas!$B$2,Tablas!$C$2,VLOOKUP(V25,Tablas!$B$2:$C$13,2,FALSE))</f>
        <v>4</v>
      </c>
      <c r="X25" s="357">
        <f>VLOOKUP(W25,Tablas!$A$2:$C$13,3,FALSE)</f>
        <v>4</v>
      </c>
      <c r="Y25" s="360" t="str">
        <f t="shared" si="17"/>
        <v/>
      </c>
      <c r="Z25" s="360" t="str">
        <f t="shared" si="18"/>
        <v/>
      </c>
      <c r="AA25" s="360">
        <f t="shared" si="19"/>
        <v>0</v>
      </c>
      <c r="AB25" s="360" t="str">
        <f t="shared" si="20"/>
        <v/>
      </c>
      <c r="AC25" s="360" t="str">
        <f t="shared" si="21"/>
        <v/>
      </c>
      <c r="AD25" s="360" t="str">
        <f t="shared" si="22"/>
        <v/>
      </c>
    </row>
    <row r="26" spans="1:30" x14ac:dyDescent="0.25">
      <c r="A26" s="777"/>
      <c r="B26" s="786"/>
      <c r="C26" s="355" t="s">
        <v>244</v>
      </c>
      <c r="D26" s="55">
        <v>0</v>
      </c>
      <c r="E26" s="339"/>
      <c r="F26" s="769"/>
      <c r="G26" s="58"/>
      <c r="H26" s="58"/>
      <c r="I26" s="58"/>
      <c r="J26" s="56">
        <v>4</v>
      </c>
      <c r="K26" s="56">
        <v>8</v>
      </c>
      <c r="L26" s="56">
        <v>8</v>
      </c>
      <c r="M26" s="56">
        <v>8</v>
      </c>
      <c r="N26" s="56">
        <v>8</v>
      </c>
      <c r="O26" s="56">
        <v>8</v>
      </c>
      <c r="P26" s="56">
        <v>4</v>
      </c>
      <c r="Q26" s="58"/>
      <c r="R26" s="58"/>
      <c r="S26" s="57">
        <f t="shared" si="14"/>
        <v>48</v>
      </c>
      <c r="T26" s="344">
        <f t="shared" si="15"/>
        <v>0</v>
      </c>
      <c r="U26" s="351">
        <f t="shared" si="16"/>
        <v>0</v>
      </c>
      <c r="V26" s="345" t="s">
        <v>228</v>
      </c>
      <c r="W26" s="356">
        <f>IF(V26=Tablas!$B$2,Tablas!$C$2,VLOOKUP(V26,Tablas!$B$2:$C$13,2,FALSE))</f>
        <v>3</v>
      </c>
      <c r="X26" s="357">
        <f>VLOOKUP(W26,Tablas!$A$2:$C$13,3,FALSE)</f>
        <v>3</v>
      </c>
      <c r="Y26" s="360" t="str">
        <f t="shared" si="17"/>
        <v/>
      </c>
      <c r="Z26" s="360">
        <f t="shared" si="18"/>
        <v>0</v>
      </c>
      <c r="AA26" s="360" t="str">
        <f t="shared" si="19"/>
        <v/>
      </c>
      <c r="AB26" s="360" t="str">
        <f t="shared" si="20"/>
        <v/>
      </c>
      <c r="AC26" s="360" t="str">
        <f t="shared" si="21"/>
        <v/>
      </c>
      <c r="AD26" s="360" t="str">
        <f t="shared" si="22"/>
        <v/>
      </c>
    </row>
    <row r="27" spans="1:30" ht="15.75" thickBot="1" x14ac:dyDescent="0.25">
      <c r="A27" s="778"/>
      <c r="B27" s="787"/>
      <c r="C27" s="290" t="s">
        <v>240</v>
      </c>
      <c r="D27" s="59">
        <f>SUM(D17:D26)</f>
        <v>10394.84</v>
      </c>
      <c r="T27" s="359">
        <f>SUM(T17:T26)</f>
        <v>0</v>
      </c>
      <c r="U27" s="361">
        <f>SUM(U17:U26)</f>
        <v>0</v>
      </c>
      <c r="Y27" s="359">
        <f>SUM(Y17:Y26)</f>
        <v>0</v>
      </c>
      <c r="Z27" s="359">
        <f>SUM(Z17:Z26)</f>
        <v>0</v>
      </c>
      <c r="AA27" s="359">
        <f t="shared" ref="AA27:AD27" si="24">SUM(AA17:AA26)</f>
        <v>0</v>
      </c>
      <c r="AB27" s="359">
        <f t="shared" si="24"/>
        <v>0</v>
      </c>
      <c r="AC27" s="359">
        <f t="shared" si="24"/>
        <v>0</v>
      </c>
      <c r="AD27" s="359">
        <f t="shared" si="24"/>
        <v>0</v>
      </c>
    </row>
    <row r="28" spans="1:30" ht="45.75" thickBot="1" x14ac:dyDescent="0.3">
      <c r="A28" s="91" t="s">
        <v>217</v>
      </c>
      <c r="B28" s="92" t="s">
        <v>218</v>
      </c>
      <c r="C28" s="347" t="s">
        <v>69</v>
      </c>
      <c r="D28" s="91" t="s">
        <v>219</v>
      </c>
      <c r="E28" s="305" t="s">
        <v>220</v>
      </c>
      <c r="F28" s="341" t="s">
        <v>221</v>
      </c>
      <c r="G28" s="92" t="s">
        <v>222</v>
      </c>
      <c r="H28" s="92" t="s">
        <v>60</v>
      </c>
      <c r="I28" s="92" t="s">
        <v>58</v>
      </c>
      <c r="J28" s="92" t="s">
        <v>61</v>
      </c>
      <c r="K28" s="92" t="s">
        <v>58</v>
      </c>
      <c r="L28" s="92" t="s">
        <v>62</v>
      </c>
      <c r="M28" s="92" t="s">
        <v>62</v>
      </c>
      <c r="N28" s="92" t="s">
        <v>61</v>
      </c>
      <c r="O28" s="92" t="s">
        <v>57</v>
      </c>
      <c r="P28" s="92" t="s">
        <v>63</v>
      </c>
      <c r="Q28" s="92" t="s">
        <v>64</v>
      </c>
      <c r="R28" s="92" t="s">
        <v>59</v>
      </c>
      <c r="S28" s="92" t="s">
        <v>223</v>
      </c>
      <c r="T28" s="92" t="s">
        <v>224</v>
      </c>
      <c r="U28" s="92" t="s">
        <v>225</v>
      </c>
      <c r="V28" s="92" t="s">
        <v>226</v>
      </c>
      <c r="Y28" s="305" t="s">
        <v>227</v>
      </c>
      <c r="Z28" s="305" t="s">
        <v>228</v>
      </c>
      <c r="AA28" s="305" t="s">
        <v>229</v>
      </c>
      <c r="AB28" s="305" t="s">
        <v>230</v>
      </c>
      <c r="AC28" s="305" t="s">
        <v>231</v>
      </c>
      <c r="AD28" s="358" t="s">
        <v>120</v>
      </c>
    </row>
    <row r="29" spans="1:30" ht="14.45" customHeight="1" x14ac:dyDescent="0.25">
      <c r="A29" s="776" t="s">
        <v>109</v>
      </c>
      <c r="B29" s="785" t="s">
        <v>103</v>
      </c>
      <c r="C29" s="355" t="s">
        <v>241</v>
      </c>
      <c r="D29" s="55">
        <v>0</v>
      </c>
      <c r="E29" s="339"/>
      <c r="F29" s="769"/>
      <c r="G29" s="58"/>
      <c r="H29" s="58"/>
      <c r="I29" s="58"/>
      <c r="J29" s="56">
        <v>1</v>
      </c>
      <c r="K29" s="56">
        <v>2</v>
      </c>
      <c r="L29" s="56">
        <v>2</v>
      </c>
      <c r="M29" s="56">
        <v>2</v>
      </c>
      <c r="N29" s="56">
        <v>2</v>
      </c>
      <c r="O29" s="56">
        <v>2</v>
      </c>
      <c r="P29" s="56">
        <v>1</v>
      </c>
      <c r="Q29" s="58"/>
      <c r="R29" s="58"/>
      <c r="S29" s="57">
        <f t="shared" ref="S29:S32" si="25">SUM(G29:R29)</f>
        <v>12</v>
      </c>
      <c r="T29" s="692">
        <f>IF($D29=0,0,($D29/$F29)*$S29)</f>
        <v>0</v>
      </c>
      <c r="U29" s="351">
        <f>T29/1700</f>
        <v>0</v>
      </c>
      <c r="V29" s="345" t="s">
        <v>228</v>
      </c>
      <c r="W29" s="356">
        <f>IF(V29=Tablas!$B$2,Tablas!$C$2,VLOOKUP(V29,Tablas!$B$2:$C$13,2,FALSE))</f>
        <v>3</v>
      </c>
      <c r="X29" s="357">
        <f>VLOOKUP(W29,Tablas!$A$2:$C$13,3,FALSE)</f>
        <v>3</v>
      </c>
      <c r="Y29" s="360" t="str">
        <f>IF($W29=2,($T29),"")</f>
        <v/>
      </c>
      <c r="Z29" s="360">
        <f>IF($W29=3,($T29),"")</f>
        <v>0</v>
      </c>
      <c r="AA29" s="360" t="str">
        <f>IF($W29=4,($T29),"")</f>
        <v/>
      </c>
      <c r="AB29" s="360" t="str">
        <f>IF($W29=5,($T29),"")</f>
        <v/>
      </c>
      <c r="AC29" s="360" t="str">
        <f>IF($W29=6,($T29),"")</f>
        <v/>
      </c>
      <c r="AD29" s="360" t="str">
        <f>IF($W29=7,($T29),"")</f>
        <v/>
      </c>
    </row>
    <row r="30" spans="1:30" x14ac:dyDescent="0.25">
      <c r="A30" s="777"/>
      <c r="B30" s="786"/>
      <c r="C30" s="355" t="s">
        <v>236</v>
      </c>
      <c r="D30" s="55">
        <v>0</v>
      </c>
      <c r="E30" s="339"/>
      <c r="F30" s="769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7">
        <f t="shared" si="25"/>
        <v>0</v>
      </c>
      <c r="T30" s="692">
        <f>IF($F30=0,0,($D30/$F30)*$S30)</f>
        <v>0</v>
      </c>
      <c r="U30" s="351">
        <f>T30/1700</f>
        <v>0</v>
      </c>
      <c r="V30" s="345" t="s">
        <v>228</v>
      </c>
      <c r="W30" s="356">
        <f>IF(V30=Tablas!$B$2,Tablas!$C$2,VLOOKUP(V30,Tablas!$B$2:$C$13,2,FALSE))</f>
        <v>3</v>
      </c>
      <c r="X30" s="357">
        <f>VLOOKUP(W30,Tablas!$A$2:$C$13,3,FALSE)</f>
        <v>3</v>
      </c>
      <c r="Y30" s="360" t="str">
        <f>IF($W30=2,($T30),"")</f>
        <v/>
      </c>
      <c r="Z30" s="360">
        <f>IF($W30=3,($T30),"")</f>
        <v>0</v>
      </c>
      <c r="AA30" s="360" t="str">
        <f>IF($W30=4,($T30),"")</f>
        <v/>
      </c>
      <c r="AB30" s="360" t="str">
        <f>IF($W30=5,($T30),"")</f>
        <v/>
      </c>
      <c r="AC30" s="360" t="str">
        <f>IF($W30=6,($T30),"")</f>
        <v/>
      </c>
      <c r="AD30" s="360" t="str">
        <f>IF($W30=7,($T30),"")</f>
        <v/>
      </c>
    </row>
    <row r="31" spans="1:30" x14ac:dyDescent="0.25">
      <c r="A31" s="777"/>
      <c r="B31" s="786"/>
      <c r="C31" s="355" t="s">
        <v>237</v>
      </c>
      <c r="D31" s="59">
        <v>10</v>
      </c>
      <c r="E31" s="340"/>
      <c r="F31" s="769"/>
      <c r="G31" s="58"/>
      <c r="H31" s="58"/>
      <c r="I31" s="58"/>
      <c r="J31" s="56">
        <v>4</v>
      </c>
      <c r="K31" s="56">
        <v>8</v>
      </c>
      <c r="L31" s="56">
        <v>8</v>
      </c>
      <c r="M31" s="56">
        <v>8</v>
      </c>
      <c r="N31" s="56">
        <v>8</v>
      </c>
      <c r="O31" s="56">
        <v>8</v>
      </c>
      <c r="P31" s="56">
        <v>4</v>
      </c>
      <c r="Q31" s="58"/>
      <c r="R31" s="58"/>
      <c r="S31" s="57">
        <f t="shared" si="25"/>
        <v>48</v>
      </c>
      <c r="T31" s="692">
        <f>IF($F31=0,0,($D31/$F31)*$S31)</f>
        <v>0</v>
      </c>
      <c r="U31" s="351">
        <f>T31/1700</f>
        <v>0</v>
      </c>
      <c r="V31" s="345" t="s">
        <v>228</v>
      </c>
      <c r="W31" s="356">
        <f>IF(V31=Tablas!$B$2,Tablas!$C$2,VLOOKUP(V31,Tablas!$B$2:$C$13,2,FALSE))</f>
        <v>3</v>
      </c>
      <c r="X31" s="357">
        <f>VLOOKUP(W31,Tablas!$A$2:$C$13,3,FALSE)</f>
        <v>3</v>
      </c>
      <c r="Y31" s="360" t="str">
        <f>IF($W31=2,($T31),"")</f>
        <v/>
      </c>
      <c r="Z31" s="360">
        <f>IF($W31=3,($T31),"")</f>
        <v>0</v>
      </c>
      <c r="AA31" s="360" t="str">
        <f>IF($W31=4,($T31),"")</f>
        <v/>
      </c>
      <c r="AB31" s="360" t="str">
        <f>IF($W31=5,($T31),"")</f>
        <v/>
      </c>
      <c r="AC31" s="360" t="str">
        <f>IF($W31=6,($T31),"")</f>
        <v/>
      </c>
      <c r="AD31" s="360" t="str">
        <f>IF($W31=7,($T31),"")</f>
        <v/>
      </c>
    </row>
    <row r="32" spans="1:30" x14ac:dyDescent="0.25">
      <c r="A32" s="777"/>
      <c r="B32" s="786"/>
      <c r="C32" s="355" t="s">
        <v>244</v>
      </c>
      <c r="D32" s="59">
        <v>1500</v>
      </c>
      <c r="E32" s="340"/>
      <c r="F32" s="769"/>
      <c r="G32" s="58"/>
      <c r="H32" s="58"/>
      <c r="I32" s="58"/>
      <c r="J32" s="56">
        <v>4</v>
      </c>
      <c r="K32" s="56">
        <v>8</v>
      </c>
      <c r="L32" s="56">
        <v>8</v>
      </c>
      <c r="M32" s="56">
        <v>8</v>
      </c>
      <c r="N32" s="56">
        <v>8</v>
      </c>
      <c r="O32" s="56">
        <v>8</v>
      </c>
      <c r="P32" s="56">
        <v>4</v>
      </c>
      <c r="Q32" s="58"/>
      <c r="R32" s="58"/>
      <c r="S32" s="57">
        <f t="shared" si="25"/>
        <v>48</v>
      </c>
      <c r="T32" s="692">
        <f>IF($F32=0,0,($D32/$F32)*$S32)</f>
        <v>0</v>
      </c>
      <c r="U32" s="351">
        <f>T32/1700</f>
        <v>0</v>
      </c>
      <c r="V32" s="345" t="s">
        <v>228</v>
      </c>
      <c r="W32" s="356">
        <f>IF(V32=Tablas!$B$2,Tablas!$C$2,VLOOKUP(V32,Tablas!$B$2:$C$13,2,FALSE))</f>
        <v>3</v>
      </c>
      <c r="X32" s="357">
        <f>VLOOKUP(W32,Tablas!$A$2:$C$13,3,FALSE)</f>
        <v>3</v>
      </c>
      <c r="Y32" s="360" t="str">
        <f>IF($W32=2,($T32),"")</f>
        <v/>
      </c>
      <c r="Z32" s="360">
        <f>IF($W32=3,($T32),"")</f>
        <v>0</v>
      </c>
      <c r="AA32" s="360" t="str">
        <f>IF($W32=4,($T32),"")</f>
        <v/>
      </c>
      <c r="AB32" s="360" t="str">
        <f>IF($W32=5,($T32),"")</f>
        <v/>
      </c>
      <c r="AC32" s="360" t="str">
        <f>IF($W32=6,($T32),"")</f>
        <v/>
      </c>
      <c r="AD32" s="360" t="str">
        <f>IF($W32=7,($T32),"")</f>
        <v/>
      </c>
    </row>
    <row r="33" spans="1:30" ht="15.75" thickBot="1" x14ac:dyDescent="0.25">
      <c r="A33" s="778"/>
      <c r="B33" s="787"/>
      <c r="C33" s="290" t="s">
        <v>240</v>
      </c>
      <c r="D33" s="59">
        <f>SUM(D29:D32)</f>
        <v>1510</v>
      </c>
      <c r="T33" s="359">
        <f>SUM(T29:T32)</f>
        <v>0</v>
      </c>
      <c r="U33" s="361">
        <f>SUM(U29:U32)</f>
        <v>0</v>
      </c>
      <c r="Y33" s="359">
        <f t="shared" ref="Y33:AD33" si="26">SUM(Y29:Y32)</f>
        <v>0</v>
      </c>
      <c r="Z33" s="359">
        <f t="shared" si="26"/>
        <v>0</v>
      </c>
      <c r="AA33" s="359">
        <f t="shared" si="26"/>
        <v>0</v>
      </c>
      <c r="AB33" s="359">
        <f t="shared" si="26"/>
        <v>0</v>
      </c>
      <c r="AC33" s="359">
        <f t="shared" si="26"/>
        <v>0</v>
      </c>
      <c r="AD33" s="359">
        <f t="shared" si="26"/>
        <v>0</v>
      </c>
    </row>
    <row r="34" spans="1:30" ht="45.75" thickBot="1" x14ac:dyDescent="0.3">
      <c r="A34" s="91" t="s">
        <v>217</v>
      </c>
      <c r="B34" s="92" t="s">
        <v>218</v>
      </c>
      <c r="C34" s="347" t="s">
        <v>69</v>
      </c>
      <c r="D34" s="91" t="s">
        <v>219</v>
      </c>
      <c r="E34" s="305" t="s">
        <v>220</v>
      </c>
      <c r="F34" s="341" t="s">
        <v>221</v>
      </c>
      <c r="G34" s="92" t="s">
        <v>222</v>
      </c>
      <c r="H34" s="92" t="s">
        <v>60</v>
      </c>
      <c r="I34" s="92" t="s">
        <v>58</v>
      </c>
      <c r="J34" s="92" t="s">
        <v>61</v>
      </c>
      <c r="K34" s="92" t="s">
        <v>58</v>
      </c>
      <c r="L34" s="92" t="s">
        <v>62</v>
      </c>
      <c r="M34" s="92" t="s">
        <v>62</v>
      </c>
      <c r="N34" s="92" t="s">
        <v>61</v>
      </c>
      <c r="O34" s="92" t="s">
        <v>57</v>
      </c>
      <c r="P34" s="92" t="s">
        <v>63</v>
      </c>
      <c r="Q34" s="92" t="s">
        <v>64</v>
      </c>
      <c r="R34" s="92" t="s">
        <v>59</v>
      </c>
      <c r="S34" s="92" t="s">
        <v>223</v>
      </c>
      <c r="T34" s="92" t="s">
        <v>224</v>
      </c>
      <c r="U34" s="92" t="s">
        <v>225</v>
      </c>
      <c r="V34" s="92" t="s">
        <v>226</v>
      </c>
      <c r="Y34" s="305" t="s">
        <v>227</v>
      </c>
      <c r="Z34" s="305" t="s">
        <v>228</v>
      </c>
      <c r="AA34" s="305" t="s">
        <v>229</v>
      </c>
      <c r="AB34" s="305" t="s">
        <v>230</v>
      </c>
      <c r="AC34" s="305" t="s">
        <v>231</v>
      </c>
      <c r="AD34" s="358" t="s">
        <v>120</v>
      </c>
    </row>
    <row r="35" spans="1:30" x14ac:dyDescent="0.25">
      <c r="A35" s="776" t="s">
        <v>409</v>
      </c>
      <c r="B35" s="785" t="s">
        <v>103</v>
      </c>
      <c r="C35" s="355" t="s">
        <v>241</v>
      </c>
      <c r="D35" s="55">
        <v>0</v>
      </c>
      <c r="E35" s="339"/>
      <c r="F35" s="769"/>
      <c r="G35" s="58"/>
      <c r="H35" s="58"/>
      <c r="I35" s="58"/>
      <c r="J35" s="56">
        <v>1</v>
      </c>
      <c r="K35" s="56">
        <v>2</v>
      </c>
      <c r="L35" s="56">
        <v>2</v>
      </c>
      <c r="M35" s="56">
        <v>2</v>
      </c>
      <c r="N35" s="56">
        <v>2</v>
      </c>
      <c r="O35" s="56">
        <v>2</v>
      </c>
      <c r="P35" s="56">
        <v>1</v>
      </c>
      <c r="Q35" s="58"/>
      <c r="R35" s="58"/>
      <c r="S35" s="57">
        <f t="shared" ref="S35:S36" si="27">SUM(G35:R35)</f>
        <v>12</v>
      </c>
      <c r="T35" s="344">
        <f t="shared" ref="T35:T36" si="28">IF($D35=0,0,($D35/$F35)*$S35)</f>
        <v>0</v>
      </c>
      <c r="U35" s="351">
        <f t="shared" ref="U35:U36" si="29">T35/1700</f>
        <v>0</v>
      </c>
      <c r="V35" s="345" t="s">
        <v>228</v>
      </c>
      <c r="W35" s="356">
        <f>IF(V35=Tablas!$B$2,Tablas!$C$2,VLOOKUP(V35,Tablas!$B$2:$C$13,2,FALSE))</f>
        <v>3</v>
      </c>
      <c r="X35" s="357">
        <f>VLOOKUP(W35,Tablas!$A$2:$C$13,3,FALSE)</f>
        <v>3</v>
      </c>
      <c r="Y35" s="360" t="str">
        <f t="shared" ref="Y35:Y36" si="30">IF($W35=2,($T35),"")</f>
        <v/>
      </c>
      <c r="Z35" s="360">
        <f t="shared" ref="Z35:Z36" si="31">IF($W35=3,($T35),"")</f>
        <v>0</v>
      </c>
      <c r="AA35" s="360" t="str">
        <f t="shared" ref="AA35:AA36" si="32">IF($W35=4,($T35),"")</f>
        <v/>
      </c>
      <c r="AB35" s="360" t="str">
        <f t="shared" ref="AB35:AB36" si="33">IF($W35=5,($T35),"")</f>
        <v/>
      </c>
      <c r="AC35" s="360" t="str">
        <f t="shared" ref="AC35:AC36" si="34">IF($W35=6,($T35),"")</f>
        <v/>
      </c>
      <c r="AD35" s="360" t="str">
        <f t="shared" ref="AD35:AD36" si="35">IF($W35=7,($T35),"")</f>
        <v/>
      </c>
    </row>
    <row r="36" spans="1:30" x14ac:dyDescent="0.25">
      <c r="A36" s="777"/>
      <c r="B36" s="786"/>
      <c r="C36" s="355" t="s">
        <v>236</v>
      </c>
      <c r="D36" s="55">
        <v>0</v>
      </c>
      <c r="E36" s="339"/>
      <c r="F36" s="769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7">
        <f t="shared" si="27"/>
        <v>0</v>
      </c>
      <c r="T36" s="344">
        <f t="shared" si="28"/>
        <v>0</v>
      </c>
      <c r="U36" s="351">
        <f t="shared" si="29"/>
        <v>0</v>
      </c>
      <c r="V36" s="345" t="s">
        <v>228</v>
      </c>
      <c r="W36" s="356">
        <f>IF(V36=Tablas!$B$2,Tablas!$C$2,VLOOKUP(V36,Tablas!$B$2:$C$13,2,FALSE))</f>
        <v>3</v>
      </c>
      <c r="X36" s="357">
        <f>VLOOKUP(W36,Tablas!$A$2:$C$13,3,FALSE)</f>
        <v>3</v>
      </c>
      <c r="Y36" s="360" t="str">
        <f t="shared" si="30"/>
        <v/>
      </c>
      <c r="Z36" s="360">
        <f t="shared" si="31"/>
        <v>0</v>
      </c>
      <c r="AA36" s="360" t="str">
        <f t="shared" si="32"/>
        <v/>
      </c>
      <c r="AB36" s="360" t="str">
        <f t="shared" si="33"/>
        <v/>
      </c>
      <c r="AC36" s="360" t="str">
        <f t="shared" si="34"/>
        <v/>
      </c>
      <c r="AD36" s="360" t="str">
        <f t="shared" si="35"/>
        <v/>
      </c>
    </row>
    <row r="37" spans="1:30" ht="15.75" thickBot="1" x14ac:dyDescent="0.25">
      <c r="A37" s="778"/>
      <c r="B37" s="787"/>
      <c r="C37" s="290" t="s">
        <v>240</v>
      </c>
      <c r="D37" s="59">
        <f>SUM(D35:D36)</f>
        <v>0</v>
      </c>
      <c r="T37" s="359">
        <f>SUM(T35:T36)</f>
        <v>0</v>
      </c>
      <c r="U37" s="361">
        <f>SUM(U35:U36)</f>
        <v>0</v>
      </c>
      <c r="Y37" s="359">
        <f t="shared" ref="Y37:AD37" si="36">SUM(Y35:Y36)</f>
        <v>0</v>
      </c>
      <c r="Z37" s="359">
        <f t="shared" si="36"/>
        <v>0</v>
      </c>
      <c r="AA37" s="359">
        <f t="shared" si="36"/>
        <v>0</v>
      </c>
      <c r="AB37" s="359">
        <f t="shared" si="36"/>
        <v>0</v>
      </c>
      <c r="AC37" s="359">
        <f t="shared" si="36"/>
        <v>0</v>
      </c>
      <c r="AD37" s="359">
        <f t="shared" si="36"/>
        <v>0</v>
      </c>
    </row>
    <row r="38" spans="1:30" ht="45.75" thickBot="1" x14ac:dyDescent="0.3">
      <c r="A38" s="91" t="s">
        <v>217</v>
      </c>
      <c r="B38" s="92" t="s">
        <v>218</v>
      </c>
      <c r="C38" s="347" t="s">
        <v>69</v>
      </c>
      <c r="D38" s="91" t="s">
        <v>219</v>
      </c>
      <c r="E38" s="305" t="s">
        <v>220</v>
      </c>
      <c r="F38" s="341" t="s">
        <v>221</v>
      </c>
      <c r="G38" s="92" t="s">
        <v>222</v>
      </c>
      <c r="H38" s="92" t="s">
        <v>60</v>
      </c>
      <c r="I38" s="92" t="s">
        <v>58</v>
      </c>
      <c r="J38" s="92" t="s">
        <v>61</v>
      </c>
      <c r="K38" s="92" t="s">
        <v>58</v>
      </c>
      <c r="L38" s="92" t="s">
        <v>62</v>
      </c>
      <c r="M38" s="92" t="s">
        <v>62</v>
      </c>
      <c r="N38" s="92" t="s">
        <v>61</v>
      </c>
      <c r="O38" s="92" t="s">
        <v>57</v>
      </c>
      <c r="P38" s="92" t="s">
        <v>63</v>
      </c>
      <c r="Q38" s="92" t="s">
        <v>64</v>
      </c>
      <c r="R38" s="92" t="s">
        <v>59</v>
      </c>
      <c r="S38" s="92" t="s">
        <v>223</v>
      </c>
      <c r="T38" s="92" t="s">
        <v>224</v>
      </c>
      <c r="U38" s="92" t="s">
        <v>225</v>
      </c>
      <c r="V38" s="92" t="s">
        <v>226</v>
      </c>
      <c r="Y38" s="305" t="s">
        <v>227</v>
      </c>
      <c r="Z38" s="305" t="s">
        <v>228</v>
      </c>
      <c r="AA38" s="305" t="s">
        <v>229</v>
      </c>
      <c r="AB38" s="305" t="s">
        <v>230</v>
      </c>
      <c r="AC38" s="305" t="s">
        <v>231</v>
      </c>
      <c r="AD38" s="358" t="s">
        <v>120</v>
      </c>
    </row>
    <row r="39" spans="1:30" x14ac:dyDescent="0.25">
      <c r="A39" s="776" t="s">
        <v>232</v>
      </c>
      <c r="B39" s="779" t="s">
        <v>103</v>
      </c>
      <c r="C39" s="355" t="s">
        <v>241</v>
      </c>
      <c r="D39" s="338">
        <f>+D5+D17+D29+D35</f>
        <v>0</v>
      </c>
      <c r="E39" s="339"/>
      <c r="F39" s="769"/>
      <c r="G39" s="348"/>
      <c r="H39" s="348"/>
      <c r="I39" s="348"/>
      <c r="J39" s="349">
        <v>1</v>
      </c>
      <c r="K39" s="349">
        <v>2</v>
      </c>
      <c r="L39" s="349">
        <v>2</v>
      </c>
      <c r="M39" s="349">
        <v>2</v>
      </c>
      <c r="N39" s="349">
        <v>2</v>
      </c>
      <c r="O39" s="349">
        <v>2</v>
      </c>
      <c r="P39" s="349">
        <v>1</v>
      </c>
      <c r="Q39" s="348"/>
      <c r="R39" s="348"/>
      <c r="S39" s="350">
        <f t="shared" ref="S39:S48" si="37">SUM(G39:R39)</f>
        <v>12</v>
      </c>
      <c r="T39" s="344">
        <f>+T5+T17+T29+T35</f>
        <v>0</v>
      </c>
      <c r="U39" s="351">
        <f t="shared" ref="U39:U48" si="38">T39/1700</f>
        <v>0</v>
      </c>
      <c r="V39" s="345" t="s">
        <v>228</v>
      </c>
      <c r="W39" s="356">
        <f>IF(V39=Tablas!$B$2,Tablas!$C$2,VLOOKUP(V39,Tablas!$B$2:$C$13,2,FALSE))</f>
        <v>3</v>
      </c>
      <c r="X39" s="357">
        <f>VLOOKUP(W39,Tablas!$A$2:$C$13,3,FALSE)</f>
        <v>3</v>
      </c>
      <c r="Y39" s="360" t="str">
        <f>IF($W39=2,($T39),"")</f>
        <v/>
      </c>
      <c r="Z39" s="360">
        <f>IF($W39=3,($T39),"")</f>
        <v>0</v>
      </c>
      <c r="AA39" s="360" t="str">
        <f>IF($W39=4,($T39),"")</f>
        <v/>
      </c>
      <c r="AB39" s="360" t="str">
        <f>IF($W39=5,($T39),"")</f>
        <v/>
      </c>
      <c r="AC39" s="360" t="str">
        <f>IF($W39=6,($T39),"")</f>
        <v/>
      </c>
      <c r="AD39" s="360" t="str">
        <f>IF($W39=7,($T39),"")</f>
        <v/>
      </c>
    </row>
    <row r="40" spans="1:30" x14ac:dyDescent="0.25">
      <c r="A40" s="777"/>
      <c r="B40" s="780"/>
      <c r="C40" s="355" t="s">
        <v>236</v>
      </c>
      <c r="D40" s="55">
        <f>+D6+D18+D30+D36</f>
        <v>0</v>
      </c>
      <c r="E40" s="339"/>
      <c r="F40" s="769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7">
        <f t="shared" si="37"/>
        <v>0</v>
      </c>
      <c r="T40" s="344">
        <f>+T6+T18+T30+T36</f>
        <v>0</v>
      </c>
      <c r="U40" s="346">
        <f t="shared" si="38"/>
        <v>0</v>
      </c>
      <c r="V40" s="345" t="s">
        <v>228</v>
      </c>
      <c r="W40" s="356">
        <f>IF(V40=Tablas!$B$2,Tablas!$C$2,VLOOKUP(V40,Tablas!$B$2:$C$13,2,FALSE))</f>
        <v>3</v>
      </c>
      <c r="X40" s="357">
        <f>VLOOKUP(W40,Tablas!$A$2:$C$13,3,FALSE)</f>
        <v>3</v>
      </c>
      <c r="Y40" s="360" t="str">
        <f t="shared" ref="Y40:Y48" si="39">IF($W40=2,($T40),"")</f>
        <v/>
      </c>
      <c r="Z40" s="360">
        <f t="shared" ref="Z40:Z48" si="40">IF($W40=3,($T40),"")</f>
        <v>0</v>
      </c>
      <c r="AA40" s="360" t="str">
        <f t="shared" ref="AA40:AA48" si="41">IF($W40=4,($T40),"")</f>
        <v/>
      </c>
      <c r="AB40" s="360" t="str">
        <f t="shared" ref="AB40:AB48" si="42">IF($W40=5,($T40),"")</f>
        <v/>
      </c>
      <c r="AC40" s="360" t="str">
        <f t="shared" ref="AC40:AC48" si="43">IF($W40=6,($T40),"")</f>
        <v/>
      </c>
      <c r="AD40" s="360" t="str">
        <f t="shared" ref="AD40:AD48" si="44">IF($W40=7,($T40),"")</f>
        <v/>
      </c>
    </row>
    <row r="41" spans="1:30" x14ac:dyDescent="0.25">
      <c r="A41" s="777"/>
      <c r="B41" s="780"/>
      <c r="C41" s="355" t="s">
        <v>237</v>
      </c>
      <c r="D41" s="59">
        <f>+D7+D19+D31</f>
        <v>812.38</v>
      </c>
      <c r="E41" s="340"/>
      <c r="F41" s="769"/>
      <c r="G41" s="58"/>
      <c r="H41" s="58"/>
      <c r="I41" s="58"/>
      <c r="J41" s="56">
        <v>4</v>
      </c>
      <c r="K41" s="56">
        <v>8</v>
      </c>
      <c r="L41" s="56">
        <v>8</v>
      </c>
      <c r="M41" s="56">
        <v>8</v>
      </c>
      <c r="N41" s="56">
        <v>8</v>
      </c>
      <c r="O41" s="56">
        <v>8</v>
      </c>
      <c r="P41" s="56">
        <v>4</v>
      </c>
      <c r="Q41" s="58"/>
      <c r="R41" s="58"/>
      <c r="S41" s="57">
        <f t="shared" si="37"/>
        <v>48</v>
      </c>
      <c r="T41" s="344">
        <f>+T7+T19+T31</f>
        <v>0</v>
      </c>
      <c r="U41" s="346">
        <f t="shared" si="38"/>
        <v>0</v>
      </c>
      <c r="V41" s="345" t="s">
        <v>228</v>
      </c>
      <c r="W41" s="356">
        <f>IF(V41=Tablas!$B$2,Tablas!$C$2,VLOOKUP(V41,Tablas!$B$2:$C$13,2,FALSE))</f>
        <v>3</v>
      </c>
      <c r="X41" s="357">
        <f>VLOOKUP(W41,Tablas!$A$2:$C$13,3,FALSE)</f>
        <v>3</v>
      </c>
      <c r="Y41" s="360" t="str">
        <f t="shared" si="39"/>
        <v/>
      </c>
      <c r="Z41" s="360">
        <f t="shared" si="40"/>
        <v>0</v>
      </c>
      <c r="AA41" s="360" t="str">
        <f t="shared" si="41"/>
        <v/>
      </c>
      <c r="AB41" s="360" t="str">
        <f t="shared" si="42"/>
        <v/>
      </c>
      <c r="AC41" s="360" t="str">
        <f t="shared" si="43"/>
        <v/>
      </c>
      <c r="AD41" s="360" t="str">
        <f t="shared" si="44"/>
        <v/>
      </c>
    </row>
    <row r="42" spans="1:30" x14ac:dyDescent="0.25">
      <c r="A42" s="777"/>
      <c r="B42" s="780"/>
      <c r="C42" s="355" t="s">
        <v>238</v>
      </c>
      <c r="D42" s="59">
        <f t="shared" ref="D42:D47" si="45">+D8+D20</f>
        <v>950.12</v>
      </c>
      <c r="E42" s="340"/>
      <c r="F42" s="769"/>
      <c r="G42" s="58" t="s">
        <v>76</v>
      </c>
      <c r="H42" s="58"/>
      <c r="I42" s="58"/>
      <c r="J42" s="56">
        <v>4</v>
      </c>
      <c r="K42" s="56">
        <v>8</v>
      </c>
      <c r="L42" s="56">
        <v>8</v>
      </c>
      <c r="M42" s="56">
        <v>8</v>
      </c>
      <c r="N42" s="56">
        <v>8</v>
      </c>
      <c r="O42" s="56">
        <v>8</v>
      </c>
      <c r="P42" s="56">
        <v>4</v>
      </c>
      <c r="Q42" s="58"/>
      <c r="R42" s="58"/>
      <c r="S42" s="57">
        <f t="shared" si="37"/>
        <v>48</v>
      </c>
      <c r="T42" s="344">
        <f t="shared" ref="T42:T47" si="46">+T8+T20</f>
        <v>0</v>
      </c>
      <c r="U42" s="346">
        <f t="shared" si="38"/>
        <v>0</v>
      </c>
      <c r="V42" s="345" t="s">
        <v>228</v>
      </c>
      <c r="W42" s="356">
        <f>IF(V42=Tablas!$B$2,Tablas!$C$2,VLOOKUP(V42,Tablas!$B$2:$C$13,2,FALSE))</f>
        <v>3</v>
      </c>
      <c r="X42" s="357">
        <f>VLOOKUP(W42,Tablas!$A$2:$C$13,3,FALSE)</f>
        <v>3</v>
      </c>
      <c r="Y42" s="360" t="str">
        <f t="shared" si="39"/>
        <v/>
      </c>
      <c r="Z42" s="360">
        <f t="shared" si="40"/>
        <v>0</v>
      </c>
      <c r="AA42" s="360" t="str">
        <f t="shared" si="41"/>
        <v/>
      </c>
      <c r="AB42" s="360" t="str">
        <f t="shared" si="42"/>
        <v/>
      </c>
      <c r="AC42" s="360" t="str">
        <f t="shared" si="43"/>
        <v/>
      </c>
      <c r="AD42" s="360" t="str">
        <f t="shared" si="44"/>
        <v/>
      </c>
    </row>
    <row r="43" spans="1:30" x14ac:dyDescent="0.25">
      <c r="A43" s="777"/>
      <c r="B43" s="780"/>
      <c r="C43" s="355" t="s">
        <v>239</v>
      </c>
      <c r="D43" s="59">
        <f t="shared" si="45"/>
        <v>40.5</v>
      </c>
      <c r="E43" s="340"/>
      <c r="F43" s="769"/>
      <c r="G43" s="58"/>
      <c r="H43" s="58"/>
      <c r="I43" s="58"/>
      <c r="J43" s="56">
        <v>4</v>
      </c>
      <c r="K43" s="56">
        <v>8</v>
      </c>
      <c r="L43" s="56">
        <v>8</v>
      </c>
      <c r="M43" s="56">
        <v>8</v>
      </c>
      <c r="N43" s="56">
        <v>8</v>
      </c>
      <c r="O43" s="56">
        <v>8</v>
      </c>
      <c r="P43" s="56">
        <v>4</v>
      </c>
      <c r="Q43" s="58"/>
      <c r="R43" s="58"/>
      <c r="S43" s="57">
        <f t="shared" si="37"/>
        <v>48</v>
      </c>
      <c r="T43" s="344">
        <f t="shared" si="46"/>
        <v>0</v>
      </c>
      <c r="U43" s="346">
        <f t="shared" si="38"/>
        <v>0</v>
      </c>
      <c r="V43" s="345" t="s">
        <v>228</v>
      </c>
      <c r="W43" s="356">
        <f>IF(V43=Tablas!$B$2,Tablas!$C$2,VLOOKUP(V43,Tablas!$B$2:$C$13,2,FALSE))</f>
        <v>3</v>
      </c>
      <c r="X43" s="357">
        <f>VLOOKUP(W43,Tablas!$A$2:$C$13,3,FALSE)</f>
        <v>3</v>
      </c>
      <c r="Y43" s="360" t="str">
        <f t="shared" si="39"/>
        <v/>
      </c>
      <c r="Z43" s="360">
        <f t="shared" si="40"/>
        <v>0</v>
      </c>
      <c r="AA43" s="360" t="str">
        <f t="shared" si="41"/>
        <v/>
      </c>
      <c r="AB43" s="360" t="str">
        <f t="shared" si="42"/>
        <v/>
      </c>
      <c r="AC43" s="360" t="str">
        <f t="shared" si="43"/>
        <v/>
      </c>
      <c r="AD43" s="360" t="str">
        <f t="shared" si="44"/>
        <v/>
      </c>
    </row>
    <row r="44" spans="1:30" x14ac:dyDescent="0.25">
      <c r="A44" s="777"/>
      <c r="B44" s="780"/>
      <c r="C44" s="355" t="s">
        <v>407</v>
      </c>
      <c r="D44" s="59">
        <f t="shared" si="45"/>
        <v>4070.94</v>
      </c>
      <c r="E44" s="340"/>
      <c r="F44" s="769"/>
      <c r="G44" s="58"/>
      <c r="H44" s="58"/>
      <c r="I44" s="56">
        <v>15</v>
      </c>
      <c r="J44" s="56">
        <v>15</v>
      </c>
      <c r="K44" s="56">
        <v>15</v>
      </c>
      <c r="L44" s="56">
        <v>30</v>
      </c>
      <c r="M44" s="56">
        <v>30</v>
      </c>
      <c r="N44" s="56">
        <v>30</v>
      </c>
      <c r="O44" s="56">
        <v>30</v>
      </c>
      <c r="P44" s="58"/>
      <c r="Q44" s="58"/>
      <c r="R44" s="58"/>
      <c r="S44" s="57">
        <f t="shared" si="37"/>
        <v>165</v>
      </c>
      <c r="T44" s="344">
        <f t="shared" si="46"/>
        <v>0</v>
      </c>
      <c r="U44" s="346">
        <f t="shared" si="38"/>
        <v>0</v>
      </c>
      <c r="V44" s="345" t="s">
        <v>229</v>
      </c>
      <c r="W44" s="356">
        <f>IF(V44=Tablas!$B$2,Tablas!$C$2,VLOOKUP(V44,Tablas!$B$2:$C$13,2,FALSE))</f>
        <v>4</v>
      </c>
      <c r="X44" s="357">
        <f>VLOOKUP(W44,Tablas!$A$2:$C$13,3,FALSE)</f>
        <v>4</v>
      </c>
      <c r="Y44" s="360" t="str">
        <f t="shared" si="39"/>
        <v/>
      </c>
      <c r="Z44" s="360" t="str">
        <f t="shared" si="40"/>
        <v/>
      </c>
      <c r="AA44" s="360">
        <f t="shared" si="41"/>
        <v>0</v>
      </c>
      <c r="AB44" s="360" t="str">
        <f t="shared" si="42"/>
        <v/>
      </c>
      <c r="AC44" s="360" t="str">
        <f t="shared" si="43"/>
        <v/>
      </c>
      <c r="AD44" s="360" t="str">
        <f t="shared" si="44"/>
        <v/>
      </c>
    </row>
    <row r="45" spans="1:30" x14ac:dyDescent="0.25">
      <c r="A45" s="777"/>
      <c r="B45" s="780"/>
      <c r="C45" s="355" t="s">
        <v>408</v>
      </c>
      <c r="D45" s="59">
        <f t="shared" si="45"/>
        <v>0</v>
      </c>
      <c r="E45" s="340"/>
      <c r="F45" s="769"/>
      <c r="G45" s="58"/>
      <c r="H45" s="58"/>
      <c r="I45" s="56">
        <v>15</v>
      </c>
      <c r="J45" s="56">
        <v>15</v>
      </c>
      <c r="K45" s="56">
        <v>15</v>
      </c>
      <c r="L45" s="56">
        <v>30</v>
      </c>
      <c r="M45" s="56">
        <v>30</v>
      </c>
      <c r="N45" s="56">
        <v>30</v>
      </c>
      <c r="O45" s="56">
        <v>30</v>
      </c>
      <c r="P45" s="58"/>
      <c r="Q45" s="58"/>
      <c r="R45" s="58"/>
      <c r="S45" s="57">
        <f t="shared" si="37"/>
        <v>165</v>
      </c>
      <c r="T45" s="344">
        <f t="shared" si="46"/>
        <v>0</v>
      </c>
      <c r="U45" s="346">
        <f t="shared" si="38"/>
        <v>0</v>
      </c>
      <c r="V45" s="345" t="s">
        <v>229</v>
      </c>
      <c r="W45" s="356">
        <f>IF(V45=Tablas!$B$2,Tablas!$C$2,VLOOKUP(V45,Tablas!$B$2:$C$13,2,FALSE))</f>
        <v>4</v>
      </c>
      <c r="X45" s="357">
        <f>VLOOKUP(W45,Tablas!$A$2:$C$13,3,FALSE)</f>
        <v>4</v>
      </c>
      <c r="Y45" s="360" t="str">
        <f t="shared" si="39"/>
        <v/>
      </c>
      <c r="Z45" s="360" t="str">
        <f t="shared" si="40"/>
        <v/>
      </c>
      <c r="AA45" s="360">
        <f t="shared" si="41"/>
        <v>0</v>
      </c>
      <c r="AB45" s="360" t="str">
        <f t="shared" si="42"/>
        <v/>
      </c>
      <c r="AC45" s="360" t="str">
        <f t="shared" si="43"/>
        <v/>
      </c>
      <c r="AD45" s="360" t="str">
        <f t="shared" si="44"/>
        <v/>
      </c>
    </row>
    <row r="46" spans="1:30" x14ac:dyDescent="0.25">
      <c r="A46" s="777"/>
      <c r="B46" s="780"/>
      <c r="C46" s="355" t="s">
        <v>242</v>
      </c>
      <c r="D46" s="59">
        <f t="shared" si="45"/>
        <v>21977.86</v>
      </c>
      <c r="E46" s="340"/>
      <c r="F46" s="769"/>
      <c r="G46" s="58"/>
      <c r="H46" s="58"/>
      <c r="I46" s="56">
        <v>15</v>
      </c>
      <c r="J46" s="56">
        <v>15</v>
      </c>
      <c r="K46" s="56">
        <v>15</v>
      </c>
      <c r="L46" s="56">
        <v>30</v>
      </c>
      <c r="M46" s="56">
        <v>30</v>
      </c>
      <c r="N46" s="56">
        <v>30</v>
      </c>
      <c r="O46" s="56">
        <v>30</v>
      </c>
      <c r="P46" s="58"/>
      <c r="Q46" s="58"/>
      <c r="R46" s="58"/>
      <c r="S46" s="57">
        <f t="shared" si="37"/>
        <v>165</v>
      </c>
      <c r="T46" s="344">
        <f t="shared" si="46"/>
        <v>0</v>
      </c>
      <c r="U46" s="346">
        <f t="shared" si="38"/>
        <v>0</v>
      </c>
      <c r="V46" s="345" t="s">
        <v>229</v>
      </c>
      <c r="W46" s="356">
        <f>IF(V46=Tablas!$B$2,Tablas!$C$2,VLOOKUP(V46,Tablas!$B$2:$C$13,2,FALSE))</f>
        <v>4</v>
      </c>
      <c r="X46" s="357">
        <f>VLOOKUP(W46,Tablas!$A$2:$C$13,3,FALSE)</f>
        <v>4</v>
      </c>
      <c r="Y46" s="360" t="str">
        <f t="shared" si="39"/>
        <v/>
      </c>
      <c r="Z46" s="360" t="str">
        <f t="shared" si="40"/>
        <v/>
      </c>
      <c r="AA46" s="360">
        <f t="shared" si="41"/>
        <v>0</v>
      </c>
      <c r="AB46" s="360" t="str">
        <f t="shared" si="42"/>
        <v/>
      </c>
      <c r="AC46" s="360" t="str">
        <f t="shared" si="43"/>
        <v/>
      </c>
      <c r="AD46" s="360" t="str">
        <f t="shared" si="44"/>
        <v/>
      </c>
    </row>
    <row r="47" spans="1:30" x14ac:dyDescent="0.25">
      <c r="A47" s="777"/>
      <c r="B47" s="780"/>
      <c r="C47" s="355" t="s">
        <v>243</v>
      </c>
      <c r="D47" s="59">
        <f t="shared" si="45"/>
        <v>0</v>
      </c>
      <c r="E47" s="340"/>
      <c r="F47" s="769"/>
      <c r="G47" s="58"/>
      <c r="H47" s="58"/>
      <c r="I47" s="56">
        <v>15</v>
      </c>
      <c r="J47" s="56">
        <v>15</v>
      </c>
      <c r="K47" s="56">
        <v>15</v>
      </c>
      <c r="L47" s="56">
        <v>30</v>
      </c>
      <c r="M47" s="56">
        <v>30</v>
      </c>
      <c r="N47" s="56">
        <v>30</v>
      </c>
      <c r="O47" s="56">
        <v>30</v>
      </c>
      <c r="P47" s="58"/>
      <c r="Q47" s="58"/>
      <c r="R47" s="58"/>
      <c r="S47" s="57">
        <f t="shared" si="37"/>
        <v>165</v>
      </c>
      <c r="T47" s="344">
        <f t="shared" si="46"/>
        <v>0</v>
      </c>
      <c r="U47" s="346">
        <f t="shared" si="38"/>
        <v>0</v>
      </c>
      <c r="V47" s="345" t="s">
        <v>229</v>
      </c>
      <c r="W47" s="356">
        <f>IF(V47=Tablas!$B$2,Tablas!$C$2,VLOOKUP(V47,Tablas!$B$2:$C$13,2,FALSE))</f>
        <v>4</v>
      </c>
      <c r="X47" s="357">
        <f>VLOOKUP(W47,Tablas!$A$2:$C$13,3,FALSE)</f>
        <v>4</v>
      </c>
      <c r="Y47" s="360" t="str">
        <f t="shared" si="39"/>
        <v/>
      </c>
      <c r="Z47" s="360" t="str">
        <f t="shared" si="40"/>
        <v/>
      </c>
      <c r="AA47" s="360">
        <f t="shared" si="41"/>
        <v>0</v>
      </c>
      <c r="AB47" s="360" t="str">
        <f t="shared" si="42"/>
        <v/>
      </c>
      <c r="AC47" s="360" t="str">
        <f t="shared" si="43"/>
        <v/>
      </c>
      <c r="AD47" s="360" t="str">
        <f t="shared" si="44"/>
        <v/>
      </c>
    </row>
    <row r="48" spans="1:30" x14ac:dyDescent="0.25">
      <c r="A48" s="777"/>
      <c r="B48" s="780"/>
      <c r="C48" s="355" t="s">
        <v>244</v>
      </c>
      <c r="D48" s="59">
        <f>+D14+D26+D32</f>
        <v>1802.83</v>
      </c>
      <c r="E48" s="340"/>
      <c r="F48" s="769"/>
      <c r="G48" s="58"/>
      <c r="H48" s="58"/>
      <c r="I48" s="58"/>
      <c r="J48" s="56">
        <v>4</v>
      </c>
      <c r="K48" s="56">
        <v>8</v>
      </c>
      <c r="L48" s="56">
        <v>8</v>
      </c>
      <c r="M48" s="56">
        <v>8</v>
      </c>
      <c r="N48" s="56">
        <v>8</v>
      </c>
      <c r="O48" s="56">
        <v>8</v>
      </c>
      <c r="P48" s="56">
        <v>4</v>
      </c>
      <c r="Q48" s="58"/>
      <c r="R48" s="58"/>
      <c r="S48" s="57">
        <f t="shared" si="37"/>
        <v>48</v>
      </c>
      <c r="T48" s="344">
        <f>+T14+T26+T32</f>
        <v>0</v>
      </c>
      <c r="U48" s="346">
        <f t="shared" si="38"/>
        <v>0</v>
      </c>
      <c r="V48" s="345" t="s">
        <v>228</v>
      </c>
      <c r="W48" s="356">
        <f>IF(V48=Tablas!$B$2,Tablas!$C$2,VLOOKUP(V48,Tablas!$B$2:$C$13,2,FALSE))</f>
        <v>3</v>
      </c>
      <c r="X48" s="357">
        <f>VLOOKUP(W48,Tablas!$A$2:$C$13,3,FALSE)</f>
        <v>3</v>
      </c>
      <c r="Y48" s="360" t="str">
        <f t="shared" si="39"/>
        <v/>
      </c>
      <c r="Z48" s="360">
        <f t="shared" si="40"/>
        <v>0</v>
      </c>
      <c r="AA48" s="360" t="str">
        <f t="shared" si="41"/>
        <v/>
      </c>
      <c r="AB48" s="360" t="str">
        <f t="shared" si="42"/>
        <v/>
      </c>
      <c r="AC48" s="360" t="str">
        <f t="shared" si="43"/>
        <v/>
      </c>
      <c r="AD48" s="360" t="str">
        <f t="shared" si="44"/>
        <v/>
      </c>
    </row>
    <row r="49" spans="1:30" ht="15.75" thickBot="1" x14ac:dyDescent="0.25">
      <c r="A49" s="778"/>
      <c r="B49" s="781"/>
      <c r="C49" s="290" t="s">
        <v>240</v>
      </c>
      <c r="T49" s="359">
        <f>SUM(T39:T48)</f>
        <v>0</v>
      </c>
      <c r="U49" s="361">
        <f>SUM(U39:U48)</f>
        <v>0</v>
      </c>
      <c r="Y49" s="359">
        <f t="shared" ref="Y49:AD49" si="47">SUM(Y39:Y48)</f>
        <v>0</v>
      </c>
      <c r="Z49" s="359">
        <f t="shared" si="47"/>
        <v>0</v>
      </c>
      <c r="AA49" s="359">
        <f t="shared" si="47"/>
        <v>0</v>
      </c>
      <c r="AB49" s="359">
        <f t="shared" si="47"/>
        <v>0</v>
      </c>
      <c r="AC49" s="359">
        <f t="shared" si="47"/>
        <v>0</v>
      </c>
      <c r="AD49" s="359">
        <f t="shared" si="47"/>
        <v>0</v>
      </c>
    </row>
    <row r="50" spans="1:30" x14ac:dyDescent="0.25">
      <c r="F50" s="52"/>
    </row>
  </sheetData>
  <sheetProtection algorithmName="SHA-512" hashValue="gOFPzsMWYVutZ2ELVnq7vTb5KsqTII27BUC/pjRpV6QYpyB7EkiYCIgItinNaxkT4AqOsFEw+AVPmONYBe3L2Q==" saltValue="zT8T3QJZty3yB9/2s9jfPg==" spinCount="100000" sheet="1" objects="1" scenarios="1"/>
  <autoFilter ref="A4:AD54" xr:uid="{F0F244FE-9A11-40A0-A9D5-8FF847F91321}"/>
  <mergeCells count="13">
    <mergeCell ref="A39:A49"/>
    <mergeCell ref="B39:B49"/>
    <mergeCell ref="C1:R1"/>
    <mergeCell ref="S1:T1"/>
    <mergeCell ref="U1:Y1"/>
    <mergeCell ref="A35:A37"/>
    <mergeCell ref="B35:B37"/>
    <mergeCell ref="A5:A15"/>
    <mergeCell ref="B5:B15"/>
    <mergeCell ref="A17:A27"/>
    <mergeCell ref="B17:B27"/>
    <mergeCell ref="A29:A33"/>
    <mergeCell ref="B29:B33"/>
  </mergeCells>
  <hyperlinks>
    <hyperlink ref="A1" location="Inici!A1" display="Inici" xr:uid="{BB621ADC-47B4-42EB-95AE-1C457EF558B8}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07FAE7-71BB-4E7C-89AF-03C655C4F60A}">
          <x14:formula1>
            <xm:f>Tablas!$B$2:$B$10</xm:f>
          </x14:formula1>
          <xm:sqref>V17:V26 V5:V14 V29:V32 V35:V36 V39:V48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570EF-2C3C-4928-B728-B13408B89DE6}">
  <dimension ref="A1:AE111"/>
  <sheetViews>
    <sheetView zoomScale="120" zoomScaleNormal="12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F106" sqref="F106:F109"/>
    </sheetView>
  </sheetViews>
  <sheetFormatPr baseColWidth="10" defaultColWidth="11.42578125" defaultRowHeight="14.25" x14ac:dyDescent="0.2"/>
  <cols>
    <col min="1" max="1" width="17.7109375" style="1" customWidth="1"/>
    <col min="2" max="2" width="26.42578125" style="1" customWidth="1"/>
    <col min="3" max="3" width="44" style="1" customWidth="1"/>
    <col min="4" max="4" width="16.42578125" style="1" customWidth="1"/>
    <col min="5" max="5" width="11.42578125" style="2" customWidth="1"/>
    <col min="6" max="6" width="12.7109375" style="1" bestFit="1" customWidth="1"/>
    <col min="7" max="7" width="2.42578125" style="2" bestFit="1" customWidth="1"/>
    <col min="8" max="8" width="2.28515625" style="1" bestFit="1" customWidth="1"/>
    <col min="9" max="9" width="3.140625" style="1" customWidth="1"/>
    <col min="10" max="10" width="2.7109375" style="1" bestFit="1" customWidth="1"/>
    <col min="11" max="11" width="3.140625" style="1" bestFit="1" customWidth="1"/>
    <col min="12" max="12" width="6.85546875" style="1" bestFit="1" customWidth="1"/>
    <col min="13" max="13" width="2.140625" style="1" bestFit="1" customWidth="1"/>
    <col min="14" max="14" width="2.7109375" style="1" bestFit="1" customWidth="1"/>
    <col min="15" max="15" width="2.28515625" style="1" bestFit="1" customWidth="1"/>
    <col min="16" max="18" width="2.7109375" style="1" bestFit="1" customWidth="1"/>
    <col min="19" max="19" width="11.140625" style="1" bestFit="1" customWidth="1"/>
    <col min="20" max="20" width="14.42578125" style="1" customWidth="1"/>
    <col min="21" max="21" width="10.7109375" style="1" bestFit="1" customWidth="1"/>
    <col min="22" max="22" width="14.140625" style="1" customWidth="1"/>
    <col min="23" max="24" width="2" style="1" hidden="1" customWidth="1"/>
    <col min="25" max="25" width="9.85546875" style="1" bestFit="1" customWidth="1"/>
    <col min="26" max="26" width="11.42578125" style="1" customWidth="1"/>
    <col min="27" max="27" width="13.85546875" style="1" bestFit="1" customWidth="1"/>
    <col min="28" max="28" width="13" style="1" customWidth="1"/>
    <col min="29" max="29" width="9.140625" style="1" bestFit="1" customWidth="1"/>
    <col min="30" max="30" width="12.140625" style="1" customWidth="1"/>
    <col min="31" max="31" width="11.85546875" style="1" bestFit="1" customWidth="1"/>
    <col min="32" max="16384" width="11.42578125" style="1"/>
  </cols>
  <sheetData>
    <row r="1" spans="1:30" s="52" customFormat="1" ht="31.35" customHeight="1" x14ac:dyDescent="0.25">
      <c r="A1" s="417" t="s">
        <v>85</v>
      </c>
      <c r="B1" s="694">
        <f>+T113</f>
        <v>0</v>
      </c>
      <c r="C1" s="782" t="s">
        <v>213</v>
      </c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3" t="s">
        <v>215</v>
      </c>
      <c r="T1" s="783"/>
      <c r="U1" s="784" t="str">
        <f>+'TOTAL '!S3</f>
        <v xml:space="preserve">Gespa - Prats </v>
      </c>
      <c r="V1" s="784"/>
      <c r="W1" s="784"/>
      <c r="X1" s="784"/>
      <c r="Y1" s="784"/>
      <c r="AA1" s="694"/>
      <c r="AB1" s="694"/>
    </row>
    <row r="2" spans="1:30" ht="15" thickBot="1" x14ac:dyDescent="0.25"/>
    <row r="3" spans="1:30" s="52" customFormat="1" ht="60.75" thickBot="1" x14ac:dyDescent="0.3">
      <c r="A3" s="91" t="s">
        <v>217</v>
      </c>
      <c r="B3" s="92" t="s">
        <v>218</v>
      </c>
      <c r="C3" s="347" t="s">
        <v>219</v>
      </c>
      <c r="D3" s="91" t="s">
        <v>235</v>
      </c>
      <c r="E3" s="305" t="s">
        <v>220</v>
      </c>
      <c r="F3" s="341" t="s">
        <v>221</v>
      </c>
      <c r="G3" s="92" t="s">
        <v>222</v>
      </c>
      <c r="H3" s="92" t="s">
        <v>60</v>
      </c>
      <c r="I3" s="92" t="s">
        <v>58</v>
      </c>
      <c r="J3" s="92" t="s">
        <v>61</v>
      </c>
      <c r="K3" s="92" t="s">
        <v>58</v>
      </c>
      <c r="L3" s="92" t="s">
        <v>62</v>
      </c>
      <c r="M3" s="92" t="s">
        <v>62</v>
      </c>
      <c r="N3" s="92" t="s">
        <v>61</v>
      </c>
      <c r="O3" s="92" t="s">
        <v>57</v>
      </c>
      <c r="P3" s="92" t="s">
        <v>63</v>
      </c>
      <c r="Q3" s="92" t="s">
        <v>64</v>
      </c>
      <c r="R3" s="92" t="s">
        <v>59</v>
      </c>
      <c r="S3" s="92" t="s">
        <v>223</v>
      </c>
      <c r="T3" s="92" t="s">
        <v>224</v>
      </c>
      <c r="U3" s="92" t="s">
        <v>225</v>
      </c>
      <c r="V3" s="92" t="s">
        <v>226</v>
      </c>
      <c r="Y3" s="305" t="s">
        <v>227</v>
      </c>
      <c r="Z3" s="305" t="s">
        <v>228</v>
      </c>
      <c r="AA3" s="305" t="s">
        <v>229</v>
      </c>
      <c r="AB3" s="305" t="s">
        <v>230</v>
      </c>
      <c r="AC3" s="305" t="s">
        <v>231</v>
      </c>
      <c r="AD3" s="358" t="s">
        <v>120</v>
      </c>
    </row>
    <row r="4" spans="1:30" ht="14.45" customHeight="1" thickBot="1" x14ac:dyDescent="0.25">
      <c r="A4" s="791" t="s">
        <v>107</v>
      </c>
      <c r="B4" s="789" t="s">
        <v>247</v>
      </c>
      <c r="C4" s="149" t="s">
        <v>256</v>
      </c>
      <c r="D4" s="150">
        <v>46507.5</v>
      </c>
      <c r="E4" s="102"/>
      <c r="F4" s="770"/>
      <c r="G4" s="104">
        <v>1</v>
      </c>
      <c r="H4" s="104">
        <v>2</v>
      </c>
      <c r="I4" s="104">
        <v>2</v>
      </c>
      <c r="J4" s="104">
        <v>3</v>
      </c>
      <c r="K4" s="104">
        <v>4</v>
      </c>
      <c r="L4" s="104">
        <v>4</v>
      </c>
      <c r="M4" s="104">
        <v>4</v>
      </c>
      <c r="N4" s="104">
        <v>4</v>
      </c>
      <c r="O4" s="104">
        <v>4</v>
      </c>
      <c r="P4" s="104">
        <v>3</v>
      </c>
      <c r="Q4" s="151">
        <v>2</v>
      </c>
      <c r="R4" s="109">
        <v>1</v>
      </c>
      <c r="S4" s="94">
        <f t="shared" ref="S4:S19" si="0">SUM(G4:R4)</f>
        <v>34</v>
      </c>
      <c r="T4" s="369">
        <f>IF($F4=0,0,($D4/$F4)*$S4)</f>
        <v>0</v>
      </c>
      <c r="U4" s="112">
        <f t="shared" ref="U4:U19" si="1">T4/1700</f>
        <v>0</v>
      </c>
      <c r="V4" s="93" t="s">
        <v>228</v>
      </c>
      <c r="W4" s="356">
        <f>IF(V4=Tablas!$B$2,Tablas!$C$2,VLOOKUP(V4,Tablas!$B$2:$C$13,2,FALSE))</f>
        <v>3</v>
      </c>
      <c r="X4" s="357">
        <f>VLOOKUP(W4,Tablas!$A$2:$C$13,3,FALSE)</f>
        <v>3</v>
      </c>
      <c r="Y4" s="368" t="str">
        <f t="shared" ref="Y4" si="2">IF($W4=2,($T4),"")</f>
        <v/>
      </c>
      <c r="Z4" s="368">
        <f>IF($W4=3,($T4),"")*0.5</f>
        <v>0</v>
      </c>
      <c r="AA4" s="368">
        <f>+Z4</f>
        <v>0</v>
      </c>
      <c r="AB4" s="368" t="str">
        <f t="shared" ref="AB4" si="3">IF($W4=5,($T4),"")</f>
        <v/>
      </c>
      <c r="AC4" s="368" t="str">
        <f t="shared" ref="AC4" si="4">IF($W4=6,($T4),"")</f>
        <v/>
      </c>
      <c r="AD4" s="368" t="str">
        <f t="shared" ref="AD4" si="5">IF($W4=7,($T4),"")</f>
        <v/>
      </c>
    </row>
    <row r="5" spans="1:30" ht="14.45" customHeight="1" thickBot="1" x14ac:dyDescent="0.25">
      <c r="A5" s="792"/>
      <c r="B5" s="789"/>
      <c r="C5" s="390" t="s">
        <v>257</v>
      </c>
      <c r="D5" s="152">
        <v>12401.98</v>
      </c>
      <c r="E5" s="153"/>
      <c r="F5" s="770"/>
      <c r="G5" s="154">
        <v>1</v>
      </c>
      <c r="H5" s="154">
        <v>2</v>
      </c>
      <c r="I5" s="154">
        <v>2</v>
      </c>
      <c r="J5" s="154">
        <v>3</v>
      </c>
      <c r="K5" s="154">
        <v>4</v>
      </c>
      <c r="L5" s="154">
        <v>4</v>
      </c>
      <c r="M5" s="154">
        <v>4</v>
      </c>
      <c r="N5" s="154">
        <v>4</v>
      </c>
      <c r="O5" s="154">
        <v>4</v>
      </c>
      <c r="P5" s="154">
        <v>3</v>
      </c>
      <c r="Q5" s="155">
        <v>2</v>
      </c>
      <c r="R5" s="156">
        <v>1</v>
      </c>
      <c r="S5" s="95">
        <f t="shared" si="0"/>
        <v>34</v>
      </c>
      <c r="T5" s="369">
        <f>IF($F5=0,0,($D5/$F5)*$S5)</f>
        <v>0</v>
      </c>
      <c r="U5" s="174">
        <f t="shared" si="1"/>
        <v>0</v>
      </c>
      <c r="V5" s="93" t="s">
        <v>228</v>
      </c>
      <c r="W5" s="356">
        <f>IF(V5=Tablas!$B$2,Tablas!$C$2,VLOOKUP(V5,Tablas!$B$2:$C$13,2,FALSE))</f>
        <v>3</v>
      </c>
      <c r="X5" s="357">
        <f>VLOOKUP(W5,Tablas!$A$2:$C$13,3,FALSE)</f>
        <v>3</v>
      </c>
      <c r="Y5" s="370"/>
      <c r="Z5" s="368">
        <f t="shared" ref="Z5:Z6" si="6">IF($W5=3,($T5),"")*0.5</f>
        <v>0</v>
      </c>
      <c r="AA5" s="368">
        <f t="shared" ref="AA5:AA6" si="7">+Z5</f>
        <v>0</v>
      </c>
      <c r="AB5" s="371"/>
      <c r="AC5" s="371"/>
      <c r="AD5" s="372"/>
    </row>
    <row r="6" spans="1:30" ht="14.45" customHeight="1" thickBot="1" x14ac:dyDescent="0.25">
      <c r="A6" s="792"/>
      <c r="B6" s="790"/>
      <c r="C6" s="390" t="s">
        <v>258</v>
      </c>
      <c r="D6" s="152">
        <v>3101</v>
      </c>
      <c r="E6" s="153"/>
      <c r="F6" s="770"/>
      <c r="G6" s="154">
        <v>1</v>
      </c>
      <c r="H6" s="154">
        <v>2</v>
      </c>
      <c r="I6" s="154">
        <v>2</v>
      </c>
      <c r="J6" s="154">
        <v>3</v>
      </c>
      <c r="K6" s="154">
        <v>4</v>
      </c>
      <c r="L6" s="154">
        <v>4</v>
      </c>
      <c r="M6" s="154">
        <v>4</v>
      </c>
      <c r="N6" s="154">
        <v>4</v>
      </c>
      <c r="O6" s="154">
        <v>4</v>
      </c>
      <c r="P6" s="154">
        <v>3</v>
      </c>
      <c r="Q6" s="155">
        <v>2</v>
      </c>
      <c r="R6" s="156">
        <v>1</v>
      </c>
      <c r="S6" s="95">
        <f t="shared" si="0"/>
        <v>34</v>
      </c>
      <c r="T6" s="369">
        <f>IF($F6=0,0,($D6/$F6)*$S6)</f>
        <v>0</v>
      </c>
      <c r="U6" s="175">
        <f t="shared" si="1"/>
        <v>0</v>
      </c>
      <c r="V6" s="93" t="s">
        <v>228</v>
      </c>
      <c r="W6" s="356">
        <f>IF(V6=Tablas!$B$2,Tablas!$C$2,VLOOKUP(V6,Tablas!$B$2:$C$13,2,FALSE))</f>
        <v>3</v>
      </c>
      <c r="X6" s="357">
        <f>VLOOKUP(W6,Tablas!$A$2:$C$13,3,FALSE)</f>
        <v>3</v>
      </c>
      <c r="Y6" s="370"/>
      <c r="Z6" s="368">
        <f t="shared" si="6"/>
        <v>0</v>
      </c>
      <c r="AA6" s="368">
        <f t="shared" si="7"/>
        <v>0</v>
      </c>
      <c r="AB6" s="371"/>
      <c r="AC6" s="371"/>
      <c r="AD6" s="372"/>
    </row>
    <row r="7" spans="1:30" ht="14.45" customHeight="1" thickBot="1" x14ac:dyDescent="0.3">
      <c r="A7" s="792"/>
      <c r="B7" s="362"/>
      <c r="C7" s="144" t="s">
        <v>259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57"/>
      <c r="S7" s="95"/>
      <c r="T7" s="373">
        <f>SUM(T4:T6)</f>
        <v>0</v>
      </c>
      <c r="U7" s="65">
        <f>SUM(U4:U6)</f>
        <v>0</v>
      </c>
      <c r="V7" s="97"/>
      <c r="W7" s="97"/>
      <c r="X7" s="97"/>
      <c r="Y7" s="373">
        <f>SUM(Y4:Y6)</f>
        <v>0</v>
      </c>
      <c r="Z7" s="373">
        <f t="shared" ref="Z7:AD7" si="8">SUM(Z4:Z6)</f>
        <v>0</v>
      </c>
      <c r="AA7" s="373">
        <f t="shared" si="8"/>
        <v>0</v>
      </c>
      <c r="AB7" s="373">
        <f t="shared" si="8"/>
        <v>0</v>
      </c>
      <c r="AC7" s="373">
        <f t="shared" si="8"/>
        <v>0</v>
      </c>
      <c r="AD7" s="373">
        <f t="shared" si="8"/>
        <v>0</v>
      </c>
    </row>
    <row r="8" spans="1:30" ht="19.5" customHeight="1" thickBot="1" x14ac:dyDescent="0.25">
      <c r="A8" s="792"/>
      <c r="B8" s="363" t="s">
        <v>248</v>
      </c>
      <c r="C8" s="158" t="s">
        <v>267</v>
      </c>
      <c r="D8" s="159"/>
      <c r="E8" s="160"/>
      <c r="F8" s="770"/>
      <c r="G8" s="142"/>
      <c r="H8" s="142"/>
      <c r="I8" s="142"/>
      <c r="J8" s="142"/>
      <c r="K8" s="142"/>
      <c r="L8" s="695">
        <f>SUM(Y23:AA23)</f>
        <v>0</v>
      </c>
      <c r="M8" s="142"/>
      <c r="N8" s="142"/>
      <c r="O8" s="142"/>
      <c r="P8" s="142"/>
      <c r="Q8" s="142"/>
      <c r="R8" s="161"/>
      <c r="S8" s="95">
        <v>0</v>
      </c>
      <c r="T8" s="369">
        <f>IF($F8=0,0,($D8/$F8)*$S8)</f>
        <v>0</v>
      </c>
      <c r="U8" s="175">
        <f t="shared" si="1"/>
        <v>0</v>
      </c>
      <c r="V8" s="93" t="s">
        <v>229</v>
      </c>
      <c r="W8" s="356">
        <f>IF(V8=Tablas!$B$2,Tablas!$C$2,VLOOKUP(V8,Tablas!$B$2:$C$13,2,FALSE))</f>
        <v>4</v>
      </c>
      <c r="X8" s="357">
        <f>VLOOKUP(W8,Tablas!$A$2:$C$13,3,FALSE)</f>
        <v>4</v>
      </c>
      <c r="Y8" s="368" t="str">
        <f t="shared" ref="Y8:Y21" si="9">IF($W8=2,($T8),"")</f>
        <v/>
      </c>
      <c r="Z8" s="368" t="str">
        <f>IF($W8=3,($T8),"")</f>
        <v/>
      </c>
      <c r="AA8" s="368">
        <f t="shared" ref="AA8:AA21" si="10">IF($W8=4,($T8),"")</f>
        <v>0</v>
      </c>
      <c r="AB8" s="368" t="str">
        <f t="shared" ref="AB8:AB21" si="11">IF($W8=5,($T8),"")</f>
        <v/>
      </c>
      <c r="AC8" s="368" t="str">
        <f t="shared" ref="AC8:AC21" si="12">IF($W8=6,($T8),"")</f>
        <v/>
      </c>
      <c r="AD8" s="368" t="str">
        <f t="shared" ref="AD8:AD21" si="13">IF($W8=7,($T8),"")</f>
        <v/>
      </c>
    </row>
    <row r="9" spans="1:30" ht="15.75" thickBot="1" x14ac:dyDescent="0.3">
      <c r="A9" s="792"/>
      <c r="B9" s="363"/>
      <c r="C9" s="144" t="s">
        <v>260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57"/>
      <c r="S9" s="95"/>
      <c r="T9" s="373">
        <f>SUM(T8)</f>
        <v>0</v>
      </c>
      <c r="U9" s="65">
        <f>SUM(U8)</f>
        <v>0</v>
      </c>
      <c r="V9" s="97"/>
      <c r="W9" s="97"/>
      <c r="X9" s="97"/>
      <c r="Y9" s="373">
        <f>SUM(Y8)</f>
        <v>0</v>
      </c>
      <c r="Z9" s="373">
        <f t="shared" ref="Z9:AD9" si="14">SUM(Z8)</f>
        <v>0</v>
      </c>
      <c r="AA9" s="373">
        <f t="shared" si="14"/>
        <v>0</v>
      </c>
      <c r="AB9" s="373">
        <f t="shared" si="14"/>
        <v>0</v>
      </c>
      <c r="AC9" s="373">
        <f t="shared" si="14"/>
        <v>0</v>
      </c>
      <c r="AD9" s="373">
        <f t="shared" si="14"/>
        <v>0</v>
      </c>
    </row>
    <row r="10" spans="1:30" ht="21" customHeight="1" thickBot="1" x14ac:dyDescent="0.25">
      <c r="A10" s="792"/>
      <c r="B10" s="363" t="s">
        <v>249</v>
      </c>
      <c r="C10" s="158" t="s">
        <v>266</v>
      </c>
      <c r="D10" s="152">
        <v>62009.9</v>
      </c>
      <c r="E10" s="160"/>
      <c r="F10" s="770"/>
      <c r="G10" s="162"/>
      <c r="H10" s="162"/>
      <c r="I10" s="142"/>
      <c r="J10" s="154">
        <v>1</v>
      </c>
      <c r="K10" s="142"/>
      <c r="L10" s="142"/>
      <c r="M10" s="142"/>
      <c r="N10" s="142"/>
      <c r="O10" s="142"/>
      <c r="P10" s="142"/>
      <c r="Q10" s="142"/>
      <c r="R10" s="161"/>
      <c r="S10" s="95">
        <f t="shared" si="0"/>
        <v>1</v>
      </c>
      <c r="T10" s="369">
        <f>IF($F10=0,0,($D10/$F10)*$S10)</f>
        <v>0</v>
      </c>
      <c r="U10" s="175">
        <f t="shared" si="1"/>
        <v>0</v>
      </c>
      <c r="V10" s="93" t="s">
        <v>229</v>
      </c>
      <c r="W10" s="356">
        <f>IF(V10=Tablas!$B$2,Tablas!$C$2,VLOOKUP(V10,Tablas!$B$2:$C$13,2,FALSE))</f>
        <v>4</v>
      </c>
      <c r="X10" s="357">
        <f>VLOOKUP(W10,Tablas!$A$2:$C$13,3,FALSE)</f>
        <v>4</v>
      </c>
      <c r="Y10" s="368" t="str">
        <f t="shared" si="9"/>
        <v/>
      </c>
      <c r="Z10" s="368" t="str">
        <f>IF($W10=3,($T10),"")</f>
        <v/>
      </c>
      <c r="AA10" s="368">
        <f t="shared" si="10"/>
        <v>0</v>
      </c>
      <c r="AB10" s="368" t="str">
        <f t="shared" si="11"/>
        <v/>
      </c>
      <c r="AC10" s="368" t="str">
        <f t="shared" si="12"/>
        <v/>
      </c>
      <c r="AD10" s="368" t="str">
        <f t="shared" si="13"/>
        <v/>
      </c>
    </row>
    <row r="11" spans="1:30" ht="15.75" thickBot="1" x14ac:dyDescent="0.3">
      <c r="A11" s="792"/>
      <c r="B11" s="363"/>
      <c r="C11" s="144" t="s">
        <v>261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57"/>
      <c r="S11" s="95"/>
      <c r="T11" s="373">
        <f>SUM(T10)</f>
        <v>0</v>
      </c>
      <c r="U11" s="65">
        <f>SUM(U10)</f>
        <v>0</v>
      </c>
      <c r="V11" s="97"/>
      <c r="W11" s="97"/>
      <c r="X11" s="97"/>
      <c r="Y11" s="373">
        <f>SUM(Y10)</f>
        <v>0</v>
      </c>
      <c r="Z11" s="373">
        <f t="shared" ref="Z11:AD11" si="15">SUM(Z10)</f>
        <v>0</v>
      </c>
      <c r="AA11" s="373">
        <f t="shared" si="15"/>
        <v>0</v>
      </c>
      <c r="AB11" s="373">
        <f t="shared" si="15"/>
        <v>0</v>
      </c>
      <c r="AC11" s="373">
        <f t="shared" si="15"/>
        <v>0</v>
      </c>
      <c r="AD11" s="373">
        <f t="shared" si="15"/>
        <v>0</v>
      </c>
    </row>
    <row r="12" spans="1:30" ht="18.75" customHeight="1" thickBot="1" x14ac:dyDescent="0.25">
      <c r="A12" s="792"/>
      <c r="B12" s="363" t="s">
        <v>250</v>
      </c>
      <c r="C12" s="158" t="s">
        <v>87</v>
      </c>
      <c r="D12" s="152">
        <v>62009.9</v>
      </c>
      <c r="E12" s="160"/>
      <c r="F12" s="770"/>
      <c r="G12" s="162"/>
      <c r="H12" s="162"/>
      <c r="I12" s="154">
        <v>1</v>
      </c>
      <c r="J12" s="142"/>
      <c r="K12" s="142"/>
      <c r="L12" s="142"/>
      <c r="M12" s="142"/>
      <c r="N12" s="142"/>
      <c r="O12" s="142"/>
      <c r="P12" s="142"/>
      <c r="Q12" s="142"/>
      <c r="R12" s="161"/>
      <c r="S12" s="95">
        <f t="shared" si="0"/>
        <v>1</v>
      </c>
      <c r="T12" s="369">
        <f>IF($F12=0,0,($D12/$F12)*$S12)</f>
        <v>0</v>
      </c>
      <c r="U12" s="175">
        <f t="shared" si="1"/>
        <v>0</v>
      </c>
      <c r="V12" s="93" t="s">
        <v>227</v>
      </c>
      <c r="W12" s="356">
        <f>IF(V12=Tablas!$B$2,Tablas!$C$2,VLOOKUP(V12,Tablas!$B$2:$C$13,2,FALSE))</f>
        <v>2</v>
      </c>
      <c r="X12" s="357">
        <f>VLOOKUP(W12,Tablas!$A$2:$C$13,3,FALSE)</f>
        <v>2</v>
      </c>
      <c r="Y12" s="368">
        <f t="shared" si="9"/>
        <v>0</v>
      </c>
      <c r="Z12" s="368" t="str">
        <f>IF($W12=3,($T12),"")</f>
        <v/>
      </c>
      <c r="AA12" s="368" t="str">
        <f t="shared" si="10"/>
        <v/>
      </c>
      <c r="AB12" s="368" t="str">
        <f t="shared" si="11"/>
        <v/>
      </c>
      <c r="AC12" s="368" t="str">
        <f t="shared" si="12"/>
        <v/>
      </c>
      <c r="AD12" s="368" t="str">
        <f t="shared" si="13"/>
        <v/>
      </c>
    </row>
    <row r="13" spans="1:30" ht="15.75" thickBot="1" x14ac:dyDescent="0.3">
      <c r="A13" s="792"/>
      <c r="B13" s="363"/>
      <c r="C13" s="144" t="s">
        <v>261</v>
      </c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57"/>
      <c r="S13" s="95"/>
      <c r="T13" s="373">
        <f>SUM(T12)</f>
        <v>0</v>
      </c>
      <c r="U13" s="65">
        <f>SUM(U12)</f>
        <v>0</v>
      </c>
      <c r="V13" s="97"/>
      <c r="W13" s="97"/>
      <c r="X13" s="97"/>
      <c r="Y13" s="373">
        <f>SUM(Y12)</f>
        <v>0</v>
      </c>
      <c r="Z13" s="373">
        <f t="shared" ref="Z13:AD13" si="16">SUM(Z12)</f>
        <v>0</v>
      </c>
      <c r="AA13" s="373">
        <f t="shared" si="16"/>
        <v>0</v>
      </c>
      <c r="AB13" s="373">
        <f t="shared" si="16"/>
        <v>0</v>
      </c>
      <c r="AC13" s="373">
        <f t="shared" si="16"/>
        <v>0</v>
      </c>
      <c r="AD13" s="373">
        <f t="shared" si="16"/>
        <v>0</v>
      </c>
    </row>
    <row r="14" spans="1:30" ht="14.25" customHeight="1" thickBot="1" x14ac:dyDescent="0.25">
      <c r="A14" s="792"/>
      <c r="B14" s="788" t="s">
        <v>251</v>
      </c>
      <c r="C14" s="441" t="s">
        <v>262</v>
      </c>
      <c r="D14" s="451"/>
      <c r="E14" s="452"/>
      <c r="F14" s="770"/>
      <c r="G14" s="162"/>
      <c r="H14" s="162"/>
      <c r="I14" s="163"/>
      <c r="J14" s="163"/>
      <c r="K14" s="163"/>
      <c r="L14" s="162"/>
      <c r="M14" s="162"/>
      <c r="N14" s="162"/>
      <c r="O14" s="163"/>
      <c r="P14" s="163"/>
      <c r="Q14" s="162"/>
      <c r="R14" s="161"/>
      <c r="S14" s="95">
        <f t="shared" si="0"/>
        <v>0</v>
      </c>
      <c r="T14" s="369">
        <f>IF($F14=0,0,($D14/$F14)*$S14)</f>
        <v>0</v>
      </c>
      <c r="U14" s="287">
        <f t="shared" si="1"/>
        <v>0</v>
      </c>
      <c r="V14" s="93" t="s">
        <v>227</v>
      </c>
      <c r="W14" s="356">
        <f>IF(V14=Tablas!$B$2,Tablas!$C$2,VLOOKUP(V14,Tablas!$B$2:$C$13,2,FALSE))</f>
        <v>2</v>
      </c>
      <c r="X14" s="357">
        <f>VLOOKUP(W14,Tablas!$A$2:$C$13,3,FALSE)</f>
        <v>2</v>
      </c>
      <c r="Y14" s="368">
        <f t="shared" si="9"/>
        <v>0</v>
      </c>
      <c r="Z14" s="368" t="str">
        <f t="shared" ref="Z14:Z16" si="17">IF($W14=3,($T14),"")</f>
        <v/>
      </c>
      <c r="AA14" s="368" t="str">
        <f t="shared" si="10"/>
        <v/>
      </c>
      <c r="AB14" s="368" t="str">
        <f t="shared" si="11"/>
        <v/>
      </c>
      <c r="AC14" s="368" t="str">
        <f t="shared" si="12"/>
        <v/>
      </c>
      <c r="AD14" s="368" t="str">
        <f t="shared" si="13"/>
        <v/>
      </c>
    </row>
    <row r="15" spans="1:30" ht="14.25" customHeight="1" thickBot="1" x14ac:dyDescent="0.25">
      <c r="A15" s="792"/>
      <c r="B15" s="789"/>
      <c r="C15" s="441" t="s">
        <v>268</v>
      </c>
      <c r="D15" s="451"/>
      <c r="E15" s="452" t="s">
        <v>86</v>
      </c>
      <c r="F15" s="770"/>
      <c r="G15" s="162"/>
      <c r="H15" s="162"/>
      <c r="I15" s="163"/>
      <c r="J15" s="163">
        <v>1</v>
      </c>
      <c r="K15" s="163"/>
      <c r="L15" s="162"/>
      <c r="M15" s="162"/>
      <c r="N15" s="162"/>
      <c r="O15" s="163"/>
      <c r="P15" s="163"/>
      <c r="Q15" s="162"/>
      <c r="R15" s="161"/>
      <c r="S15" s="95">
        <f t="shared" ref="S15:S16" si="18">SUM(G15:R15)</f>
        <v>1</v>
      </c>
      <c r="T15" s="369">
        <f>IF($F15=0,0,($D15/$F15)*$S15)</f>
        <v>0</v>
      </c>
      <c r="U15" s="306">
        <f t="shared" ref="U15:U16" si="19">T15/1700</f>
        <v>0</v>
      </c>
      <c r="V15" s="93" t="s">
        <v>227</v>
      </c>
      <c r="W15" s="356">
        <f>IF(V15=Tablas!$B$2,Tablas!$C$2,VLOOKUP(V15,Tablas!$B$2:$C$13,2,FALSE))</f>
        <v>2</v>
      </c>
      <c r="X15" s="357">
        <f>VLOOKUP(W15,Tablas!$A$2:$C$13,3,FALSE)</f>
        <v>2</v>
      </c>
      <c r="Y15" s="368">
        <f t="shared" si="9"/>
        <v>0</v>
      </c>
      <c r="Z15" s="368" t="str">
        <f t="shared" si="17"/>
        <v/>
      </c>
      <c r="AA15" s="368" t="str">
        <f t="shared" si="10"/>
        <v/>
      </c>
      <c r="AB15" s="368" t="str">
        <f t="shared" si="11"/>
        <v/>
      </c>
      <c r="AC15" s="368" t="str">
        <f t="shared" si="12"/>
        <v/>
      </c>
      <c r="AD15" s="368" t="str">
        <f t="shared" si="13"/>
        <v/>
      </c>
    </row>
    <row r="16" spans="1:30" ht="14.25" customHeight="1" thickBot="1" x14ac:dyDescent="0.25">
      <c r="A16" s="792"/>
      <c r="B16" s="790"/>
      <c r="C16" s="441" t="s">
        <v>263</v>
      </c>
      <c r="D16" s="451"/>
      <c r="E16" s="452" t="s">
        <v>86</v>
      </c>
      <c r="F16" s="770"/>
      <c r="G16" s="162"/>
      <c r="H16" s="162"/>
      <c r="I16" s="163"/>
      <c r="J16" s="163">
        <v>1</v>
      </c>
      <c r="K16" s="163"/>
      <c r="L16" s="162"/>
      <c r="M16" s="162"/>
      <c r="N16" s="162"/>
      <c r="O16" s="163"/>
      <c r="P16" s="163"/>
      <c r="Q16" s="162"/>
      <c r="R16" s="161"/>
      <c r="S16" s="95">
        <f t="shared" si="18"/>
        <v>1</v>
      </c>
      <c r="T16" s="369">
        <f>IF($F16=0,0,($D16/$F16)*$S16)</f>
        <v>0</v>
      </c>
      <c r="U16" s="307">
        <f t="shared" si="19"/>
        <v>0</v>
      </c>
      <c r="V16" s="93" t="s">
        <v>229</v>
      </c>
      <c r="W16" s="356">
        <f>IF(V16=Tablas!$B$2,Tablas!$C$2,VLOOKUP(V16,Tablas!$B$2:$C$13,2,FALSE))</f>
        <v>4</v>
      </c>
      <c r="X16" s="357">
        <f>VLOOKUP(W16,Tablas!$A$2:$C$13,3,FALSE)</f>
        <v>4</v>
      </c>
      <c r="Y16" s="368" t="str">
        <f t="shared" si="9"/>
        <v/>
      </c>
      <c r="Z16" s="368" t="str">
        <f t="shared" si="17"/>
        <v/>
      </c>
      <c r="AA16" s="368">
        <f t="shared" si="10"/>
        <v>0</v>
      </c>
      <c r="AB16" s="368" t="str">
        <f t="shared" si="11"/>
        <v/>
      </c>
      <c r="AC16" s="368" t="str">
        <f t="shared" si="12"/>
        <v/>
      </c>
      <c r="AD16" s="368" t="str">
        <f t="shared" si="13"/>
        <v/>
      </c>
    </row>
    <row r="17" spans="1:31" ht="15.75" thickBot="1" x14ac:dyDescent="0.3">
      <c r="A17" s="792"/>
      <c r="B17" s="364"/>
      <c r="C17" s="309" t="s">
        <v>264</v>
      </c>
      <c r="D17" s="376"/>
      <c r="E17" s="376"/>
      <c r="F17" s="376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57"/>
      <c r="S17" s="95"/>
      <c r="T17" s="373">
        <f>SUM(T14)</f>
        <v>0</v>
      </c>
      <c r="U17" s="65">
        <f>SUM(U14)</f>
        <v>0</v>
      </c>
      <c r="V17" s="97"/>
      <c r="W17" s="97"/>
      <c r="X17" s="97"/>
      <c r="Y17" s="373">
        <f>SUM(Y14)</f>
        <v>0</v>
      </c>
      <c r="Z17" s="373">
        <f t="shared" ref="Z17:AD17" si="20">SUM(Z14)</f>
        <v>0</v>
      </c>
      <c r="AA17" s="373">
        <f t="shared" si="20"/>
        <v>0</v>
      </c>
      <c r="AB17" s="373">
        <f t="shared" si="20"/>
        <v>0</v>
      </c>
      <c r="AC17" s="373">
        <f t="shared" si="20"/>
        <v>0</v>
      </c>
      <c r="AD17" s="373">
        <f t="shared" si="20"/>
        <v>0</v>
      </c>
    </row>
    <row r="18" spans="1:31" ht="13.5" customHeight="1" thickBot="1" x14ac:dyDescent="0.25">
      <c r="A18" s="792"/>
      <c r="B18" s="788" t="s">
        <v>252</v>
      </c>
      <c r="C18" s="443" t="s">
        <v>269</v>
      </c>
      <c r="D18" s="451"/>
      <c r="E18" s="452"/>
      <c r="F18" s="770"/>
      <c r="G18" s="162"/>
      <c r="H18" s="162"/>
      <c r="I18" s="163"/>
      <c r="J18" s="163"/>
      <c r="K18" s="163"/>
      <c r="L18" s="162"/>
      <c r="M18" s="162"/>
      <c r="N18" s="162"/>
      <c r="O18" s="163"/>
      <c r="P18" s="163"/>
      <c r="Q18" s="162"/>
      <c r="R18" s="161"/>
      <c r="S18" s="95">
        <f t="shared" si="0"/>
        <v>0</v>
      </c>
      <c r="T18" s="369">
        <f>IF($F18=0,0,($D18/$F18)*$S18)</f>
        <v>0</v>
      </c>
      <c r="U18" s="176">
        <f t="shared" si="1"/>
        <v>0</v>
      </c>
      <c r="V18" s="93" t="s">
        <v>227</v>
      </c>
      <c r="W18" s="356">
        <f>IF(V18=Tablas!$B$2,Tablas!$C$2,VLOOKUP(V18,Tablas!$B$2:$C$13,2,FALSE))</f>
        <v>2</v>
      </c>
      <c r="X18" s="357">
        <f>VLOOKUP(W18,Tablas!$A$2:$C$13,3,FALSE)</f>
        <v>2</v>
      </c>
      <c r="Y18" s="368">
        <f t="shared" si="9"/>
        <v>0</v>
      </c>
      <c r="Z18" s="368" t="str">
        <f t="shared" ref="Z18:Z21" si="21">IF($W18=3,($T18),"")</f>
        <v/>
      </c>
      <c r="AA18" s="368" t="str">
        <f t="shared" si="10"/>
        <v/>
      </c>
      <c r="AB18" s="368" t="str">
        <f t="shared" si="11"/>
        <v/>
      </c>
      <c r="AC18" s="368" t="str">
        <f t="shared" si="12"/>
        <v/>
      </c>
      <c r="AD18" s="368" t="str">
        <f t="shared" si="13"/>
        <v/>
      </c>
    </row>
    <row r="19" spans="1:31" ht="15" customHeight="1" thickBot="1" x14ac:dyDescent="0.25">
      <c r="A19" s="792"/>
      <c r="B19" s="789"/>
      <c r="C19" s="441" t="s">
        <v>265</v>
      </c>
      <c r="D19" s="451"/>
      <c r="E19" s="452"/>
      <c r="F19" s="770"/>
      <c r="G19" s="162"/>
      <c r="H19" s="162"/>
      <c r="I19" s="163"/>
      <c r="J19" s="163"/>
      <c r="K19" s="163"/>
      <c r="L19" s="162"/>
      <c r="M19" s="162"/>
      <c r="N19" s="162"/>
      <c r="O19" s="163"/>
      <c r="P19" s="163"/>
      <c r="Q19" s="162"/>
      <c r="R19" s="161"/>
      <c r="S19" s="95">
        <f t="shared" si="0"/>
        <v>0</v>
      </c>
      <c r="T19" s="369">
        <f>IF($F19=0,0,($D19/$F19)*$S19)</f>
        <v>0</v>
      </c>
      <c r="U19" s="308">
        <f t="shared" si="1"/>
        <v>0</v>
      </c>
      <c r="V19" s="93" t="s">
        <v>229</v>
      </c>
      <c r="W19" s="356">
        <f>IF(V19=Tablas!$B$2,Tablas!$C$2,VLOOKUP(V19,Tablas!$B$2:$C$13,2,FALSE))</f>
        <v>4</v>
      </c>
      <c r="X19" s="357">
        <f>VLOOKUP(W19,Tablas!$A$2:$C$13,3,FALSE)</f>
        <v>4</v>
      </c>
      <c r="Y19" s="368" t="str">
        <f t="shared" si="9"/>
        <v/>
      </c>
      <c r="Z19" s="368" t="str">
        <f t="shared" si="21"/>
        <v/>
      </c>
      <c r="AA19" s="368">
        <f t="shared" si="10"/>
        <v>0</v>
      </c>
      <c r="AB19" s="368" t="str">
        <f t="shared" si="11"/>
        <v/>
      </c>
      <c r="AC19" s="368" t="str">
        <f t="shared" si="12"/>
        <v/>
      </c>
      <c r="AD19" s="368" t="str">
        <f t="shared" si="13"/>
        <v/>
      </c>
    </row>
    <row r="20" spans="1:31" ht="13.5" customHeight="1" thickBot="1" x14ac:dyDescent="0.25">
      <c r="A20" s="792"/>
      <c r="B20" s="789"/>
      <c r="C20" s="441" t="s">
        <v>270</v>
      </c>
      <c r="D20" s="451">
        <f>D15*5%</f>
        <v>0</v>
      </c>
      <c r="E20" s="452" t="s">
        <v>86</v>
      </c>
      <c r="F20" s="770"/>
      <c r="G20" s="162"/>
      <c r="H20" s="162"/>
      <c r="I20" s="163"/>
      <c r="J20" s="163">
        <v>1</v>
      </c>
      <c r="K20" s="163"/>
      <c r="L20" s="162"/>
      <c r="M20" s="162"/>
      <c r="N20" s="162"/>
      <c r="O20" s="163"/>
      <c r="P20" s="163"/>
      <c r="Q20" s="162"/>
      <c r="R20" s="161"/>
      <c r="S20" s="95">
        <f t="shared" ref="S20:S21" si="22">SUM(G20:R20)</f>
        <v>1</v>
      </c>
      <c r="T20" s="369">
        <f>IF($F20=0,0,($D20/$F20)*$S20)</f>
        <v>0</v>
      </c>
      <c r="U20" s="306">
        <f t="shared" ref="U20:U21" si="23">T20/1700</f>
        <v>0</v>
      </c>
      <c r="V20" s="93" t="s">
        <v>227</v>
      </c>
      <c r="W20" s="356">
        <f>IF(V20=Tablas!$B$2,Tablas!$C$2,VLOOKUP(V20,Tablas!$B$2:$C$13,2,FALSE))</f>
        <v>2</v>
      </c>
      <c r="X20" s="357">
        <f>VLOOKUP(W20,Tablas!$A$2:$C$13,3,FALSE)</f>
        <v>2</v>
      </c>
      <c r="Y20" s="368">
        <f t="shared" si="9"/>
        <v>0</v>
      </c>
      <c r="Z20" s="368" t="str">
        <f t="shared" si="21"/>
        <v/>
      </c>
      <c r="AA20" s="368" t="str">
        <f t="shared" si="10"/>
        <v/>
      </c>
      <c r="AB20" s="368" t="str">
        <f t="shared" si="11"/>
        <v/>
      </c>
      <c r="AC20" s="368" t="str">
        <f t="shared" si="12"/>
        <v/>
      </c>
      <c r="AD20" s="368" t="str">
        <f t="shared" si="13"/>
        <v/>
      </c>
    </row>
    <row r="21" spans="1:31" ht="15" customHeight="1" thickBot="1" x14ac:dyDescent="0.25">
      <c r="A21" s="792"/>
      <c r="B21" s="790"/>
      <c r="C21" s="441" t="s">
        <v>271</v>
      </c>
      <c r="D21" s="451">
        <f>D16*5%</f>
        <v>0</v>
      </c>
      <c r="E21" s="452" t="s">
        <v>86</v>
      </c>
      <c r="F21" s="770"/>
      <c r="G21" s="162"/>
      <c r="H21" s="162"/>
      <c r="I21" s="163"/>
      <c r="J21" s="163">
        <v>1</v>
      </c>
      <c r="K21" s="163"/>
      <c r="L21" s="162"/>
      <c r="M21" s="162"/>
      <c r="N21" s="162"/>
      <c r="O21" s="163"/>
      <c r="P21" s="163"/>
      <c r="Q21" s="162"/>
      <c r="R21" s="161"/>
      <c r="S21" s="95">
        <f t="shared" si="22"/>
        <v>1</v>
      </c>
      <c r="T21" s="369">
        <f>IF($F21=0,0,($D21/$F21)*$S21)</f>
        <v>0</v>
      </c>
      <c r="U21" s="175">
        <f t="shared" si="23"/>
        <v>0</v>
      </c>
      <c r="V21" s="93" t="s">
        <v>229</v>
      </c>
      <c r="W21" s="356">
        <f>IF(V21=Tablas!$B$2,Tablas!$C$2,VLOOKUP(V21,Tablas!$B$2:$C$13,2,FALSE))</f>
        <v>4</v>
      </c>
      <c r="X21" s="357">
        <f>VLOOKUP(W21,Tablas!$A$2:$C$13,3,FALSE)</f>
        <v>4</v>
      </c>
      <c r="Y21" s="368" t="str">
        <f t="shared" si="9"/>
        <v/>
      </c>
      <c r="Z21" s="368" t="str">
        <f t="shared" si="21"/>
        <v/>
      </c>
      <c r="AA21" s="368">
        <f t="shared" si="10"/>
        <v>0</v>
      </c>
      <c r="AB21" s="368" t="str">
        <f t="shared" si="11"/>
        <v/>
      </c>
      <c r="AC21" s="368" t="str">
        <f t="shared" si="12"/>
        <v/>
      </c>
      <c r="AD21" s="368" t="str">
        <f t="shared" si="13"/>
        <v/>
      </c>
    </row>
    <row r="22" spans="1:31" ht="15" customHeight="1" thickBot="1" x14ac:dyDescent="0.3">
      <c r="A22" s="792"/>
      <c r="B22" s="365"/>
      <c r="C22" s="164" t="s">
        <v>276</v>
      </c>
      <c r="D22" s="747">
        <f>+D4+D5+D6</f>
        <v>62010.479999999996</v>
      </c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/>
      <c r="S22" s="95"/>
      <c r="T22" s="373">
        <f>SUM(T18:T21)</f>
        <v>0</v>
      </c>
      <c r="U22" s="65">
        <f>SUM(U18:U21)</f>
        <v>0</v>
      </c>
      <c r="V22" s="97"/>
      <c r="W22" s="97"/>
      <c r="X22" s="97"/>
      <c r="Y22" s="373">
        <f>SUM(Y18:Y21)</f>
        <v>0</v>
      </c>
      <c r="Z22" s="373">
        <f t="shared" ref="Z22:AD22" si="24">SUM(Z18:Z21)</f>
        <v>0</v>
      </c>
      <c r="AA22" s="373">
        <f t="shared" si="24"/>
        <v>0</v>
      </c>
      <c r="AB22" s="373">
        <f t="shared" si="24"/>
        <v>0</v>
      </c>
      <c r="AC22" s="373">
        <f t="shared" si="24"/>
        <v>0</v>
      </c>
      <c r="AD22" s="373">
        <f t="shared" si="24"/>
        <v>0</v>
      </c>
    </row>
    <row r="23" spans="1:31" ht="15.75" thickBot="1" x14ac:dyDescent="0.3">
      <c r="A23" s="792"/>
      <c r="B23" s="366"/>
      <c r="C23" s="145" t="s">
        <v>273</v>
      </c>
      <c r="D23" s="146"/>
      <c r="E23" s="147"/>
      <c r="F23" s="148"/>
      <c r="G23" s="99"/>
      <c r="H23" s="99"/>
      <c r="I23" s="100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374">
        <f>SUM(T22,T17,T13,T11,T9,T7)</f>
        <v>0</v>
      </c>
      <c r="U23" s="67">
        <f>SUM(U22,U17,U13,U11,U9,U7)</f>
        <v>0</v>
      </c>
      <c r="V23" s="99"/>
      <c r="W23" s="289"/>
      <c r="X23" s="289"/>
      <c r="Y23" s="374">
        <f>SUM(Y22,Y17,Y13,Y11,Y9,Y7)</f>
        <v>0</v>
      </c>
      <c r="Z23" s="374">
        <f t="shared" ref="Z23:AD23" si="25">SUM(Z22,Z17,Z13,Z11,Z9,Z7)</f>
        <v>0</v>
      </c>
      <c r="AA23" s="374">
        <f t="shared" si="25"/>
        <v>0</v>
      </c>
      <c r="AB23" s="374">
        <f t="shared" si="25"/>
        <v>0</v>
      </c>
      <c r="AC23" s="374">
        <f t="shared" si="25"/>
        <v>0</v>
      </c>
      <c r="AD23" s="374">
        <f t="shared" si="25"/>
        <v>0</v>
      </c>
      <c r="AE23" s="375"/>
    </row>
    <row r="24" spans="1:31" ht="16.5" customHeight="1" thickBot="1" x14ac:dyDescent="0.25">
      <c r="A24" s="792" t="s">
        <v>108</v>
      </c>
      <c r="B24" s="789" t="s">
        <v>247</v>
      </c>
      <c r="C24" s="436" t="s">
        <v>256</v>
      </c>
      <c r="D24" s="150">
        <v>26930.25</v>
      </c>
      <c r="E24" s="102"/>
      <c r="F24" s="770"/>
      <c r="G24" s="103"/>
      <c r="H24" s="104">
        <v>1</v>
      </c>
      <c r="I24" s="104">
        <v>2</v>
      </c>
      <c r="J24" s="104">
        <v>2</v>
      </c>
      <c r="K24" s="104">
        <v>3</v>
      </c>
      <c r="L24" s="104">
        <v>3</v>
      </c>
      <c r="M24" s="104">
        <v>3</v>
      </c>
      <c r="N24" s="104">
        <v>3</v>
      </c>
      <c r="O24" s="104">
        <v>3</v>
      </c>
      <c r="P24" s="104">
        <v>2</v>
      </c>
      <c r="Q24" s="151">
        <v>1</v>
      </c>
      <c r="R24" s="109">
        <v>1</v>
      </c>
      <c r="S24" s="95">
        <f t="shared" ref="S24:S26" si="26">SUM(G24:R24)</f>
        <v>24</v>
      </c>
      <c r="T24" s="369">
        <f>IF($F24=0,0,($D24/$F24)*$S24)</f>
        <v>0</v>
      </c>
      <c r="U24" s="112">
        <f t="shared" ref="U24:U26" si="27">T24/1700</f>
        <v>0</v>
      </c>
      <c r="V24" s="93" t="s">
        <v>228</v>
      </c>
      <c r="W24" s="356">
        <f>IF(V24=Tablas!$B$2,Tablas!$C$2,VLOOKUP(V24,Tablas!$B$2:$C$13,2,FALSE))</f>
        <v>3</v>
      </c>
      <c r="X24" s="357">
        <f>VLOOKUP(W24,Tablas!$A$2:$C$13,3,FALSE)</f>
        <v>3</v>
      </c>
      <c r="Y24" s="368" t="str">
        <f t="shared" ref="Y24:Y30" si="28">IF($W24=2,($T24),"")</f>
        <v/>
      </c>
      <c r="Z24" s="368">
        <f t="shared" ref="Z24:Z30" si="29">IF($W24=3,($T24),"")*0.5</f>
        <v>0</v>
      </c>
      <c r="AA24" s="368">
        <f>+Z24</f>
        <v>0</v>
      </c>
      <c r="AB24" s="368" t="str">
        <f t="shared" ref="AB24:AB26" si="30">IF($W24=5,($T24),"")</f>
        <v/>
      </c>
      <c r="AC24" s="368" t="str">
        <f t="shared" ref="AC24:AC26" si="31">IF($W24=6,($T24),"")</f>
        <v/>
      </c>
      <c r="AD24" s="368" t="str">
        <f t="shared" ref="AD24:AD26" si="32">IF($W24=7,($T24),"")</f>
        <v/>
      </c>
    </row>
    <row r="25" spans="1:31" ht="15.75" customHeight="1" thickBot="1" x14ac:dyDescent="0.25">
      <c r="A25" s="792"/>
      <c r="B25" s="789"/>
      <c r="C25" s="437" t="s">
        <v>257</v>
      </c>
      <c r="D25" s="152">
        <v>7181.41</v>
      </c>
      <c r="E25" s="153"/>
      <c r="F25" s="770"/>
      <c r="G25" s="142"/>
      <c r="H25" s="154">
        <v>1</v>
      </c>
      <c r="I25" s="154">
        <v>2</v>
      </c>
      <c r="J25" s="154">
        <v>2</v>
      </c>
      <c r="K25" s="154">
        <v>3</v>
      </c>
      <c r="L25" s="154">
        <v>3</v>
      </c>
      <c r="M25" s="154">
        <v>3</v>
      </c>
      <c r="N25" s="154">
        <v>3</v>
      </c>
      <c r="O25" s="154">
        <v>3</v>
      </c>
      <c r="P25" s="154">
        <v>2</v>
      </c>
      <c r="Q25" s="155">
        <v>1</v>
      </c>
      <c r="R25" s="156">
        <v>1</v>
      </c>
      <c r="S25" s="95">
        <f t="shared" si="26"/>
        <v>24</v>
      </c>
      <c r="T25" s="369">
        <f>IF($F25=0,0,($D25/$F25)*$S25)</f>
        <v>0</v>
      </c>
      <c r="U25" s="174">
        <f t="shared" si="27"/>
        <v>0</v>
      </c>
      <c r="V25" s="93" t="s">
        <v>228</v>
      </c>
      <c r="W25" s="356">
        <f>IF(V25=Tablas!$B$2,Tablas!$C$2,VLOOKUP(V25,Tablas!$B$2:$C$13,2,FALSE))</f>
        <v>3</v>
      </c>
      <c r="X25" s="357">
        <f>VLOOKUP(W25,Tablas!$A$2:$C$13,3,FALSE)</f>
        <v>3</v>
      </c>
      <c r="Y25" s="368" t="str">
        <f t="shared" si="28"/>
        <v/>
      </c>
      <c r="Z25" s="368">
        <f t="shared" si="29"/>
        <v>0</v>
      </c>
      <c r="AA25" s="368">
        <f t="shared" ref="AA25:AA26" si="33">+Z25</f>
        <v>0</v>
      </c>
      <c r="AB25" s="368" t="str">
        <f t="shared" si="30"/>
        <v/>
      </c>
      <c r="AC25" s="368" t="str">
        <f t="shared" si="31"/>
        <v/>
      </c>
      <c r="AD25" s="368" t="str">
        <f t="shared" si="32"/>
        <v/>
      </c>
    </row>
    <row r="26" spans="1:31" ht="15.75" customHeight="1" thickBot="1" x14ac:dyDescent="0.25">
      <c r="A26" s="792"/>
      <c r="B26" s="790"/>
      <c r="C26" s="437" t="s">
        <v>274</v>
      </c>
      <c r="D26" s="152">
        <v>1795</v>
      </c>
      <c r="E26" s="153"/>
      <c r="F26" s="770"/>
      <c r="G26" s="142"/>
      <c r="H26" s="154">
        <v>1</v>
      </c>
      <c r="I26" s="154">
        <v>2</v>
      </c>
      <c r="J26" s="154">
        <v>2</v>
      </c>
      <c r="K26" s="154">
        <v>3</v>
      </c>
      <c r="L26" s="154">
        <v>3</v>
      </c>
      <c r="M26" s="154">
        <v>3</v>
      </c>
      <c r="N26" s="154">
        <v>3</v>
      </c>
      <c r="O26" s="154">
        <v>3</v>
      </c>
      <c r="P26" s="154">
        <v>2</v>
      </c>
      <c r="Q26" s="155">
        <v>1</v>
      </c>
      <c r="R26" s="156">
        <v>1</v>
      </c>
      <c r="S26" s="95">
        <f t="shared" si="26"/>
        <v>24</v>
      </c>
      <c r="T26" s="369">
        <f>IF($F26=0,0,($D26/$F26)*$S26)</f>
        <v>0</v>
      </c>
      <c r="U26" s="175">
        <f t="shared" si="27"/>
        <v>0</v>
      </c>
      <c r="V26" s="93" t="s">
        <v>228</v>
      </c>
      <c r="W26" s="356">
        <f>IF(V26=Tablas!$B$2,Tablas!$C$2,VLOOKUP(V26,Tablas!$B$2:$C$13,2,FALSE))</f>
        <v>3</v>
      </c>
      <c r="X26" s="357">
        <f>VLOOKUP(W26,Tablas!$A$2:$C$13,3,FALSE)</f>
        <v>3</v>
      </c>
      <c r="Y26" s="368" t="str">
        <f t="shared" si="28"/>
        <v/>
      </c>
      <c r="Z26" s="368">
        <f t="shared" si="29"/>
        <v>0</v>
      </c>
      <c r="AA26" s="368">
        <f t="shared" si="33"/>
        <v>0</v>
      </c>
      <c r="AB26" s="368" t="str">
        <f t="shared" si="30"/>
        <v/>
      </c>
      <c r="AC26" s="368" t="str">
        <f t="shared" si="31"/>
        <v/>
      </c>
      <c r="AD26" s="368" t="str">
        <f t="shared" si="32"/>
        <v/>
      </c>
    </row>
    <row r="27" spans="1:31" ht="15.75" thickBot="1" x14ac:dyDescent="0.3">
      <c r="A27" s="792"/>
      <c r="B27" s="365"/>
      <c r="C27" s="438" t="s">
        <v>259</v>
      </c>
      <c r="D27" s="143"/>
      <c r="E27" s="310"/>
      <c r="F27" s="770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57"/>
      <c r="S27" s="95"/>
      <c r="T27" s="373">
        <f>SUM(T24:T26)</f>
        <v>0</v>
      </c>
      <c r="U27" s="65">
        <f>SUM(U24:U26)</f>
        <v>0</v>
      </c>
      <c r="V27" s="97"/>
      <c r="W27" s="97"/>
      <c r="X27" s="97"/>
      <c r="Y27" s="373">
        <f>SUM(Y24:Y26)</f>
        <v>0</v>
      </c>
      <c r="Z27" s="373">
        <f t="shared" ref="Z27:AD27" si="34">SUM(Z24:Z26)</f>
        <v>0</v>
      </c>
      <c r="AA27" s="373">
        <f t="shared" si="34"/>
        <v>0</v>
      </c>
      <c r="AB27" s="373">
        <f t="shared" si="34"/>
        <v>0</v>
      </c>
      <c r="AC27" s="373">
        <f t="shared" si="34"/>
        <v>0</v>
      </c>
      <c r="AD27" s="373">
        <f t="shared" si="34"/>
        <v>0</v>
      </c>
    </row>
    <row r="28" spans="1:31" ht="15" customHeight="1" thickBot="1" x14ac:dyDescent="0.25">
      <c r="A28" s="792"/>
      <c r="B28" s="788" t="s">
        <v>253</v>
      </c>
      <c r="C28" s="439" t="s">
        <v>256</v>
      </c>
      <c r="D28" s="152">
        <v>3053.25</v>
      </c>
      <c r="E28" s="304"/>
      <c r="F28" s="770"/>
      <c r="G28" s="142"/>
      <c r="H28" s="154">
        <v>1</v>
      </c>
      <c r="I28" s="154">
        <v>2</v>
      </c>
      <c r="J28" s="154">
        <v>2</v>
      </c>
      <c r="K28" s="154">
        <v>3</v>
      </c>
      <c r="L28" s="154">
        <v>3</v>
      </c>
      <c r="M28" s="154">
        <v>3</v>
      </c>
      <c r="N28" s="154">
        <v>3</v>
      </c>
      <c r="O28" s="154">
        <v>3</v>
      </c>
      <c r="P28" s="154">
        <v>2</v>
      </c>
      <c r="Q28" s="155">
        <v>1</v>
      </c>
      <c r="R28" s="156">
        <v>1</v>
      </c>
      <c r="S28" s="95">
        <f t="shared" ref="S28:S30" si="35">SUM(G28:R28)</f>
        <v>24</v>
      </c>
      <c r="T28" s="369">
        <f>IF($F28=0,0,($D28/$F28)*$S28)</f>
        <v>0</v>
      </c>
      <c r="U28" s="112">
        <f t="shared" ref="U28:U30" si="36">T28/1700</f>
        <v>0</v>
      </c>
      <c r="V28" s="93" t="s">
        <v>228</v>
      </c>
      <c r="W28" s="356">
        <f>IF(V28=Tablas!$B$2,Tablas!$C$2,VLOOKUP(V28,Tablas!$B$2:$C$13,2,FALSE))</f>
        <v>3</v>
      </c>
      <c r="X28" s="357">
        <f>VLOOKUP(W28,Tablas!$A$2:$C$13,3,FALSE)</f>
        <v>3</v>
      </c>
      <c r="Y28" s="368" t="str">
        <f t="shared" si="28"/>
        <v/>
      </c>
      <c r="Z28" s="368">
        <f t="shared" si="29"/>
        <v>0</v>
      </c>
      <c r="AA28" s="368">
        <f t="shared" ref="AA28:AA30" si="37">+Z28</f>
        <v>0</v>
      </c>
      <c r="AB28" s="368" t="str">
        <f t="shared" ref="AB28:AB30" si="38">IF($W28=5,($T28),"")</f>
        <v/>
      </c>
      <c r="AC28" s="368" t="str">
        <f t="shared" ref="AC28:AC30" si="39">IF($W28=6,($T28),"")</f>
        <v/>
      </c>
      <c r="AD28" s="368" t="str">
        <f t="shared" ref="AD28:AD30" si="40">IF($W28=7,($T28),"")</f>
        <v/>
      </c>
    </row>
    <row r="29" spans="1:31" ht="16.5" customHeight="1" thickBot="1" x14ac:dyDescent="0.25">
      <c r="A29" s="792"/>
      <c r="B29" s="789"/>
      <c r="C29" s="437" t="s">
        <v>257</v>
      </c>
      <c r="D29" s="152">
        <v>814.19</v>
      </c>
      <c r="E29" s="153"/>
      <c r="F29" s="770"/>
      <c r="G29" s="142"/>
      <c r="H29" s="154">
        <v>1</v>
      </c>
      <c r="I29" s="154">
        <v>2</v>
      </c>
      <c r="J29" s="154">
        <v>2</v>
      </c>
      <c r="K29" s="154">
        <v>3</v>
      </c>
      <c r="L29" s="154">
        <v>3</v>
      </c>
      <c r="M29" s="154">
        <v>3</v>
      </c>
      <c r="N29" s="154">
        <v>3</v>
      </c>
      <c r="O29" s="154">
        <v>3</v>
      </c>
      <c r="P29" s="154">
        <v>2</v>
      </c>
      <c r="Q29" s="155">
        <v>1</v>
      </c>
      <c r="R29" s="156">
        <v>1</v>
      </c>
      <c r="S29" s="95">
        <f t="shared" si="35"/>
        <v>24</v>
      </c>
      <c r="T29" s="369">
        <f>IF($F29=0,0,($D29/$F29)*$S29)</f>
        <v>0</v>
      </c>
      <c r="U29" s="174">
        <f t="shared" si="36"/>
        <v>0</v>
      </c>
      <c r="V29" s="93" t="s">
        <v>228</v>
      </c>
      <c r="W29" s="356">
        <f>IF(V29=Tablas!$B$2,Tablas!$C$2,VLOOKUP(V29,Tablas!$B$2:$C$13,2,FALSE))</f>
        <v>3</v>
      </c>
      <c r="X29" s="357">
        <f>VLOOKUP(W29,Tablas!$A$2:$C$13,3,FALSE)</f>
        <v>3</v>
      </c>
      <c r="Y29" s="368" t="str">
        <f t="shared" si="28"/>
        <v/>
      </c>
      <c r="Z29" s="368">
        <f t="shared" si="29"/>
        <v>0</v>
      </c>
      <c r="AA29" s="368">
        <f t="shared" si="37"/>
        <v>0</v>
      </c>
      <c r="AB29" s="368" t="str">
        <f t="shared" si="38"/>
        <v/>
      </c>
      <c r="AC29" s="368" t="str">
        <f t="shared" si="39"/>
        <v/>
      </c>
      <c r="AD29" s="368" t="str">
        <f t="shared" si="40"/>
        <v/>
      </c>
    </row>
    <row r="30" spans="1:31" ht="15.75" customHeight="1" thickBot="1" x14ac:dyDescent="0.25">
      <c r="A30" s="792"/>
      <c r="B30" s="790"/>
      <c r="C30" s="437" t="s">
        <v>274</v>
      </c>
      <c r="D30" s="152">
        <v>204</v>
      </c>
      <c r="E30" s="153"/>
      <c r="F30" s="770"/>
      <c r="G30" s="142"/>
      <c r="H30" s="154">
        <v>1</v>
      </c>
      <c r="I30" s="154">
        <v>2</v>
      </c>
      <c r="J30" s="154">
        <v>2</v>
      </c>
      <c r="K30" s="154">
        <v>3</v>
      </c>
      <c r="L30" s="154">
        <v>3</v>
      </c>
      <c r="M30" s="154">
        <v>3</v>
      </c>
      <c r="N30" s="154">
        <v>3</v>
      </c>
      <c r="O30" s="154">
        <v>3</v>
      </c>
      <c r="P30" s="154">
        <v>2</v>
      </c>
      <c r="Q30" s="155">
        <v>1</v>
      </c>
      <c r="R30" s="156">
        <v>1</v>
      </c>
      <c r="S30" s="95">
        <f t="shared" si="35"/>
        <v>24</v>
      </c>
      <c r="T30" s="369">
        <f>IF($F30=0,0,($D30/$F30)*$S30)</f>
        <v>0</v>
      </c>
      <c r="U30" s="175">
        <f t="shared" si="36"/>
        <v>0</v>
      </c>
      <c r="V30" s="93" t="s">
        <v>228</v>
      </c>
      <c r="W30" s="356">
        <f>IF(V30=Tablas!$B$2,Tablas!$C$2,VLOOKUP(V30,Tablas!$B$2:$C$13,2,FALSE))</f>
        <v>3</v>
      </c>
      <c r="X30" s="357">
        <f>VLOOKUP(W30,Tablas!$A$2:$C$13,3,FALSE)</f>
        <v>3</v>
      </c>
      <c r="Y30" s="368" t="str">
        <f t="shared" si="28"/>
        <v/>
      </c>
      <c r="Z30" s="368">
        <f t="shared" si="29"/>
        <v>0</v>
      </c>
      <c r="AA30" s="368">
        <f t="shared" si="37"/>
        <v>0</v>
      </c>
      <c r="AB30" s="368" t="str">
        <f t="shared" si="38"/>
        <v/>
      </c>
      <c r="AC30" s="368" t="str">
        <f t="shared" si="39"/>
        <v/>
      </c>
      <c r="AD30" s="368" t="str">
        <f t="shared" si="40"/>
        <v/>
      </c>
    </row>
    <row r="31" spans="1:31" ht="15.75" thickBot="1" x14ac:dyDescent="0.3">
      <c r="A31" s="792"/>
      <c r="B31" s="365"/>
      <c r="C31" s="440" t="s">
        <v>275</v>
      </c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57"/>
      <c r="S31" s="95"/>
      <c r="T31" s="373">
        <f>SUM(T28:T30)</f>
        <v>0</v>
      </c>
      <c r="U31" s="65">
        <f>SUM(U28:U30)</f>
        <v>0</v>
      </c>
      <c r="V31" s="97"/>
      <c r="W31" s="97"/>
      <c r="X31" s="97"/>
      <c r="Y31" s="373">
        <f>SUM(Y28:Y30)</f>
        <v>0</v>
      </c>
      <c r="Z31" s="373">
        <f t="shared" ref="Z31:AD31" si="41">SUM(Z28:Z30)</f>
        <v>0</v>
      </c>
      <c r="AA31" s="373">
        <f t="shared" si="41"/>
        <v>0</v>
      </c>
      <c r="AB31" s="373">
        <f t="shared" si="41"/>
        <v>0</v>
      </c>
      <c r="AC31" s="373">
        <f t="shared" si="41"/>
        <v>0</v>
      </c>
      <c r="AD31" s="373">
        <f t="shared" si="41"/>
        <v>0</v>
      </c>
    </row>
    <row r="32" spans="1:31" ht="19.5" customHeight="1" thickBot="1" x14ac:dyDescent="0.25">
      <c r="A32" s="792"/>
      <c r="B32" s="363" t="s">
        <v>248</v>
      </c>
      <c r="C32" s="441" t="s">
        <v>267</v>
      </c>
      <c r="D32" s="152"/>
      <c r="E32" s="160"/>
      <c r="F32" s="770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61"/>
      <c r="S32" s="95">
        <f t="shared" ref="S32" si="42">SUM(G32:R32)</f>
        <v>0</v>
      </c>
      <c r="T32" s="369">
        <f>IF($F32=0,0,($D32/$F32)*$S32)</f>
        <v>0</v>
      </c>
      <c r="U32" s="177">
        <f t="shared" ref="U32" si="43">T32/1700</f>
        <v>0</v>
      </c>
      <c r="V32" s="93" t="s">
        <v>229</v>
      </c>
      <c r="W32" s="356">
        <f>IF(V32=Tablas!$B$2,Tablas!$C$2,VLOOKUP(V32,Tablas!$B$2:$C$13,2,FALSE))</f>
        <v>4</v>
      </c>
      <c r="X32" s="357">
        <f>VLOOKUP(W32,Tablas!$A$2:$C$13,3,FALSE)</f>
        <v>4</v>
      </c>
      <c r="Y32" s="368" t="str">
        <f t="shared" ref="Y32" si="44">IF($W32=2,($T32),"")</f>
        <v/>
      </c>
      <c r="Z32" s="368" t="str">
        <f>IF($W32=3,($T32),"")</f>
        <v/>
      </c>
      <c r="AA32" s="368">
        <f t="shared" ref="AA32" si="45">IF($W32=4,($T32),"")</f>
        <v>0</v>
      </c>
      <c r="AB32" s="368" t="str">
        <f t="shared" ref="AB32" si="46">IF($W32=5,($T32),"")</f>
        <v/>
      </c>
      <c r="AC32" s="368" t="str">
        <f t="shared" ref="AC32" si="47">IF($W32=6,($T32),"")</f>
        <v/>
      </c>
      <c r="AD32" s="368" t="str">
        <f t="shared" ref="AD32" si="48">IF($W32=7,($T32),"")</f>
        <v/>
      </c>
    </row>
    <row r="33" spans="1:30" ht="15.75" thickBot="1" x14ac:dyDescent="0.3">
      <c r="A33" s="792"/>
      <c r="B33" s="363"/>
      <c r="C33" s="440" t="s">
        <v>260</v>
      </c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57"/>
      <c r="S33" s="95"/>
      <c r="T33" s="373">
        <f>SUM(T32)</f>
        <v>0</v>
      </c>
      <c r="U33" s="65">
        <f>SUM(U32)</f>
        <v>0</v>
      </c>
      <c r="V33" s="97"/>
      <c r="W33" s="97"/>
      <c r="X33" s="97"/>
      <c r="Y33" s="373">
        <f>SUM(Y32)</f>
        <v>0</v>
      </c>
      <c r="Z33" s="373">
        <f t="shared" ref="Z33:AD33" si="49">SUM(Z32)</f>
        <v>0</v>
      </c>
      <c r="AA33" s="373">
        <f t="shared" si="49"/>
        <v>0</v>
      </c>
      <c r="AB33" s="373">
        <f t="shared" si="49"/>
        <v>0</v>
      </c>
      <c r="AC33" s="373">
        <f t="shared" si="49"/>
        <v>0</v>
      </c>
      <c r="AD33" s="373">
        <f t="shared" si="49"/>
        <v>0</v>
      </c>
    </row>
    <row r="34" spans="1:30" ht="17.25" customHeight="1" thickBot="1" x14ac:dyDescent="0.25">
      <c r="A34" s="792"/>
      <c r="B34" s="363" t="s">
        <v>249</v>
      </c>
      <c r="C34" s="441" t="s">
        <v>266</v>
      </c>
      <c r="D34" s="152">
        <v>35907</v>
      </c>
      <c r="E34" s="160"/>
      <c r="F34" s="770"/>
      <c r="G34" s="162"/>
      <c r="H34" s="162"/>
      <c r="I34" s="142"/>
      <c r="J34" s="154">
        <v>1</v>
      </c>
      <c r="K34" s="142"/>
      <c r="L34" s="142"/>
      <c r="M34" s="142"/>
      <c r="N34" s="142"/>
      <c r="O34" s="142"/>
      <c r="P34" s="142"/>
      <c r="Q34" s="142"/>
      <c r="R34" s="161"/>
      <c r="S34" s="95">
        <f t="shared" ref="S34" si="50">SUM(G34:R34)</f>
        <v>1</v>
      </c>
      <c r="T34" s="369">
        <f>IF($F34=0,0,($D34/$F34)*$S34)</f>
        <v>0</v>
      </c>
      <c r="U34" s="177">
        <f t="shared" ref="U34" si="51">T34/1700</f>
        <v>0</v>
      </c>
      <c r="V34" s="93" t="s">
        <v>229</v>
      </c>
      <c r="W34" s="356">
        <f>IF(V34=Tablas!$B$2,Tablas!$C$2,VLOOKUP(V34,Tablas!$B$2:$C$13,2,FALSE))</f>
        <v>4</v>
      </c>
      <c r="X34" s="357">
        <f>VLOOKUP(W34,Tablas!$A$2:$C$13,3,FALSE)</f>
        <v>4</v>
      </c>
      <c r="Y34" s="368" t="str">
        <f t="shared" ref="Y34" si="52">IF($W34=2,($T34),"")</f>
        <v/>
      </c>
      <c r="Z34" s="368" t="str">
        <f>IF($W34=3,($T34),"")</f>
        <v/>
      </c>
      <c r="AA34" s="368">
        <f t="shared" ref="AA34" si="53">IF($W34=4,($T34),"")</f>
        <v>0</v>
      </c>
      <c r="AB34" s="368" t="str">
        <f t="shared" ref="AB34" si="54">IF($W34=5,($T34),"")</f>
        <v/>
      </c>
      <c r="AC34" s="368" t="str">
        <f t="shared" ref="AC34" si="55">IF($W34=6,($T34),"")</f>
        <v/>
      </c>
      <c r="AD34" s="368" t="str">
        <f t="shared" ref="AD34" si="56">IF($W34=7,($T34),"")</f>
        <v/>
      </c>
    </row>
    <row r="35" spans="1:30" ht="15.75" thickBot="1" x14ac:dyDescent="0.3">
      <c r="A35" s="792"/>
      <c r="B35" s="363"/>
      <c r="C35" s="440" t="s">
        <v>261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57"/>
      <c r="S35" s="95"/>
      <c r="T35" s="373">
        <f>SUM(T34)</f>
        <v>0</v>
      </c>
      <c r="U35" s="65">
        <f>SUM(U34)</f>
        <v>0</v>
      </c>
      <c r="V35" s="97"/>
      <c r="W35" s="97"/>
      <c r="X35" s="97"/>
      <c r="Y35" s="373">
        <f>SUM(Y34)</f>
        <v>0</v>
      </c>
      <c r="Z35" s="373">
        <f t="shared" ref="Z35:AD35" si="57">SUM(Z34)</f>
        <v>0</v>
      </c>
      <c r="AA35" s="373">
        <f t="shared" si="57"/>
        <v>0</v>
      </c>
      <c r="AB35" s="373">
        <f t="shared" si="57"/>
        <v>0</v>
      </c>
      <c r="AC35" s="373">
        <f t="shared" si="57"/>
        <v>0</v>
      </c>
      <c r="AD35" s="373">
        <f t="shared" si="57"/>
        <v>0</v>
      </c>
    </row>
    <row r="36" spans="1:30" ht="15.75" customHeight="1" thickBot="1" x14ac:dyDescent="0.25">
      <c r="A36" s="792"/>
      <c r="B36" s="363" t="s">
        <v>250</v>
      </c>
      <c r="C36" s="441" t="s">
        <v>87</v>
      </c>
      <c r="D36" s="152">
        <v>35907</v>
      </c>
      <c r="E36" s="160"/>
      <c r="F36" s="770"/>
      <c r="G36" s="162"/>
      <c r="H36" s="162"/>
      <c r="I36" s="154">
        <v>1</v>
      </c>
      <c r="J36" s="142"/>
      <c r="K36" s="142"/>
      <c r="L36" s="142"/>
      <c r="M36" s="142"/>
      <c r="N36" s="142"/>
      <c r="O36" s="142"/>
      <c r="P36" s="142"/>
      <c r="Q36" s="142"/>
      <c r="R36" s="161"/>
      <c r="S36" s="95">
        <f t="shared" ref="S36" si="58">SUM(G36:R36)</f>
        <v>1</v>
      </c>
      <c r="T36" s="369">
        <f>IF($F36=0,0,($D36/$F36)*$S36)</f>
        <v>0</v>
      </c>
      <c r="U36" s="177">
        <f t="shared" ref="U36" si="59">T36/1700</f>
        <v>0</v>
      </c>
      <c r="V36" s="93" t="s">
        <v>228</v>
      </c>
      <c r="W36" s="356">
        <f>IF(V36=Tablas!$B$2,Tablas!$C$2,VLOOKUP(V36,Tablas!$B$2:$C$13,2,FALSE))</f>
        <v>3</v>
      </c>
      <c r="X36" s="357">
        <f>VLOOKUP(W36,Tablas!$A$2:$C$13,3,FALSE)</f>
        <v>3</v>
      </c>
      <c r="Y36" s="368" t="str">
        <f t="shared" ref="Y36" si="60">IF($W36=2,($T36),"")</f>
        <v/>
      </c>
      <c r="Z36" s="368">
        <f t="shared" ref="Z36" si="61">IF($W36=3,($T36),"")*0.5</f>
        <v>0</v>
      </c>
      <c r="AA36" s="368">
        <f t="shared" ref="AA36" si="62">+Z36</f>
        <v>0</v>
      </c>
      <c r="AB36" s="368" t="str">
        <f t="shared" ref="AB36" si="63">IF($W36=5,($T36),"")</f>
        <v/>
      </c>
      <c r="AC36" s="368" t="str">
        <f t="shared" ref="AC36" si="64">IF($W36=6,($T36),"")</f>
        <v/>
      </c>
      <c r="AD36" s="368" t="str">
        <f t="shared" ref="AD36" si="65">IF($W36=7,($T36),"")</f>
        <v/>
      </c>
    </row>
    <row r="37" spans="1:30" ht="15.75" thickBot="1" x14ac:dyDescent="0.3">
      <c r="A37" s="792"/>
      <c r="B37" s="363"/>
      <c r="C37" s="440" t="s">
        <v>261</v>
      </c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57"/>
      <c r="S37" s="95"/>
      <c r="T37" s="373">
        <f>SUM(T36)</f>
        <v>0</v>
      </c>
      <c r="U37" s="65">
        <f>SUM(U36)</f>
        <v>0</v>
      </c>
      <c r="V37" s="97"/>
      <c r="W37" s="97"/>
      <c r="X37" s="97"/>
      <c r="Y37" s="373">
        <f>SUM(Y36)</f>
        <v>0</v>
      </c>
      <c r="Z37" s="373">
        <f t="shared" ref="Z37:AD37" si="66">SUM(Z36)</f>
        <v>0</v>
      </c>
      <c r="AA37" s="373">
        <f t="shared" si="66"/>
        <v>0</v>
      </c>
      <c r="AB37" s="373">
        <f t="shared" si="66"/>
        <v>0</v>
      </c>
      <c r="AC37" s="373">
        <f t="shared" si="66"/>
        <v>0</v>
      </c>
      <c r="AD37" s="373">
        <f t="shared" si="66"/>
        <v>0</v>
      </c>
    </row>
    <row r="38" spans="1:30" ht="19.5" customHeight="1" thickBot="1" x14ac:dyDescent="0.25">
      <c r="A38" s="792"/>
      <c r="B38" s="363" t="s">
        <v>254</v>
      </c>
      <c r="C38" s="441" t="s">
        <v>266</v>
      </c>
      <c r="D38" s="152">
        <v>4071</v>
      </c>
      <c r="E38" s="160"/>
      <c r="F38" s="770"/>
      <c r="G38" s="162"/>
      <c r="H38" s="162"/>
      <c r="I38" s="142"/>
      <c r="J38" s="154">
        <v>1</v>
      </c>
      <c r="K38" s="142"/>
      <c r="L38" s="142"/>
      <c r="M38" s="142"/>
      <c r="N38" s="142"/>
      <c r="O38" s="142"/>
      <c r="P38" s="142"/>
      <c r="Q38" s="142"/>
      <c r="R38" s="161"/>
      <c r="S38" s="95">
        <f t="shared" ref="S38" si="67">SUM(G38:R38)</f>
        <v>1</v>
      </c>
      <c r="T38" s="369">
        <f>IF($F38=0,0,($D38/$F38)*$S38)</f>
        <v>0</v>
      </c>
      <c r="U38" s="177">
        <f t="shared" ref="U38" si="68">T38/1700</f>
        <v>0</v>
      </c>
      <c r="V38" s="93" t="s">
        <v>229</v>
      </c>
      <c r="W38" s="356">
        <f>IF(V38=Tablas!$B$2,Tablas!$C$2,VLOOKUP(V38,Tablas!$B$2:$C$13,2,FALSE))</f>
        <v>4</v>
      </c>
      <c r="X38" s="357">
        <f>VLOOKUP(W38,Tablas!$A$2:$C$13,3,FALSE)</f>
        <v>4</v>
      </c>
      <c r="Y38" s="368" t="str">
        <f t="shared" ref="Y38" si="69">IF($W38=2,($T38),"")</f>
        <v/>
      </c>
      <c r="Z38" s="368" t="str">
        <f>IF($W38=3,($T38),"")</f>
        <v/>
      </c>
      <c r="AA38" s="368">
        <f t="shared" ref="AA38" si="70">IF($W38=4,($T38),"")</f>
        <v>0</v>
      </c>
      <c r="AB38" s="368" t="str">
        <f t="shared" ref="AB38" si="71">IF($W38=5,($T38),"")</f>
        <v/>
      </c>
      <c r="AC38" s="368" t="str">
        <f t="shared" ref="AC38" si="72">IF($W38=6,($T38),"")</f>
        <v/>
      </c>
      <c r="AD38" s="368" t="str">
        <f t="shared" ref="AD38" si="73">IF($W38=7,($T38),"")</f>
        <v/>
      </c>
    </row>
    <row r="39" spans="1:30" ht="15.75" thickBot="1" x14ac:dyDescent="0.3">
      <c r="A39" s="792"/>
      <c r="B39" s="363"/>
      <c r="C39" s="440" t="s">
        <v>261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57"/>
      <c r="S39" s="95"/>
      <c r="T39" s="373">
        <f>SUM(T38)</f>
        <v>0</v>
      </c>
      <c r="U39" s="65">
        <f>SUM(U38)</f>
        <v>0</v>
      </c>
      <c r="V39" s="97"/>
      <c r="W39" s="97"/>
      <c r="X39" s="97"/>
      <c r="Y39" s="373">
        <f>SUM(Y38)</f>
        <v>0</v>
      </c>
      <c r="Z39" s="373">
        <f t="shared" ref="Z39:AD39" si="74">SUM(Z38)</f>
        <v>0</v>
      </c>
      <c r="AA39" s="373">
        <f t="shared" si="74"/>
        <v>0</v>
      </c>
      <c r="AB39" s="373">
        <f t="shared" si="74"/>
        <v>0</v>
      </c>
      <c r="AC39" s="373">
        <f t="shared" si="74"/>
        <v>0</v>
      </c>
      <c r="AD39" s="373">
        <f t="shared" si="74"/>
        <v>0</v>
      </c>
    </row>
    <row r="40" spans="1:30" ht="15.75" customHeight="1" thickBot="1" x14ac:dyDescent="0.25">
      <c r="A40" s="792"/>
      <c r="B40" s="363" t="s">
        <v>255</v>
      </c>
      <c r="C40" s="441" t="s">
        <v>87</v>
      </c>
      <c r="D40" s="152">
        <v>4071</v>
      </c>
      <c r="E40" s="160"/>
      <c r="F40" s="770"/>
      <c r="G40" s="162"/>
      <c r="H40" s="162"/>
      <c r="I40" s="154">
        <v>1</v>
      </c>
      <c r="J40" s="142"/>
      <c r="K40" s="142"/>
      <c r="L40" s="142"/>
      <c r="M40" s="142"/>
      <c r="N40" s="142"/>
      <c r="O40" s="142"/>
      <c r="P40" s="142"/>
      <c r="Q40" s="142"/>
      <c r="R40" s="161"/>
      <c r="S40" s="95">
        <f t="shared" ref="S40" si="75">SUM(G40:R40)</f>
        <v>1</v>
      </c>
      <c r="T40" s="369">
        <f>IF($F40=0,0,($D40/$F40)*$S40)</f>
        <v>0</v>
      </c>
      <c r="U40" s="177">
        <f t="shared" ref="U40" si="76">T40/1700</f>
        <v>0</v>
      </c>
      <c r="V40" s="93" t="s">
        <v>227</v>
      </c>
      <c r="W40" s="356">
        <f>IF(V40=Tablas!$B$2,Tablas!$C$2,VLOOKUP(V40,Tablas!$B$2:$C$13,2,FALSE))</f>
        <v>2</v>
      </c>
      <c r="X40" s="357">
        <f>VLOOKUP(W40,Tablas!$A$2:$C$13,3,FALSE)</f>
        <v>2</v>
      </c>
      <c r="Y40" s="368">
        <f>IF($W40=2,($T40),"")*0.5</f>
        <v>0</v>
      </c>
      <c r="Z40" s="368" t="str">
        <f>IF($W40=3,($T40),"")</f>
        <v/>
      </c>
      <c r="AA40" s="368">
        <f>+Y40</f>
        <v>0</v>
      </c>
      <c r="AB40" s="368" t="str">
        <f t="shared" ref="AB40" si="77">IF($W40=5,($T40),"")</f>
        <v/>
      </c>
      <c r="AC40" s="368" t="str">
        <f t="shared" ref="AC40" si="78">IF($W40=6,($T40),"")</f>
        <v/>
      </c>
      <c r="AD40" s="368" t="str">
        <f t="shared" ref="AD40" si="79">IF($W40=7,($T40),"")</f>
        <v/>
      </c>
    </row>
    <row r="41" spans="1:30" ht="15.75" thickBot="1" x14ac:dyDescent="0.3">
      <c r="A41" s="792"/>
      <c r="B41" s="363"/>
      <c r="C41" s="440" t="s">
        <v>261</v>
      </c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57"/>
      <c r="S41" s="95"/>
      <c r="T41" s="373">
        <f>SUM(T40)</f>
        <v>0</v>
      </c>
      <c r="U41" s="65">
        <f>SUM(U40)</f>
        <v>0</v>
      </c>
      <c r="V41" s="97"/>
      <c r="W41" s="97"/>
      <c r="X41" s="97"/>
      <c r="Y41" s="373">
        <f>SUM(Y40)</f>
        <v>0</v>
      </c>
      <c r="Z41" s="373">
        <f t="shared" ref="Z41:AD41" si="80">SUM(Z40)</f>
        <v>0</v>
      </c>
      <c r="AA41" s="373">
        <f t="shared" si="80"/>
        <v>0</v>
      </c>
      <c r="AB41" s="373">
        <f t="shared" si="80"/>
        <v>0</v>
      </c>
      <c r="AC41" s="373">
        <f t="shared" si="80"/>
        <v>0</v>
      </c>
      <c r="AD41" s="373">
        <f t="shared" si="80"/>
        <v>0</v>
      </c>
    </row>
    <row r="42" spans="1:30" ht="14.25" customHeight="1" thickBot="1" x14ac:dyDescent="0.25">
      <c r="A42" s="792"/>
      <c r="B42" s="788" t="s">
        <v>251</v>
      </c>
      <c r="C42" s="441" t="s">
        <v>262</v>
      </c>
      <c r="D42" s="451">
        <v>4071</v>
      </c>
      <c r="E42" s="452"/>
      <c r="F42" s="770"/>
      <c r="G42" s="162"/>
      <c r="H42" s="162"/>
      <c r="I42" s="163"/>
      <c r="J42" s="163">
        <v>1</v>
      </c>
      <c r="K42" s="163"/>
      <c r="L42" s="162"/>
      <c r="M42" s="162"/>
      <c r="N42" s="162"/>
      <c r="O42" s="163"/>
      <c r="P42" s="163"/>
      <c r="Q42" s="162"/>
      <c r="R42" s="161"/>
      <c r="S42" s="95">
        <f t="shared" ref="S42:S44" si="81">SUM(G42:R42)</f>
        <v>1</v>
      </c>
      <c r="T42" s="369">
        <f>IF($F42=0,0,($D42/$F42)*$S42)</f>
        <v>0</v>
      </c>
      <c r="U42" s="287">
        <f t="shared" ref="U42:U44" si="82">T42/1700</f>
        <v>0</v>
      </c>
      <c r="V42" s="93" t="s">
        <v>227</v>
      </c>
      <c r="W42" s="356">
        <f>IF(V42=Tablas!$B$2,Tablas!$C$2,VLOOKUP(V42,Tablas!$B$2:$C$13,2,FALSE))</f>
        <v>2</v>
      </c>
      <c r="X42" s="357">
        <f>VLOOKUP(W42,Tablas!$A$2:$C$13,3,FALSE)</f>
        <v>2</v>
      </c>
      <c r="Y42" s="368">
        <f t="shared" ref="Y42:Y44" si="83">IF($W42=2,($T42),"")</f>
        <v>0</v>
      </c>
      <c r="Z42" s="368" t="str">
        <f t="shared" ref="Z42:Z44" si="84">IF($W42=3,($T42),"")</f>
        <v/>
      </c>
      <c r="AA42" s="368" t="str">
        <f t="shared" ref="AA42:AA44" si="85">IF($W42=4,($T42),"")</f>
        <v/>
      </c>
      <c r="AB42" s="368" t="str">
        <f t="shared" ref="AB42:AB44" si="86">IF($W42=5,($T42),"")</f>
        <v/>
      </c>
      <c r="AC42" s="368" t="str">
        <f t="shared" ref="AC42:AC44" si="87">IF($W42=6,($T42),"")</f>
        <v/>
      </c>
      <c r="AD42" s="368" t="str">
        <f t="shared" ref="AD42:AD44" si="88">IF($W42=7,($T42),"")</f>
        <v/>
      </c>
    </row>
    <row r="43" spans="1:30" ht="14.25" customHeight="1" thickBot="1" x14ac:dyDescent="0.25">
      <c r="A43" s="792"/>
      <c r="B43" s="789"/>
      <c r="C43" s="441" t="s">
        <v>268</v>
      </c>
      <c r="D43" s="451"/>
      <c r="E43" s="452" t="s">
        <v>86</v>
      </c>
      <c r="F43" s="770"/>
      <c r="G43" s="162"/>
      <c r="H43" s="162"/>
      <c r="I43" s="163"/>
      <c r="J43" s="163">
        <v>1</v>
      </c>
      <c r="K43" s="163"/>
      <c r="L43" s="162"/>
      <c r="M43" s="162"/>
      <c r="N43" s="162"/>
      <c r="O43" s="163"/>
      <c r="P43" s="163"/>
      <c r="Q43" s="162"/>
      <c r="R43" s="161"/>
      <c r="S43" s="95">
        <f t="shared" si="81"/>
        <v>1</v>
      </c>
      <c r="T43" s="369">
        <f>IF($F43=0,0,($D43/$F43)*$S43)</f>
        <v>0</v>
      </c>
      <c r="U43" s="306">
        <f t="shared" si="82"/>
        <v>0</v>
      </c>
      <c r="V43" s="93" t="s">
        <v>227</v>
      </c>
      <c r="W43" s="356">
        <f>IF(V43=Tablas!$B$2,Tablas!$C$2,VLOOKUP(V43,Tablas!$B$2:$C$13,2,FALSE))</f>
        <v>2</v>
      </c>
      <c r="X43" s="357">
        <f>VLOOKUP(W43,Tablas!$A$2:$C$13,3,FALSE)</f>
        <v>2</v>
      </c>
      <c r="Y43" s="368">
        <f t="shared" si="83"/>
        <v>0</v>
      </c>
      <c r="Z43" s="368" t="str">
        <f t="shared" si="84"/>
        <v/>
      </c>
      <c r="AA43" s="368" t="str">
        <f t="shared" si="85"/>
        <v/>
      </c>
      <c r="AB43" s="368" t="str">
        <f t="shared" si="86"/>
        <v/>
      </c>
      <c r="AC43" s="368" t="str">
        <f t="shared" si="87"/>
        <v/>
      </c>
      <c r="AD43" s="368" t="str">
        <f t="shared" si="88"/>
        <v/>
      </c>
    </row>
    <row r="44" spans="1:30" ht="14.25" customHeight="1" thickBot="1" x14ac:dyDescent="0.25">
      <c r="A44" s="792"/>
      <c r="B44" s="790"/>
      <c r="C44" s="441" t="s">
        <v>263</v>
      </c>
      <c r="D44" s="451"/>
      <c r="E44" s="452" t="s">
        <v>86</v>
      </c>
      <c r="F44" s="770"/>
      <c r="G44" s="162"/>
      <c r="H44" s="162"/>
      <c r="I44" s="163"/>
      <c r="J44" s="163">
        <v>1</v>
      </c>
      <c r="K44" s="163"/>
      <c r="L44" s="162"/>
      <c r="M44" s="162"/>
      <c r="N44" s="162"/>
      <c r="O44" s="163"/>
      <c r="P44" s="163"/>
      <c r="Q44" s="162"/>
      <c r="R44" s="161"/>
      <c r="S44" s="95">
        <f t="shared" si="81"/>
        <v>1</v>
      </c>
      <c r="T44" s="369">
        <f>IF($F44=0,0,($D44/$F44)*$S44)</f>
        <v>0</v>
      </c>
      <c r="U44" s="307">
        <f t="shared" si="82"/>
        <v>0</v>
      </c>
      <c r="V44" s="93" t="s">
        <v>229</v>
      </c>
      <c r="W44" s="356">
        <f>IF(V44=Tablas!$B$2,Tablas!$C$2,VLOOKUP(V44,Tablas!$B$2:$C$13,2,FALSE))</f>
        <v>4</v>
      </c>
      <c r="X44" s="357">
        <f>VLOOKUP(W44,Tablas!$A$2:$C$13,3,FALSE)</f>
        <v>4</v>
      </c>
      <c r="Y44" s="368" t="str">
        <f t="shared" si="83"/>
        <v/>
      </c>
      <c r="Z44" s="368" t="str">
        <f t="shared" si="84"/>
        <v/>
      </c>
      <c r="AA44" s="368">
        <f t="shared" si="85"/>
        <v>0</v>
      </c>
      <c r="AB44" s="368" t="str">
        <f t="shared" si="86"/>
        <v/>
      </c>
      <c r="AC44" s="368" t="str">
        <f t="shared" si="87"/>
        <v/>
      </c>
      <c r="AD44" s="368" t="str">
        <f t="shared" si="88"/>
        <v/>
      </c>
    </row>
    <row r="45" spans="1:30" ht="15.75" thickBot="1" x14ac:dyDescent="0.3">
      <c r="A45" s="792"/>
      <c r="B45" s="364"/>
      <c r="C45" s="442" t="s">
        <v>264</v>
      </c>
      <c r="D45" s="303"/>
      <c r="E45" s="303"/>
      <c r="F45" s="30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57"/>
      <c r="S45" s="95"/>
      <c r="T45" s="373">
        <f>SUM(T42+T43+T44)</f>
        <v>0</v>
      </c>
      <c r="U45" s="65">
        <f>SUM(U42+U43+U44)</f>
        <v>0</v>
      </c>
      <c r="V45" s="97"/>
      <c r="W45" s="97"/>
      <c r="X45" s="97"/>
      <c r="Y45" s="373">
        <f>SUM(Y42:Y44)</f>
        <v>0</v>
      </c>
      <c r="Z45" s="373">
        <f t="shared" ref="Z45:AD45" si="89">SUM(Z42:Z44)</f>
        <v>0</v>
      </c>
      <c r="AA45" s="373">
        <f t="shared" si="89"/>
        <v>0</v>
      </c>
      <c r="AB45" s="373">
        <f t="shared" si="89"/>
        <v>0</v>
      </c>
      <c r="AC45" s="373">
        <f t="shared" si="89"/>
        <v>0</v>
      </c>
      <c r="AD45" s="373">
        <f t="shared" si="89"/>
        <v>0</v>
      </c>
    </row>
    <row r="46" spans="1:30" ht="13.5" customHeight="1" thickBot="1" x14ac:dyDescent="0.25">
      <c r="A46" s="792"/>
      <c r="B46" s="788" t="s">
        <v>252</v>
      </c>
      <c r="C46" s="443" t="s">
        <v>269</v>
      </c>
      <c r="D46" s="451">
        <f>D42*5%</f>
        <v>203.55</v>
      </c>
      <c r="E46" s="452"/>
      <c r="F46" s="770"/>
      <c r="G46" s="162"/>
      <c r="H46" s="162"/>
      <c r="I46" s="163"/>
      <c r="J46" s="163">
        <v>1</v>
      </c>
      <c r="K46" s="163"/>
      <c r="L46" s="162"/>
      <c r="M46" s="162"/>
      <c r="N46" s="162"/>
      <c r="O46" s="163"/>
      <c r="P46" s="163"/>
      <c r="Q46" s="162"/>
      <c r="R46" s="161"/>
      <c r="S46" s="95">
        <f t="shared" ref="S46:S49" si="90">SUM(G46:R46)</f>
        <v>1</v>
      </c>
      <c r="T46" s="369">
        <f>IF($F46=0,0,($D46/$F46)*$S46)</f>
        <v>0</v>
      </c>
      <c r="U46" s="176">
        <f t="shared" ref="U46:U49" si="91">T46/1700</f>
        <v>0</v>
      </c>
      <c r="V46" s="93" t="s">
        <v>227</v>
      </c>
      <c r="W46" s="356">
        <f>IF(V46=Tablas!$B$2,Tablas!$C$2,VLOOKUP(V46,Tablas!$B$2:$C$13,2,FALSE))</f>
        <v>2</v>
      </c>
      <c r="X46" s="357">
        <f>VLOOKUP(W46,Tablas!$A$2:$C$13,3,FALSE)</f>
        <v>2</v>
      </c>
      <c r="Y46" s="368">
        <f t="shared" ref="Y46:Y49" si="92">IF($W46=2,($T46),"")</f>
        <v>0</v>
      </c>
      <c r="Z46" s="368" t="str">
        <f t="shared" ref="Z46:Z49" si="93">IF($W46=3,($T46),"")</f>
        <v/>
      </c>
      <c r="AA46" s="368" t="str">
        <f t="shared" ref="AA46:AA49" si="94">IF($W46=4,($T46),"")</f>
        <v/>
      </c>
      <c r="AB46" s="368" t="str">
        <f t="shared" ref="AB46:AB49" si="95">IF($W46=5,($T46),"")</f>
        <v/>
      </c>
      <c r="AC46" s="368" t="str">
        <f t="shared" ref="AC46:AC49" si="96">IF($W46=6,($T46),"")</f>
        <v/>
      </c>
      <c r="AD46" s="368" t="str">
        <f t="shared" ref="AD46:AD49" si="97">IF($W46=7,($T46),"")</f>
        <v/>
      </c>
    </row>
    <row r="47" spans="1:30" ht="15" customHeight="1" thickBot="1" x14ac:dyDescent="0.25">
      <c r="A47" s="792"/>
      <c r="B47" s="789"/>
      <c r="C47" s="441" t="s">
        <v>265</v>
      </c>
      <c r="D47" s="451">
        <f>D42*5%</f>
        <v>203.55</v>
      </c>
      <c r="E47" s="452"/>
      <c r="F47" s="770"/>
      <c r="G47" s="162"/>
      <c r="H47" s="162"/>
      <c r="I47" s="163"/>
      <c r="J47" s="163">
        <v>1</v>
      </c>
      <c r="K47" s="163"/>
      <c r="L47" s="162"/>
      <c r="M47" s="162"/>
      <c r="N47" s="162"/>
      <c r="O47" s="163"/>
      <c r="P47" s="163"/>
      <c r="Q47" s="162"/>
      <c r="R47" s="161"/>
      <c r="S47" s="95">
        <f t="shared" si="90"/>
        <v>1</v>
      </c>
      <c r="T47" s="369">
        <f>IF($F47=0,0,($D47/$F47)*$S47)</f>
        <v>0</v>
      </c>
      <c r="U47" s="308">
        <f t="shared" si="91"/>
        <v>0</v>
      </c>
      <c r="V47" s="93" t="s">
        <v>229</v>
      </c>
      <c r="W47" s="356">
        <f>IF(V47=Tablas!$B$2,Tablas!$C$2,VLOOKUP(V47,Tablas!$B$2:$C$13,2,FALSE))</f>
        <v>4</v>
      </c>
      <c r="X47" s="357">
        <f>VLOOKUP(W47,Tablas!$A$2:$C$13,3,FALSE)</f>
        <v>4</v>
      </c>
      <c r="Y47" s="368" t="str">
        <f t="shared" si="92"/>
        <v/>
      </c>
      <c r="Z47" s="368" t="str">
        <f t="shared" si="93"/>
        <v/>
      </c>
      <c r="AA47" s="368">
        <f t="shared" si="94"/>
        <v>0</v>
      </c>
      <c r="AB47" s="368" t="str">
        <f t="shared" si="95"/>
        <v/>
      </c>
      <c r="AC47" s="368" t="str">
        <f t="shared" si="96"/>
        <v/>
      </c>
      <c r="AD47" s="368" t="str">
        <f t="shared" si="97"/>
        <v/>
      </c>
    </row>
    <row r="48" spans="1:30" ht="13.5" customHeight="1" thickBot="1" x14ac:dyDescent="0.25">
      <c r="A48" s="792"/>
      <c r="B48" s="789"/>
      <c r="C48" s="441" t="s">
        <v>270</v>
      </c>
      <c r="D48" s="451"/>
      <c r="E48" s="452" t="s">
        <v>86</v>
      </c>
      <c r="F48" s="770"/>
      <c r="G48" s="162"/>
      <c r="H48" s="162"/>
      <c r="I48" s="163"/>
      <c r="J48" s="163">
        <v>1</v>
      </c>
      <c r="K48" s="163"/>
      <c r="L48" s="162"/>
      <c r="M48" s="162"/>
      <c r="N48" s="162"/>
      <c r="O48" s="163"/>
      <c r="P48" s="163"/>
      <c r="Q48" s="162"/>
      <c r="R48" s="161"/>
      <c r="S48" s="95">
        <f t="shared" si="90"/>
        <v>1</v>
      </c>
      <c r="T48" s="369">
        <f>IF($F48=0,0,($D48/$F48)*$S48)</f>
        <v>0</v>
      </c>
      <c r="U48" s="306">
        <f t="shared" si="91"/>
        <v>0</v>
      </c>
      <c r="V48" s="93" t="s">
        <v>227</v>
      </c>
      <c r="W48" s="356">
        <f>IF(V48=Tablas!$B$2,Tablas!$C$2,VLOOKUP(V48,Tablas!$B$2:$C$13,2,FALSE))</f>
        <v>2</v>
      </c>
      <c r="X48" s="357">
        <f>VLOOKUP(W48,Tablas!$A$2:$C$13,3,FALSE)</f>
        <v>2</v>
      </c>
      <c r="Y48" s="368">
        <f t="shared" si="92"/>
        <v>0</v>
      </c>
      <c r="Z48" s="368" t="str">
        <f t="shared" si="93"/>
        <v/>
      </c>
      <c r="AA48" s="368" t="str">
        <f t="shared" si="94"/>
        <v/>
      </c>
      <c r="AB48" s="368" t="str">
        <f t="shared" si="95"/>
        <v/>
      </c>
      <c r="AC48" s="368" t="str">
        <f t="shared" si="96"/>
        <v/>
      </c>
      <c r="AD48" s="368" t="str">
        <f t="shared" si="97"/>
        <v/>
      </c>
    </row>
    <row r="49" spans="1:31" ht="15" customHeight="1" thickBot="1" x14ac:dyDescent="0.25">
      <c r="A49" s="792"/>
      <c r="B49" s="790"/>
      <c r="C49" s="441" t="s">
        <v>271</v>
      </c>
      <c r="D49" s="451"/>
      <c r="E49" s="452" t="s">
        <v>86</v>
      </c>
      <c r="F49" s="770"/>
      <c r="G49" s="162"/>
      <c r="H49" s="162"/>
      <c r="I49" s="163"/>
      <c r="J49" s="163">
        <v>1</v>
      </c>
      <c r="K49" s="163"/>
      <c r="L49" s="162"/>
      <c r="M49" s="162"/>
      <c r="N49" s="162"/>
      <c r="O49" s="163"/>
      <c r="P49" s="163"/>
      <c r="Q49" s="162"/>
      <c r="R49" s="161"/>
      <c r="S49" s="95">
        <f t="shared" si="90"/>
        <v>1</v>
      </c>
      <c r="T49" s="369">
        <f>IF($F49=0,0,($D49/$F49)*$S49)</f>
        <v>0</v>
      </c>
      <c r="U49" s="175">
        <f t="shared" si="91"/>
        <v>0</v>
      </c>
      <c r="V49" s="93" t="s">
        <v>229</v>
      </c>
      <c r="W49" s="356">
        <f>IF(V49=Tablas!$B$2,Tablas!$C$2,VLOOKUP(V49,Tablas!$B$2:$C$13,2,FALSE))</f>
        <v>4</v>
      </c>
      <c r="X49" s="357">
        <f>VLOOKUP(W49,Tablas!$A$2:$C$13,3,FALSE)</f>
        <v>4</v>
      </c>
      <c r="Y49" s="368" t="str">
        <f t="shared" si="92"/>
        <v/>
      </c>
      <c r="Z49" s="368" t="str">
        <f t="shared" si="93"/>
        <v/>
      </c>
      <c r="AA49" s="368">
        <f t="shared" si="94"/>
        <v>0</v>
      </c>
      <c r="AB49" s="368" t="str">
        <f t="shared" si="95"/>
        <v/>
      </c>
      <c r="AC49" s="368" t="str">
        <f t="shared" si="96"/>
        <v/>
      </c>
      <c r="AD49" s="368" t="str">
        <f t="shared" si="97"/>
        <v/>
      </c>
    </row>
    <row r="50" spans="1:31" ht="15.75" thickBot="1" x14ac:dyDescent="0.3">
      <c r="A50" s="792"/>
      <c r="B50" s="365"/>
      <c r="C50" s="164" t="s">
        <v>272</v>
      </c>
      <c r="D50" s="747">
        <f>+D34+D38</f>
        <v>39978</v>
      </c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/>
      <c r="S50" s="98"/>
      <c r="T50" s="373">
        <f>SUM(T46:T49)</f>
        <v>0</v>
      </c>
      <c r="U50" s="65">
        <f>SUM(U46:U49)</f>
        <v>0</v>
      </c>
      <c r="V50" s="97"/>
      <c r="W50" s="97"/>
      <c r="X50" s="97"/>
      <c r="Y50" s="373">
        <f>SUM(Y46:Y49)</f>
        <v>0</v>
      </c>
      <c r="Z50" s="373">
        <f t="shared" ref="Z50:AD50" si="98">SUM(Z46:Z49)</f>
        <v>0</v>
      </c>
      <c r="AA50" s="373">
        <f t="shared" si="98"/>
        <v>0</v>
      </c>
      <c r="AB50" s="373">
        <f t="shared" si="98"/>
        <v>0</v>
      </c>
      <c r="AC50" s="373">
        <f t="shared" si="98"/>
        <v>0</v>
      </c>
      <c r="AD50" s="373">
        <f t="shared" si="98"/>
        <v>0</v>
      </c>
    </row>
    <row r="51" spans="1:31" ht="15.75" thickBot="1" x14ac:dyDescent="0.3">
      <c r="A51" s="792"/>
      <c r="B51" s="366"/>
      <c r="C51" s="145" t="s">
        <v>273</v>
      </c>
      <c r="D51" s="146"/>
      <c r="E51" s="147"/>
      <c r="F51" s="148"/>
      <c r="G51" s="99"/>
      <c r="H51" s="99"/>
      <c r="I51" s="100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374">
        <f>SUM(T50,T37,T35,T33,T27,T31,T39,T41,T45)</f>
        <v>0</v>
      </c>
      <c r="U51" s="67">
        <f>SUM(U50,U37,U35,U33,U27,U31,U39,U41,U45)</f>
        <v>0</v>
      </c>
      <c r="V51" s="99"/>
      <c r="W51" s="289"/>
      <c r="X51" s="289"/>
      <c r="Y51" s="374">
        <f>SUM(Y50,Y37,Y35,Y33,Y27,Y31,Y39,Y41,Y45)</f>
        <v>0</v>
      </c>
      <c r="Z51" s="374">
        <f t="shared" ref="Z51:AD51" si="99">SUM(Z50,Z37,Z35,Z33,Z27,Z31,Z39,Z41,Z45)</f>
        <v>0</v>
      </c>
      <c r="AA51" s="374">
        <f t="shared" si="99"/>
        <v>0</v>
      </c>
      <c r="AB51" s="374">
        <f t="shared" si="99"/>
        <v>0</v>
      </c>
      <c r="AC51" s="374">
        <f t="shared" si="99"/>
        <v>0</v>
      </c>
      <c r="AD51" s="374">
        <f t="shared" si="99"/>
        <v>0</v>
      </c>
      <c r="AE51" s="375"/>
    </row>
    <row r="52" spans="1:31" ht="16.5" customHeight="1" thickBot="1" x14ac:dyDescent="0.25">
      <c r="A52" s="792" t="s">
        <v>109</v>
      </c>
      <c r="B52" s="789" t="s">
        <v>247</v>
      </c>
      <c r="C52" s="149" t="s">
        <v>256</v>
      </c>
      <c r="D52" s="150"/>
      <c r="E52" s="102"/>
      <c r="F52" s="770"/>
      <c r="G52" s="103"/>
      <c r="H52" s="104">
        <v>1</v>
      </c>
      <c r="I52" s="104">
        <v>2</v>
      </c>
      <c r="J52" s="104">
        <v>2</v>
      </c>
      <c r="K52" s="104">
        <v>3</v>
      </c>
      <c r="L52" s="104">
        <v>3</v>
      </c>
      <c r="M52" s="104">
        <v>3</v>
      </c>
      <c r="N52" s="104">
        <v>3</v>
      </c>
      <c r="O52" s="104">
        <v>3</v>
      </c>
      <c r="P52" s="104">
        <v>2</v>
      </c>
      <c r="Q52" s="151">
        <v>1</v>
      </c>
      <c r="R52" s="109">
        <v>1</v>
      </c>
      <c r="S52" s="95">
        <f t="shared" ref="S52:S54" si="100">SUM(G52:R52)</f>
        <v>24</v>
      </c>
      <c r="T52" s="369">
        <f>IF($F52=0,0,($D52/$F52)*$S52)</f>
        <v>0</v>
      </c>
      <c r="U52" s="178">
        <f t="shared" ref="U52:U54" si="101">T52/1700</f>
        <v>0</v>
      </c>
      <c r="V52" s="93" t="s">
        <v>228</v>
      </c>
      <c r="W52" s="356">
        <f>IF(V52=Tablas!$B$2,Tablas!$C$2,VLOOKUP(V52,Tablas!$B$2:$C$13,2,FALSE))</f>
        <v>3</v>
      </c>
      <c r="X52" s="357">
        <f>VLOOKUP(W52,Tablas!$A$2:$C$13,3,FALSE)</f>
        <v>3</v>
      </c>
      <c r="Y52" s="368" t="str">
        <f t="shared" ref="Y52:Y54" si="102">IF($W52=2,($T52),"")</f>
        <v/>
      </c>
      <c r="Z52" s="368">
        <f t="shared" ref="Z52:Z54" si="103">IF($W52=3,($T52),"")</f>
        <v>0</v>
      </c>
      <c r="AA52" s="368">
        <f t="shared" ref="AA52:AA54" si="104">+Z52*0.25</f>
        <v>0</v>
      </c>
      <c r="AB52" s="368" t="str">
        <f t="shared" ref="AB52:AB54" si="105">IF($W52=5,($T52),"")</f>
        <v/>
      </c>
      <c r="AC52" s="368" t="str">
        <f t="shared" ref="AC52:AC54" si="106">IF($W52=6,($T52),"")</f>
        <v/>
      </c>
      <c r="AD52" s="368" t="str">
        <f t="shared" ref="AD52:AD54" si="107">IF($W52=7,($T52),"")</f>
        <v/>
      </c>
    </row>
    <row r="53" spans="1:31" ht="15" customHeight="1" thickBot="1" x14ac:dyDescent="0.25">
      <c r="A53" s="792"/>
      <c r="B53" s="789"/>
      <c r="C53" s="390" t="s">
        <v>257</v>
      </c>
      <c r="D53" s="152">
        <v>250</v>
      </c>
      <c r="E53" s="153"/>
      <c r="F53" s="770"/>
      <c r="G53" s="142"/>
      <c r="H53" s="154">
        <v>1</v>
      </c>
      <c r="I53" s="154">
        <v>2</v>
      </c>
      <c r="J53" s="154">
        <v>2</v>
      </c>
      <c r="K53" s="154">
        <v>3</v>
      </c>
      <c r="L53" s="154">
        <v>3</v>
      </c>
      <c r="M53" s="154">
        <v>3</v>
      </c>
      <c r="N53" s="154">
        <v>3</v>
      </c>
      <c r="O53" s="154">
        <v>3</v>
      </c>
      <c r="P53" s="154">
        <v>2</v>
      </c>
      <c r="Q53" s="155">
        <v>1</v>
      </c>
      <c r="R53" s="156">
        <v>1</v>
      </c>
      <c r="S53" s="95">
        <f t="shared" si="100"/>
        <v>24</v>
      </c>
      <c r="T53" s="369">
        <f>IF($F53=0,0,($D53/$F53)*$S53)</f>
        <v>0</v>
      </c>
      <c r="U53" s="174">
        <f t="shared" si="101"/>
        <v>0</v>
      </c>
      <c r="V53" s="93" t="s">
        <v>228</v>
      </c>
      <c r="W53" s="356">
        <f>IF(V53=Tablas!$B$2,Tablas!$C$2,VLOOKUP(V53,Tablas!$B$2:$C$13,2,FALSE))</f>
        <v>3</v>
      </c>
      <c r="X53" s="357">
        <f>VLOOKUP(W53,Tablas!$A$2:$C$13,3,FALSE)</f>
        <v>3</v>
      </c>
      <c r="Y53" s="368" t="str">
        <f t="shared" si="102"/>
        <v/>
      </c>
      <c r="Z53" s="368">
        <f t="shared" ref="Z53" si="108">IF($W53=3,($T53),"")*0.5</f>
        <v>0</v>
      </c>
      <c r="AA53" s="368">
        <f t="shared" ref="AA53" si="109">+Z53</f>
        <v>0</v>
      </c>
      <c r="AB53" s="368" t="str">
        <f t="shared" si="105"/>
        <v/>
      </c>
      <c r="AC53" s="368" t="str">
        <f t="shared" si="106"/>
        <v/>
      </c>
      <c r="AD53" s="368" t="str">
        <f t="shared" si="107"/>
        <v/>
      </c>
    </row>
    <row r="54" spans="1:31" ht="16.5" customHeight="1" thickBot="1" x14ac:dyDescent="0.25">
      <c r="A54" s="792"/>
      <c r="B54" s="790"/>
      <c r="C54" s="437" t="s">
        <v>258</v>
      </c>
      <c r="D54" s="453"/>
      <c r="E54" s="454"/>
      <c r="F54" s="770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61"/>
      <c r="S54" s="95">
        <f t="shared" si="100"/>
        <v>0</v>
      </c>
      <c r="T54" s="369">
        <f>IF($F54=0,0,($D54/$F54)*$S54)</f>
        <v>0</v>
      </c>
      <c r="U54" s="179">
        <f t="shared" si="101"/>
        <v>0</v>
      </c>
      <c r="V54" s="93" t="s">
        <v>228</v>
      </c>
      <c r="W54" s="356">
        <f>IF(V54=Tablas!$B$2,Tablas!$C$2,VLOOKUP(V54,Tablas!$B$2:$C$13,2,FALSE))</f>
        <v>3</v>
      </c>
      <c r="X54" s="357">
        <f>VLOOKUP(W54,Tablas!$A$2:$C$13,3,FALSE)</f>
        <v>3</v>
      </c>
      <c r="Y54" s="368" t="str">
        <f t="shared" si="102"/>
        <v/>
      </c>
      <c r="Z54" s="368">
        <f t="shared" si="103"/>
        <v>0</v>
      </c>
      <c r="AA54" s="368">
        <f t="shared" si="104"/>
        <v>0</v>
      </c>
      <c r="AB54" s="368" t="str">
        <f t="shared" si="105"/>
        <v/>
      </c>
      <c r="AC54" s="368" t="str">
        <f t="shared" si="106"/>
        <v/>
      </c>
      <c r="AD54" s="368" t="str">
        <f t="shared" si="107"/>
        <v/>
      </c>
    </row>
    <row r="55" spans="1:31" ht="15.75" thickBot="1" x14ac:dyDescent="0.3">
      <c r="A55" s="792"/>
      <c r="B55" s="362"/>
      <c r="C55" s="144" t="s">
        <v>259</v>
      </c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57"/>
      <c r="S55" s="95"/>
      <c r="T55" s="373">
        <f>SUM(T52:T54)</f>
        <v>0</v>
      </c>
      <c r="U55" s="65">
        <f>SUM(U52:U54)</f>
        <v>0</v>
      </c>
      <c r="V55" s="97"/>
      <c r="W55" s="97"/>
      <c r="X55" s="97"/>
      <c r="Y55" s="373">
        <f>SUM(Y52:Y54)</f>
        <v>0</v>
      </c>
      <c r="Z55" s="373">
        <f>SUM(Z52:Z54)</f>
        <v>0</v>
      </c>
      <c r="AA55" s="373">
        <f t="shared" ref="AA55" si="110">SUM(AA52:AA54)</f>
        <v>0</v>
      </c>
      <c r="AB55" s="373">
        <f t="shared" ref="AB55" si="111">SUM(AB52:AB54)</f>
        <v>0</v>
      </c>
      <c r="AC55" s="373">
        <f t="shared" ref="AC55" si="112">SUM(AC52:AC54)</f>
        <v>0</v>
      </c>
      <c r="AD55" s="373">
        <f t="shared" ref="AD55" si="113">SUM(AD52:AD54)</f>
        <v>0</v>
      </c>
    </row>
    <row r="56" spans="1:31" ht="18.75" customHeight="1" thickBot="1" x14ac:dyDescent="0.25">
      <c r="A56" s="792"/>
      <c r="B56" s="363" t="s">
        <v>248</v>
      </c>
      <c r="C56" s="158" t="s">
        <v>267</v>
      </c>
      <c r="D56" s="167"/>
      <c r="E56" s="160"/>
      <c r="F56" s="770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61"/>
      <c r="S56" s="95">
        <f t="shared" ref="S56" si="114">SUM(G56:R56)</f>
        <v>0</v>
      </c>
      <c r="T56" s="369">
        <f>IF($F56=0,0,($D56/$F56)*$S56)</f>
        <v>0</v>
      </c>
      <c r="U56" s="177">
        <f t="shared" ref="U56" si="115">T56/1700</f>
        <v>0</v>
      </c>
      <c r="V56" s="93" t="s">
        <v>229</v>
      </c>
      <c r="W56" s="356">
        <f>IF(V56=Tablas!$B$2,Tablas!$C$2,VLOOKUP(V56,Tablas!$B$2:$C$13,2,FALSE))</f>
        <v>4</v>
      </c>
      <c r="X56" s="357">
        <f>VLOOKUP(W56,Tablas!$A$2:$C$13,3,FALSE)</f>
        <v>4</v>
      </c>
      <c r="Y56" s="368" t="str">
        <f t="shared" ref="Y56" si="116">IF($W56=2,($T56),"")</f>
        <v/>
      </c>
      <c r="Z56" s="368" t="str">
        <f>IF($W56=3,($T56),"")</f>
        <v/>
      </c>
      <c r="AA56" s="368">
        <f t="shared" ref="AA56" si="117">IF($W56=4,($T56),"")</f>
        <v>0</v>
      </c>
      <c r="AB56" s="368" t="str">
        <f t="shared" ref="AB56" si="118">IF($W56=5,($T56),"")</f>
        <v/>
      </c>
      <c r="AC56" s="368" t="str">
        <f t="shared" ref="AC56" si="119">IF($W56=6,($T56),"")</f>
        <v/>
      </c>
      <c r="AD56" s="368" t="str">
        <f t="shared" ref="AD56" si="120">IF($W56=7,($T56),"")</f>
        <v/>
      </c>
    </row>
    <row r="57" spans="1:31" ht="15.75" thickBot="1" x14ac:dyDescent="0.3">
      <c r="A57" s="792"/>
      <c r="B57" s="363"/>
      <c r="C57" s="144" t="s">
        <v>260</v>
      </c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57"/>
      <c r="S57" s="95"/>
      <c r="T57" s="373">
        <f>SUM(T56)</f>
        <v>0</v>
      </c>
      <c r="U57" s="65">
        <f>SUM(U56)</f>
        <v>0</v>
      </c>
      <c r="V57" s="97"/>
      <c r="W57" s="97"/>
      <c r="X57" s="97"/>
      <c r="Y57" s="373">
        <f>SUM(Y56)</f>
        <v>0</v>
      </c>
      <c r="Z57" s="373">
        <f>SUM(Z56)</f>
        <v>0</v>
      </c>
      <c r="AA57" s="373">
        <f t="shared" ref="AA57" si="121">SUM(AA56)</f>
        <v>0</v>
      </c>
      <c r="AB57" s="373">
        <f t="shared" ref="AB57" si="122">SUM(AB56)</f>
        <v>0</v>
      </c>
      <c r="AC57" s="373">
        <f t="shared" ref="AC57" si="123">SUM(AC56)</f>
        <v>0</v>
      </c>
      <c r="AD57" s="373">
        <f t="shared" ref="AD57" si="124">SUM(AD56)</f>
        <v>0</v>
      </c>
    </row>
    <row r="58" spans="1:31" ht="18" customHeight="1" thickBot="1" x14ac:dyDescent="0.25">
      <c r="A58" s="792"/>
      <c r="B58" s="363" t="s">
        <v>249</v>
      </c>
      <c r="C58" s="158" t="s">
        <v>266</v>
      </c>
      <c r="D58" s="152">
        <v>250</v>
      </c>
      <c r="E58" s="160"/>
      <c r="F58" s="770"/>
      <c r="G58" s="162"/>
      <c r="H58" s="162"/>
      <c r="I58" s="142"/>
      <c r="J58" s="154">
        <v>1</v>
      </c>
      <c r="K58" s="142"/>
      <c r="L58" s="142"/>
      <c r="M58" s="142"/>
      <c r="N58" s="142"/>
      <c r="O58" s="142"/>
      <c r="P58" s="142"/>
      <c r="Q58" s="142"/>
      <c r="R58" s="161"/>
      <c r="S58" s="95">
        <f t="shared" ref="S58" si="125">SUM(G58:R58)</f>
        <v>1</v>
      </c>
      <c r="T58" s="369">
        <f>IF($F58=0,0,($D58/$F58)*$S58)</f>
        <v>0</v>
      </c>
      <c r="U58" s="177">
        <f t="shared" ref="U58" si="126">T58/1700</f>
        <v>0</v>
      </c>
      <c r="V58" s="93" t="s">
        <v>229</v>
      </c>
      <c r="W58" s="356">
        <f>IF(V58=Tablas!$B$2,Tablas!$C$2,VLOOKUP(V58,Tablas!$B$2:$C$13,2,FALSE))</f>
        <v>4</v>
      </c>
      <c r="X58" s="357">
        <f>VLOOKUP(W58,Tablas!$A$2:$C$13,3,FALSE)</f>
        <v>4</v>
      </c>
      <c r="Y58" s="368" t="str">
        <f t="shared" ref="Y58" si="127">IF($W58=2,($T58),"")</f>
        <v/>
      </c>
      <c r="Z58" s="368" t="str">
        <f>IF($W58=3,($T58),"")</f>
        <v/>
      </c>
      <c r="AA58" s="368">
        <f t="shared" ref="AA58" si="128">IF($W58=4,($T58),"")</f>
        <v>0</v>
      </c>
      <c r="AB58" s="368" t="str">
        <f t="shared" ref="AB58" si="129">IF($W58=5,($T58),"")</f>
        <v/>
      </c>
      <c r="AC58" s="368" t="str">
        <f t="shared" ref="AC58" si="130">IF($W58=6,($T58),"")</f>
        <v/>
      </c>
      <c r="AD58" s="368" t="str">
        <f t="shared" ref="AD58" si="131">IF($W58=7,($T58),"")</f>
        <v/>
      </c>
    </row>
    <row r="59" spans="1:31" ht="15.75" thickBot="1" x14ac:dyDescent="0.3">
      <c r="A59" s="792"/>
      <c r="B59" s="363"/>
      <c r="C59" s="144" t="s">
        <v>261</v>
      </c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57"/>
      <c r="S59" s="95"/>
      <c r="T59" s="373">
        <f>SUM(T58)</f>
        <v>0</v>
      </c>
      <c r="U59" s="65">
        <f>SUM(U58)</f>
        <v>0</v>
      </c>
      <c r="V59" s="97"/>
      <c r="W59" s="97"/>
      <c r="X59" s="97"/>
      <c r="Y59" s="373">
        <f>SUM(Y58)</f>
        <v>0</v>
      </c>
      <c r="Z59" s="373">
        <f>SUM(Z58)</f>
        <v>0</v>
      </c>
      <c r="AA59" s="373">
        <f t="shared" ref="AA59" si="132">SUM(AA58)</f>
        <v>0</v>
      </c>
      <c r="AB59" s="373">
        <f t="shared" ref="AB59" si="133">SUM(AB58)</f>
        <v>0</v>
      </c>
      <c r="AC59" s="373">
        <f t="shared" ref="AC59" si="134">SUM(AC58)</f>
        <v>0</v>
      </c>
      <c r="AD59" s="373">
        <f t="shared" ref="AD59" si="135">SUM(AD58)</f>
        <v>0</v>
      </c>
    </row>
    <row r="60" spans="1:31" ht="18" customHeight="1" thickBot="1" x14ac:dyDescent="0.25">
      <c r="A60" s="792"/>
      <c r="B60" s="363" t="s">
        <v>250</v>
      </c>
      <c r="C60" s="158" t="s">
        <v>87</v>
      </c>
      <c r="D60" s="152">
        <v>250</v>
      </c>
      <c r="E60" s="160"/>
      <c r="F60" s="770"/>
      <c r="G60" s="162"/>
      <c r="H60" s="162"/>
      <c r="I60" s="154">
        <v>1</v>
      </c>
      <c r="J60" s="142"/>
      <c r="K60" s="142"/>
      <c r="L60" s="142"/>
      <c r="M60" s="142"/>
      <c r="N60" s="142"/>
      <c r="O60" s="142"/>
      <c r="P60" s="142"/>
      <c r="Q60" s="142"/>
      <c r="R60" s="161"/>
      <c r="S60" s="95">
        <f t="shared" ref="S60" si="136">SUM(G60:R60)</f>
        <v>1</v>
      </c>
      <c r="T60" s="369">
        <f>IF($F60=0,0,($D60/$F60)*$S60)</f>
        <v>0</v>
      </c>
      <c r="U60" s="177">
        <f t="shared" ref="U60" si="137">T60/1700</f>
        <v>0</v>
      </c>
      <c r="V60" s="93" t="s">
        <v>229</v>
      </c>
      <c r="W60" s="356">
        <f>IF(V60=Tablas!$B$2,Tablas!$C$2,VLOOKUP(V60,Tablas!$B$2:$C$13,2,FALSE))</f>
        <v>4</v>
      </c>
      <c r="X60" s="357">
        <f>VLOOKUP(W60,Tablas!$A$2:$C$13,3,FALSE)</f>
        <v>4</v>
      </c>
      <c r="Y60" s="368" t="str">
        <f t="shared" ref="Y60" si="138">IF($W60=2,($T60),"")</f>
        <v/>
      </c>
      <c r="Z60" s="368" t="str">
        <f>IF($W60=3,($T60),"")</f>
        <v/>
      </c>
      <c r="AA60" s="368">
        <f t="shared" ref="AA60" si="139">IF($W60=4,($T60),"")</f>
        <v>0</v>
      </c>
      <c r="AB60" s="368" t="str">
        <f t="shared" ref="AB60" si="140">IF($W60=5,($T60),"")</f>
        <v/>
      </c>
      <c r="AC60" s="368" t="str">
        <f t="shared" ref="AC60" si="141">IF($W60=6,($T60),"")</f>
        <v/>
      </c>
      <c r="AD60" s="368" t="str">
        <f t="shared" ref="AD60" si="142">IF($W60=7,($T60),"")</f>
        <v/>
      </c>
    </row>
    <row r="61" spans="1:31" ht="15.75" thickBot="1" x14ac:dyDescent="0.3">
      <c r="A61" s="792"/>
      <c r="B61" s="363"/>
      <c r="C61" s="144" t="s">
        <v>261</v>
      </c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57"/>
      <c r="S61" s="95"/>
      <c r="T61" s="373">
        <f>SUM(T60)</f>
        <v>0</v>
      </c>
      <c r="U61" s="65">
        <f>SUM(U60)</f>
        <v>0</v>
      </c>
      <c r="V61" s="97"/>
      <c r="W61" s="97"/>
      <c r="X61" s="97"/>
      <c r="Y61" s="373">
        <f>SUM(Y60)</f>
        <v>0</v>
      </c>
      <c r="Z61" s="373">
        <f>SUM(Z60)</f>
        <v>0</v>
      </c>
      <c r="AA61" s="373">
        <f t="shared" ref="AA61" si="143">SUM(AA60)</f>
        <v>0</v>
      </c>
      <c r="AB61" s="373">
        <f t="shared" ref="AB61" si="144">SUM(AB60)</f>
        <v>0</v>
      </c>
      <c r="AC61" s="373">
        <f t="shared" ref="AC61" si="145">SUM(AC60)</f>
        <v>0</v>
      </c>
      <c r="AD61" s="373">
        <f t="shared" ref="AD61" si="146">SUM(AD60)</f>
        <v>0</v>
      </c>
    </row>
    <row r="62" spans="1:31" ht="14.25" customHeight="1" thickBot="1" x14ac:dyDescent="0.25">
      <c r="A62" s="792"/>
      <c r="B62" s="788" t="s">
        <v>251</v>
      </c>
      <c r="C62" s="441" t="s">
        <v>262</v>
      </c>
      <c r="D62" s="451"/>
      <c r="E62" s="452"/>
      <c r="F62" s="770"/>
      <c r="G62" s="162"/>
      <c r="H62" s="162"/>
      <c r="I62" s="163"/>
      <c r="J62" s="163"/>
      <c r="K62" s="163"/>
      <c r="L62" s="162"/>
      <c r="M62" s="162"/>
      <c r="N62" s="162"/>
      <c r="O62" s="163"/>
      <c r="P62" s="163"/>
      <c r="Q62" s="162"/>
      <c r="R62" s="161"/>
      <c r="S62" s="95">
        <f t="shared" ref="S62:S64" si="147">SUM(G62:R62)</f>
        <v>0</v>
      </c>
      <c r="T62" s="369">
        <f>IF($F62=0,0,($D62/$F62)*$S62)</f>
        <v>0</v>
      </c>
      <c r="U62" s="287">
        <f t="shared" ref="U62:U64" si="148">T62/1700</f>
        <v>0</v>
      </c>
      <c r="V62" s="93" t="s">
        <v>227</v>
      </c>
      <c r="W62" s="356">
        <f>IF(V62=Tablas!$B$2,Tablas!$C$2,VLOOKUP(V62,Tablas!$B$2:$C$13,2,FALSE))</f>
        <v>2</v>
      </c>
      <c r="X62" s="357">
        <f>VLOOKUP(W62,Tablas!$A$2:$C$13,3,FALSE)</f>
        <v>2</v>
      </c>
      <c r="Y62" s="368">
        <f t="shared" ref="Y62:Y64" si="149">IF($W62=2,($T62),"")</f>
        <v>0</v>
      </c>
      <c r="Z62" s="368" t="str">
        <f t="shared" ref="Z62:Z64" si="150">IF($W62=3,($T62),"")</f>
        <v/>
      </c>
      <c r="AA62" s="368" t="str">
        <f t="shared" ref="AA62:AA64" si="151">IF($W62=4,($T62),"")</f>
        <v/>
      </c>
      <c r="AB62" s="368" t="str">
        <f t="shared" ref="AB62:AB64" si="152">IF($W62=5,($T62),"")</f>
        <v/>
      </c>
      <c r="AC62" s="368" t="str">
        <f t="shared" ref="AC62:AC64" si="153">IF($W62=6,($T62),"")</f>
        <v/>
      </c>
      <c r="AD62" s="368" t="str">
        <f t="shared" ref="AD62:AD64" si="154">IF($W62=7,($T62),"")</f>
        <v/>
      </c>
    </row>
    <row r="63" spans="1:31" ht="14.25" customHeight="1" thickBot="1" x14ac:dyDescent="0.25">
      <c r="A63" s="792"/>
      <c r="B63" s="789"/>
      <c r="C63" s="441" t="s">
        <v>268</v>
      </c>
      <c r="D63" s="451"/>
      <c r="E63" s="452" t="s">
        <v>86</v>
      </c>
      <c r="F63" s="770"/>
      <c r="G63" s="162"/>
      <c r="H63" s="162"/>
      <c r="I63" s="163"/>
      <c r="J63" s="163">
        <v>1</v>
      </c>
      <c r="K63" s="163"/>
      <c r="L63" s="162"/>
      <c r="M63" s="162"/>
      <c r="N63" s="162"/>
      <c r="O63" s="163"/>
      <c r="P63" s="163"/>
      <c r="Q63" s="162"/>
      <c r="R63" s="161"/>
      <c r="S63" s="95">
        <f t="shared" si="147"/>
        <v>1</v>
      </c>
      <c r="T63" s="369">
        <f>IF($F63=0,0,($D63/$F63)*$S63)</f>
        <v>0</v>
      </c>
      <c r="U63" s="306">
        <f t="shared" si="148"/>
        <v>0</v>
      </c>
      <c r="V63" s="93" t="s">
        <v>227</v>
      </c>
      <c r="W63" s="356">
        <f>IF(V63=Tablas!$B$2,Tablas!$C$2,VLOOKUP(V63,Tablas!$B$2:$C$13,2,FALSE))</f>
        <v>2</v>
      </c>
      <c r="X63" s="357">
        <f>VLOOKUP(W63,Tablas!$A$2:$C$13,3,FALSE)</f>
        <v>2</v>
      </c>
      <c r="Y63" s="368">
        <f t="shared" si="149"/>
        <v>0</v>
      </c>
      <c r="Z63" s="368" t="str">
        <f t="shared" si="150"/>
        <v/>
      </c>
      <c r="AA63" s="368" t="str">
        <f t="shared" si="151"/>
        <v/>
      </c>
      <c r="AB63" s="368" t="str">
        <f t="shared" si="152"/>
        <v/>
      </c>
      <c r="AC63" s="368" t="str">
        <f t="shared" si="153"/>
        <v/>
      </c>
      <c r="AD63" s="368" t="str">
        <f t="shared" si="154"/>
        <v/>
      </c>
    </row>
    <row r="64" spans="1:31" ht="14.25" customHeight="1" thickBot="1" x14ac:dyDescent="0.25">
      <c r="A64" s="792"/>
      <c r="B64" s="790"/>
      <c r="C64" s="441" t="s">
        <v>263</v>
      </c>
      <c r="D64" s="451"/>
      <c r="E64" s="452" t="s">
        <v>86</v>
      </c>
      <c r="F64" s="770"/>
      <c r="G64" s="162"/>
      <c r="H64" s="162"/>
      <c r="I64" s="163"/>
      <c r="J64" s="163">
        <v>1</v>
      </c>
      <c r="K64" s="163"/>
      <c r="L64" s="162"/>
      <c r="M64" s="162"/>
      <c r="N64" s="162"/>
      <c r="O64" s="163"/>
      <c r="P64" s="163"/>
      <c r="Q64" s="162"/>
      <c r="R64" s="161"/>
      <c r="S64" s="95">
        <f t="shared" si="147"/>
        <v>1</v>
      </c>
      <c r="T64" s="369">
        <f>IF($F64=0,0,($D64/$F64)*$S64)</f>
        <v>0</v>
      </c>
      <c r="U64" s="307">
        <f t="shared" si="148"/>
        <v>0</v>
      </c>
      <c r="V64" s="93" t="s">
        <v>229</v>
      </c>
      <c r="W64" s="356">
        <f>IF(V64=Tablas!$B$2,Tablas!$C$2,VLOOKUP(V64,Tablas!$B$2:$C$13,2,FALSE))</f>
        <v>4</v>
      </c>
      <c r="X64" s="357">
        <f>VLOOKUP(W64,Tablas!$A$2:$C$13,3,FALSE)</f>
        <v>4</v>
      </c>
      <c r="Y64" s="368" t="str">
        <f t="shared" si="149"/>
        <v/>
      </c>
      <c r="Z64" s="368" t="str">
        <f t="shared" si="150"/>
        <v/>
      </c>
      <c r="AA64" s="368">
        <f t="shared" si="151"/>
        <v>0</v>
      </c>
      <c r="AB64" s="368" t="str">
        <f t="shared" si="152"/>
        <v/>
      </c>
      <c r="AC64" s="368" t="str">
        <f t="shared" si="153"/>
        <v/>
      </c>
      <c r="AD64" s="368" t="str">
        <f t="shared" si="154"/>
        <v/>
      </c>
    </row>
    <row r="65" spans="1:31" ht="15.75" thickBot="1" x14ac:dyDescent="0.3">
      <c r="A65" s="792"/>
      <c r="B65" s="364"/>
      <c r="C65" s="309" t="s">
        <v>264</v>
      </c>
      <c r="D65" s="303"/>
      <c r="E65" s="303"/>
      <c r="F65" s="30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57"/>
      <c r="S65" s="95"/>
      <c r="T65" s="373">
        <f>SUM(T62:T64)</f>
        <v>0</v>
      </c>
      <c r="U65" s="65">
        <f>SUM(U62:U64)</f>
        <v>0</v>
      </c>
      <c r="V65" s="97"/>
      <c r="W65" s="97"/>
      <c r="X65" s="97"/>
      <c r="Y65" s="373">
        <f>SUM(Y62:Y64)</f>
        <v>0</v>
      </c>
      <c r="Z65" s="373">
        <f>SUM(Z62:Z64)</f>
        <v>0</v>
      </c>
      <c r="AA65" s="373">
        <f t="shared" ref="AA65:AD65" si="155">SUM(AA62:AA64)</f>
        <v>0</v>
      </c>
      <c r="AB65" s="373">
        <f t="shared" si="155"/>
        <v>0</v>
      </c>
      <c r="AC65" s="373">
        <f t="shared" si="155"/>
        <v>0</v>
      </c>
      <c r="AD65" s="373">
        <f t="shared" si="155"/>
        <v>0</v>
      </c>
    </row>
    <row r="66" spans="1:31" ht="13.5" customHeight="1" thickBot="1" x14ac:dyDescent="0.25">
      <c r="A66" s="792"/>
      <c r="B66" s="788" t="s">
        <v>252</v>
      </c>
      <c r="C66" s="443" t="s">
        <v>269</v>
      </c>
      <c r="D66" s="451"/>
      <c r="E66" s="452"/>
      <c r="F66" s="770"/>
      <c r="G66" s="162"/>
      <c r="H66" s="162"/>
      <c r="I66" s="163"/>
      <c r="J66" s="163"/>
      <c r="K66" s="163"/>
      <c r="L66" s="162"/>
      <c r="M66" s="162"/>
      <c r="N66" s="162"/>
      <c r="O66" s="163"/>
      <c r="P66" s="163"/>
      <c r="Q66" s="162"/>
      <c r="R66" s="161"/>
      <c r="S66" s="95">
        <f t="shared" ref="S66:S69" si="156">SUM(G66:R66)</f>
        <v>0</v>
      </c>
      <c r="T66" s="369">
        <f>IF($F66=0,0,($D66/$F66)*$S66)</f>
        <v>0</v>
      </c>
      <c r="U66" s="176">
        <f t="shared" ref="U66:U69" si="157">T66/1700</f>
        <v>0</v>
      </c>
      <c r="V66" s="93" t="s">
        <v>227</v>
      </c>
      <c r="W66" s="356">
        <f>IF(V66=Tablas!$B$2,Tablas!$C$2,VLOOKUP(V66,Tablas!$B$2:$C$13,2,FALSE))</f>
        <v>2</v>
      </c>
      <c r="X66" s="357">
        <f>VLOOKUP(W66,Tablas!$A$2:$C$13,3,FALSE)</f>
        <v>2</v>
      </c>
      <c r="Y66" s="368">
        <f t="shared" ref="Y66:Y69" si="158">IF($W66=2,($T66),"")</f>
        <v>0</v>
      </c>
      <c r="Z66" s="368" t="str">
        <f t="shared" ref="Z66:Z69" si="159">IF($W66=3,($T66),"")</f>
        <v/>
      </c>
      <c r="AA66" s="368" t="str">
        <f t="shared" ref="AA66:AA69" si="160">IF($W66=4,($T66),"")</f>
        <v/>
      </c>
      <c r="AB66" s="368" t="str">
        <f t="shared" ref="AB66:AB69" si="161">IF($W66=5,($T66),"")</f>
        <v/>
      </c>
      <c r="AC66" s="368" t="str">
        <f t="shared" ref="AC66:AC69" si="162">IF($W66=6,($T66),"")</f>
        <v/>
      </c>
      <c r="AD66" s="368" t="str">
        <f t="shared" ref="AD66:AD69" si="163">IF($W66=7,($T66),"")</f>
        <v/>
      </c>
    </row>
    <row r="67" spans="1:31" ht="15" customHeight="1" thickBot="1" x14ac:dyDescent="0.25">
      <c r="A67" s="792"/>
      <c r="B67" s="789"/>
      <c r="C67" s="441" t="s">
        <v>265</v>
      </c>
      <c r="D67" s="451"/>
      <c r="E67" s="452"/>
      <c r="F67" s="770"/>
      <c r="G67" s="162"/>
      <c r="H67" s="162"/>
      <c r="I67" s="163"/>
      <c r="J67" s="163"/>
      <c r="K67" s="163"/>
      <c r="L67" s="162"/>
      <c r="M67" s="162"/>
      <c r="N67" s="162"/>
      <c r="O67" s="163"/>
      <c r="P67" s="163"/>
      <c r="Q67" s="162"/>
      <c r="R67" s="161"/>
      <c r="S67" s="95">
        <f t="shared" si="156"/>
        <v>0</v>
      </c>
      <c r="T67" s="369">
        <f>IF($F67=0,0,($D67/$F67)*$S67)</f>
        <v>0</v>
      </c>
      <c r="U67" s="308">
        <f t="shared" si="157"/>
        <v>0</v>
      </c>
      <c r="V67" s="93" t="s">
        <v>229</v>
      </c>
      <c r="W67" s="356">
        <f>IF(V67=Tablas!$B$2,Tablas!$C$2,VLOOKUP(V67,Tablas!$B$2:$C$13,2,FALSE))</f>
        <v>4</v>
      </c>
      <c r="X67" s="357">
        <f>VLOOKUP(W67,Tablas!$A$2:$C$13,3,FALSE)</f>
        <v>4</v>
      </c>
      <c r="Y67" s="368" t="str">
        <f t="shared" si="158"/>
        <v/>
      </c>
      <c r="Z67" s="368" t="str">
        <f t="shared" si="159"/>
        <v/>
      </c>
      <c r="AA67" s="368">
        <f t="shared" si="160"/>
        <v>0</v>
      </c>
      <c r="AB67" s="368" t="str">
        <f t="shared" si="161"/>
        <v/>
      </c>
      <c r="AC67" s="368" t="str">
        <f t="shared" si="162"/>
        <v/>
      </c>
      <c r="AD67" s="368" t="str">
        <f t="shared" si="163"/>
        <v/>
      </c>
    </row>
    <row r="68" spans="1:31" ht="13.5" customHeight="1" thickBot="1" x14ac:dyDescent="0.25">
      <c r="A68" s="792"/>
      <c r="B68" s="789"/>
      <c r="C68" s="441" t="s">
        <v>270</v>
      </c>
      <c r="D68" s="451">
        <f>D63*5%</f>
        <v>0</v>
      </c>
      <c r="E68" s="452" t="s">
        <v>86</v>
      </c>
      <c r="F68" s="770"/>
      <c r="G68" s="162"/>
      <c r="H68" s="162"/>
      <c r="I68" s="163"/>
      <c r="J68" s="163">
        <v>1</v>
      </c>
      <c r="K68" s="163"/>
      <c r="L68" s="162"/>
      <c r="M68" s="162"/>
      <c r="N68" s="162"/>
      <c r="O68" s="163"/>
      <c r="P68" s="163"/>
      <c r="Q68" s="162"/>
      <c r="R68" s="161"/>
      <c r="S68" s="95">
        <f t="shared" si="156"/>
        <v>1</v>
      </c>
      <c r="T68" s="369">
        <f>IF($F68=0,0,($D68/$F68)*$S68)</f>
        <v>0</v>
      </c>
      <c r="U68" s="306">
        <f t="shared" si="157"/>
        <v>0</v>
      </c>
      <c r="V68" s="93" t="s">
        <v>227</v>
      </c>
      <c r="W68" s="356">
        <f>IF(V68=Tablas!$B$2,Tablas!$C$2,VLOOKUP(V68,Tablas!$B$2:$C$13,2,FALSE))</f>
        <v>2</v>
      </c>
      <c r="X68" s="357">
        <f>VLOOKUP(W68,Tablas!$A$2:$C$13,3,FALSE)</f>
        <v>2</v>
      </c>
      <c r="Y68" s="368">
        <f t="shared" si="158"/>
        <v>0</v>
      </c>
      <c r="Z68" s="368" t="str">
        <f t="shared" si="159"/>
        <v/>
      </c>
      <c r="AA68" s="368" t="str">
        <f t="shared" si="160"/>
        <v/>
      </c>
      <c r="AB68" s="368" t="str">
        <f t="shared" si="161"/>
        <v/>
      </c>
      <c r="AC68" s="368" t="str">
        <f t="shared" si="162"/>
        <v/>
      </c>
      <c r="AD68" s="368" t="str">
        <f t="shared" si="163"/>
        <v/>
      </c>
    </row>
    <row r="69" spans="1:31" ht="15" customHeight="1" thickBot="1" x14ac:dyDescent="0.25">
      <c r="A69" s="792"/>
      <c r="B69" s="790"/>
      <c r="C69" s="441" t="s">
        <v>271</v>
      </c>
      <c r="D69" s="451">
        <f>D64*5%</f>
        <v>0</v>
      </c>
      <c r="E69" s="452" t="s">
        <v>86</v>
      </c>
      <c r="F69" s="770"/>
      <c r="G69" s="162"/>
      <c r="H69" s="162"/>
      <c r="I69" s="163"/>
      <c r="J69" s="163">
        <v>1</v>
      </c>
      <c r="K69" s="163"/>
      <c r="L69" s="162"/>
      <c r="M69" s="162"/>
      <c r="N69" s="162"/>
      <c r="O69" s="163"/>
      <c r="P69" s="163"/>
      <c r="Q69" s="162"/>
      <c r="R69" s="161"/>
      <c r="S69" s="95">
        <f t="shared" si="156"/>
        <v>1</v>
      </c>
      <c r="T69" s="369">
        <f>IF($F69=0,0,($D69/$F69)*$S69)</f>
        <v>0</v>
      </c>
      <c r="U69" s="175">
        <f t="shared" si="157"/>
        <v>0</v>
      </c>
      <c r="V69" s="93" t="s">
        <v>229</v>
      </c>
      <c r="W69" s="356">
        <f>IF(V69=Tablas!$B$2,Tablas!$C$2,VLOOKUP(V69,Tablas!$B$2:$C$13,2,FALSE))</f>
        <v>4</v>
      </c>
      <c r="X69" s="357">
        <f>VLOOKUP(W69,Tablas!$A$2:$C$13,3,FALSE)</f>
        <v>4</v>
      </c>
      <c r="Y69" s="368" t="str">
        <f t="shared" si="158"/>
        <v/>
      </c>
      <c r="Z69" s="368" t="str">
        <f t="shared" si="159"/>
        <v/>
      </c>
      <c r="AA69" s="368">
        <f t="shared" si="160"/>
        <v>0</v>
      </c>
      <c r="AB69" s="368" t="str">
        <f t="shared" si="161"/>
        <v/>
      </c>
      <c r="AC69" s="368" t="str">
        <f t="shared" si="162"/>
        <v/>
      </c>
      <c r="AD69" s="368" t="str">
        <f t="shared" si="163"/>
        <v/>
      </c>
    </row>
    <row r="70" spans="1:31" ht="15.75" thickBot="1" x14ac:dyDescent="0.3">
      <c r="A70" s="792"/>
      <c r="B70" s="362"/>
      <c r="C70" s="164" t="s">
        <v>276</v>
      </c>
      <c r="D70" s="747">
        <f>+D60</f>
        <v>250</v>
      </c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/>
      <c r="S70" s="98"/>
      <c r="T70" s="373">
        <f>SUM(T66:T69)</f>
        <v>0</v>
      </c>
      <c r="U70" s="65">
        <f>SUM(U66:U69)</f>
        <v>0</v>
      </c>
      <c r="V70" s="97"/>
      <c r="W70" s="97"/>
      <c r="X70" s="97"/>
      <c r="Y70" s="373">
        <f>SUM(Y66:Y69)</f>
        <v>0</v>
      </c>
      <c r="Z70" s="373">
        <f t="shared" ref="Z70" si="164">SUM(Z66:Z69)</f>
        <v>0</v>
      </c>
      <c r="AA70" s="373">
        <f t="shared" ref="AA70" si="165">SUM(AA66:AA69)</f>
        <v>0</v>
      </c>
      <c r="AB70" s="373">
        <f t="shared" ref="AB70" si="166">SUM(AB66:AB69)</f>
        <v>0</v>
      </c>
      <c r="AC70" s="373">
        <f t="shared" ref="AC70" si="167">SUM(AC66:AC69)</f>
        <v>0</v>
      </c>
      <c r="AD70" s="373">
        <f t="shared" ref="AD70" si="168">SUM(AD66:AD69)</f>
        <v>0</v>
      </c>
    </row>
    <row r="71" spans="1:31" ht="15.75" thickBot="1" x14ac:dyDescent="0.3">
      <c r="A71" s="792"/>
      <c r="B71" s="366"/>
      <c r="C71" s="145" t="s">
        <v>273</v>
      </c>
      <c r="D71" s="146"/>
      <c r="E71" s="147"/>
      <c r="F71" s="148"/>
      <c r="G71" s="99"/>
      <c r="H71" s="99"/>
      <c r="I71" s="100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374">
        <f>SUM(T70,T57,T55,T59,T61,T65)</f>
        <v>0</v>
      </c>
      <c r="U71" s="67">
        <f>SUM(U70,U57,U55,U59,U61,U65)</f>
        <v>0</v>
      </c>
      <c r="V71" s="99"/>
      <c r="W71" s="289"/>
      <c r="X71" s="289"/>
      <c r="Y71" s="374">
        <f>SUM(Y70,Y57,Y55,Y59,Y61,Y65)</f>
        <v>0</v>
      </c>
      <c r="Z71" s="374">
        <f t="shared" ref="Z71:AD71" si="169">SUM(Z70,Z57,Z55,Z59,Z61,Z65)</f>
        <v>0</v>
      </c>
      <c r="AA71" s="374">
        <f t="shared" si="169"/>
        <v>0</v>
      </c>
      <c r="AB71" s="374">
        <f t="shared" si="169"/>
        <v>0</v>
      </c>
      <c r="AC71" s="374">
        <f t="shared" si="169"/>
        <v>0</v>
      </c>
      <c r="AD71" s="374">
        <f t="shared" si="169"/>
        <v>0</v>
      </c>
      <c r="AE71" s="375"/>
    </row>
    <row r="72" spans="1:31" ht="15.75" customHeight="1" thickBot="1" x14ac:dyDescent="0.25">
      <c r="A72" s="792" t="s">
        <v>245</v>
      </c>
      <c r="B72" s="789" t="s">
        <v>247</v>
      </c>
      <c r="C72" s="149" t="s">
        <v>256</v>
      </c>
      <c r="D72" s="150"/>
      <c r="E72" s="102"/>
      <c r="F72" s="770"/>
      <c r="G72" s="103"/>
      <c r="H72" s="104">
        <v>1</v>
      </c>
      <c r="I72" s="104">
        <v>2</v>
      </c>
      <c r="J72" s="104">
        <v>2</v>
      </c>
      <c r="K72" s="104">
        <v>3</v>
      </c>
      <c r="L72" s="104">
        <v>3</v>
      </c>
      <c r="M72" s="104">
        <v>3</v>
      </c>
      <c r="N72" s="104">
        <v>3</v>
      </c>
      <c r="O72" s="104">
        <v>3</v>
      </c>
      <c r="P72" s="104">
        <v>2</v>
      </c>
      <c r="Q72" s="151">
        <v>1</v>
      </c>
      <c r="R72" s="109">
        <v>1</v>
      </c>
      <c r="S72" s="95">
        <f t="shared" ref="S72:S74" si="170">SUM(G72:R72)</f>
        <v>24</v>
      </c>
      <c r="T72" s="369">
        <f>IF($F72=0,0,($D72/$F72)*$S72)</f>
        <v>0</v>
      </c>
      <c r="U72" s="112">
        <f t="shared" ref="U72:U74" si="171">T72/1700</f>
        <v>0</v>
      </c>
      <c r="V72" s="93" t="s">
        <v>228</v>
      </c>
      <c r="W72" s="356">
        <f>IF(V72=Tablas!$B$2,Tablas!$C$2,VLOOKUP(V72,Tablas!$B$2:$C$13,2,FALSE))</f>
        <v>3</v>
      </c>
      <c r="X72" s="357">
        <f>VLOOKUP(W72,Tablas!$A$2:$C$13,3,FALSE)</f>
        <v>3</v>
      </c>
      <c r="Y72" s="368" t="str">
        <f t="shared" ref="Y72:Y74" si="172">IF($W72=2,($T72),"")</f>
        <v/>
      </c>
      <c r="Z72" s="368">
        <f t="shared" ref="Z72:Z74" si="173">IF($W72=3,($T72),"")</f>
        <v>0</v>
      </c>
      <c r="AA72" s="368">
        <f t="shared" ref="AA72:AA74" si="174">+Z72*0.25</f>
        <v>0</v>
      </c>
      <c r="AB72" s="368" t="str">
        <f t="shared" ref="AB72:AB74" si="175">IF($W72=5,($T72),"")</f>
        <v/>
      </c>
      <c r="AC72" s="368" t="str">
        <f t="shared" ref="AC72:AC74" si="176">IF($W72=6,($T72),"")</f>
        <v/>
      </c>
      <c r="AD72" s="368" t="str">
        <f t="shared" ref="AD72:AD74" si="177">IF($W72=7,($T72),"")</f>
        <v/>
      </c>
    </row>
    <row r="73" spans="1:31" ht="15" customHeight="1" thickBot="1" x14ac:dyDescent="0.25">
      <c r="A73" s="792"/>
      <c r="B73" s="789"/>
      <c r="C73" s="390" t="s">
        <v>257</v>
      </c>
      <c r="D73" s="152">
        <v>500</v>
      </c>
      <c r="E73" s="153"/>
      <c r="F73" s="770"/>
      <c r="G73" s="142"/>
      <c r="H73" s="154">
        <v>1</v>
      </c>
      <c r="I73" s="154">
        <v>2</v>
      </c>
      <c r="J73" s="154">
        <v>2</v>
      </c>
      <c r="K73" s="154">
        <v>3</v>
      </c>
      <c r="L73" s="154">
        <v>3</v>
      </c>
      <c r="M73" s="154">
        <v>3</v>
      </c>
      <c r="N73" s="154">
        <v>3</v>
      </c>
      <c r="O73" s="154">
        <v>3</v>
      </c>
      <c r="P73" s="154">
        <v>2</v>
      </c>
      <c r="Q73" s="155">
        <v>1</v>
      </c>
      <c r="R73" s="156">
        <v>1</v>
      </c>
      <c r="S73" s="95">
        <f t="shared" si="170"/>
        <v>24</v>
      </c>
      <c r="T73" s="369">
        <f>IF($F73=0,0,($D73/$F73)*$S73)</f>
        <v>0</v>
      </c>
      <c r="U73" s="174">
        <f t="shared" si="171"/>
        <v>0</v>
      </c>
      <c r="V73" s="93" t="s">
        <v>228</v>
      </c>
      <c r="W73" s="356">
        <f>IF(V73=Tablas!$B$2,Tablas!$C$2,VLOOKUP(V73,Tablas!$B$2:$C$13,2,FALSE))</f>
        <v>3</v>
      </c>
      <c r="X73" s="357">
        <f>VLOOKUP(W73,Tablas!$A$2:$C$13,3,FALSE)</f>
        <v>3</v>
      </c>
      <c r="Y73" s="368" t="str">
        <f t="shared" si="172"/>
        <v/>
      </c>
      <c r="Z73" s="368">
        <f t="shared" ref="Z73" si="178">IF($W73=3,($T73),"")*0.5</f>
        <v>0</v>
      </c>
      <c r="AA73" s="368">
        <f t="shared" ref="AA73" si="179">+Z73</f>
        <v>0</v>
      </c>
      <c r="AB73" s="368" t="str">
        <f t="shared" si="175"/>
        <v/>
      </c>
      <c r="AC73" s="368" t="str">
        <f t="shared" si="176"/>
        <v/>
      </c>
      <c r="AD73" s="368" t="str">
        <f t="shared" si="177"/>
        <v/>
      </c>
    </row>
    <row r="74" spans="1:31" ht="15.75" customHeight="1" thickBot="1" x14ac:dyDescent="0.25">
      <c r="A74" s="792"/>
      <c r="B74" s="790"/>
      <c r="C74" s="437" t="s">
        <v>258</v>
      </c>
      <c r="D74" s="453"/>
      <c r="E74" s="454"/>
      <c r="F74" s="770"/>
      <c r="G74" s="142"/>
      <c r="H74" s="154">
        <v>1</v>
      </c>
      <c r="I74" s="154">
        <v>2</v>
      </c>
      <c r="J74" s="154">
        <v>2</v>
      </c>
      <c r="K74" s="154">
        <v>3</v>
      </c>
      <c r="L74" s="154">
        <v>3</v>
      </c>
      <c r="M74" s="154">
        <v>3</v>
      </c>
      <c r="N74" s="154">
        <v>3</v>
      </c>
      <c r="O74" s="154">
        <v>3</v>
      </c>
      <c r="P74" s="154">
        <v>2</v>
      </c>
      <c r="Q74" s="155">
        <v>1</v>
      </c>
      <c r="R74" s="156">
        <v>1</v>
      </c>
      <c r="S74" s="95">
        <f t="shared" si="170"/>
        <v>24</v>
      </c>
      <c r="T74" s="369">
        <f>IF($F74=0,0,($D74/$F74)*$S74)</f>
        <v>0</v>
      </c>
      <c r="U74" s="175">
        <f t="shared" si="171"/>
        <v>0</v>
      </c>
      <c r="V74" s="93" t="s">
        <v>228</v>
      </c>
      <c r="W74" s="356">
        <f>IF(V74=Tablas!$B$2,Tablas!$C$2,VLOOKUP(V74,Tablas!$B$2:$C$13,2,FALSE))</f>
        <v>3</v>
      </c>
      <c r="X74" s="357">
        <f>VLOOKUP(W74,Tablas!$A$2:$C$13,3,FALSE)</f>
        <v>3</v>
      </c>
      <c r="Y74" s="368" t="str">
        <f t="shared" si="172"/>
        <v/>
      </c>
      <c r="Z74" s="368">
        <f t="shared" si="173"/>
        <v>0</v>
      </c>
      <c r="AA74" s="368">
        <f t="shared" si="174"/>
        <v>0</v>
      </c>
      <c r="AB74" s="368" t="str">
        <f t="shared" si="175"/>
        <v/>
      </c>
      <c r="AC74" s="368" t="str">
        <f t="shared" si="176"/>
        <v/>
      </c>
      <c r="AD74" s="368" t="str">
        <f t="shared" si="177"/>
        <v/>
      </c>
    </row>
    <row r="75" spans="1:31" ht="15.75" thickBot="1" x14ac:dyDescent="0.3">
      <c r="A75" s="792"/>
      <c r="B75" s="362"/>
      <c r="C75" s="144" t="s">
        <v>259</v>
      </c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57"/>
      <c r="S75" s="95"/>
      <c r="T75" s="373">
        <f>SUM(T72:T74)</f>
        <v>0</v>
      </c>
      <c r="U75" s="65">
        <f>SUM(U72:U74)</f>
        <v>0</v>
      </c>
      <c r="V75" s="97"/>
      <c r="W75" s="97"/>
      <c r="X75" s="97"/>
      <c r="Y75" s="373">
        <f>SUM(Y72:Y74)</f>
        <v>0</v>
      </c>
      <c r="Z75" s="373">
        <f t="shared" ref="Z75:AD75" si="180">SUM(Z72:Z74)</f>
        <v>0</v>
      </c>
      <c r="AA75" s="373">
        <f t="shared" si="180"/>
        <v>0</v>
      </c>
      <c r="AB75" s="373">
        <f t="shared" si="180"/>
        <v>0</v>
      </c>
      <c r="AC75" s="373">
        <f t="shared" si="180"/>
        <v>0</v>
      </c>
      <c r="AD75" s="373">
        <f t="shared" si="180"/>
        <v>0</v>
      </c>
    </row>
    <row r="76" spans="1:31" ht="16.5" customHeight="1" thickBot="1" x14ac:dyDescent="0.25">
      <c r="A76" s="792"/>
      <c r="B76" s="363" t="s">
        <v>248</v>
      </c>
      <c r="C76" s="158" t="s">
        <v>267</v>
      </c>
      <c r="D76" s="167"/>
      <c r="E76" s="160"/>
      <c r="F76" s="770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61"/>
      <c r="S76" s="95">
        <f t="shared" ref="S76" si="181">SUM(G76:R76)</f>
        <v>0</v>
      </c>
      <c r="T76" s="369">
        <f>IF($F76=0,0,($D76/$F76)*$S76)</f>
        <v>0</v>
      </c>
      <c r="U76" s="177">
        <f t="shared" ref="U76" si="182">T76/1700</f>
        <v>0</v>
      </c>
      <c r="V76" s="93" t="s">
        <v>229</v>
      </c>
      <c r="W76" s="356">
        <f>IF(V76=Tablas!$B$2,Tablas!$C$2,VLOOKUP(V76,Tablas!$B$2:$C$13,2,FALSE))</f>
        <v>4</v>
      </c>
      <c r="X76" s="357">
        <f>VLOOKUP(W76,Tablas!$A$2:$C$13,3,FALSE)</f>
        <v>4</v>
      </c>
      <c r="Y76" s="368" t="str">
        <f t="shared" ref="Y76" si="183">IF($W76=2,($T76),"")</f>
        <v/>
      </c>
      <c r="Z76" s="368" t="str">
        <f>IF($W76=3,($T76),"")</f>
        <v/>
      </c>
      <c r="AA76" s="368">
        <f t="shared" ref="AA76" si="184">IF($W76=4,($T76),"")</f>
        <v>0</v>
      </c>
      <c r="AB76" s="368" t="str">
        <f t="shared" ref="AB76" si="185">IF($W76=5,($T76),"")</f>
        <v/>
      </c>
      <c r="AC76" s="368" t="str">
        <f t="shared" ref="AC76" si="186">IF($W76=6,($T76),"")</f>
        <v/>
      </c>
      <c r="AD76" s="368" t="str">
        <f t="shared" ref="AD76" si="187">IF($W76=7,($T76),"")</f>
        <v/>
      </c>
    </row>
    <row r="77" spans="1:31" ht="15.75" thickBot="1" x14ac:dyDescent="0.3">
      <c r="A77" s="792"/>
      <c r="B77" s="363"/>
      <c r="C77" s="144" t="s">
        <v>260</v>
      </c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57"/>
      <c r="S77" s="95"/>
      <c r="T77" s="373">
        <f>SUM(T76)</f>
        <v>0</v>
      </c>
      <c r="U77" s="65">
        <f>SUM(U76)</f>
        <v>0</v>
      </c>
      <c r="V77" s="97"/>
      <c r="W77" s="97"/>
      <c r="X77" s="97"/>
      <c r="Y77" s="373">
        <f>SUM(Y76)</f>
        <v>0</v>
      </c>
      <c r="Z77" s="373">
        <f>SUM(Z76)</f>
        <v>0</v>
      </c>
      <c r="AA77" s="373">
        <f t="shared" ref="AA77" si="188">SUM(AA76)</f>
        <v>0</v>
      </c>
      <c r="AB77" s="373">
        <f t="shared" ref="AB77" si="189">SUM(AB76)</f>
        <v>0</v>
      </c>
      <c r="AC77" s="373">
        <f t="shared" ref="AC77" si="190">SUM(AC76)</f>
        <v>0</v>
      </c>
      <c r="AD77" s="373">
        <f t="shared" ref="AD77" si="191">SUM(AD76)</f>
        <v>0</v>
      </c>
    </row>
    <row r="78" spans="1:31" ht="17.25" customHeight="1" thickBot="1" x14ac:dyDescent="0.25">
      <c r="A78" s="792"/>
      <c r="B78" s="363" t="s">
        <v>249</v>
      </c>
      <c r="C78" s="158" t="s">
        <v>266</v>
      </c>
      <c r="D78" s="152">
        <v>500</v>
      </c>
      <c r="E78" s="160"/>
      <c r="F78" s="770"/>
      <c r="G78" s="162"/>
      <c r="H78" s="162"/>
      <c r="I78" s="142"/>
      <c r="J78" s="154">
        <v>1</v>
      </c>
      <c r="K78" s="142"/>
      <c r="L78" s="142"/>
      <c r="M78" s="142"/>
      <c r="N78" s="142"/>
      <c r="O78" s="142"/>
      <c r="P78" s="142"/>
      <c r="Q78" s="142"/>
      <c r="R78" s="161"/>
      <c r="S78" s="95">
        <f t="shared" ref="S78" si="192">SUM(G78:R78)</f>
        <v>1</v>
      </c>
      <c r="T78" s="369">
        <f>IF($F78=0,0,($D78/$F78)*$S78)</f>
        <v>0</v>
      </c>
      <c r="U78" s="177">
        <f t="shared" ref="U78" si="193">T78/1700</f>
        <v>0</v>
      </c>
      <c r="V78" s="93" t="s">
        <v>229</v>
      </c>
      <c r="W78" s="356">
        <f>IF(V78=Tablas!$B$2,Tablas!$C$2,VLOOKUP(V78,Tablas!$B$2:$C$13,2,FALSE))</f>
        <v>4</v>
      </c>
      <c r="X78" s="357">
        <f>VLOOKUP(W78,Tablas!$A$2:$C$13,3,FALSE)</f>
        <v>4</v>
      </c>
      <c r="Y78" s="368" t="str">
        <f t="shared" ref="Y78" si="194">IF($W78=2,($T78),"")</f>
        <v/>
      </c>
      <c r="Z78" s="368" t="str">
        <f>IF($W78=3,($T78),"")</f>
        <v/>
      </c>
      <c r="AA78" s="368">
        <f t="shared" ref="AA78" si="195">IF($W78=4,($T78),"")</f>
        <v>0</v>
      </c>
      <c r="AB78" s="368" t="str">
        <f t="shared" ref="AB78" si="196">IF($W78=5,($T78),"")</f>
        <v/>
      </c>
      <c r="AC78" s="368" t="str">
        <f t="shared" ref="AC78" si="197">IF($W78=6,($T78),"")</f>
        <v/>
      </c>
      <c r="AD78" s="368" t="str">
        <f t="shared" ref="AD78" si="198">IF($W78=7,($T78),"")</f>
        <v/>
      </c>
    </row>
    <row r="79" spans="1:31" ht="15.75" thickBot="1" x14ac:dyDescent="0.3">
      <c r="A79" s="792"/>
      <c r="B79" s="363"/>
      <c r="C79" s="144" t="s">
        <v>261</v>
      </c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57"/>
      <c r="S79" s="95"/>
      <c r="T79" s="373">
        <f>SUM(T78)</f>
        <v>0</v>
      </c>
      <c r="U79" s="65">
        <f>SUM(U78)</f>
        <v>0</v>
      </c>
      <c r="V79" s="97"/>
      <c r="W79" s="97"/>
      <c r="X79" s="97"/>
      <c r="Y79" s="373">
        <f>SUM(Y78)</f>
        <v>0</v>
      </c>
      <c r="Z79" s="373">
        <f>SUM(Z78)</f>
        <v>0</v>
      </c>
      <c r="AA79" s="373">
        <f t="shared" ref="AA79" si="199">SUM(AA78)</f>
        <v>0</v>
      </c>
      <c r="AB79" s="373">
        <f t="shared" ref="AB79" si="200">SUM(AB78)</f>
        <v>0</v>
      </c>
      <c r="AC79" s="373">
        <f t="shared" ref="AC79" si="201">SUM(AC78)</f>
        <v>0</v>
      </c>
      <c r="AD79" s="373">
        <f t="shared" ref="AD79" si="202">SUM(AD78)</f>
        <v>0</v>
      </c>
    </row>
    <row r="80" spans="1:31" ht="20.25" customHeight="1" thickBot="1" x14ac:dyDescent="0.25">
      <c r="A80" s="792"/>
      <c r="B80" s="363" t="s">
        <v>250</v>
      </c>
      <c r="C80" s="158" t="s">
        <v>87</v>
      </c>
      <c r="D80" s="152">
        <v>500</v>
      </c>
      <c r="E80" s="160"/>
      <c r="F80" s="770"/>
      <c r="G80" s="162"/>
      <c r="H80" s="162"/>
      <c r="I80" s="154">
        <v>1</v>
      </c>
      <c r="J80" s="142"/>
      <c r="K80" s="142"/>
      <c r="L80" s="142"/>
      <c r="M80" s="142"/>
      <c r="N80" s="142"/>
      <c r="O80" s="142"/>
      <c r="P80" s="142"/>
      <c r="Q80" s="142"/>
      <c r="R80" s="161"/>
      <c r="S80" s="95">
        <f t="shared" ref="S80" si="203">SUM(G80:R80)</f>
        <v>1</v>
      </c>
      <c r="T80" s="369">
        <f>IF($F80=0,0,($D80/$F80)*$S80)</f>
        <v>0</v>
      </c>
      <c r="U80" s="177">
        <f t="shared" ref="U80" si="204">T80/1700</f>
        <v>0</v>
      </c>
      <c r="V80" s="93" t="s">
        <v>227</v>
      </c>
      <c r="W80" s="356">
        <f>IF(V80=Tablas!$B$2,Tablas!$C$2,VLOOKUP(V80,Tablas!$B$2:$C$13,2,FALSE))</f>
        <v>2</v>
      </c>
      <c r="X80" s="357">
        <f>VLOOKUP(W80,Tablas!$A$2:$C$13,3,FALSE)</f>
        <v>2</v>
      </c>
      <c r="Y80" s="368">
        <f>IF($W80=2,($T80),"")*0.5</f>
        <v>0</v>
      </c>
      <c r="Z80" s="368" t="str">
        <f>IF($W80=3,($T80),"")</f>
        <v/>
      </c>
      <c r="AA80" s="368">
        <f>+Y80</f>
        <v>0</v>
      </c>
      <c r="AB80" s="368" t="str">
        <f t="shared" ref="AB80" si="205">IF($W80=5,($T80),"")</f>
        <v/>
      </c>
      <c r="AC80" s="368" t="str">
        <f t="shared" ref="AC80" si="206">IF($W80=6,($T80),"")</f>
        <v/>
      </c>
      <c r="AD80" s="368" t="str">
        <f t="shared" ref="AD80" si="207">IF($W80=7,($T80),"")</f>
        <v/>
      </c>
    </row>
    <row r="81" spans="1:31" ht="15.75" thickBot="1" x14ac:dyDescent="0.3">
      <c r="A81" s="792"/>
      <c r="B81" s="363"/>
      <c r="C81" s="144" t="s">
        <v>261</v>
      </c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57"/>
      <c r="S81" s="95"/>
      <c r="T81" s="373">
        <f>SUM(T80)</f>
        <v>0</v>
      </c>
      <c r="U81" s="65">
        <f>SUM(U80)</f>
        <v>0</v>
      </c>
      <c r="V81" s="97"/>
      <c r="W81" s="97"/>
      <c r="X81" s="97"/>
      <c r="Y81" s="373">
        <f>SUM(Y80)</f>
        <v>0</v>
      </c>
      <c r="Z81" s="373">
        <f>SUM(Z80)</f>
        <v>0</v>
      </c>
      <c r="AA81" s="373">
        <f t="shared" ref="AA81" si="208">SUM(AA80)</f>
        <v>0</v>
      </c>
      <c r="AB81" s="373">
        <f t="shared" ref="AB81" si="209">SUM(AB80)</f>
        <v>0</v>
      </c>
      <c r="AC81" s="373">
        <f t="shared" ref="AC81" si="210">SUM(AC80)</f>
        <v>0</v>
      </c>
      <c r="AD81" s="373">
        <f t="shared" ref="AD81" si="211">SUM(AD80)</f>
        <v>0</v>
      </c>
    </row>
    <row r="82" spans="1:31" ht="14.25" customHeight="1" thickBot="1" x14ac:dyDescent="0.25">
      <c r="A82" s="792"/>
      <c r="B82" s="788" t="s">
        <v>251</v>
      </c>
      <c r="C82" s="441" t="s">
        <v>262</v>
      </c>
      <c r="D82" s="451"/>
      <c r="E82" s="452"/>
      <c r="F82" s="770"/>
      <c r="G82" s="162"/>
      <c r="H82" s="162"/>
      <c r="I82" s="163"/>
      <c r="J82" s="163"/>
      <c r="K82" s="163"/>
      <c r="L82" s="162"/>
      <c r="M82" s="162"/>
      <c r="N82" s="162"/>
      <c r="O82" s="163"/>
      <c r="P82" s="163"/>
      <c r="Q82" s="162"/>
      <c r="R82" s="161"/>
      <c r="S82" s="95">
        <f t="shared" ref="S82:S84" si="212">SUM(G82:R82)</f>
        <v>0</v>
      </c>
      <c r="T82" s="369">
        <f>IF($F82=0,0,($D82/$F82)*$S82)</f>
        <v>0</v>
      </c>
      <c r="U82" s="287">
        <f t="shared" ref="U82:U84" si="213">T82/1700</f>
        <v>0</v>
      </c>
      <c r="V82" s="93" t="s">
        <v>227</v>
      </c>
      <c r="W82" s="356">
        <f>IF(V82=Tablas!$B$2,Tablas!$C$2,VLOOKUP(V82,Tablas!$B$2:$C$13,2,FALSE))</f>
        <v>2</v>
      </c>
      <c r="X82" s="357">
        <f>VLOOKUP(W82,Tablas!$A$2:$C$13,3,FALSE)</f>
        <v>2</v>
      </c>
      <c r="Y82" s="368">
        <f t="shared" ref="Y82:Y84" si="214">IF($W82=2,($T82),"")</f>
        <v>0</v>
      </c>
      <c r="Z82" s="368" t="str">
        <f t="shared" ref="Z82:Z84" si="215">IF($W82=3,($T82),"")</f>
        <v/>
      </c>
      <c r="AA82" s="368" t="str">
        <f t="shared" ref="AA82:AA84" si="216">IF($W82=4,($T82),"")</f>
        <v/>
      </c>
      <c r="AB82" s="368" t="str">
        <f t="shared" ref="AB82:AB84" si="217">IF($W82=5,($T82),"")</f>
        <v/>
      </c>
      <c r="AC82" s="368" t="str">
        <f t="shared" ref="AC82:AC84" si="218">IF($W82=6,($T82),"")</f>
        <v/>
      </c>
      <c r="AD82" s="368" t="str">
        <f t="shared" ref="AD82:AD84" si="219">IF($W82=7,($T82),"")</f>
        <v/>
      </c>
    </row>
    <row r="83" spans="1:31" ht="14.25" customHeight="1" thickBot="1" x14ac:dyDescent="0.25">
      <c r="A83" s="792"/>
      <c r="B83" s="789"/>
      <c r="C83" s="441" t="s">
        <v>268</v>
      </c>
      <c r="D83" s="451"/>
      <c r="E83" s="452" t="s">
        <v>86</v>
      </c>
      <c r="F83" s="770"/>
      <c r="G83" s="162"/>
      <c r="H83" s="162"/>
      <c r="I83" s="163"/>
      <c r="J83" s="163">
        <v>1</v>
      </c>
      <c r="K83" s="163"/>
      <c r="L83" s="162"/>
      <c r="M83" s="162"/>
      <c r="N83" s="162"/>
      <c r="O83" s="163"/>
      <c r="P83" s="163"/>
      <c r="Q83" s="162"/>
      <c r="R83" s="161"/>
      <c r="S83" s="95">
        <f t="shared" si="212"/>
        <v>1</v>
      </c>
      <c r="T83" s="369">
        <f>IF($F83=0,0,($D83/$F83)*$S83)</f>
        <v>0</v>
      </c>
      <c r="U83" s="306">
        <f t="shared" si="213"/>
        <v>0</v>
      </c>
      <c r="V83" s="93" t="s">
        <v>227</v>
      </c>
      <c r="W83" s="356">
        <f>IF(V83=Tablas!$B$2,Tablas!$C$2,VLOOKUP(V83,Tablas!$B$2:$C$13,2,FALSE))</f>
        <v>2</v>
      </c>
      <c r="X83" s="357">
        <f>VLOOKUP(W83,Tablas!$A$2:$C$13,3,FALSE)</f>
        <v>2</v>
      </c>
      <c r="Y83" s="368">
        <f t="shared" si="214"/>
        <v>0</v>
      </c>
      <c r="Z83" s="368" t="str">
        <f t="shared" si="215"/>
        <v/>
      </c>
      <c r="AA83" s="368" t="str">
        <f t="shared" si="216"/>
        <v/>
      </c>
      <c r="AB83" s="368" t="str">
        <f t="shared" si="217"/>
        <v/>
      </c>
      <c r="AC83" s="368" t="str">
        <f t="shared" si="218"/>
        <v/>
      </c>
      <c r="AD83" s="368" t="str">
        <f t="shared" si="219"/>
        <v/>
      </c>
    </row>
    <row r="84" spans="1:31" ht="14.25" customHeight="1" thickBot="1" x14ac:dyDescent="0.25">
      <c r="A84" s="792"/>
      <c r="B84" s="790"/>
      <c r="C84" s="441" t="s">
        <v>263</v>
      </c>
      <c r="D84" s="451"/>
      <c r="E84" s="452" t="s">
        <v>86</v>
      </c>
      <c r="F84" s="770"/>
      <c r="G84" s="162"/>
      <c r="H84" s="162"/>
      <c r="I84" s="163"/>
      <c r="J84" s="163">
        <v>1</v>
      </c>
      <c r="K84" s="163"/>
      <c r="L84" s="162"/>
      <c r="M84" s="162"/>
      <c r="N84" s="162"/>
      <c r="O84" s="163"/>
      <c r="P84" s="163"/>
      <c r="Q84" s="162"/>
      <c r="R84" s="161"/>
      <c r="S84" s="95">
        <f t="shared" si="212"/>
        <v>1</v>
      </c>
      <c r="T84" s="369">
        <f>IF($F84=0,0,($D84/$F84)*$S84)</f>
        <v>0</v>
      </c>
      <c r="U84" s="307">
        <f t="shared" si="213"/>
        <v>0</v>
      </c>
      <c r="V84" s="93" t="s">
        <v>229</v>
      </c>
      <c r="W84" s="356">
        <f>IF(V84=Tablas!$B$2,Tablas!$C$2,VLOOKUP(V84,Tablas!$B$2:$C$13,2,FALSE))</f>
        <v>4</v>
      </c>
      <c r="X84" s="357">
        <f>VLOOKUP(W84,Tablas!$A$2:$C$13,3,FALSE)</f>
        <v>4</v>
      </c>
      <c r="Y84" s="368" t="str">
        <f t="shared" si="214"/>
        <v/>
      </c>
      <c r="Z84" s="368" t="str">
        <f t="shared" si="215"/>
        <v/>
      </c>
      <c r="AA84" s="368">
        <f t="shared" si="216"/>
        <v>0</v>
      </c>
      <c r="AB84" s="368" t="str">
        <f t="shared" si="217"/>
        <v/>
      </c>
      <c r="AC84" s="368" t="str">
        <f t="shared" si="218"/>
        <v/>
      </c>
      <c r="AD84" s="368" t="str">
        <f t="shared" si="219"/>
        <v/>
      </c>
    </row>
    <row r="85" spans="1:31" ht="15.75" thickBot="1" x14ac:dyDescent="0.3">
      <c r="A85" s="792"/>
      <c r="B85" s="364"/>
      <c r="C85" s="309" t="s">
        <v>264</v>
      </c>
      <c r="D85" s="303"/>
      <c r="E85" s="303"/>
      <c r="F85" s="30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57"/>
      <c r="S85" s="95"/>
      <c r="T85" s="373">
        <f>SUM(T82:T84)</f>
        <v>0</v>
      </c>
      <c r="U85" s="65">
        <f>SUM(U82:U84)</f>
        <v>0</v>
      </c>
      <c r="V85" s="97"/>
      <c r="W85" s="97"/>
      <c r="X85" s="97"/>
      <c r="Y85" s="373">
        <f>SUM(Y82:Y84)</f>
        <v>0</v>
      </c>
      <c r="Z85" s="373">
        <f t="shared" ref="Z85:AD85" si="220">SUM(Z82:Z84)</f>
        <v>0</v>
      </c>
      <c r="AA85" s="373">
        <f t="shared" si="220"/>
        <v>0</v>
      </c>
      <c r="AB85" s="373">
        <f t="shared" si="220"/>
        <v>0</v>
      </c>
      <c r="AC85" s="373">
        <f t="shared" si="220"/>
        <v>0</v>
      </c>
      <c r="AD85" s="373">
        <f t="shared" si="220"/>
        <v>0</v>
      </c>
    </row>
    <row r="86" spans="1:31" ht="13.5" customHeight="1" thickBot="1" x14ac:dyDescent="0.25">
      <c r="A86" s="792"/>
      <c r="B86" s="788" t="s">
        <v>252</v>
      </c>
      <c r="C86" s="443" t="s">
        <v>269</v>
      </c>
      <c r="D86" s="451"/>
      <c r="E86" s="452"/>
      <c r="F86" s="770"/>
      <c r="G86" s="162"/>
      <c r="H86" s="162"/>
      <c r="I86" s="163"/>
      <c r="J86" s="163"/>
      <c r="K86" s="163"/>
      <c r="L86" s="162"/>
      <c r="M86" s="162"/>
      <c r="N86" s="162"/>
      <c r="O86" s="163"/>
      <c r="P86" s="163"/>
      <c r="Q86" s="162"/>
      <c r="R86" s="161"/>
      <c r="S86" s="95">
        <f t="shared" ref="S86:S89" si="221">SUM(G86:R86)</f>
        <v>0</v>
      </c>
      <c r="T86" s="369">
        <f>IF($F86=0,0,($D86/$F86)*$S86)</f>
        <v>0</v>
      </c>
      <c r="U86" s="176">
        <f t="shared" ref="U86:U89" si="222">T86/1700</f>
        <v>0</v>
      </c>
      <c r="V86" s="93" t="s">
        <v>227</v>
      </c>
      <c r="W86" s="356">
        <f>IF(V86=Tablas!$B$2,Tablas!$C$2,VLOOKUP(V86,Tablas!$B$2:$C$13,2,FALSE))</f>
        <v>2</v>
      </c>
      <c r="X86" s="357">
        <f>VLOOKUP(W86,Tablas!$A$2:$C$13,3,FALSE)</f>
        <v>2</v>
      </c>
      <c r="Y86" s="368">
        <f t="shared" ref="Y86:Y89" si="223">IF($W86=2,($T86),"")</f>
        <v>0</v>
      </c>
      <c r="Z86" s="368" t="str">
        <f t="shared" ref="Z86:Z89" si="224">IF($W86=3,($T86),"")</f>
        <v/>
      </c>
      <c r="AA86" s="368" t="str">
        <f t="shared" ref="AA86:AA89" si="225">IF($W86=4,($T86),"")</f>
        <v/>
      </c>
      <c r="AB86" s="368" t="str">
        <f t="shared" ref="AB86:AB89" si="226">IF($W86=5,($T86),"")</f>
        <v/>
      </c>
      <c r="AC86" s="368" t="str">
        <f t="shared" ref="AC86:AC89" si="227">IF($W86=6,($T86),"")</f>
        <v/>
      </c>
      <c r="AD86" s="368" t="str">
        <f t="shared" ref="AD86:AD89" si="228">IF($W86=7,($T86),"")</f>
        <v/>
      </c>
    </row>
    <row r="87" spans="1:31" ht="15" customHeight="1" thickBot="1" x14ac:dyDescent="0.25">
      <c r="A87" s="792"/>
      <c r="B87" s="789"/>
      <c r="C87" s="441" t="s">
        <v>265</v>
      </c>
      <c r="D87" s="451"/>
      <c r="E87" s="452"/>
      <c r="F87" s="770"/>
      <c r="G87" s="162"/>
      <c r="H87" s="162"/>
      <c r="I87" s="163"/>
      <c r="J87" s="163"/>
      <c r="K87" s="163"/>
      <c r="L87" s="162"/>
      <c r="M87" s="162"/>
      <c r="N87" s="162"/>
      <c r="O87" s="163"/>
      <c r="P87" s="163"/>
      <c r="Q87" s="162"/>
      <c r="R87" s="161"/>
      <c r="S87" s="95">
        <f t="shared" si="221"/>
        <v>0</v>
      </c>
      <c r="T87" s="369">
        <f>IF($F87=0,0,($D87/$F87)*$S87)</f>
        <v>0</v>
      </c>
      <c r="U87" s="308">
        <f t="shared" si="222"/>
        <v>0</v>
      </c>
      <c r="V87" s="93" t="s">
        <v>229</v>
      </c>
      <c r="W87" s="356">
        <f>IF(V87=Tablas!$B$2,Tablas!$C$2,VLOOKUP(V87,Tablas!$B$2:$C$13,2,FALSE))</f>
        <v>4</v>
      </c>
      <c r="X87" s="357">
        <f>VLOOKUP(W87,Tablas!$A$2:$C$13,3,FALSE)</f>
        <v>4</v>
      </c>
      <c r="Y87" s="368" t="str">
        <f t="shared" si="223"/>
        <v/>
      </c>
      <c r="Z87" s="368" t="str">
        <f t="shared" si="224"/>
        <v/>
      </c>
      <c r="AA87" s="368">
        <f t="shared" si="225"/>
        <v>0</v>
      </c>
      <c r="AB87" s="368" t="str">
        <f t="shared" si="226"/>
        <v/>
      </c>
      <c r="AC87" s="368" t="str">
        <f t="shared" si="227"/>
        <v/>
      </c>
      <c r="AD87" s="368" t="str">
        <f t="shared" si="228"/>
        <v/>
      </c>
    </row>
    <row r="88" spans="1:31" ht="13.5" customHeight="1" thickBot="1" x14ac:dyDescent="0.25">
      <c r="A88" s="792"/>
      <c r="B88" s="789"/>
      <c r="C88" s="441" t="s">
        <v>270</v>
      </c>
      <c r="D88" s="451">
        <f>D83*5%</f>
        <v>0</v>
      </c>
      <c r="E88" s="452" t="s">
        <v>86</v>
      </c>
      <c r="F88" s="770"/>
      <c r="G88" s="162"/>
      <c r="H88" s="162"/>
      <c r="I88" s="163"/>
      <c r="J88" s="163">
        <v>1</v>
      </c>
      <c r="K88" s="163"/>
      <c r="L88" s="162"/>
      <c r="M88" s="162"/>
      <c r="N88" s="162"/>
      <c r="O88" s="163"/>
      <c r="P88" s="163"/>
      <c r="Q88" s="162"/>
      <c r="R88" s="161"/>
      <c r="S88" s="95">
        <f t="shared" si="221"/>
        <v>1</v>
      </c>
      <c r="T88" s="369">
        <f>IF($F88=0,0,($D88/$F88)*$S88)</f>
        <v>0</v>
      </c>
      <c r="U88" s="306">
        <f t="shared" si="222"/>
        <v>0</v>
      </c>
      <c r="V88" s="93" t="s">
        <v>227</v>
      </c>
      <c r="W88" s="356">
        <f>IF(V88=Tablas!$B$2,Tablas!$C$2,VLOOKUP(V88,Tablas!$B$2:$C$13,2,FALSE))</f>
        <v>2</v>
      </c>
      <c r="X88" s="357">
        <f>VLOOKUP(W88,Tablas!$A$2:$C$13,3,FALSE)</f>
        <v>2</v>
      </c>
      <c r="Y88" s="368">
        <f t="shared" si="223"/>
        <v>0</v>
      </c>
      <c r="Z88" s="368" t="str">
        <f t="shared" si="224"/>
        <v/>
      </c>
      <c r="AA88" s="368" t="str">
        <f t="shared" si="225"/>
        <v/>
      </c>
      <c r="AB88" s="368" t="str">
        <f t="shared" si="226"/>
        <v/>
      </c>
      <c r="AC88" s="368" t="str">
        <f t="shared" si="227"/>
        <v/>
      </c>
      <c r="AD88" s="368" t="str">
        <f t="shared" si="228"/>
        <v/>
      </c>
    </row>
    <row r="89" spans="1:31" ht="15" customHeight="1" thickBot="1" x14ac:dyDescent="0.25">
      <c r="A89" s="792"/>
      <c r="B89" s="790"/>
      <c r="C89" s="441" t="s">
        <v>271</v>
      </c>
      <c r="D89" s="451">
        <f>D84*5%</f>
        <v>0</v>
      </c>
      <c r="E89" s="452" t="s">
        <v>86</v>
      </c>
      <c r="F89" s="770"/>
      <c r="G89" s="162"/>
      <c r="H89" s="162"/>
      <c r="I89" s="163"/>
      <c r="J89" s="163">
        <v>1</v>
      </c>
      <c r="K89" s="163"/>
      <c r="L89" s="162"/>
      <c r="M89" s="162"/>
      <c r="N89" s="162"/>
      <c r="O89" s="163"/>
      <c r="P89" s="163"/>
      <c r="Q89" s="162"/>
      <c r="R89" s="161"/>
      <c r="S89" s="95">
        <f t="shared" si="221"/>
        <v>1</v>
      </c>
      <c r="T89" s="369">
        <f>IF($F89=0,0,($D89/$F89)*$S89)</f>
        <v>0</v>
      </c>
      <c r="U89" s="175">
        <f t="shared" si="222"/>
        <v>0</v>
      </c>
      <c r="V89" s="93" t="s">
        <v>229</v>
      </c>
      <c r="W89" s="356">
        <f>IF(V89=Tablas!$B$2,Tablas!$C$2,VLOOKUP(V89,Tablas!$B$2:$C$13,2,FALSE))</f>
        <v>4</v>
      </c>
      <c r="X89" s="357">
        <f>VLOOKUP(W89,Tablas!$A$2:$C$13,3,FALSE)</f>
        <v>4</v>
      </c>
      <c r="Y89" s="368" t="str">
        <f t="shared" si="223"/>
        <v/>
      </c>
      <c r="Z89" s="368" t="str">
        <f t="shared" si="224"/>
        <v/>
      </c>
      <c r="AA89" s="368">
        <f t="shared" si="225"/>
        <v>0</v>
      </c>
      <c r="AB89" s="368" t="str">
        <f t="shared" si="226"/>
        <v/>
      </c>
      <c r="AC89" s="368" t="str">
        <f t="shared" si="227"/>
        <v/>
      </c>
      <c r="AD89" s="368" t="str">
        <f t="shared" si="228"/>
        <v/>
      </c>
    </row>
    <row r="90" spans="1:31" ht="15" customHeight="1" thickBot="1" x14ac:dyDescent="0.3">
      <c r="A90" s="792"/>
      <c r="B90" s="365"/>
      <c r="C90" s="164" t="s">
        <v>276</v>
      </c>
      <c r="D90" s="747">
        <f>+D80</f>
        <v>500</v>
      </c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/>
      <c r="S90" s="95"/>
      <c r="T90" s="373">
        <f>SUM(T86:T89)</f>
        <v>0</v>
      </c>
      <c r="U90" s="65">
        <f>SUM(U86:U89)</f>
        <v>0</v>
      </c>
      <c r="V90" s="97"/>
      <c r="W90" s="97"/>
      <c r="X90" s="97"/>
      <c r="Y90" s="373">
        <f>SUM(Y86:Y89)</f>
        <v>0</v>
      </c>
      <c r="Z90" s="373">
        <f t="shared" ref="Z90" si="229">SUM(Z86:Z89)</f>
        <v>0</v>
      </c>
      <c r="AA90" s="373">
        <f t="shared" ref="AA90" si="230">SUM(AA86:AA89)</f>
        <v>0</v>
      </c>
      <c r="AB90" s="373">
        <f t="shared" ref="AB90" si="231">SUM(AB86:AB89)</f>
        <v>0</v>
      </c>
      <c r="AC90" s="373">
        <f t="shared" ref="AC90" si="232">SUM(AC86:AC89)</f>
        <v>0</v>
      </c>
      <c r="AD90" s="373">
        <f t="shared" ref="AD90" si="233">SUM(AD86:AD89)</f>
        <v>0</v>
      </c>
    </row>
    <row r="91" spans="1:31" ht="15.75" thickBot="1" x14ac:dyDescent="0.3">
      <c r="A91" s="792"/>
      <c r="B91" s="366"/>
      <c r="C91" s="145" t="s">
        <v>273</v>
      </c>
      <c r="D91" s="146"/>
      <c r="E91" s="147"/>
      <c r="F91" s="148"/>
      <c r="G91" s="99"/>
      <c r="H91" s="99"/>
      <c r="I91" s="100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374">
        <f>SUM(T90,T77,T75,T79,T81,T85)</f>
        <v>0</v>
      </c>
      <c r="U91" s="67">
        <f>SUM(U90,U77,U75,U79,U81,U85)</f>
        <v>0</v>
      </c>
      <c r="V91" s="99"/>
      <c r="W91" s="289"/>
      <c r="X91" s="289"/>
      <c r="Y91" s="377">
        <f>SUM(Y90,Y77,Y75,Y79,Y81,Y85)</f>
        <v>0</v>
      </c>
      <c r="Z91" s="377">
        <f t="shared" ref="Z91:AD91" si="234">SUM(Z90,Z77,Z75,Z79,Z81,Z85)</f>
        <v>0</v>
      </c>
      <c r="AA91" s="377">
        <f t="shared" si="234"/>
        <v>0</v>
      </c>
      <c r="AB91" s="377">
        <f t="shared" si="234"/>
        <v>0</v>
      </c>
      <c r="AC91" s="377">
        <f t="shared" si="234"/>
        <v>0</v>
      </c>
      <c r="AD91" s="377">
        <f t="shared" si="234"/>
        <v>0</v>
      </c>
      <c r="AE91" s="375"/>
    </row>
    <row r="92" spans="1:31" ht="18.75" customHeight="1" thickBot="1" x14ac:dyDescent="0.25">
      <c r="A92" s="792" t="s">
        <v>246</v>
      </c>
      <c r="B92" s="789" t="s">
        <v>247</v>
      </c>
      <c r="C92" s="149" t="s">
        <v>256</v>
      </c>
      <c r="D92" s="150">
        <f>+D4+D24+D52+D72</f>
        <v>73437.75</v>
      </c>
      <c r="E92" s="102"/>
      <c r="F92" s="770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51"/>
      <c r="R92" s="168"/>
      <c r="S92" s="95">
        <f t="shared" ref="S92:S94" si="235">SUM(G92:R92)</f>
        <v>0</v>
      </c>
      <c r="T92" s="379">
        <f>+T4+T24+T28+T52+T72</f>
        <v>0</v>
      </c>
      <c r="U92" s="112">
        <f t="shared" ref="U92:U96" si="236">T92/1700</f>
        <v>0</v>
      </c>
      <c r="V92" s="93" t="s">
        <v>228</v>
      </c>
      <c r="W92" s="356">
        <f>IF(V92=Tablas!$B$2,Tablas!$C$2,VLOOKUP(V92,Tablas!$B$2:$C$13,2,FALSE))</f>
        <v>3</v>
      </c>
      <c r="X92" s="357">
        <f>VLOOKUP(W92,Tablas!$A$2:$C$13,3,FALSE)</f>
        <v>3</v>
      </c>
      <c r="Y92" s="379">
        <f>SUM(Y4)+SUM(Y24)+SUM(Y28)+SUM(Y52)+SUM(Y72)</f>
        <v>0</v>
      </c>
      <c r="Z92" s="379">
        <f t="shared" ref="Z92:AD92" si="237">SUM(Z4)+SUM(Z24)+SUM(Z28)+SUM(Z52)+SUM(Z72)</f>
        <v>0</v>
      </c>
      <c r="AA92" s="379">
        <f t="shared" si="237"/>
        <v>0</v>
      </c>
      <c r="AB92" s="379">
        <f t="shared" si="237"/>
        <v>0</v>
      </c>
      <c r="AC92" s="379">
        <f t="shared" si="237"/>
        <v>0</v>
      </c>
      <c r="AD92" s="379">
        <f t="shared" si="237"/>
        <v>0</v>
      </c>
    </row>
    <row r="93" spans="1:31" ht="17.25" customHeight="1" thickBot="1" x14ac:dyDescent="0.25">
      <c r="A93" s="792"/>
      <c r="B93" s="789"/>
      <c r="C93" s="390" t="s">
        <v>257</v>
      </c>
      <c r="D93" s="152">
        <f t="shared" ref="D93:D94" si="238">+D5+D25+D53+D73</f>
        <v>20333.39</v>
      </c>
      <c r="E93" s="153"/>
      <c r="F93" s="770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5"/>
      <c r="R93" s="169"/>
      <c r="S93" s="95">
        <f t="shared" si="235"/>
        <v>0</v>
      </c>
      <c r="T93" s="379">
        <f t="shared" ref="T93:T94" si="239">+T5+T25+T29+T53+T73</f>
        <v>0</v>
      </c>
      <c r="U93" s="174">
        <f t="shared" si="236"/>
        <v>0</v>
      </c>
      <c r="V93" s="93" t="s">
        <v>228</v>
      </c>
      <c r="W93" s="356">
        <f>IF(V93=Tablas!$B$2,Tablas!$C$2,VLOOKUP(V93,Tablas!$B$2:$C$13,2,FALSE))</f>
        <v>3</v>
      </c>
      <c r="X93" s="357">
        <f>VLOOKUP(W93,Tablas!$A$2:$C$13,3,FALSE)</f>
        <v>3</v>
      </c>
      <c r="Y93" s="379">
        <f t="shared" ref="Y93:AD94" si="240">SUM(Y5)+SUM(Y25)+SUM(Y29)+SUM(Y53)+SUM(Y73)</f>
        <v>0</v>
      </c>
      <c r="Z93" s="379">
        <f t="shared" si="240"/>
        <v>0</v>
      </c>
      <c r="AA93" s="379">
        <f t="shared" si="240"/>
        <v>0</v>
      </c>
      <c r="AB93" s="379">
        <f t="shared" si="240"/>
        <v>0</v>
      </c>
      <c r="AC93" s="379">
        <f t="shared" si="240"/>
        <v>0</v>
      </c>
      <c r="AD93" s="379">
        <f t="shared" si="240"/>
        <v>0</v>
      </c>
    </row>
    <row r="94" spans="1:31" ht="14.25" customHeight="1" thickBot="1" x14ac:dyDescent="0.25">
      <c r="A94" s="792"/>
      <c r="B94" s="790"/>
      <c r="C94" s="390" t="s">
        <v>258</v>
      </c>
      <c r="D94" s="152">
        <f t="shared" si="238"/>
        <v>4896</v>
      </c>
      <c r="E94" s="153"/>
      <c r="F94" s="7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1"/>
      <c r="R94" s="161"/>
      <c r="S94" s="95">
        <f t="shared" si="235"/>
        <v>0</v>
      </c>
      <c r="T94" s="379">
        <f t="shared" si="239"/>
        <v>0</v>
      </c>
      <c r="U94" s="175">
        <f t="shared" si="236"/>
        <v>0</v>
      </c>
      <c r="V94" s="93" t="s">
        <v>228</v>
      </c>
      <c r="W94" s="356">
        <f>IF(V94=Tablas!$B$2,Tablas!$C$2,VLOOKUP(V94,Tablas!$B$2:$C$13,2,FALSE))</f>
        <v>3</v>
      </c>
      <c r="X94" s="357">
        <f>VLOOKUP(W94,Tablas!$A$2:$C$13,3,FALSE)</f>
        <v>3</v>
      </c>
      <c r="Y94" s="379">
        <f t="shared" si="240"/>
        <v>0</v>
      </c>
      <c r="Z94" s="379">
        <f t="shared" si="240"/>
        <v>0</v>
      </c>
      <c r="AA94" s="379">
        <f t="shared" si="240"/>
        <v>0</v>
      </c>
      <c r="AB94" s="379">
        <f t="shared" si="240"/>
        <v>0</v>
      </c>
      <c r="AC94" s="379">
        <f t="shared" si="240"/>
        <v>0</v>
      </c>
      <c r="AD94" s="379">
        <f t="shared" si="240"/>
        <v>0</v>
      </c>
    </row>
    <row r="95" spans="1:31" ht="15.75" thickBot="1" x14ac:dyDescent="0.3">
      <c r="A95" s="792"/>
      <c r="B95" s="362"/>
      <c r="C95" s="144" t="s">
        <v>259</v>
      </c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57"/>
      <c r="S95" s="95"/>
      <c r="T95" s="373">
        <f>SUM(T92:T94)</f>
        <v>0</v>
      </c>
      <c r="U95" s="65">
        <f>SUM(U92:U94)</f>
        <v>0</v>
      </c>
      <c r="V95" s="97"/>
      <c r="W95" s="97"/>
      <c r="X95" s="97"/>
      <c r="Y95" s="378">
        <f>SUM(Y92:Y94)</f>
        <v>0</v>
      </c>
      <c r="Z95" s="378">
        <f t="shared" ref="Z95:AD95" si="241">SUM(Z92:Z94)</f>
        <v>0</v>
      </c>
      <c r="AA95" s="378">
        <f t="shared" si="241"/>
        <v>0</v>
      </c>
      <c r="AB95" s="378">
        <f t="shared" si="241"/>
        <v>0</v>
      </c>
      <c r="AC95" s="378">
        <f t="shared" si="241"/>
        <v>0</v>
      </c>
      <c r="AD95" s="378">
        <f t="shared" si="241"/>
        <v>0</v>
      </c>
      <c r="AE95" s="375"/>
    </row>
    <row r="96" spans="1:31" ht="17.25" customHeight="1" thickBot="1" x14ac:dyDescent="0.25">
      <c r="A96" s="792"/>
      <c r="B96" s="363" t="s">
        <v>248</v>
      </c>
      <c r="C96" s="158" t="s">
        <v>267</v>
      </c>
      <c r="D96" s="167"/>
      <c r="E96" s="160"/>
      <c r="F96" s="7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1"/>
      <c r="R96" s="172"/>
      <c r="S96" s="95">
        <f t="shared" ref="S96" si="242">SUM(G96:R96)</f>
        <v>0</v>
      </c>
      <c r="T96" s="369">
        <f>+T8+T32+T56+T76</f>
        <v>0</v>
      </c>
      <c r="U96" s="177">
        <f t="shared" si="236"/>
        <v>0</v>
      </c>
      <c r="V96" s="93" t="s">
        <v>229</v>
      </c>
      <c r="W96" s="356">
        <f>IF(V96=Tablas!$B$2,Tablas!$C$2,VLOOKUP(V96,Tablas!$B$2:$C$13,2,FALSE))</f>
        <v>4</v>
      </c>
      <c r="X96" s="357">
        <f>VLOOKUP(W96,Tablas!$A$2:$C$13,3,FALSE)</f>
        <v>4</v>
      </c>
      <c r="Y96" s="379">
        <f>SUM(Y8)+SUM(Y32)+SUM(Y56)+SUM(Y76)</f>
        <v>0</v>
      </c>
      <c r="Z96" s="379">
        <f t="shared" ref="Z96:AD96" si="243">SUM(Z8)+SUM(Z32)+SUM(Z56)+SUM(Z76)</f>
        <v>0</v>
      </c>
      <c r="AA96" s="379">
        <f t="shared" si="243"/>
        <v>0</v>
      </c>
      <c r="AB96" s="379">
        <f t="shared" si="243"/>
        <v>0</v>
      </c>
      <c r="AC96" s="379">
        <f t="shared" si="243"/>
        <v>0</v>
      </c>
      <c r="AD96" s="379">
        <f t="shared" si="243"/>
        <v>0</v>
      </c>
    </row>
    <row r="97" spans="1:31" ht="15.75" thickBot="1" x14ac:dyDescent="0.3">
      <c r="A97" s="792"/>
      <c r="B97" s="363"/>
      <c r="C97" s="144" t="s">
        <v>260</v>
      </c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57"/>
      <c r="S97" s="95"/>
      <c r="T97" s="373">
        <f>SUM(T96)</f>
        <v>0</v>
      </c>
      <c r="U97" s="65">
        <f>SUM(U96)</f>
        <v>0</v>
      </c>
      <c r="V97" s="97"/>
      <c r="W97" s="97"/>
      <c r="X97" s="97"/>
      <c r="Y97" s="373">
        <f>SUM(Y96)</f>
        <v>0</v>
      </c>
      <c r="Z97" s="373">
        <f t="shared" ref="Z97:AD97" si="244">SUM(Z96)</f>
        <v>0</v>
      </c>
      <c r="AA97" s="373">
        <f t="shared" si="244"/>
        <v>0</v>
      </c>
      <c r="AB97" s="373">
        <f t="shared" si="244"/>
        <v>0</v>
      </c>
      <c r="AC97" s="373">
        <f t="shared" si="244"/>
        <v>0</v>
      </c>
      <c r="AD97" s="373">
        <f t="shared" si="244"/>
        <v>0</v>
      </c>
      <c r="AE97" s="375"/>
    </row>
    <row r="98" spans="1:31" ht="20.25" customHeight="1" thickBot="1" x14ac:dyDescent="0.25">
      <c r="A98" s="792"/>
      <c r="B98" s="363" t="s">
        <v>249</v>
      </c>
      <c r="C98" s="158" t="s">
        <v>266</v>
      </c>
      <c r="D98" s="152"/>
      <c r="E98" s="160"/>
      <c r="F98" s="770"/>
      <c r="G98" s="162"/>
      <c r="H98" s="162"/>
      <c r="I98" s="142"/>
      <c r="J98" s="154"/>
      <c r="K98" s="142"/>
      <c r="L98" s="142"/>
      <c r="M98" s="142"/>
      <c r="N98" s="142"/>
      <c r="O98" s="142"/>
      <c r="P98" s="142"/>
      <c r="Q98" s="142"/>
      <c r="R98" s="173"/>
      <c r="S98" s="95">
        <f t="shared" ref="S98" si="245">SUM(G98:R98)</f>
        <v>0</v>
      </c>
      <c r="T98" s="369">
        <f>+T10+T34+T58+T76+T38+T78</f>
        <v>0</v>
      </c>
      <c r="U98" s="177">
        <f t="shared" ref="U98" si="246">T98/1700</f>
        <v>0</v>
      </c>
      <c r="V98" s="93" t="s">
        <v>229</v>
      </c>
      <c r="W98" s="356">
        <f>IF(V98=Tablas!$B$2,Tablas!$C$2,VLOOKUP(V98,Tablas!$B$2:$C$13,2,FALSE))</f>
        <v>4</v>
      </c>
      <c r="X98" s="357">
        <f>VLOOKUP(W98,Tablas!$A$2:$C$13,3,FALSE)</f>
        <v>4</v>
      </c>
      <c r="Y98" s="379">
        <f>SUM(Y10)+SUM(Y38)+SUM(Y58)+SUM(Y78)+SUM(Y34)</f>
        <v>0</v>
      </c>
      <c r="Z98" s="379">
        <f t="shared" ref="Z98:AD98" si="247">SUM(Z10)+SUM(Z38)+SUM(Z58)+SUM(Z78)+SUM(Z34)</f>
        <v>0</v>
      </c>
      <c r="AA98" s="379">
        <f t="shared" si="247"/>
        <v>0</v>
      </c>
      <c r="AB98" s="379">
        <f t="shared" si="247"/>
        <v>0</v>
      </c>
      <c r="AC98" s="379">
        <f t="shared" si="247"/>
        <v>0</v>
      </c>
      <c r="AD98" s="379">
        <f t="shared" si="247"/>
        <v>0</v>
      </c>
    </row>
    <row r="99" spans="1:31" ht="15.75" thickBot="1" x14ac:dyDescent="0.3">
      <c r="A99" s="792"/>
      <c r="B99" s="363"/>
      <c r="C99" s="144" t="s">
        <v>261</v>
      </c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57"/>
      <c r="S99" s="95"/>
      <c r="T99" s="373">
        <f>SUM(T98)</f>
        <v>0</v>
      </c>
      <c r="U99" s="65">
        <f>SUM(U98)</f>
        <v>0</v>
      </c>
      <c r="V99" s="97"/>
      <c r="W99" s="97"/>
      <c r="X99" s="97"/>
      <c r="Y99" s="373">
        <f>SUM(Y98)</f>
        <v>0</v>
      </c>
      <c r="Z99" s="373">
        <f t="shared" ref="Z99:AD99" si="248">SUM(Z98)</f>
        <v>0</v>
      </c>
      <c r="AA99" s="373">
        <f t="shared" si="248"/>
        <v>0</v>
      </c>
      <c r="AB99" s="373">
        <f t="shared" si="248"/>
        <v>0</v>
      </c>
      <c r="AC99" s="373">
        <f t="shared" si="248"/>
        <v>0</v>
      </c>
      <c r="AD99" s="373">
        <f t="shared" si="248"/>
        <v>0</v>
      </c>
      <c r="AE99" s="375"/>
    </row>
    <row r="100" spans="1:31" ht="18" customHeight="1" thickBot="1" x14ac:dyDescent="0.25">
      <c r="A100" s="792"/>
      <c r="B100" s="363" t="s">
        <v>250</v>
      </c>
      <c r="C100" s="158" t="s">
        <v>87</v>
      </c>
      <c r="D100" s="152"/>
      <c r="E100" s="160"/>
      <c r="F100" s="770"/>
      <c r="G100" s="162"/>
      <c r="H100" s="162"/>
      <c r="I100" s="154"/>
      <c r="J100" s="142"/>
      <c r="K100" s="142"/>
      <c r="L100" s="142"/>
      <c r="M100" s="142"/>
      <c r="N100" s="142"/>
      <c r="O100" s="142"/>
      <c r="P100" s="142"/>
      <c r="Q100" s="142"/>
      <c r="R100" s="173"/>
      <c r="S100" s="95">
        <f t="shared" ref="S100" si="249">SUM(G100:R100)</f>
        <v>0</v>
      </c>
      <c r="T100" s="369">
        <f>+T12+T36+T60+T80+T40</f>
        <v>0</v>
      </c>
      <c r="U100" s="177">
        <f t="shared" ref="U100" si="250">T100/1700</f>
        <v>0</v>
      </c>
      <c r="V100" s="93" t="s">
        <v>227</v>
      </c>
      <c r="W100" s="356">
        <f>IF(V100=Tablas!$B$2,Tablas!$C$2,VLOOKUP(V100,Tablas!$B$2:$C$13,2,FALSE))</f>
        <v>2</v>
      </c>
      <c r="X100" s="357">
        <f>VLOOKUP(W100,Tablas!$A$2:$C$13,3,FALSE)</f>
        <v>2</v>
      </c>
      <c r="Y100" s="379">
        <f>SUM(Y12)+SUM(Y40)+SUM(Y60)+SUM(Y80)+SUM(Y36)</f>
        <v>0</v>
      </c>
      <c r="Z100" s="379">
        <f t="shared" ref="Z100:AB100" si="251">SUM(Z12)+SUM(Z40)+SUM(Z60)+SUM(Z80)+SUM(Z36)</f>
        <v>0</v>
      </c>
      <c r="AA100" s="379">
        <f t="shared" si="251"/>
        <v>0</v>
      </c>
      <c r="AB100" s="379">
        <f t="shared" si="251"/>
        <v>0</v>
      </c>
      <c r="AC100" s="379">
        <f t="shared" ref="AC100:AD100" si="252">SUM(AC12)+SUM(AC40)+SUM(AC60)+SUM(AC80)+SUM(AC36)</f>
        <v>0</v>
      </c>
      <c r="AD100" s="379">
        <f t="shared" si="252"/>
        <v>0</v>
      </c>
    </row>
    <row r="101" spans="1:31" ht="15.75" thickBot="1" x14ac:dyDescent="0.3">
      <c r="A101" s="792"/>
      <c r="B101" s="363"/>
      <c r="C101" s="144" t="s">
        <v>261</v>
      </c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57"/>
      <c r="S101" s="95"/>
      <c r="T101" s="373">
        <f>SUM(T100)</f>
        <v>0</v>
      </c>
      <c r="U101" s="65">
        <f>SUM(U100)</f>
        <v>0</v>
      </c>
      <c r="V101" s="97"/>
      <c r="W101" s="97"/>
      <c r="X101" s="97"/>
      <c r="Y101" s="373">
        <f>SUM(Y100)</f>
        <v>0</v>
      </c>
      <c r="Z101" s="373">
        <f t="shared" ref="Z101:AD101" si="253">SUM(Z100)</f>
        <v>0</v>
      </c>
      <c r="AA101" s="373">
        <f t="shared" si="253"/>
        <v>0</v>
      </c>
      <c r="AB101" s="373">
        <f t="shared" si="253"/>
        <v>0</v>
      </c>
      <c r="AC101" s="373">
        <f t="shared" si="253"/>
        <v>0</v>
      </c>
      <c r="AD101" s="373">
        <f t="shared" si="253"/>
        <v>0</v>
      </c>
      <c r="AE101" s="375"/>
    </row>
    <row r="102" spans="1:31" ht="14.25" customHeight="1" thickBot="1" x14ac:dyDescent="0.25">
      <c r="A102" s="792"/>
      <c r="B102" s="788" t="s">
        <v>251</v>
      </c>
      <c r="C102" s="441" t="s">
        <v>262</v>
      </c>
      <c r="D102" s="451">
        <f>+D14+D42+D62+D82</f>
        <v>4071</v>
      </c>
      <c r="E102" s="452"/>
      <c r="F102" s="770"/>
      <c r="G102" s="162"/>
      <c r="H102" s="162"/>
      <c r="I102" s="163"/>
      <c r="J102" s="163"/>
      <c r="K102" s="163"/>
      <c r="L102" s="162"/>
      <c r="M102" s="162"/>
      <c r="N102" s="162"/>
      <c r="O102" s="163"/>
      <c r="P102" s="163"/>
      <c r="Q102" s="162"/>
      <c r="R102" s="161"/>
      <c r="S102" s="95">
        <f t="shared" ref="S102:S104" si="254">SUM(G102:R102)</f>
        <v>0</v>
      </c>
      <c r="T102" s="369">
        <f>+T14+T42+T62+T82</f>
        <v>0</v>
      </c>
      <c r="U102" s="287">
        <f t="shared" ref="U102:U104" si="255">T102/1700</f>
        <v>0</v>
      </c>
      <c r="V102" s="93" t="s">
        <v>227</v>
      </c>
      <c r="W102" s="356">
        <f>IF(V102=Tablas!$B$2,Tablas!$C$2,VLOOKUP(V102,Tablas!$B$2:$C$13,2,FALSE))</f>
        <v>2</v>
      </c>
      <c r="X102" s="357">
        <f>VLOOKUP(W102,Tablas!$A$2:$C$13,3,FALSE)</f>
        <v>2</v>
      </c>
      <c r="Y102" s="379">
        <f>SUM(Y14)+SUM(Y42)+SUM(Y62)+SUM(Y82)</f>
        <v>0</v>
      </c>
      <c r="Z102" s="379">
        <f t="shared" ref="Z102:AD102" si="256">SUM(Z14)+SUM(Z42)+SUM(Z62)+SUM(Z82)</f>
        <v>0</v>
      </c>
      <c r="AA102" s="379">
        <f t="shared" si="256"/>
        <v>0</v>
      </c>
      <c r="AB102" s="379">
        <f t="shared" si="256"/>
        <v>0</v>
      </c>
      <c r="AC102" s="379">
        <f t="shared" si="256"/>
        <v>0</v>
      </c>
      <c r="AD102" s="379">
        <f t="shared" si="256"/>
        <v>0</v>
      </c>
    </row>
    <row r="103" spans="1:31" ht="14.25" customHeight="1" thickBot="1" x14ac:dyDescent="0.25">
      <c r="A103" s="792"/>
      <c r="B103" s="789"/>
      <c r="C103" s="441" t="s">
        <v>268</v>
      </c>
      <c r="D103" s="451">
        <f t="shared" ref="D103:D104" si="257">+D15+D43+D63+D83</f>
        <v>0</v>
      </c>
      <c r="E103" s="452" t="s">
        <v>86</v>
      </c>
      <c r="F103" s="770"/>
      <c r="G103" s="162"/>
      <c r="H103" s="162"/>
      <c r="I103" s="163"/>
      <c r="J103" s="163">
        <v>1</v>
      </c>
      <c r="K103" s="163"/>
      <c r="L103" s="162"/>
      <c r="M103" s="162"/>
      <c r="N103" s="162"/>
      <c r="O103" s="163"/>
      <c r="P103" s="163"/>
      <c r="Q103" s="162"/>
      <c r="R103" s="161"/>
      <c r="S103" s="95">
        <f t="shared" si="254"/>
        <v>1</v>
      </c>
      <c r="T103" s="369">
        <f t="shared" ref="T103:T104" si="258">+T15+T43+T63+T83</f>
        <v>0</v>
      </c>
      <c r="U103" s="306">
        <f t="shared" si="255"/>
        <v>0</v>
      </c>
      <c r="V103" s="93" t="s">
        <v>227</v>
      </c>
      <c r="W103" s="356">
        <f>IF(V103=Tablas!$B$2,Tablas!$C$2,VLOOKUP(V103,Tablas!$B$2:$C$13,2,FALSE))</f>
        <v>2</v>
      </c>
      <c r="X103" s="357">
        <f>VLOOKUP(W103,Tablas!$A$2:$C$13,3,FALSE)</f>
        <v>2</v>
      </c>
      <c r="Y103" s="379">
        <f t="shared" ref="Y103:AD104" si="259">SUM(Y15)+SUM(Y43)+SUM(Y63)+SUM(Y83)</f>
        <v>0</v>
      </c>
      <c r="Z103" s="379">
        <f t="shared" si="259"/>
        <v>0</v>
      </c>
      <c r="AA103" s="379">
        <f t="shared" si="259"/>
        <v>0</v>
      </c>
      <c r="AB103" s="379">
        <f t="shared" si="259"/>
        <v>0</v>
      </c>
      <c r="AC103" s="379">
        <f t="shared" si="259"/>
        <v>0</v>
      </c>
      <c r="AD103" s="379">
        <f t="shared" si="259"/>
        <v>0</v>
      </c>
    </row>
    <row r="104" spans="1:31" ht="14.25" customHeight="1" thickBot="1" x14ac:dyDescent="0.25">
      <c r="A104" s="792"/>
      <c r="B104" s="790"/>
      <c r="C104" s="441" t="s">
        <v>263</v>
      </c>
      <c r="D104" s="451">
        <f t="shared" si="257"/>
        <v>0</v>
      </c>
      <c r="E104" s="452" t="s">
        <v>86</v>
      </c>
      <c r="F104" s="770"/>
      <c r="G104" s="162"/>
      <c r="H104" s="162"/>
      <c r="I104" s="163"/>
      <c r="J104" s="163">
        <v>1</v>
      </c>
      <c r="K104" s="163"/>
      <c r="L104" s="162"/>
      <c r="M104" s="162"/>
      <c r="N104" s="162"/>
      <c r="O104" s="163"/>
      <c r="P104" s="163"/>
      <c r="Q104" s="162"/>
      <c r="R104" s="161"/>
      <c r="S104" s="95">
        <f t="shared" si="254"/>
        <v>1</v>
      </c>
      <c r="T104" s="369">
        <f t="shared" si="258"/>
        <v>0</v>
      </c>
      <c r="U104" s="307">
        <f t="shared" si="255"/>
        <v>0</v>
      </c>
      <c r="V104" s="93" t="s">
        <v>229</v>
      </c>
      <c r="W104" s="356">
        <f>IF(V104=Tablas!$B$2,Tablas!$C$2,VLOOKUP(V104,Tablas!$B$2:$C$13,2,FALSE))</f>
        <v>4</v>
      </c>
      <c r="X104" s="357">
        <f>VLOOKUP(W104,Tablas!$A$2:$C$13,3,FALSE)</f>
        <v>4</v>
      </c>
      <c r="Y104" s="379">
        <f t="shared" si="259"/>
        <v>0</v>
      </c>
      <c r="Z104" s="379">
        <f t="shared" si="259"/>
        <v>0</v>
      </c>
      <c r="AA104" s="379">
        <f t="shared" si="259"/>
        <v>0</v>
      </c>
      <c r="AB104" s="379">
        <f t="shared" si="259"/>
        <v>0</v>
      </c>
      <c r="AC104" s="379">
        <f t="shared" si="259"/>
        <v>0</v>
      </c>
      <c r="AD104" s="379">
        <f t="shared" si="259"/>
        <v>0</v>
      </c>
    </row>
    <row r="105" spans="1:31" ht="15.75" thickBot="1" x14ac:dyDescent="0.3">
      <c r="A105" s="792"/>
      <c r="B105" s="364"/>
      <c r="C105" s="309" t="s">
        <v>264</v>
      </c>
      <c r="D105" s="303"/>
      <c r="E105" s="303"/>
      <c r="F105" s="30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57"/>
      <c r="S105" s="95"/>
      <c r="T105" s="373">
        <f>SUM(T102:T104)</f>
        <v>0</v>
      </c>
      <c r="U105" s="65">
        <f>SUM(U102:U104)</f>
        <v>0</v>
      </c>
      <c r="V105" s="97"/>
      <c r="W105" s="97"/>
      <c r="X105" s="97"/>
      <c r="Y105" s="373">
        <f>SUM(Y102:Y104)</f>
        <v>0</v>
      </c>
      <c r="Z105" s="373">
        <f t="shared" ref="Z105" si="260">SUM(Z102:Z104)</f>
        <v>0</v>
      </c>
      <c r="AA105" s="373">
        <f t="shared" ref="AA105" si="261">SUM(AA102:AA104)</f>
        <v>0</v>
      </c>
      <c r="AB105" s="373">
        <f t="shared" ref="AB105" si="262">SUM(AB102:AB104)</f>
        <v>0</v>
      </c>
      <c r="AC105" s="373">
        <f t="shared" ref="AC105" si="263">SUM(AC102:AC104)</f>
        <v>0</v>
      </c>
      <c r="AD105" s="373">
        <f t="shared" ref="AD105" si="264">SUM(AD102:AD104)</f>
        <v>0</v>
      </c>
      <c r="AE105" s="375"/>
    </row>
    <row r="106" spans="1:31" ht="13.5" customHeight="1" thickBot="1" x14ac:dyDescent="0.25">
      <c r="A106" s="792"/>
      <c r="B106" s="788" t="s">
        <v>252</v>
      </c>
      <c r="C106" s="443" t="s">
        <v>269</v>
      </c>
      <c r="D106" s="451">
        <f>+D18+D66+D86+D46</f>
        <v>203.55</v>
      </c>
      <c r="E106" s="452"/>
      <c r="F106" s="770"/>
      <c r="G106" s="162"/>
      <c r="H106" s="162"/>
      <c r="I106" s="163"/>
      <c r="J106" s="163"/>
      <c r="K106" s="163"/>
      <c r="L106" s="162"/>
      <c r="M106" s="162"/>
      <c r="N106" s="162"/>
      <c r="O106" s="163"/>
      <c r="P106" s="163"/>
      <c r="Q106" s="162"/>
      <c r="R106" s="161"/>
      <c r="S106" s="95">
        <f t="shared" ref="S106:S109" si="265">SUM(G106:R106)</f>
        <v>0</v>
      </c>
      <c r="T106" s="369">
        <f>+T18+T46+T66+T86</f>
        <v>0</v>
      </c>
      <c r="U106" s="176">
        <f t="shared" ref="U106:U109" si="266">T106/1700</f>
        <v>0</v>
      </c>
      <c r="V106" s="93" t="s">
        <v>227</v>
      </c>
      <c r="W106" s="356">
        <f>IF(V106=Tablas!$B$2,Tablas!$C$2,VLOOKUP(V106,Tablas!$B$2:$C$13,2,FALSE))</f>
        <v>2</v>
      </c>
      <c r="X106" s="357">
        <f>VLOOKUP(W106,Tablas!$A$2:$C$13,3,FALSE)</f>
        <v>2</v>
      </c>
      <c r="Y106" s="379">
        <f t="shared" ref="Y106" si="267">SUM(Y18)+SUM(Y46)+SUM(Y66)+SUM(Y86)</f>
        <v>0</v>
      </c>
      <c r="Z106" s="379">
        <f t="shared" ref="Z106:AD106" si="268">SUM(Z18)+SUM(Z46)+SUM(Z66)+SUM(Z86)</f>
        <v>0</v>
      </c>
      <c r="AA106" s="379">
        <f t="shared" si="268"/>
        <v>0</v>
      </c>
      <c r="AB106" s="379">
        <f t="shared" si="268"/>
        <v>0</v>
      </c>
      <c r="AC106" s="379">
        <f t="shared" si="268"/>
        <v>0</v>
      </c>
      <c r="AD106" s="379">
        <f t="shared" si="268"/>
        <v>0</v>
      </c>
    </row>
    <row r="107" spans="1:31" ht="15" customHeight="1" thickBot="1" x14ac:dyDescent="0.25">
      <c r="A107" s="792"/>
      <c r="B107" s="789"/>
      <c r="C107" s="441" t="s">
        <v>265</v>
      </c>
      <c r="D107" s="451">
        <f t="shared" ref="D107:D109" si="269">+D19+D67+D87+D47</f>
        <v>203.55</v>
      </c>
      <c r="E107" s="452"/>
      <c r="F107" s="770"/>
      <c r="G107" s="162"/>
      <c r="H107" s="162"/>
      <c r="I107" s="163"/>
      <c r="J107" s="163"/>
      <c r="K107" s="163"/>
      <c r="L107" s="162"/>
      <c r="M107" s="162"/>
      <c r="N107" s="162"/>
      <c r="O107" s="163"/>
      <c r="P107" s="163"/>
      <c r="Q107" s="162"/>
      <c r="R107" s="161"/>
      <c r="S107" s="95">
        <f t="shared" si="265"/>
        <v>0</v>
      </c>
      <c r="T107" s="369">
        <f t="shared" ref="T107:T109" si="270">+T19+T47+T67+T87</f>
        <v>0</v>
      </c>
      <c r="U107" s="308">
        <f t="shared" si="266"/>
        <v>0</v>
      </c>
      <c r="V107" s="93" t="s">
        <v>229</v>
      </c>
      <c r="W107" s="356">
        <f>IF(V107=Tablas!$B$2,Tablas!$C$2,VLOOKUP(V107,Tablas!$B$2:$C$13,2,FALSE))</f>
        <v>4</v>
      </c>
      <c r="X107" s="357">
        <f>VLOOKUP(W107,Tablas!$A$2:$C$13,3,FALSE)</f>
        <v>4</v>
      </c>
      <c r="Y107" s="379">
        <f t="shared" ref="Y107" si="271">SUM(Y19)+SUM(Y47)+SUM(Y67)+SUM(Y87)</f>
        <v>0</v>
      </c>
      <c r="Z107" s="379">
        <f t="shared" ref="Z107:AD107" si="272">SUM(Z19)+SUM(Z47)+SUM(Z67)+SUM(Z87)</f>
        <v>0</v>
      </c>
      <c r="AA107" s="379">
        <f t="shared" si="272"/>
        <v>0</v>
      </c>
      <c r="AB107" s="379">
        <f t="shared" si="272"/>
        <v>0</v>
      </c>
      <c r="AC107" s="379">
        <f t="shared" si="272"/>
        <v>0</v>
      </c>
      <c r="AD107" s="379">
        <f t="shared" si="272"/>
        <v>0</v>
      </c>
    </row>
    <row r="108" spans="1:31" ht="13.5" customHeight="1" thickBot="1" x14ac:dyDescent="0.25">
      <c r="A108" s="792"/>
      <c r="B108" s="789"/>
      <c r="C108" s="441" t="s">
        <v>270</v>
      </c>
      <c r="D108" s="451">
        <f t="shared" si="269"/>
        <v>0</v>
      </c>
      <c r="E108" s="452" t="s">
        <v>86</v>
      </c>
      <c r="F108" s="770"/>
      <c r="G108" s="162"/>
      <c r="H108" s="162"/>
      <c r="I108" s="163"/>
      <c r="J108" s="163">
        <v>1</v>
      </c>
      <c r="K108" s="163"/>
      <c r="L108" s="162"/>
      <c r="M108" s="162"/>
      <c r="N108" s="162"/>
      <c r="O108" s="163"/>
      <c r="P108" s="163"/>
      <c r="Q108" s="162"/>
      <c r="R108" s="161"/>
      <c r="S108" s="95">
        <f t="shared" si="265"/>
        <v>1</v>
      </c>
      <c r="T108" s="369">
        <f t="shared" si="270"/>
        <v>0</v>
      </c>
      <c r="U108" s="306">
        <f t="shared" si="266"/>
        <v>0</v>
      </c>
      <c r="V108" s="93" t="s">
        <v>227</v>
      </c>
      <c r="W108" s="356">
        <f>IF(V108=Tablas!$B$2,Tablas!$C$2,VLOOKUP(V108,Tablas!$B$2:$C$13,2,FALSE))</f>
        <v>2</v>
      </c>
      <c r="X108" s="357">
        <f>VLOOKUP(W108,Tablas!$A$2:$C$13,3,FALSE)</f>
        <v>2</v>
      </c>
      <c r="Y108" s="379">
        <f t="shared" ref="Y108" si="273">SUM(Y20)+SUM(Y48)+SUM(Y68)+SUM(Y88)</f>
        <v>0</v>
      </c>
      <c r="Z108" s="379">
        <f t="shared" ref="Z108:AD108" si="274">SUM(Z20)+SUM(Z48)+SUM(Z68)+SUM(Z88)</f>
        <v>0</v>
      </c>
      <c r="AA108" s="379">
        <f t="shared" si="274"/>
        <v>0</v>
      </c>
      <c r="AB108" s="379">
        <f t="shared" si="274"/>
        <v>0</v>
      </c>
      <c r="AC108" s="379">
        <f t="shared" si="274"/>
        <v>0</v>
      </c>
      <c r="AD108" s="379">
        <f t="shared" si="274"/>
        <v>0</v>
      </c>
      <c r="AE108" s="375"/>
    </row>
    <row r="109" spans="1:31" ht="15" customHeight="1" thickBot="1" x14ac:dyDescent="0.25">
      <c r="A109" s="792"/>
      <c r="B109" s="790"/>
      <c r="C109" s="441" t="s">
        <v>271</v>
      </c>
      <c r="D109" s="451">
        <f t="shared" si="269"/>
        <v>0</v>
      </c>
      <c r="E109" s="452" t="s">
        <v>86</v>
      </c>
      <c r="F109" s="770"/>
      <c r="G109" s="162"/>
      <c r="H109" s="162"/>
      <c r="I109" s="163"/>
      <c r="J109" s="163">
        <v>1</v>
      </c>
      <c r="K109" s="163"/>
      <c r="L109" s="162"/>
      <c r="M109" s="162"/>
      <c r="N109" s="162"/>
      <c r="O109" s="163"/>
      <c r="P109" s="163"/>
      <c r="Q109" s="162"/>
      <c r="R109" s="161"/>
      <c r="S109" s="95">
        <f t="shared" si="265"/>
        <v>1</v>
      </c>
      <c r="T109" s="369">
        <f t="shared" si="270"/>
        <v>0</v>
      </c>
      <c r="U109" s="175">
        <f t="shared" si="266"/>
        <v>0</v>
      </c>
      <c r="V109" s="93" t="s">
        <v>229</v>
      </c>
      <c r="W109" s="356">
        <f>IF(V109=Tablas!$B$2,Tablas!$C$2,VLOOKUP(V109,Tablas!$B$2:$C$13,2,FALSE))</f>
        <v>4</v>
      </c>
      <c r="X109" s="357">
        <f>VLOOKUP(W109,Tablas!$A$2:$C$13,3,FALSE)</f>
        <v>4</v>
      </c>
      <c r="Y109" s="379">
        <f>SUM(Y21)+SUM(Y49)+SUM(Y69)+SUM(Y89)</f>
        <v>0</v>
      </c>
      <c r="Z109" s="379">
        <f t="shared" ref="Z109:AD109" si="275">SUM(Z21)+SUM(Z49)+SUM(Z69)+SUM(Z89)</f>
        <v>0</v>
      </c>
      <c r="AA109" s="379">
        <f t="shared" si="275"/>
        <v>0</v>
      </c>
      <c r="AB109" s="379">
        <f t="shared" si="275"/>
        <v>0</v>
      </c>
      <c r="AC109" s="379">
        <f t="shared" si="275"/>
        <v>0</v>
      </c>
      <c r="AD109" s="379">
        <f t="shared" si="275"/>
        <v>0</v>
      </c>
    </row>
    <row r="110" spans="1:31" ht="15" customHeight="1" thickBot="1" x14ac:dyDescent="0.3">
      <c r="A110" s="792"/>
      <c r="B110" s="365"/>
      <c r="C110" s="164" t="s">
        <v>276</v>
      </c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6"/>
      <c r="S110" s="95"/>
      <c r="T110" s="373">
        <f>SUM(T106:T109)</f>
        <v>0</v>
      </c>
      <c r="U110" s="65">
        <f>SUM(U106:U109)</f>
        <v>0</v>
      </c>
      <c r="V110" s="97"/>
      <c r="W110" s="97"/>
      <c r="X110" s="97"/>
      <c r="Y110" s="373">
        <f>SUM(Y106:Y109)</f>
        <v>0</v>
      </c>
      <c r="Z110" s="373">
        <f t="shared" ref="Z110:AD110" si="276">SUM(Z106:Z109)</f>
        <v>0</v>
      </c>
      <c r="AA110" s="373">
        <f t="shared" si="276"/>
        <v>0</v>
      </c>
      <c r="AB110" s="373">
        <f t="shared" si="276"/>
        <v>0</v>
      </c>
      <c r="AC110" s="373">
        <f t="shared" si="276"/>
        <v>0</v>
      </c>
      <c r="AD110" s="373">
        <f t="shared" si="276"/>
        <v>0</v>
      </c>
      <c r="AE110" s="375"/>
    </row>
    <row r="111" spans="1:31" ht="15.75" thickBot="1" x14ac:dyDescent="0.3">
      <c r="A111" s="792"/>
      <c r="B111" s="367"/>
      <c r="C111" s="145" t="s">
        <v>273</v>
      </c>
      <c r="D111" s="146"/>
      <c r="E111" s="147"/>
      <c r="F111" s="148"/>
      <c r="G111" s="99"/>
      <c r="H111" s="99"/>
      <c r="I111" s="100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374">
        <f>SUM(T110,T97,T95,T99,T101,T105)</f>
        <v>0</v>
      </c>
      <c r="U111" s="67">
        <f>SUM(U110,U97,U95,U99,U101,U105)</f>
        <v>0</v>
      </c>
      <c r="V111" s="99"/>
      <c r="W111" s="289"/>
      <c r="X111" s="289"/>
      <c r="Y111" s="374">
        <f>SUM(Y110,Y97,Y95,Y99,Y101,Y105)</f>
        <v>0</v>
      </c>
      <c r="Z111" s="374">
        <f t="shared" ref="Z111:AD111" si="277">SUM(Z110,Z97,Z95,Z99,Z101,Z105)</f>
        <v>0</v>
      </c>
      <c r="AA111" s="374">
        <f t="shared" si="277"/>
        <v>0</v>
      </c>
      <c r="AB111" s="374">
        <f t="shared" si="277"/>
        <v>0</v>
      </c>
      <c r="AC111" s="374">
        <f t="shared" si="277"/>
        <v>0</v>
      </c>
      <c r="AD111" s="374">
        <f t="shared" si="277"/>
        <v>0</v>
      </c>
      <c r="AE111" s="374">
        <f t="shared" ref="AE111" si="278">SUM(AE110,AE97,AE95,AE99,AE101,AE105)</f>
        <v>0</v>
      </c>
    </row>
  </sheetData>
  <sheetProtection algorithmName="SHA-512" hashValue="biZO3tJPc4NMpScZhK+624ucgkVugeksRLk0kOthkifL8BuP3UkCGM1qfpJempLbMZxZe4VAIsDQnNqkjr4kQQ==" saltValue="szTtwqhtD6MP0zn8dynmUA==" spinCount="100000" sheet="1" objects="1" scenarios="1"/>
  <autoFilter ref="A3:AD111" xr:uid="{B4ECD7EA-1CC9-4918-8E70-B1A522E1033E}"/>
  <mergeCells count="24">
    <mergeCell ref="A92:A111"/>
    <mergeCell ref="B92:B94"/>
    <mergeCell ref="B28:B30"/>
    <mergeCell ref="B62:B64"/>
    <mergeCell ref="B66:B69"/>
    <mergeCell ref="B82:B84"/>
    <mergeCell ref="B86:B89"/>
    <mergeCell ref="B102:B104"/>
    <mergeCell ref="B106:B109"/>
    <mergeCell ref="A52:A71"/>
    <mergeCell ref="A72:A91"/>
    <mergeCell ref="B52:B54"/>
    <mergeCell ref="A24:A51"/>
    <mergeCell ref="B24:B26"/>
    <mergeCell ref="B72:B74"/>
    <mergeCell ref="B42:B44"/>
    <mergeCell ref="B46:B49"/>
    <mergeCell ref="C1:R1"/>
    <mergeCell ref="S1:T1"/>
    <mergeCell ref="U1:Y1"/>
    <mergeCell ref="A4:A23"/>
    <mergeCell ref="B4:B6"/>
    <mergeCell ref="B14:B16"/>
    <mergeCell ref="B18:B21"/>
  </mergeCells>
  <hyperlinks>
    <hyperlink ref="A1" location="Inici!A1" display="Inici" xr:uid="{FD6914D7-37C2-47E9-9BAE-C7E82426B81A}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A3DF42-6E4C-480A-B3B2-2F4C3CF5B3A9}">
          <x14:formula1>
            <xm:f>Tablas!$B$2:$B$10</xm:f>
          </x14:formula1>
          <xm:sqref>V66:V69 V12 V86:V89 V4:V6 V24:V26 V28:V30 V36 V52:V54 V8 V92:V94 V102:V104 V14:V16 V32 V34 V40 V42:V44 V56 V58 V46:V49 V62:V64 V76 V80 V82:V84 V96 V100 V10 V38 V60 V78 V98 V18:V21 V72:V74 V106:V109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38"/>
  <sheetViews>
    <sheetView zoomScale="110" zoomScaleNormal="110" workbookViewId="0">
      <pane xSplit="6" ySplit="3" topLeftCell="G113" activePane="bottomRight" state="frozen"/>
      <selection pane="topRight" activeCell="G1" sqref="G1"/>
      <selection pane="bottomLeft" activeCell="A5" sqref="A5"/>
      <selection pane="bottomRight" activeCell="F128" sqref="F128:F136"/>
    </sheetView>
  </sheetViews>
  <sheetFormatPr baseColWidth="10" defaultColWidth="11.42578125" defaultRowHeight="15" x14ac:dyDescent="0.25"/>
  <cols>
    <col min="1" max="1" width="15.42578125" style="1" customWidth="1"/>
    <col min="2" max="2" width="16.28515625" style="1" customWidth="1"/>
    <col min="3" max="3" width="42.85546875" style="1" customWidth="1"/>
    <col min="4" max="4" width="11.42578125" style="1" customWidth="1"/>
    <col min="5" max="5" width="11.28515625" style="1" bestFit="1" customWidth="1"/>
    <col min="6" max="6" width="13.28515625" style="2" customWidth="1"/>
    <col min="7" max="7" width="4.42578125" style="1" customWidth="1"/>
    <col min="8" max="18" width="4.140625" style="1" customWidth="1"/>
    <col min="19" max="19" width="12.28515625" style="1" bestFit="1" customWidth="1"/>
    <col min="22" max="22" width="14.7109375" style="87" bestFit="1" customWidth="1"/>
    <col min="23" max="24" width="6.85546875" style="87" hidden="1" customWidth="1"/>
    <col min="25" max="25" width="14" style="2" bestFit="1" customWidth="1"/>
    <col min="26" max="29" width="11.42578125" style="1"/>
    <col min="30" max="30" width="12.140625" style="1" customWidth="1"/>
    <col min="31" max="16384" width="11.42578125" style="1"/>
  </cols>
  <sheetData>
    <row r="1" spans="1:30" s="52" customFormat="1" ht="31.35" customHeight="1" x14ac:dyDescent="0.25">
      <c r="A1" s="417" t="s">
        <v>85</v>
      </c>
      <c r="C1" s="782" t="s">
        <v>213</v>
      </c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3" t="s">
        <v>215</v>
      </c>
      <c r="T1" s="783"/>
      <c r="U1" s="784" t="str">
        <f>+'TOTAL '!T3</f>
        <v>Caves – Escardes</v>
      </c>
      <c r="V1" s="784"/>
      <c r="W1" s="784"/>
      <c r="X1" s="784"/>
      <c r="Y1" s="784"/>
    </row>
    <row r="2" spans="1:30" ht="15.75" thickBot="1" x14ac:dyDescent="0.3">
      <c r="C2" s="3"/>
    </row>
    <row r="3" spans="1:30" s="52" customFormat="1" ht="60.75" thickBot="1" x14ac:dyDescent="0.3">
      <c r="A3" s="91" t="s">
        <v>217</v>
      </c>
      <c r="B3" s="92" t="s">
        <v>218</v>
      </c>
      <c r="C3" s="347" t="s">
        <v>219</v>
      </c>
      <c r="D3" s="91" t="s">
        <v>235</v>
      </c>
      <c r="E3" s="305" t="s">
        <v>220</v>
      </c>
      <c r="F3" s="341" t="s">
        <v>221</v>
      </c>
      <c r="G3" s="92" t="s">
        <v>222</v>
      </c>
      <c r="H3" s="92" t="s">
        <v>60</v>
      </c>
      <c r="I3" s="92" t="s">
        <v>58</v>
      </c>
      <c r="J3" s="92" t="s">
        <v>61</v>
      </c>
      <c r="K3" s="92" t="s">
        <v>58</v>
      </c>
      <c r="L3" s="92" t="s">
        <v>62</v>
      </c>
      <c r="M3" s="92" t="s">
        <v>62</v>
      </c>
      <c r="N3" s="92" t="s">
        <v>61</v>
      </c>
      <c r="O3" s="92" t="s">
        <v>57</v>
      </c>
      <c r="P3" s="92" t="s">
        <v>63</v>
      </c>
      <c r="Q3" s="92" t="s">
        <v>64</v>
      </c>
      <c r="R3" s="92" t="s">
        <v>59</v>
      </c>
      <c r="S3" s="92" t="s">
        <v>223</v>
      </c>
      <c r="T3" s="92" t="s">
        <v>224</v>
      </c>
      <c r="U3" s="92" t="s">
        <v>225</v>
      </c>
      <c r="V3" s="92" t="s">
        <v>226</v>
      </c>
      <c r="Y3" s="305" t="s">
        <v>227</v>
      </c>
      <c r="Z3" s="305" t="s">
        <v>228</v>
      </c>
      <c r="AA3" s="305" t="s">
        <v>229</v>
      </c>
      <c r="AB3" s="305" t="s">
        <v>230</v>
      </c>
      <c r="AC3" s="305" t="s">
        <v>231</v>
      </c>
      <c r="AD3" s="358" t="s">
        <v>120</v>
      </c>
    </row>
    <row r="4" spans="1:30" s="6" customFormat="1" ht="16.5" customHeight="1" thickBot="1" x14ac:dyDescent="0.3">
      <c r="A4" s="793" t="s">
        <v>107</v>
      </c>
      <c r="B4" s="793" t="s">
        <v>277</v>
      </c>
      <c r="C4" s="444" t="s">
        <v>281</v>
      </c>
      <c r="D4" s="180">
        <v>153</v>
      </c>
      <c r="E4" s="181" t="s">
        <v>66</v>
      </c>
      <c r="F4" s="770"/>
      <c r="G4" s="182"/>
      <c r="H4" s="182"/>
      <c r="I4" s="797">
        <v>1</v>
      </c>
      <c r="J4" s="797"/>
      <c r="K4" s="182"/>
      <c r="L4" s="182"/>
      <c r="M4" s="182"/>
      <c r="N4" s="182"/>
      <c r="O4" s="183">
        <v>1</v>
      </c>
      <c r="P4" s="182"/>
      <c r="Q4" s="182"/>
      <c r="R4" s="184"/>
      <c r="S4" s="95">
        <f t="shared" ref="S4:S7" si="0">SUM(G4:R4)</f>
        <v>2</v>
      </c>
      <c r="T4" s="369">
        <f>IF($F4=0,0,($D4/$F4)*$S4)</f>
        <v>0</v>
      </c>
      <c r="U4" s="112">
        <f>T4/1700</f>
        <v>0</v>
      </c>
      <c r="V4" s="93" t="s">
        <v>227</v>
      </c>
      <c r="W4" s="356">
        <f>IF(V4=Tablas!$B$2,Tablas!$C$2,VLOOKUP(V4,Tablas!$B$2:$C$13,2,FALSE))</f>
        <v>2</v>
      </c>
      <c r="X4" s="357">
        <f>VLOOKUP(W4,Tablas!$A$2:$C$13,3,FALSE)</f>
        <v>2</v>
      </c>
      <c r="Y4" s="368">
        <f t="shared" ref="Y4:Y8" si="1">IF($W4=2,($T4),"")</f>
        <v>0</v>
      </c>
      <c r="Z4" s="368" t="str">
        <f>IF($W4=3,($T4),"")</f>
        <v/>
      </c>
      <c r="AA4" s="368" t="str">
        <f t="shared" ref="AA4:AA8" si="2">IF($W4=4,($T4),"")</f>
        <v/>
      </c>
      <c r="AB4" s="368" t="str">
        <f t="shared" ref="AB4:AB8" si="3">IF($W4=5,($T4),"")</f>
        <v/>
      </c>
      <c r="AC4" s="368" t="str">
        <f t="shared" ref="AC4:AC8" si="4">IF($W4=6,($T4),"")</f>
        <v/>
      </c>
      <c r="AD4" s="368" t="str">
        <f t="shared" ref="AD4:AD8" si="5">IF($W4=7,($T4),"")</f>
        <v/>
      </c>
    </row>
    <row r="5" spans="1:30" s="6" customFormat="1" ht="15.75" thickBot="1" x14ac:dyDescent="0.3">
      <c r="A5" s="794"/>
      <c r="B5" s="794"/>
      <c r="C5" s="445" t="s">
        <v>282</v>
      </c>
      <c r="D5" s="185">
        <v>70</v>
      </c>
      <c r="E5" s="186" t="s">
        <v>66</v>
      </c>
      <c r="F5" s="770"/>
      <c r="G5" s="187"/>
      <c r="H5" s="187"/>
      <c r="I5" s="798">
        <v>1</v>
      </c>
      <c r="J5" s="798"/>
      <c r="K5" s="187"/>
      <c r="L5" s="58"/>
      <c r="M5" s="187"/>
      <c r="N5" s="187"/>
      <c r="O5" s="56">
        <v>1</v>
      </c>
      <c r="P5" s="187"/>
      <c r="Q5" s="187"/>
      <c r="R5" s="188"/>
      <c r="S5" s="95">
        <f t="shared" si="0"/>
        <v>2</v>
      </c>
      <c r="T5" s="369">
        <f t="shared" ref="T5:T8" si="6">IF($F5=0,0,($D5/$F5)*$S5)</f>
        <v>0</v>
      </c>
      <c r="U5" s="174">
        <f>T5/1700</f>
        <v>0</v>
      </c>
      <c r="V5" s="93" t="s">
        <v>227</v>
      </c>
      <c r="W5" s="356">
        <f>IF(V5=Tablas!$B$2,Tablas!$C$2,VLOOKUP(V5,Tablas!$B$2:$C$13,2,FALSE))</f>
        <v>2</v>
      </c>
      <c r="X5" s="357">
        <f>VLOOKUP(W5,Tablas!$A$2:$C$13,3,FALSE)</f>
        <v>2</v>
      </c>
      <c r="Y5" s="368">
        <f t="shared" si="1"/>
        <v>0</v>
      </c>
      <c r="Z5" s="368" t="str">
        <f>IF($W5=3,($T5),"")</f>
        <v/>
      </c>
      <c r="AA5" s="368" t="str">
        <f t="shared" si="2"/>
        <v/>
      </c>
      <c r="AB5" s="368" t="str">
        <f t="shared" si="3"/>
        <v/>
      </c>
      <c r="AC5" s="368" t="str">
        <f t="shared" si="4"/>
        <v/>
      </c>
      <c r="AD5" s="368" t="str">
        <f t="shared" si="5"/>
        <v/>
      </c>
    </row>
    <row r="6" spans="1:30" s="6" customFormat="1" ht="15.75" thickBot="1" x14ac:dyDescent="0.3">
      <c r="A6" s="794"/>
      <c r="B6" s="794"/>
      <c r="C6" s="445" t="s">
        <v>283</v>
      </c>
      <c r="D6" s="189">
        <v>1022.93</v>
      </c>
      <c r="E6" s="186" t="s">
        <v>66</v>
      </c>
      <c r="F6" s="770"/>
      <c r="G6" s="187"/>
      <c r="H6" s="187"/>
      <c r="I6" s="56">
        <v>1</v>
      </c>
      <c r="J6" s="187"/>
      <c r="K6" s="187"/>
      <c r="L6" s="187"/>
      <c r="M6" s="187"/>
      <c r="N6" s="187"/>
      <c r="O6" s="56">
        <v>1</v>
      </c>
      <c r="P6" s="187"/>
      <c r="Q6" s="190"/>
      <c r="R6" s="191"/>
      <c r="S6" s="95">
        <f t="shared" si="0"/>
        <v>2</v>
      </c>
      <c r="T6" s="369">
        <f t="shared" si="6"/>
        <v>0</v>
      </c>
      <c r="U6" s="174">
        <f>T6/1700</f>
        <v>0</v>
      </c>
      <c r="V6" s="93" t="s">
        <v>227</v>
      </c>
      <c r="W6" s="356">
        <f>IF(V6=Tablas!$B$2,Tablas!$C$2,VLOOKUP(V6,Tablas!$B$2:$C$13,2,FALSE))</f>
        <v>2</v>
      </c>
      <c r="X6" s="357">
        <f>VLOOKUP(W6,Tablas!$A$2:$C$13,3,FALSE)</f>
        <v>2</v>
      </c>
      <c r="Y6" s="368">
        <f t="shared" si="1"/>
        <v>0</v>
      </c>
      <c r="Z6" s="368" t="str">
        <f>IF($W6=3,($T6),"")</f>
        <v/>
      </c>
      <c r="AA6" s="368" t="str">
        <f t="shared" si="2"/>
        <v/>
      </c>
      <c r="AB6" s="368" t="str">
        <f t="shared" si="3"/>
        <v/>
      </c>
      <c r="AC6" s="368" t="str">
        <f t="shared" si="4"/>
        <v/>
      </c>
      <c r="AD6" s="368" t="str">
        <f t="shared" si="5"/>
        <v/>
      </c>
    </row>
    <row r="7" spans="1:30" s="6" customFormat="1" ht="15.75" thickBot="1" x14ac:dyDescent="0.3">
      <c r="A7" s="794"/>
      <c r="B7" s="794"/>
      <c r="C7" s="445" t="s">
        <v>284</v>
      </c>
      <c r="D7" s="185">
        <v>50</v>
      </c>
      <c r="E7" s="186" t="s">
        <v>66</v>
      </c>
      <c r="F7" s="770"/>
      <c r="G7" s="187"/>
      <c r="H7" s="187"/>
      <c r="I7" s="56">
        <v>1</v>
      </c>
      <c r="J7" s="187"/>
      <c r="K7" s="187"/>
      <c r="L7" s="187"/>
      <c r="M7" s="187"/>
      <c r="N7" s="187"/>
      <c r="O7" s="56">
        <v>1</v>
      </c>
      <c r="P7" s="187"/>
      <c r="Q7" s="190"/>
      <c r="R7" s="191"/>
      <c r="S7" s="95">
        <f t="shared" si="0"/>
        <v>2</v>
      </c>
      <c r="T7" s="369">
        <f t="shared" si="6"/>
        <v>0</v>
      </c>
      <c r="U7" s="174">
        <f>T7/1700</f>
        <v>0</v>
      </c>
      <c r="V7" s="93" t="s">
        <v>227</v>
      </c>
      <c r="W7" s="356">
        <f>IF(V7=Tablas!$B$2,Tablas!$C$2,VLOOKUP(V7,Tablas!$B$2:$C$13,2,FALSE))</f>
        <v>2</v>
      </c>
      <c r="X7" s="357">
        <f>VLOOKUP(W7,Tablas!$A$2:$C$13,3,FALSE)</f>
        <v>2</v>
      </c>
      <c r="Y7" s="368">
        <f t="shared" si="1"/>
        <v>0</v>
      </c>
      <c r="Z7" s="368" t="str">
        <f>IF($W7=3,($T7),"")</f>
        <v/>
      </c>
      <c r="AA7" s="368" t="str">
        <f t="shared" si="2"/>
        <v/>
      </c>
      <c r="AB7" s="368" t="str">
        <f t="shared" si="3"/>
        <v/>
      </c>
      <c r="AC7" s="368" t="str">
        <f t="shared" si="4"/>
        <v/>
      </c>
      <c r="AD7" s="368" t="str">
        <f t="shared" si="5"/>
        <v/>
      </c>
    </row>
    <row r="8" spans="1:30" s="6" customFormat="1" ht="15.75" thickBot="1" x14ac:dyDescent="0.3">
      <c r="A8" s="794"/>
      <c r="B8" s="794"/>
      <c r="C8" s="445" t="s">
        <v>285</v>
      </c>
      <c r="D8" s="186"/>
      <c r="E8" s="186" t="s">
        <v>67</v>
      </c>
      <c r="F8" s="770"/>
      <c r="G8" s="187"/>
      <c r="H8" s="187"/>
      <c r="I8" s="187"/>
      <c r="J8" s="187"/>
      <c r="K8" s="187"/>
      <c r="L8" s="192"/>
      <c r="M8" s="187"/>
      <c r="N8" s="187"/>
      <c r="O8" s="187"/>
      <c r="P8" s="187"/>
      <c r="Q8" s="187"/>
      <c r="R8" s="193"/>
      <c r="S8" s="95">
        <f>SUM(G8:R8)</f>
        <v>0</v>
      </c>
      <c r="T8" s="369">
        <f t="shared" si="6"/>
        <v>0</v>
      </c>
      <c r="U8" s="175">
        <f>T8/1700</f>
        <v>0</v>
      </c>
      <c r="V8" s="93" t="s">
        <v>227</v>
      </c>
      <c r="W8" s="356">
        <f>IF(V8=Tablas!$B$2,Tablas!$C$2,VLOOKUP(V8,Tablas!$B$2:$C$13,2,FALSE))</f>
        <v>2</v>
      </c>
      <c r="X8" s="357">
        <f>VLOOKUP(W8,Tablas!$A$2:$C$13,3,FALSE)</f>
        <v>2</v>
      </c>
      <c r="Y8" s="368">
        <f t="shared" si="1"/>
        <v>0</v>
      </c>
      <c r="Z8" s="368" t="str">
        <f>IF($W8=3,($T8),"")</f>
        <v/>
      </c>
      <c r="AA8" s="368" t="str">
        <f t="shared" si="2"/>
        <v/>
      </c>
      <c r="AB8" s="368" t="str">
        <f t="shared" si="3"/>
        <v/>
      </c>
      <c r="AC8" s="368" t="str">
        <f t="shared" si="4"/>
        <v/>
      </c>
      <c r="AD8" s="368" t="str">
        <f t="shared" si="5"/>
        <v/>
      </c>
    </row>
    <row r="9" spans="1:30" s="66" customFormat="1" ht="15.75" thickBot="1" x14ac:dyDescent="0.3">
      <c r="A9" s="794"/>
      <c r="B9" s="795"/>
      <c r="C9" s="446" t="s">
        <v>286</v>
      </c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5"/>
      <c r="S9" s="98"/>
      <c r="T9" s="65">
        <f>SUM(T4:T8)</f>
        <v>0</v>
      </c>
      <c r="U9" s="65">
        <f>SUM(U4:U8)</f>
        <v>0</v>
      </c>
      <c r="V9" s="107"/>
      <c r="W9" s="107"/>
      <c r="X9" s="107"/>
      <c r="Y9" s="65">
        <f t="shared" ref="Y9:AD9" si="7">SUM(Y4:Y8)</f>
        <v>0</v>
      </c>
      <c r="Z9" s="65">
        <f t="shared" si="7"/>
        <v>0</v>
      </c>
      <c r="AA9" s="65">
        <f t="shared" si="7"/>
        <v>0</v>
      </c>
      <c r="AB9" s="65">
        <f t="shared" si="7"/>
        <v>0</v>
      </c>
      <c r="AC9" s="65">
        <f t="shared" si="7"/>
        <v>0</v>
      </c>
      <c r="AD9" s="65">
        <f t="shared" si="7"/>
        <v>0</v>
      </c>
    </row>
    <row r="10" spans="1:30" s="6" customFormat="1" ht="15.75" thickBot="1" x14ac:dyDescent="0.3">
      <c r="A10" s="794"/>
      <c r="B10" s="793" t="s">
        <v>278</v>
      </c>
      <c r="C10" s="447" t="s">
        <v>287</v>
      </c>
      <c r="D10" s="196"/>
      <c r="E10" s="196" t="s">
        <v>66</v>
      </c>
      <c r="F10" s="770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8"/>
      <c r="S10" s="95">
        <f t="shared" ref="S10:S15" si="8">SUM(G10:R10)</f>
        <v>0</v>
      </c>
      <c r="T10" s="369">
        <f t="shared" ref="T10:T15" si="9">IF($F10=0,0,($D10/$F10)*$S10)</f>
        <v>0</v>
      </c>
      <c r="U10" s="112">
        <f t="shared" ref="U10:U15" si="10">T10/1700</f>
        <v>0</v>
      </c>
      <c r="V10" s="93" t="s">
        <v>227</v>
      </c>
      <c r="W10" s="356">
        <f>IF(V10=Tablas!$B$2,Tablas!$C$2,VLOOKUP(V10,Tablas!$B$2:$C$13,2,FALSE))</f>
        <v>2</v>
      </c>
      <c r="X10" s="357">
        <f>VLOOKUP(W10,Tablas!$A$2:$C$13,3,FALSE)</f>
        <v>2</v>
      </c>
      <c r="Y10" s="368">
        <f t="shared" ref="Y10:Y15" si="11">IF($W10=2,($T10),"")</f>
        <v>0</v>
      </c>
      <c r="Z10" s="368" t="str">
        <f t="shared" ref="Z10:Z15" si="12">IF($W10=3,($T10),"")</f>
        <v/>
      </c>
      <c r="AA10" s="368" t="str">
        <f t="shared" ref="AA10:AA15" si="13">IF($W10=4,($T10),"")</f>
        <v/>
      </c>
      <c r="AB10" s="368" t="str">
        <f t="shared" ref="AB10:AB15" si="14">IF($W10=5,($T10),"")</f>
        <v/>
      </c>
      <c r="AC10" s="368" t="str">
        <f t="shared" ref="AC10:AC15" si="15">IF($W10=6,($T10),"")</f>
        <v/>
      </c>
      <c r="AD10" s="368" t="str">
        <f t="shared" ref="AD10:AD15" si="16">IF($W10=7,($T10),"")</f>
        <v/>
      </c>
    </row>
    <row r="11" spans="1:30" s="6" customFormat="1" ht="15.75" thickBot="1" x14ac:dyDescent="0.3">
      <c r="A11" s="794"/>
      <c r="B11" s="794"/>
      <c r="C11" s="445" t="s">
        <v>281</v>
      </c>
      <c r="D11" s="199">
        <v>153</v>
      </c>
      <c r="E11" s="200" t="s">
        <v>66</v>
      </c>
      <c r="F11" s="770"/>
      <c r="G11" s="201"/>
      <c r="H11" s="201"/>
      <c r="I11" s="201"/>
      <c r="J11" s="201"/>
      <c r="K11" s="201"/>
      <c r="L11" s="202">
        <v>1</v>
      </c>
      <c r="M11" s="201"/>
      <c r="N11" s="201"/>
      <c r="O11" s="201"/>
      <c r="P11" s="201"/>
      <c r="Q11" s="201"/>
      <c r="R11" s="203">
        <v>1</v>
      </c>
      <c r="S11" s="95">
        <f t="shared" si="8"/>
        <v>2</v>
      </c>
      <c r="T11" s="369">
        <f t="shared" si="9"/>
        <v>0</v>
      </c>
      <c r="U11" s="174">
        <f t="shared" si="10"/>
        <v>0</v>
      </c>
      <c r="V11" s="93" t="s">
        <v>227</v>
      </c>
      <c r="W11" s="356">
        <f>IF(V11=Tablas!$B$2,Tablas!$C$2,VLOOKUP(V11,Tablas!$B$2:$C$13,2,FALSE))</f>
        <v>2</v>
      </c>
      <c r="X11" s="357">
        <f>VLOOKUP(W11,Tablas!$A$2:$C$13,3,FALSE)</f>
        <v>2</v>
      </c>
      <c r="Y11" s="368">
        <f t="shared" si="11"/>
        <v>0</v>
      </c>
      <c r="Z11" s="368" t="str">
        <f t="shared" si="12"/>
        <v/>
      </c>
      <c r="AA11" s="368" t="str">
        <f t="shared" si="13"/>
        <v/>
      </c>
      <c r="AB11" s="368" t="str">
        <f t="shared" si="14"/>
        <v/>
      </c>
      <c r="AC11" s="368" t="str">
        <f t="shared" si="15"/>
        <v/>
      </c>
      <c r="AD11" s="368" t="str">
        <f t="shared" si="16"/>
        <v/>
      </c>
    </row>
    <row r="12" spans="1:30" s="6" customFormat="1" ht="15.75" thickBot="1" x14ac:dyDescent="0.3">
      <c r="A12" s="794"/>
      <c r="B12" s="794"/>
      <c r="C12" s="448" t="s">
        <v>282</v>
      </c>
      <c r="D12" s="199">
        <v>70</v>
      </c>
      <c r="E12" s="200" t="s">
        <v>66</v>
      </c>
      <c r="F12" s="770"/>
      <c r="G12" s="201"/>
      <c r="H12" s="201"/>
      <c r="I12" s="201"/>
      <c r="J12" s="201"/>
      <c r="K12" s="201"/>
      <c r="L12" s="202">
        <v>1</v>
      </c>
      <c r="M12" s="201"/>
      <c r="N12" s="201"/>
      <c r="O12" s="201"/>
      <c r="P12" s="201"/>
      <c r="Q12" s="201"/>
      <c r="R12" s="203">
        <v>1</v>
      </c>
      <c r="S12" s="95">
        <f t="shared" si="8"/>
        <v>2</v>
      </c>
      <c r="T12" s="369">
        <f t="shared" si="9"/>
        <v>0</v>
      </c>
      <c r="U12" s="174">
        <f t="shared" si="10"/>
        <v>0</v>
      </c>
      <c r="V12" s="93" t="s">
        <v>227</v>
      </c>
      <c r="W12" s="356">
        <f>IF(V12=Tablas!$B$2,Tablas!$C$2,VLOOKUP(V12,Tablas!$B$2:$C$13,2,FALSE))</f>
        <v>2</v>
      </c>
      <c r="X12" s="357">
        <f>VLOOKUP(W12,Tablas!$A$2:$C$13,3,FALSE)</f>
        <v>2</v>
      </c>
      <c r="Y12" s="368">
        <f t="shared" si="11"/>
        <v>0</v>
      </c>
      <c r="Z12" s="368" t="str">
        <f t="shared" si="12"/>
        <v/>
      </c>
      <c r="AA12" s="368" t="str">
        <f t="shared" si="13"/>
        <v/>
      </c>
      <c r="AB12" s="368" t="str">
        <f t="shared" si="14"/>
        <v/>
      </c>
      <c r="AC12" s="368" t="str">
        <f t="shared" si="15"/>
        <v/>
      </c>
      <c r="AD12" s="368" t="str">
        <f t="shared" si="16"/>
        <v/>
      </c>
    </row>
    <row r="13" spans="1:30" s="6" customFormat="1" ht="15.75" thickBot="1" x14ac:dyDescent="0.3">
      <c r="A13" s="794"/>
      <c r="B13" s="794"/>
      <c r="C13" s="448" t="s">
        <v>283</v>
      </c>
      <c r="D13" s="204">
        <v>1022.93</v>
      </c>
      <c r="E13" s="200" t="s">
        <v>66</v>
      </c>
      <c r="F13" s="770"/>
      <c r="G13" s="201"/>
      <c r="H13" s="201"/>
      <c r="I13" s="201"/>
      <c r="J13" s="201"/>
      <c r="K13" s="201"/>
      <c r="L13" s="202">
        <v>1</v>
      </c>
      <c r="M13" s="201"/>
      <c r="N13" s="201"/>
      <c r="O13" s="201"/>
      <c r="P13" s="201"/>
      <c r="Q13" s="201"/>
      <c r="R13" s="203">
        <v>1</v>
      </c>
      <c r="S13" s="95">
        <f t="shared" si="8"/>
        <v>2</v>
      </c>
      <c r="T13" s="369">
        <f t="shared" si="9"/>
        <v>0</v>
      </c>
      <c r="U13" s="174">
        <f t="shared" si="10"/>
        <v>0</v>
      </c>
      <c r="V13" s="93" t="s">
        <v>227</v>
      </c>
      <c r="W13" s="356">
        <f>IF(V13=Tablas!$B$2,Tablas!$C$2,VLOOKUP(V13,Tablas!$B$2:$C$13,2,FALSE))</f>
        <v>2</v>
      </c>
      <c r="X13" s="357">
        <f>VLOOKUP(W13,Tablas!$A$2:$C$13,3,FALSE)</f>
        <v>2</v>
      </c>
      <c r="Y13" s="368">
        <f t="shared" si="11"/>
        <v>0</v>
      </c>
      <c r="Z13" s="368" t="str">
        <f t="shared" si="12"/>
        <v/>
      </c>
      <c r="AA13" s="368" t="str">
        <f t="shared" si="13"/>
        <v/>
      </c>
      <c r="AB13" s="368" t="str">
        <f t="shared" si="14"/>
        <v/>
      </c>
      <c r="AC13" s="368" t="str">
        <f t="shared" si="15"/>
        <v/>
      </c>
      <c r="AD13" s="368" t="str">
        <f t="shared" si="16"/>
        <v/>
      </c>
    </row>
    <row r="14" spans="1:30" s="6" customFormat="1" ht="15.75" thickBot="1" x14ac:dyDescent="0.3">
      <c r="A14" s="794"/>
      <c r="B14" s="794"/>
      <c r="C14" s="448" t="s">
        <v>284</v>
      </c>
      <c r="D14" s="199">
        <v>50</v>
      </c>
      <c r="E14" s="200" t="s">
        <v>66</v>
      </c>
      <c r="F14" s="770"/>
      <c r="G14" s="201"/>
      <c r="H14" s="201"/>
      <c r="I14" s="201"/>
      <c r="J14" s="201"/>
      <c r="K14" s="201"/>
      <c r="L14" s="202">
        <v>1</v>
      </c>
      <c r="M14" s="201"/>
      <c r="N14" s="201"/>
      <c r="O14" s="201"/>
      <c r="P14" s="201"/>
      <c r="Q14" s="201"/>
      <c r="R14" s="203">
        <v>1</v>
      </c>
      <c r="S14" s="95">
        <f t="shared" si="8"/>
        <v>2</v>
      </c>
      <c r="T14" s="369">
        <f t="shared" si="9"/>
        <v>0</v>
      </c>
      <c r="U14" s="174">
        <f t="shared" si="10"/>
        <v>0</v>
      </c>
      <c r="V14" s="93" t="s">
        <v>227</v>
      </c>
      <c r="W14" s="356">
        <f>IF(V14=Tablas!$B$2,Tablas!$C$2,VLOOKUP(V14,Tablas!$B$2:$C$13,2,FALSE))</f>
        <v>2</v>
      </c>
      <c r="X14" s="357">
        <f>VLOOKUP(W14,Tablas!$A$2:$C$13,3,FALSE)</f>
        <v>2</v>
      </c>
      <c r="Y14" s="368">
        <f t="shared" si="11"/>
        <v>0</v>
      </c>
      <c r="Z14" s="368" t="str">
        <f t="shared" si="12"/>
        <v/>
      </c>
      <c r="AA14" s="368" t="str">
        <f t="shared" si="13"/>
        <v/>
      </c>
      <c r="AB14" s="368" t="str">
        <f t="shared" si="14"/>
        <v/>
      </c>
      <c r="AC14" s="368" t="str">
        <f t="shared" si="15"/>
        <v/>
      </c>
      <c r="AD14" s="368" t="str">
        <f t="shared" si="16"/>
        <v/>
      </c>
    </row>
    <row r="15" spans="1:30" s="6" customFormat="1" ht="15.75" thickBot="1" x14ac:dyDescent="0.3">
      <c r="A15" s="794"/>
      <c r="B15" s="794"/>
      <c r="C15" s="448" t="s">
        <v>285</v>
      </c>
      <c r="D15" s="200"/>
      <c r="E15" s="200" t="s">
        <v>66</v>
      </c>
      <c r="F15" s="770"/>
      <c r="G15" s="201"/>
      <c r="H15" s="201"/>
      <c r="I15" s="201"/>
      <c r="J15" s="201"/>
      <c r="K15" s="201"/>
      <c r="L15" s="205"/>
      <c r="M15" s="201"/>
      <c r="N15" s="201"/>
      <c r="O15" s="201"/>
      <c r="P15" s="201"/>
      <c r="Q15" s="201"/>
      <c r="R15" s="206"/>
      <c r="S15" s="95">
        <f t="shared" si="8"/>
        <v>0</v>
      </c>
      <c r="T15" s="369">
        <f t="shared" si="9"/>
        <v>0</v>
      </c>
      <c r="U15" s="175">
        <f t="shared" si="10"/>
        <v>0</v>
      </c>
      <c r="V15" s="93" t="s">
        <v>227</v>
      </c>
      <c r="W15" s="356">
        <f>IF(V15=Tablas!$B$2,Tablas!$C$2,VLOOKUP(V15,Tablas!$B$2:$C$13,2,FALSE))</f>
        <v>2</v>
      </c>
      <c r="X15" s="357">
        <f>VLOOKUP(W15,Tablas!$A$2:$C$13,3,FALSE)</f>
        <v>2</v>
      </c>
      <c r="Y15" s="368">
        <f t="shared" si="11"/>
        <v>0</v>
      </c>
      <c r="Z15" s="368" t="str">
        <f t="shared" si="12"/>
        <v/>
      </c>
      <c r="AA15" s="368" t="str">
        <f t="shared" si="13"/>
        <v/>
      </c>
      <c r="AB15" s="368" t="str">
        <f t="shared" si="14"/>
        <v/>
      </c>
      <c r="AC15" s="368" t="str">
        <f t="shared" si="15"/>
        <v/>
      </c>
      <c r="AD15" s="368" t="str">
        <f t="shared" si="16"/>
        <v/>
      </c>
    </row>
    <row r="16" spans="1:30" s="66" customFormat="1" ht="15.75" thickBot="1" x14ac:dyDescent="0.3">
      <c r="A16" s="794"/>
      <c r="B16" s="795"/>
      <c r="C16" s="446" t="s">
        <v>288</v>
      </c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5"/>
      <c r="S16" s="98"/>
      <c r="T16" s="65">
        <f>SUM(T10:T15)</f>
        <v>0</v>
      </c>
      <c r="U16" s="65">
        <f>SUM(U10:U15)</f>
        <v>0</v>
      </c>
      <c r="V16" s="107"/>
      <c r="W16" s="107"/>
      <c r="X16" s="107"/>
      <c r="Y16" s="65">
        <f t="shared" ref="Y16:AD16" si="17">SUM(Y10:Y15)</f>
        <v>0</v>
      </c>
      <c r="Z16" s="65">
        <f t="shared" si="17"/>
        <v>0</v>
      </c>
      <c r="AA16" s="65">
        <f t="shared" si="17"/>
        <v>0</v>
      </c>
      <c r="AB16" s="65">
        <f t="shared" si="17"/>
        <v>0</v>
      </c>
      <c r="AC16" s="65">
        <f t="shared" si="17"/>
        <v>0</v>
      </c>
      <c r="AD16" s="65">
        <f t="shared" si="17"/>
        <v>0</v>
      </c>
    </row>
    <row r="17" spans="1:30" s="6" customFormat="1" ht="15.75" thickBot="1" x14ac:dyDescent="0.3">
      <c r="A17" s="794"/>
      <c r="B17" s="793" t="s">
        <v>279</v>
      </c>
      <c r="C17" s="447" t="s">
        <v>289</v>
      </c>
      <c r="D17" s="208"/>
      <c r="E17" s="196" t="s">
        <v>66</v>
      </c>
      <c r="F17" s="770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198"/>
      <c r="S17" s="207">
        <f>SUM(G17:R17)</f>
        <v>0</v>
      </c>
      <c r="T17" s="369">
        <f t="shared" ref="T17:T18" si="18">IF($F17=0,0,($D17/$F17)*$S17)</f>
        <v>0</v>
      </c>
      <c r="U17" s="112">
        <f>T17/1700</f>
        <v>0</v>
      </c>
      <c r="V17" s="93" t="s">
        <v>227</v>
      </c>
      <c r="W17" s="356">
        <f>IF(V17=Tablas!$B$2,Tablas!$C$2,VLOOKUP(V17,Tablas!$B$2:$C$13,2,FALSE))</f>
        <v>2</v>
      </c>
      <c r="X17" s="357">
        <f>VLOOKUP(W17,Tablas!$A$2:$C$13,3,FALSE)</f>
        <v>2</v>
      </c>
      <c r="Y17" s="368">
        <f t="shared" ref="Y17:Y18" si="19">IF($W17=2,($T17),"")</f>
        <v>0</v>
      </c>
      <c r="Z17" s="368" t="str">
        <f>IF($W17=3,($T17),"")</f>
        <v/>
      </c>
      <c r="AA17" s="368" t="str">
        <f t="shared" ref="AA17:AA18" si="20">IF($W17=4,($T17),"")</f>
        <v/>
      </c>
      <c r="AB17" s="368" t="str">
        <f t="shared" ref="AB17:AB18" si="21">IF($W17=5,($T17),"")</f>
        <v/>
      </c>
      <c r="AC17" s="368" t="str">
        <f t="shared" ref="AC17:AC18" si="22">IF($W17=6,($T17),"")</f>
        <v/>
      </c>
      <c r="AD17" s="368" t="str">
        <f t="shared" ref="AD17:AD18" si="23">IF($W17=7,($T17),"")</f>
        <v/>
      </c>
    </row>
    <row r="18" spans="1:30" s="6" customFormat="1" ht="15.75" thickBot="1" x14ac:dyDescent="0.3">
      <c r="A18" s="794"/>
      <c r="B18" s="794"/>
      <c r="C18" s="448" t="s">
        <v>281</v>
      </c>
      <c r="D18" s="204"/>
      <c r="E18" s="200" t="s">
        <v>66</v>
      </c>
      <c r="F18" s="770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6"/>
      <c r="S18" s="207">
        <f>SUM(G18:R18)</f>
        <v>0</v>
      </c>
      <c r="T18" s="369">
        <f t="shared" si="18"/>
        <v>0</v>
      </c>
      <c r="U18" s="175">
        <f>T18/1700</f>
        <v>0</v>
      </c>
      <c r="V18" s="93" t="s">
        <v>227</v>
      </c>
      <c r="W18" s="356">
        <f>IF(V18=Tablas!$B$2,Tablas!$C$2,VLOOKUP(V18,Tablas!$B$2:$C$13,2,FALSE))</f>
        <v>2</v>
      </c>
      <c r="X18" s="357">
        <f>VLOOKUP(W18,Tablas!$A$2:$C$13,3,FALSE)</f>
        <v>2</v>
      </c>
      <c r="Y18" s="368">
        <f t="shared" si="19"/>
        <v>0</v>
      </c>
      <c r="Z18" s="368" t="str">
        <f>IF($W18=3,($T18),"")</f>
        <v/>
      </c>
      <c r="AA18" s="368" t="str">
        <f t="shared" si="20"/>
        <v/>
      </c>
      <c r="AB18" s="368" t="str">
        <f t="shared" si="21"/>
        <v/>
      </c>
      <c r="AC18" s="368" t="str">
        <f t="shared" si="22"/>
        <v/>
      </c>
      <c r="AD18" s="368" t="str">
        <f t="shared" si="23"/>
        <v/>
      </c>
    </row>
    <row r="19" spans="1:30" s="66" customFormat="1" ht="15.75" thickBot="1" x14ac:dyDescent="0.3">
      <c r="A19" s="794"/>
      <c r="B19" s="795"/>
      <c r="C19" s="446" t="s">
        <v>290</v>
      </c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5"/>
      <c r="S19" s="98"/>
      <c r="T19" s="65">
        <f>SUM(T17:T18)</f>
        <v>0</v>
      </c>
      <c r="U19" s="65">
        <f>SUM(U17:U18)</f>
        <v>0</v>
      </c>
      <c r="V19" s="107"/>
      <c r="W19" s="107"/>
      <c r="X19" s="107"/>
      <c r="Y19" s="65">
        <f t="shared" ref="Y19:AD19" si="24">SUM(Y17:Y18)</f>
        <v>0</v>
      </c>
      <c r="Z19" s="65">
        <f t="shared" si="24"/>
        <v>0</v>
      </c>
      <c r="AA19" s="65">
        <f t="shared" si="24"/>
        <v>0</v>
      </c>
      <c r="AB19" s="65">
        <f t="shared" si="24"/>
        <v>0</v>
      </c>
      <c r="AC19" s="65">
        <f t="shared" si="24"/>
        <v>0</v>
      </c>
      <c r="AD19" s="65">
        <f t="shared" si="24"/>
        <v>0</v>
      </c>
    </row>
    <row r="20" spans="1:30" s="6" customFormat="1" ht="15.75" customHeight="1" thickBot="1" x14ac:dyDescent="0.3">
      <c r="A20" s="794"/>
      <c r="B20" s="314"/>
      <c r="C20" s="447" t="s">
        <v>291</v>
      </c>
      <c r="D20" s="208">
        <v>10994.64</v>
      </c>
      <c r="E20" s="196" t="s">
        <v>66</v>
      </c>
      <c r="F20" s="770"/>
      <c r="G20" s="197"/>
      <c r="H20" s="197"/>
      <c r="I20" s="210"/>
      <c r="J20" s="211">
        <v>1</v>
      </c>
      <c r="K20" s="210"/>
      <c r="L20" s="197"/>
      <c r="M20" s="197"/>
      <c r="N20" s="211">
        <v>1</v>
      </c>
      <c r="O20" s="197"/>
      <c r="P20" s="197"/>
      <c r="Q20" s="212"/>
      <c r="R20" s="322">
        <v>1</v>
      </c>
      <c r="S20" s="312">
        <f t="shared" ref="S20" si="25">SUM(G20:R20)</f>
        <v>3</v>
      </c>
      <c r="T20" s="369">
        <f t="shared" ref="T20:T28" si="26">IF($F20=0,0,($D20/$F20)*$S20)</f>
        <v>0</v>
      </c>
      <c r="U20" s="323">
        <f t="shared" ref="U20" si="27">T20/1700</f>
        <v>0</v>
      </c>
      <c r="V20" s="93" t="s">
        <v>227</v>
      </c>
      <c r="W20" s="356">
        <f>IF(V20=Tablas!$B$2,Tablas!$C$2,VLOOKUP(V20,Tablas!$B$2:$C$13,2,FALSE))</f>
        <v>2</v>
      </c>
      <c r="X20" s="357">
        <f>VLOOKUP(W20,Tablas!$A$2:$C$13,3,FALSE)</f>
        <v>2</v>
      </c>
      <c r="Y20" s="368">
        <f t="shared" ref="Y20:Y28" si="28">IF($W20=2,($T20),"")</f>
        <v>0</v>
      </c>
      <c r="Z20" s="368" t="str">
        <f t="shared" ref="Z20:Z28" si="29">IF($W20=3,($T20),"")</f>
        <v/>
      </c>
      <c r="AA20" s="368" t="str">
        <f t="shared" ref="AA20:AA28" si="30">IF($W20=4,($T20),"")</f>
        <v/>
      </c>
      <c r="AB20" s="368" t="str">
        <f t="shared" ref="AB20:AB28" si="31">IF($W20=5,($T20),"")</f>
        <v/>
      </c>
      <c r="AC20" s="368" t="str">
        <f t="shared" ref="AC20:AC28" si="32">IF($W20=6,($T20),"")</f>
        <v/>
      </c>
      <c r="AD20" s="368" t="str">
        <f t="shared" ref="AD20:AD28" si="33">IF($W20=7,($T20),"")</f>
        <v/>
      </c>
    </row>
    <row r="21" spans="1:30" s="6" customFormat="1" ht="15.75" customHeight="1" thickBot="1" x14ac:dyDescent="0.3">
      <c r="A21" s="794"/>
      <c r="B21" s="794" t="s">
        <v>278</v>
      </c>
      <c r="C21" s="449" t="s">
        <v>291</v>
      </c>
      <c r="D21" s="315"/>
      <c r="E21" s="316" t="s">
        <v>68</v>
      </c>
      <c r="F21" s="770"/>
      <c r="G21" s="317"/>
      <c r="H21" s="317"/>
      <c r="I21" s="318"/>
      <c r="J21" s="319"/>
      <c r="K21" s="318"/>
      <c r="L21" s="317"/>
      <c r="M21" s="317"/>
      <c r="N21" s="317"/>
      <c r="O21" s="317"/>
      <c r="P21" s="319"/>
      <c r="Q21" s="320"/>
      <c r="R21" s="214"/>
      <c r="S21" s="94">
        <f t="shared" ref="S21:S28" si="34">SUM(G21:R21)</f>
        <v>0</v>
      </c>
      <c r="T21" s="369">
        <f t="shared" si="26"/>
        <v>0</v>
      </c>
      <c r="U21" s="288">
        <f t="shared" ref="U21:U28" si="35">T21/1700</f>
        <v>0</v>
      </c>
      <c r="V21" s="93" t="s">
        <v>229</v>
      </c>
      <c r="W21" s="356">
        <f>IF(V21=Tablas!$B$2,Tablas!$C$2,VLOOKUP(V21,Tablas!$B$2:$C$13,2,FALSE))</f>
        <v>4</v>
      </c>
      <c r="X21" s="357">
        <f>VLOOKUP(W21,Tablas!$A$2:$C$13,3,FALSE)</f>
        <v>4</v>
      </c>
      <c r="Y21" s="368" t="str">
        <f t="shared" si="28"/>
        <v/>
      </c>
      <c r="Z21" s="368" t="str">
        <f t="shared" si="29"/>
        <v/>
      </c>
      <c r="AA21" s="368">
        <f t="shared" si="30"/>
        <v>0</v>
      </c>
      <c r="AB21" s="368" t="str">
        <f t="shared" si="31"/>
        <v/>
      </c>
      <c r="AC21" s="368" t="str">
        <f t="shared" si="32"/>
        <v/>
      </c>
      <c r="AD21" s="368" t="str">
        <f t="shared" si="33"/>
        <v/>
      </c>
    </row>
    <row r="22" spans="1:30" s="6" customFormat="1" ht="15.75" thickBot="1" x14ac:dyDescent="0.3">
      <c r="A22" s="794"/>
      <c r="B22" s="794"/>
      <c r="C22" s="448" t="s">
        <v>292</v>
      </c>
      <c r="D22" s="204"/>
      <c r="E22" s="200" t="s">
        <v>68</v>
      </c>
      <c r="F22" s="770"/>
      <c r="G22" s="201"/>
      <c r="H22" s="201"/>
      <c r="I22" s="201"/>
      <c r="J22" s="201"/>
      <c r="K22" s="213"/>
      <c r="L22" s="201"/>
      <c r="M22" s="201"/>
      <c r="N22" s="201"/>
      <c r="O22" s="201"/>
      <c r="P22" s="201"/>
      <c r="Q22" s="201"/>
      <c r="R22" s="214"/>
      <c r="S22" s="207">
        <f t="shared" si="34"/>
        <v>0</v>
      </c>
      <c r="T22" s="369">
        <f t="shared" si="26"/>
        <v>0</v>
      </c>
      <c r="U22" s="291">
        <f t="shared" si="35"/>
        <v>0</v>
      </c>
      <c r="V22" s="93" t="s">
        <v>229</v>
      </c>
      <c r="W22" s="356">
        <f>IF(V22=Tablas!$B$2,Tablas!$C$2,VLOOKUP(V22,Tablas!$B$2:$C$13,2,FALSE))</f>
        <v>4</v>
      </c>
      <c r="X22" s="357">
        <f>VLOOKUP(W22,Tablas!$A$2:$C$13,3,FALSE)</f>
        <v>4</v>
      </c>
      <c r="Y22" s="368" t="str">
        <f t="shared" si="28"/>
        <v/>
      </c>
      <c r="Z22" s="368" t="str">
        <f t="shared" si="29"/>
        <v/>
      </c>
      <c r="AA22" s="368">
        <f t="shared" si="30"/>
        <v>0</v>
      </c>
      <c r="AB22" s="368" t="str">
        <f t="shared" si="31"/>
        <v/>
      </c>
      <c r="AC22" s="368" t="str">
        <f t="shared" si="32"/>
        <v/>
      </c>
      <c r="AD22" s="368" t="str">
        <f t="shared" si="33"/>
        <v/>
      </c>
    </row>
    <row r="23" spans="1:30" s="6" customFormat="1" ht="15.75" thickBot="1" x14ac:dyDescent="0.3">
      <c r="A23" s="794"/>
      <c r="B23" s="794"/>
      <c r="C23" s="448" t="s">
        <v>294</v>
      </c>
      <c r="D23" s="204"/>
      <c r="E23" s="200" t="s">
        <v>68</v>
      </c>
      <c r="F23" s="770"/>
      <c r="G23" s="201"/>
      <c r="H23" s="201"/>
      <c r="I23" s="201"/>
      <c r="J23" s="201"/>
      <c r="K23" s="213"/>
      <c r="L23" s="201"/>
      <c r="M23" s="201"/>
      <c r="N23" s="201"/>
      <c r="O23" s="201"/>
      <c r="P23" s="201"/>
      <c r="Q23" s="215"/>
      <c r="R23" s="214"/>
      <c r="S23" s="207">
        <f t="shared" si="34"/>
        <v>0</v>
      </c>
      <c r="T23" s="369">
        <f t="shared" si="26"/>
        <v>0</v>
      </c>
      <c r="U23" s="291">
        <f t="shared" si="35"/>
        <v>0</v>
      </c>
      <c r="V23" s="93" t="s">
        <v>229</v>
      </c>
      <c r="W23" s="356">
        <f>IF(V23=Tablas!$B$2,Tablas!$C$2,VLOOKUP(V23,Tablas!$B$2:$C$13,2,FALSE))</f>
        <v>4</v>
      </c>
      <c r="X23" s="357">
        <f>VLOOKUP(W23,Tablas!$A$2:$C$13,3,FALSE)</f>
        <v>4</v>
      </c>
      <c r="Y23" s="368" t="str">
        <f t="shared" si="28"/>
        <v/>
      </c>
      <c r="Z23" s="368" t="str">
        <f t="shared" si="29"/>
        <v/>
      </c>
      <c r="AA23" s="368">
        <f t="shared" si="30"/>
        <v>0</v>
      </c>
      <c r="AB23" s="368" t="str">
        <f t="shared" si="31"/>
        <v/>
      </c>
      <c r="AC23" s="368" t="str">
        <f t="shared" si="32"/>
        <v/>
      </c>
      <c r="AD23" s="368" t="str">
        <f t="shared" si="33"/>
        <v/>
      </c>
    </row>
    <row r="24" spans="1:30" s="6" customFormat="1" ht="15.75" thickBot="1" x14ac:dyDescent="0.3">
      <c r="A24" s="794"/>
      <c r="B24" s="794"/>
      <c r="C24" s="448" t="s">
        <v>294</v>
      </c>
      <c r="D24" s="204"/>
      <c r="E24" s="200" t="s">
        <v>68</v>
      </c>
      <c r="F24" s="770"/>
      <c r="G24" s="201"/>
      <c r="H24" s="201"/>
      <c r="I24" s="201"/>
      <c r="J24" s="201"/>
      <c r="K24" s="213"/>
      <c r="L24" s="201"/>
      <c r="M24" s="201"/>
      <c r="N24" s="201"/>
      <c r="O24" s="201"/>
      <c r="P24" s="201"/>
      <c r="Q24" s="201"/>
      <c r="R24" s="214"/>
      <c r="S24" s="207">
        <f t="shared" si="34"/>
        <v>0</v>
      </c>
      <c r="T24" s="369">
        <f t="shared" si="26"/>
        <v>0</v>
      </c>
      <c r="U24" s="291">
        <f t="shared" si="35"/>
        <v>0</v>
      </c>
      <c r="V24" s="93" t="s">
        <v>229</v>
      </c>
      <c r="W24" s="356">
        <f>IF(V24=Tablas!$B$2,Tablas!$C$2,VLOOKUP(V24,Tablas!$B$2:$C$13,2,FALSE))</f>
        <v>4</v>
      </c>
      <c r="X24" s="357">
        <f>VLOOKUP(W24,Tablas!$A$2:$C$13,3,FALSE)</f>
        <v>4</v>
      </c>
      <c r="Y24" s="368" t="str">
        <f t="shared" si="28"/>
        <v/>
      </c>
      <c r="Z24" s="368" t="str">
        <f t="shared" si="29"/>
        <v/>
      </c>
      <c r="AA24" s="368">
        <f t="shared" si="30"/>
        <v>0</v>
      </c>
      <c r="AB24" s="368" t="str">
        <f t="shared" si="31"/>
        <v/>
      </c>
      <c r="AC24" s="368" t="str">
        <f t="shared" si="32"/>
        <v/>
      </c>
      <c r="AD24" s="368" t="str">
        <f t="shared" si="33"/>
        <v/>
      </c>
    </row>
    <row r="25" spans="1:30" s="6" customFormat="1" ht="15.75" thickBot="1" x14ac:dyDescent="0.3">
      <c r="A25" s="794"/>
      <c r="B25" s="794"/>
      <c r="C25" s="448" t="s">
        <v>285</v>
      </c>
      <c r="D25" s="204"/>
      <c r="E25" s="200" t="s">
        <v>68</v>
      </c>
      <c r="F25" s="770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15"/>
      <c r="R25" s="214"/>
      <c r="S25" s="207">
        <f t="shared" si="34"/>
        <v>0</v>
      </c>
      <c r="T25" s="369">
        <f t="shared" si="26"/>
        <v>0</v>
      </c>
      <c r="U25" s="291">
        <f t="shared" si="35"/>
        <v>0</v>
      </c>
      <c r="V25" s="93" t="s">
        <v>229</v>
      </c>
      <c r="W25" s="356">
        <f>IF(V25=Tablas!$B$2,Tablas!$C$2,VLOOKUP(V25,Tablas!$B$2:$C$13,2,FALSE))</f>
        <v>4</v>
      </c>
      <c r="X25" s="357">
        <f>VLOOKUP(W25,Tablas!$A$2:$C$13,3,FALSE)</f>
        <v>4</v>
      </c>
      <c r="Y25" s="368" t="str">
        <f t="shared" si="28"/>
        <v/>
      </c>
      <c r="Z25" s="368" t="str">
        <f t="shared" si="29"/>
        <v/>
      </c>
      <c r="AA25" s="368">
        <f t="shared" si="30"/>
        <v>0</v>
      </c>
      <c r="AB25" s="368" t="str">
        <f t="shared" si="31"/>
        <v/>
      </c>
      <c r="AC25" s="368" t="str">
        <f t="shared" si="32"/>
        <v/>
      </c>
      <c r="AD25" s="368" t="str">
        <f t="shared" si="33"/>
        <v/>
      </c>
    </row>
    <row r="26" spans="1:30" s="6" customFormat="1" ht="15.75" thickBot="1" x14ac:dyDescent="0.3">
      <c r="A26" s="794"/>
      <c r="B26" s="794"/>
      <c r="C26" s="448" t="s">
        <v>285</v>
      </c>
      <c r="D26" s="204"/>
      <c r="E26" s="200" t="s">
        <v>68</v>
      </c>
      <c r="F26" s="770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15"/>
      <c r="R26" s="214"/>
      <c r="S26" s="207">
        <f t="shared" si="34"/>
        <v>0</v>
      </c>
      <c r="T26" s="369">
        <f t="shared" si="26"/>
        <v>0</v>
      </c>
      <c r="U26" s="291">
        <f t="shared" si="35"/>
        <v>0</v>
      </c>
      <c r="V26" s="93" t="s">
        <v>229</v>
      </c>
      <c r="W26" s="356">
        <f>IF(V26=Tablas!$B$2,Tablas!$C$2,VLOOKUP(V26,Tablas!$B$2:$C$13,2,FALSE))</f>
        <v>4</v>
      </c>
      <c r="X26" s="357">
        <f>VLOOKUP(W26,Tablas!$A$2:$C$13,3,FALSE)</f>
        <v>4</v>
      </c>
      <c r="Y26" s="368" t="str">
        <f t="shared" si="28"/>
        <v/>
      </c>
      <c r="Z26" s="368" t="str">
        <f t="shared" si="29"/>
        <v/>
      </c>
      <c r="AA26" s="368">
        <f t="shared" si="30"/>
        <v>0</v>
      </c>
      <c r="AB26" s="368" t="str">
        <f t="shared" si="31"/>
        <v/>
      </c>
      <c r="AC26" s="368" t="str">
        <f t="shared" si="32"/>
        <v/>
      </c>
      <c r="AD26" s="368" t="str">
        <f t="shared" si="33"/>
        <v/>
      </c>
    </row>
    <row r="27" spans="1:30" s="6" customFormat="1" ht="15.75" thickBot="1" x14ac:dyDescent="0.3">
      <c r="A27" s="794"/>
      <c r="B27" s="794"/>
      <c r="C27" s="448" t="s">
        <v>293</v>
      </c>
      <c r="D27" s="204"/>
      <c r="E27" s="200" t="s">
        <v>68</v>
      </c>
      <c r="F27" s="770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15"/>
      <c r="R27" s="214"/>
      <c r="S27" s="207">
        <f t="shared" si="34"/>
        <v>0</v>
      </c>
      <c r="T27" s="369">
        <f t="shared" si="26"/>
        <v>0</v>
      </c>
      <c r="U27" s="291">
        <f t="shared" si="35"/>
        <v>0</v>
      </c>
      <c r="V27" s="93" t="s">
        <v>229</v>
      </c>
      <c r="W27" s="356">
        <f>IF(V27=Tablas!$B$2,Tablas!$C$2,VLOOKUP(V27,Tablas!$B$2:$C$13,2,FALSE))</f>
        <v>4</v>
      </c>
      <c r="X27" s="357">
        <f>VLOOKUP(W27,Tablas!$A$2:$C$13,3,FALSE)</f>
        <v>4</v>
      </c>
      <c r="Y27" s="368" t="str">
        <f t="shared" si="28"/>
        <v/>
      </c>
      <c r="Z27" s="368" t="str">
        <f t="shared" si="29"/>
        <v/>
      </c>
      <c r="AA27" s="368">
        <f t="shared" si="30"/>
        <v>0</v>
      </c>
      <c r="AB27" s="368" t="str">
        <f t="shared" si="31"/>
        <v/>
      </c>
      <c r="AC27" s="368" t="str">
        <f t="shared" si="32"/>
        <v/>
      </c>
      <c r="AD27" s="368" t="str">
        <f t="shared" si="33"/>
        <v/>
      </c>
    </row>
    <row r="28" spans="1:30" s="6" customFormat="1" ht="15.75" thickBot="1" x14ac:dyDescent="0.3">
      <c r="A28" s="794"/>
      <c r="B28" s="794"/>
      <c r="C28" s="448" t="s">
        <v>293</v>
      </c>
      <c r="D28" s="204"/>
      <c r="E28" s="200" t="s">
        <v>68</v>
      </c>
      <c r="F28" s="770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06"/>
      <c r="S28" s="207">
        <f t="shared" si="34"/>
        <v>0</v>
      </c>
      <c r="T28" s="369">
        <f t="shared" si="26"/>
        <v>0</v>
      </c>
      <c r="U28" s="286">
        <f t="shared" si="35"/>
        <v>0</v>
      </c>
      <c r="V28" s="93" t="s">
        <v>229</v>
      </c>
      <c r="W28" s="356">
        <f>IF(V28=Tablas!$B$2,Tablas!$C$2,VLOOKUP(V28,Tablas!$B$2:$C$13,2,FALSE))</f>
        <v>4</v>
      </c>
      <c r="X28" s="357">
        <f>VLOOKUP(W28,Tablas!$A$2:$C$13,3,FALSE)</f>
        <v>4</v>
      </c>
      <c r="Y28" s="368" t="str">
        <f t="shared" si="28"/>
        <v/>
      </c>
      <c r="Z28" s="368" t="str">
        <f t="shared" si="29"/>
        <v/>
      </c>
      <c r="AA28" s="368">
        <f t="shared" si="30"/>
        <v>0</v>
      </c>
      <c r="AB28" s="368" t="str">
        <f t="shared" si="31"/>
        <v/>
      </c>
      <c r="AC28" s="368" t="str">
        <f t="shared" si="32"/>
        <v/>
      </c>
      <c r="AD28" s="368" t="str">
        <f t="shared" si="33"/>
        <v/>
      </c>
    </row>
    <row r="29" spans="1:30" s="66" customFormat="1" ht="15.75" thickBot="1" x14ac:dyDescent="0.3">
      <c r="A29" s="794"/>
      <c r="B29" s="796"/>
      <c r="C29" s="446" t="s">
        <v>296</v>
      </c>
      <c r="D29" s="748">
        <f>+D20+D13</f>
        <v>12017.57</v>
      </c>
      <c r="E29" s="749">
        <f>+D4+D5</f>
        <v>223</v>
      </c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216"/>
      <c r="S29" s="98"/>
      <c r="T29" s="65">
        <f>SUM(T20:T28)</f>
        <v>0</v>
      </c>
      <c r="U29" s="65">
        <f>SUM(U21:U28)</f>
        <v>0</v>
      </c>
      <c r="V29" s="107"/>
      <c r="W29" s="107"/>
      <c r="X29" s="107"/>
      <c r="Y29" s="65">
        <f>SUM(Y20:Y28)</f>
        <v>0</v>
      </c>
      <c r="Z29" s="65">
        <f t="shared" ref="Z29:AD29" si="36">SUM(Z20:Z28)</f>
        <v>0</v>
      </c>
      <c r="AA29" s="65">
        <f t="shared" si="36"/>
        <v>0</v>
      </c>
      <c r="AB29" s="65">
        <f t="shared" si="36"/>
        <v>0</v>
      </c>
      <c r="AC29" s="65">
        <f t="shared" si="36"/>
        <v>0</v>
      </c>
      <c r="AD29" s="65">
        <f t="shared" si="36"/>
        <v>0</v>
      </c>
    </row>
    <row r="30" spans="1:30" s="66" customFormat="1" ht="15.75" thickBot="1" x14ac:dyDescent="0.3">
      <c r="A30" s="795"/>
      <c r="B30" s="68"/>
      <c r="C30" s="450" t="s">
        <v>295</v>
      </c>
      <c r="D30" s="217"/>
      <c r="E30" s="217"/>
      <c r="F30" s="218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98"/>
      <c r="T30" s="67">
        <f>SUM(T29,T19,T16,T9)</f>
        <v>0</v>
      </c>
      <c r="U30" s="67">
        <f>SUM(U29,U19,U16,U9)</f>
        <v>0</v>
      </c>
      <c r="V30" s="107"/>
      <c r="W30" s="107"/>
      <c r="X30" s="107"/>
      <c r="Y30" s="67">
        <f>SUM(Y29,Y19,Y16,Y9)</f>
        <v>0</v>
      </c>
      <c r="Z30" s="67">
        <f t="shared" ref="Z30:AD30" si="37">SUM(Z29,Z19,Z16,Z9)</f>
        <v>0</v>
      </c>
      <c r="AA30" s="67">
        <f t="shared" si="37"/>
        <v>0</v>
      </c>
      <c r="AB30" s="67">
        <f t="shared" si="37"/>
        <v>0</v>
      </c>
      <c r="AC30" s="67">
        <f t="shared" si="37"/>
        <v>0</v>
      </c>
      <c r="AD30" s="67">
        <f t="shared" si="37"/>
        <v>0</v>
      </c>
    </row>
    <row r="31" spans="1:30" s="6" customFormat="1" ht="14.45" customHeight="1" thickBot="1" x14ac:dyDescent="0.3">
      <c r="A31" s="793" t="s">
        <v>108</v>
      </c>
      <c r="B31" s="793" t="s">
        <v>277</v>
      </c>
      <c r="C31" s="444" t="s">
        <v>281</v>
      </c>
      <c r="D31" s="180">
        <v>36</v>
      </c>
      <c r="E31" s="181" t="s">
        <v>66</v>
      </c>
      <c r="F31" s="770"/>
      <c r="G31" s="182"/>
      <c r="H31" s="182"/>
      <c r="I31" s="797">
        <v>1</v>
      </c>
      <c r="J31" s="797"/>
      <c r="K31" s="182"/>
      <c r="L31" s="182"/>
      <c r="M31" s="182"/>
      <c r="N31" s="182"/>
      <c r="O31" s="183"/>
      <c r="P31" s="182"/>
      <c r="Q31" s="182"/>
      <c r="R31" s="184"/>
      <c r="S31" s="108">
        <f>SUM(G31:R31)</f>
        <v>1</v>
      </c>
      <c r="T31" s="369">
        <f t="shared" ref="T31:T35" si="38">IF($F31=0,0,($D31/$F31)*$S31)</f>
        <v>0</v>
      </c>
      <c r="U31" s="287">
        <f t="shared" ref="U31:U55" si="39">T31/1700</f>
        <v>0</v>
      </c>
      <c r="V31" s="93" t="s">
        <v>227</v>
      </c>
      <c r="W31" s="356">
        <f>IF(V31=Tablas!$B$2,Tablas!$C$2,VLOOKUP(V31,Tablas!$B$2:$C$13,2,FALSE))</f>
        <v>2</v>
      </c>
      <c r="X31" s="357">
        <f>VLOOKUP(W31,Tablas!$A$2:$C$13,3,FALSE)</f>
        <v>2</v>
      </c>
      <c r="Y31" s="368">
        <f t="shared" ref="Y31:Y35" si="40">IF($W31=2,($T31),"")</f>
        <v>0</v>
      </c>
      <c r="Z31" s="368" t="str">
        <f t="shared" ref="Z31:Z35" si="41">IF($W31=3,($T31),"")</f>
        <v/>
      </c>
      <c r="AA31" s="368" t="str">
        <f t="shared" ref="AA31:AA35" si="42">IF($W31=4,($T31),"")</f>
        <v/>
      </c>
      <c r="AB31" s="368" t="str">
        <f t="shared" ref="AB31:AB35" si="43">IF($W31=5,($T31),"")</f>
        <v/>
      </c>
      <c r="AC31" s="368" t="str">
        <f t="shared" ref="AC31:AC35" si="44">IF($W31=6,($T31),"")</f>
        <v/>
      </c>
      <c r="AD31" s="368" t="str">
        <f t="shared" ref="AD31:AD35" si="45">IF($W31=7,($T31),"")</f>
        <v/>
      </c>
    </row>
    <row r="32" spans="1:30" s="6" customFormat="1" ht="15.75" thickBot="1" x14ac:dyDescent="0.3">
      <c r="A32" s="794"/>
      <c r="B32" s="794"/>
      <c r="C32" s="445" t="s">
        <v>282</v>
      </c>
      <c r="D32" s="185">
        <v>136</v>
      </c>
      <c r="E32" s="186" t="s">
        <v>66</v>
      </c>
      <c r="F32" s="770"/>
      <c r="G32" s="187"/>
      <c r="H32" s="187"/>
      <c r="I32" s="798">
        <v>1</v>
      </c>
      <c r="J32" s="798"/>
      <c r="K32" s="187"/>
      <c r="L32" s="58"/>
      <c r="M32" s="187"/>
      <c r="N32" s="187"/>
      <c r="O32" s="56"/>
      <c r="P32" s="187"/>
      <c r="Q32" s="187"/>
      <c r="R32" s="188"/>
      <c r="S32" s="108">
        <f>SUM(G32:R32)</f>
        <v>1</v>
      </c>
      <c r="T32" s="369">
        <f t="shared" si="38"/>
        <v>0</v>
      </c>
      <c r="U32" s="291">
        <f t="shared" si="39"/>
        <v>0</v>
      </c>
      <c r="V32" s="93" t="s">
        <v>227</v>
      </c>
      <c r="W32" s="356">
        <f>IF(V32=Tablas!$B$2,Tablas!$C$2,VLOOKUP(V32,Tablas!$B$2:$C$13,2,FALSE))</f>
        <v>2</v>
      </c>
      <c r="X32" s="357">
        <f>VLOOKUP(W32,Tablas!$A$2:$C$13,3,FALSE)</f>
        <v>2</v>
      </c>
      <c r="Y32" s="368">
        <f t="shared" si="40"/>
        <v>0</v>
      </c>
      <c r="Z32" s="368" t="str">
        <f t="shared" si="41"/>
        <v/>
      </c>
      <c r="AA32" s="368" t="str">
        <f t="shared" si="42"/>
        <v/>
      </c>
      <c r="AB32" s="368" t="str">
        <f t="shared" si="43"/>
        <v/>
      </c>
      <c r="AC32" s="368" t="str">
        <f t="shared" si="44"/>
        <v/>
      </c>
      <c r="AD32" s="368" t="str">
        <f t="shared" si="45"/>
        <v/>
      </c>
    </row>
    <row r="33" spans="1:30" s="6" customFormat="1" ht="15.75" thickBot="1" x14ac:dyDescent="0.3">
      <c r="A33" s="794"/>
      <c r="B33" s="794"/>
      <c r="C33" s="445" t="s">
        <v>283</v>
      </c>
      <c r="D33" s="189">
        <v>82.28</v>
      </c>
      <c r="E33" s="186" t="s">
        <v>66</v>
      </c>
      <c r="F33" s="770"/>
      <c r="G33" s="187"/>
      <c r="H33" s="187"/>
      <c r="I33" s="56">
        <v>1</v>
      </c>
      <c r="J33" s="187"/>
      <c r="K33" s="187"/>
      <c r="L33" s="187"/>
      <c r="M33" s="187"/>
      <c r="N33" s="187"/>
      <c r="O33" s="56"/>
      <c r="P33" s="187"/>
      <c r="Q33" s="190"/>
      <c r="R33" s="191"/>
      <c r="S33" s="108">
        <f>SUM(G33:R33)</f>
        <v>1</v>
      </c>
      <c r="T33" s="369">
        <f t="shared" si="38"/>
        <v>0</v>
      </c>
      <c r="U33" s="291">
        <f t="shared" si="39"/>
        <v>0</v>
      </c>
      <c r="V33" s="93" t="s">
        <v>227</v>
      </c>
      <c r="W33" s="356">
        <f>IF(V33=Tablas!$B$2,Tablas!$C$2,VLOOKUP(V33,Tablas!$B$2:$C$13,2,FALSE))</f>
        <v>2</v>
      </c>
      <c r="X33" s="357">
        <f>VLOOKUP(W33,Tablas!$A$2:$C$13,3,FALSE)</f>
        <v>2</v>
      </c>
      <c r="Y33" s="368">
        <f t="shared" si="40"/>
        <v>0</v>
      </c>
      <c r="Z33" s="368" t="str">
        <f t="shared" si="41"/>
        <v/>
      </c>
      <c r="AA33" s="368" t="str">
        <f t="shared" si="42"/>
        <v/>
      </c>
      <c r="AB33" s="368" t="str">
        <f t="shared" si="43"/>
        <v/>
      </c>
      <c r="AC33" s="368" t="str">
        <f t="shared" si="44"/>
        <v/>
      </c>
      <c r="AD33" s="368" t="str">
        <f t="shared" si="45"/>
        <v/>
      </c>
    </row>
    <row r="34" spans="1:30" s="6" customFormat="1" ht="15.75" thickBot="1" x14ac:dyDescent="0.3">
      <c r="A34" s="794"/>
      <c r="B34" s="794"/>
      <c r="C34" s="445" t="s">
        <v>284</v>
      </c>
      <c r="D34" s="185">
        <v>31</v>
      </c>
      <c r="E34" s="186" t="s">
        <v>66</v>
      </c>
      <c r="F34" s="770"/>
      <c r="G34" s="187"/>
      <c r="H34" s="187"/>
      <c r="I34" s="56">
        <v>1</v>
      </c>
      <c r="J34" s="187"/>
      <c r="K34" s="187"/>
      <c r="L34" s="187"/>
      <c r="M34" s="187"/>
      <c r="N34" s="187"/>
      <c r="O34" s="56"/>
      <c r="P34" s="187"/>
      <c r="Q34" s="190"/>
      <c r="R34" s="191"/>
      <c r="S34" s="108">
        <f>SUM(G34:R34)</f>
        <v>1</v>
      </c>
      <c r="T34" s="369">
        <f t="shared" si="38"/>
        <v>0</v>
      </c>
      <c r="U34" s="291">
        <f t="shared" si="39"/>
        <v>0</v>
      </c>
      <c r="V34" s="93" t="s">
        <v>227</v>
      </c>
      <c r="W34" s="356">
        <f>IF(V34=Tablas!$B$2,Tablas!$C$2,VLOOKUP(V34,Tablas!$B$2:$C$13,2,FALSE))</f>
        <v>2</v>
      </c>
      <c r="X34" s="357">
        <f>VLOOKUP(W34,Tablas!$A$2:$C$13,3,FALSE)</f>
        <v>2</v>
      </c>
      <c r="Y34" s="368">
        <f t="shared" si="40"/>
        <v>0</v>
      </c>
      <c r="Z34" s="368" t="str">
        <f t="shared" si="41"/>
        <v/>
      </c>
      <c r="AA34" s="368" t="str">
        <f t="shared" si="42"/>
        <v/>
      </c>
      <c r="AB34" s="368" t="str">
        <f t="shared" si="43"/>
        <v/>
      </c>
      <c r="AC34" s="368" t="str">
        <f t="shared" si="44"/>
        <v/>
      </c>
      <c r="AD34" s="368" t="str">
        <f t="shared" si="45"/>
        <v/>
      </c>
    </row>
    <row r="35" spans="1:30" s="6" customFormat="1" ht="15.75" thickBot="1" x14ac:dyDescent="0.3">
      <c r="A35" s="794"/>
      <c r="B35" s="794"/>
      <c r="C35" s="445" t="s">
        <v>285</v>
      </c>
      <c r="D35" s="186"/>
      <c r="E35" s="186" t="s">
        <v>67</v>
      </c>
      <c r="F35" s="770"/>
      <c r="G35" s="187"/>
      <c r="H35" s="187"/>
      <c r="I35" s="187"/>
      <c r="J35" s="187"/>
      <c r="K35" s="187"/>
      <c r="L35" s="192"/>
      <c r="M35" s="187"/>
      <c r="N35" s="187"/>
      <c r="O35" s="187"/>
      <c r="P35" s="187"/>
      <c r="Q35" s="187"/>
      <c r="R35" s="193"/>
      <c r="S35" s="108">
        <f>SUM(G35:R35)</f>
        <v>0</v>
      </c>
      <c r="T35" s="369">
        <f t="shared" si="38"/>
        <v>0</v>
      </c>
      <c r="U35" s="286">
        <f t="shared" si="39"/>
        <v>0</v>
      </c>
      <c r="V35" s="93" t="s">
        <v>227</v>
      </c>
      <c r="W35" s="356">
        <f>IF(V35=Tablas!$B$2,Tablas!$C$2,VLOOKUP(V35,Tablas!$B$2:$C$13,2,FALSE))</f>
        <v>2</v>
      </c>
      <c r="X35" s="357">
        <f>VLOOKUP(W35,Tablas!$A$2:$C$13,3,FALSE)</f>
        <v>2</v>
      </c>
      <c r="Y35" s="368">
        <f t="shared" si="40"/>
        <v>0</v>
      </c>
      <c r="Z35" s="368" t="str">
        <f t="shared" si="41"/>
        <v/>
      </c>
      <c r="AA35" s="368" t="str">
        <f t="shared" si="42"/>
        <v/>
      </c>
      <c r="AB35" s="368" t="str">
        <f t="shared" si="43"/>
        <v/>
      </c>
      <c r="AC35" s="368" t="str">
        <f t="shared" si="44"/>
        <v/>
      </c>
      <c r="AD35" s="368" t="str">
        <f t="shared" si="45"/>
        <v/>
      </c>
    </row>
    <row r="36" spans="1:30" s="66" customFormat="1" ht="15.75" thickBot="1" x14ac:dyDescent="0.3">
      <c r="A36" s="794"/>
      <c r="B36" s="795"/>
      <c r="C36" s="446" t="s">
        <v>286</v>
      </c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5"/>
      <c r="S36" s="98"/>
      <c r="T36" s="65">
        <f>SUM(T31:T35)</f>
        <v>0</v>
      </c>
      <c r="U36" s="65">
        <f>SUM(U31:U35)</f>
        <v>0</v>
      </c>
      <c r="V36" s="107"/>
      <c r="W36" s="107"/>
      <c r="X36" s="107"/>
      <c r="Y36" s="65">
        <f t="shared" ref="Y36:AD36" si="46">SUM(Y31:Y35)</f>
        <v>0</v>
      </c>
      <c r="Z36" s="65">
        <f t="shared" si="46"/>
        <v>0</v>
      </c>
      <c r="AA36" s="65">
        <f t="shared" si="46"/>
        <v>0</v>
      </c>
      <c r="AB36" s="65">
        <f t="shared" si="46"/>
        <v>0</v>
      </c>
      <c r="AC36" s="65">
        <f t="shared" si="46"/>
        <v>0</v>
      </c>
      <c r="AD36" s="65">
        <f t="shared" si="46"/>
        <v>0</v>
      </c>
    </row>
    <row r="37" spans="1:30" s="6" customFormat="1" ht="14.45" customHeight="1" thickBot="1" x14ac:dyDescent="0.3">
      <c r="A37" s="794"/>
      <c r="B37" s="793" t="s">
        <v>278</v>
      </c>
      <c r="C37" s="447" t="s">
        <v>287</v>
      </c>
      <c r="D37" s="196"/>
      <c r="E37" s="196" t="s">
        <v>66</v>
      </c>
      <c r="F37" s="770"/>
      <c r="G37" s="197"/>
      <c r="H37" s="197"/>
      <c r="I37" s="197"/>
      <c r="J37" s="197"/>
      <c r="K37" s="197"/>
      <c r="L37" s="197"/>
      <c r="M37" s="197"/>
      <c r="N37" s="197"/>
      <c r="O37" s="331"/>
      <c r="P37" s="197"/>
      <c r="Q37" s="197"/>
      <c r="R37" s="198"/>
      <c r="S37" s="108">
        <f t="shared" ref="S37:S42" si="47">SUM(G37:R37)</f>
        <v>0</v>
      </c>
      <c r="T37" s="369">
        <f t="shared" ref="T37:T42" si="48">IF($F37=0,0,($D37/$F37)*$S37)</f>
        <v>0</v>
      </c>
      <c r="U37" s="287">
        <f t="shared" si="39"/>
        <v>0</v>
      </c>
      <c r="V37" s="93" t="s">
        <v>227</v>
      </c>
      <c r="W37" s="356">
        <f>IF(V37=Tablas!$B$2,Tablas!$C$2,VLOOKUP(V37,Tablas!$B$2:$C$13,2,FALSE))</f>
        <v>2</v>
      </c>
      <c r="X37" s="357">
        <f>VLOOKUP(W37,Tablas!$A$2:$C$13,3,FALSE)</f>
        <v>2</v>
      </c>
      <c r="Y37" s="368">
        <f t="shared" ref="Y37:Y42" si="49">IF($W37=2,($T37),"")</f>
        <v>0</v>
      </c>
      <c r="Z37" s="368" t="str">
        <f t="shared" ref="Z37:Z42" si="50">IF($W37=3,($T37),"")</f>
        <v/>
      </c>
      <c r="AA37" s="368" t="str">
        <f t="shared" ref="AA37:AA42" si="51">IF($W37=4,($T37),"")</f>
        <v/>
      </c>
      <c r="AB37" s="368" t="str">
        <f t="shared" ref="AB37:AB42" si="52">IF($W37=5,($T37),"")</f>
        <v/>
      </c>
      <c r="AC37" s="368" t="str">
        <f t="shared" ref="AC37:AC42" si="53">IF($W37=6,($T37),"")</f>
        <v/>
      </c>
      <c r="AD37" s="368" t="str">
        <f t="shared" ref="AD37:AD42" si="54">IF($W37=7,($T37),"")</f>
        <v/>
      </c>
    </row>
    <row r="38" spans="1:30" s="6" customFormat="1" ht="15.75" thickBot="1" x14ac:dyDescent="0.3">
      <c r="A38" s="794"/>
      <c r="B38" s="794"/>
      <c r="C38" s="445" t="s">
        <v>281</v>
      </c>
      <c r="D38" s="199">
        <v>36</v>
      </c>
      <c r="E38" s="200" t="s">
        <v>66</v>
      </c>
      <c r="F38" s="770"/>
      <c r="G38" s="201"/>
      <c r="H38" s="201"/>
      <c r="I38" s="201"/>
      <c r="J38" s="201"/>
      <c r="K38" s="201"/>
      <c r="L38" s="201"/>
      <c r="M38" s="201"/>
      <c r="N38" s="201"/>
      <c r="O38" s="332">
        <v>1</v>
      </c>
      <c r="P38" s="201"/>
      <c r="Q38" s="201"/>
      <c r="R38" s="188"/>
      <c r="S38" s="108">
        <f t="shared" si="47"/>
        <v>1</v>
      </c>
      <c r="T38" s="369">
        <f t="shared" si="48"/>
        <v>0</v>
      </c>
      <c r="U38" s="291">
        <f t="shared" si="39"/>
        <v>0</v>
      </c>
      <c r="V38" s="93" t="s">
        <v>227</v>
      </c>
      <c r="W38" s="356">
        <f>IF(V38=Tablas!$B$2,Tablas!$C$2,VLOOKUP(V38,Tablas!$B$2:$C$13,2,FALSE))</f>
        <v>2</v>
      </c>
      <c r="X38" s="357">
        <f>VLOOKUP(W38,Tablas!$A$2:$C$13,3,FALSE)</f>
        <v>2</v>
      </c>
      <c r="Y38" s="368">
        <f t="shared" si="49"/>
        <v>0</v>
      </c>
      <c r="Z38" s="368" t="str">
        <f t="shared" si="50"/>
        <v/>
      </c>
      <c r="AA38" s="368" t="str">
        <f t="shared" si="51"/>
        <v/>
      </c>
      <c r="AB38" s="368" t="str">
        <f t="shared" si="52"/>
        <v/>
      </c>
      <c r="AC38" s="368" t="str">
        <f t="shared" si="53"/>
        <v/>
      </c>
      <c r="AD38" s="368" t="str">
        <f t="shared" si="54"/>
        <v/>
      </c>
    </row>
    <row r="39" spans="1:30" s="6" customFormat="1" ht="15.75" thickBot="1" x14ac:dyDescent="0.3">
      <c r="A39" s="794"/>
      <c r="B39" s="794"/>
      <c r="C39" s="448" t="s">
        <v>282</v>
      </c>
      <c r="D39" s="199">
        <v>136</v>
      </c>
      <c r="E39" s="200" t="s">
        <v>66</v>
      </c>
      <c r="F39" s="770"/>
      <c r="G39" s="201"/>
      <c r="H39" s="201"/>
      <c r="I39" s="201"/>
      <c r="J39" s="201"/>
      <c r="K39" s="201"/>
      <c r="L39" s="201"/>
      <c r="M39" s="201"/>
      <c r="N39" s="201"/>
      <c r="O39" s="56">
        <v>1</v>
      </c>
      <c r="P39" s="201"/>
      <c r="Q39" s="201"/>
      <c r="R39" s="188"/>
      <c r="S39" s="108">
        <f t="shared" si="47"/>
        <v>1</v>
      </c>
      <c r="T39" s="369">
        <f t="shared" si="48"/>
        <v>0</v>
      </c>
      <c r="U39" s="291">
        <f t="shared" si="39"/>
        <v>0</v>
      </c>
      <c r="V39" s="93" t="s">
        <v>227</v>
      </c>
      <c r="W39" s="356">
        <f>IF(V39=Tablas!$B$2,Tablas!$C$2,VLOOKUP(V39,Tablas!$B$2:$C$13,2,FALSE))</f>
        <v>2</v>
      </c>
      <c r="X39" s="357">
        <f>VLOOKUP(W39,Tablas!$A$2:$C$13,3,FALSE)</f>
        <v>2</v>
      </c>
      <c r="Y39" s="368">
        <f t="shared" si="49"/>
        <v>0</v>
      </c>
      <c r="Z39" s="368" t="str">
        <f t="shared" si="50"/>
        <v/>
      </c>
      <c r="AA39" s="368" t="str">
        <f t="shared" si="51"/>
        <v/>
      </c>
      <c r="AB39" s="368" t="str">
        <f t="shared" si="52"/>
        <v/>
      </c>
      <c r="AC39" s="368" t="str">
        <f t="shared" si="53"/>
        <v/>
      </c>
      <c r="AD39" s="368" t="str">
        <f t="shared" si="54"/>
        <v/>
      </c>
    </row>
    <row r="40" spans="1:30" s="6" customFormat="1" ht="15.75" thickBot="1" x14ac:dyDescent="0.3">
      <c r="A40" s="794"/>
      <c r="B40" s="794"/>
      <c r="C40" s="448" t="s">
        <v>283</v>
      </c>
      <c r="D40" s="204">
        <v>82.28</v>
      </c>
      <c r="E40" s="200" t="s">
        <v>66</v>
      </c>
      <c r="F40" s="770"/>
      <c r="G40" s="201"/>
      <c r="H40" s="201"/>
      <c r="I40" s="201"/>
      <c r="J40" s="201"/>
      <c r="K40" s="201"/>
      <c r="L40" s="201"/>
      <c r="M40" s="201"/>
      <c r="N40" s="201"/>
      <c r="O40" s="56">
        <v>1</v>
      </c>
      <c r="P40" s="201"/>
      <c r="Q40" s="201"/>
      <c r="R40" s="191"/>
      <c r="S40" s="108">
        <f t="shared" si="47"/>
        <v>1</v>
      </c>
      <c r="T40" s="369">
        <f t="shared" si="48"/>
        <v>0</v>
      </c>
      <c r="U40" s="291">
        <f t="shared" si="39"/>
        <v>0</v>
      </c>
      <c r="V40" s="93" t="s">
        <v>227</v>
      </c>
      <c r="W40" s="356">
        <f>IF(V40=Tablas!$B$2,Tablas!$C$2,VLOOKUP(V40,Tablas!$B$2:$C$13,2,FALSE))</f>
        <v>2</v>
      </c>
      <c r="X40" s="357">
        <f>VLOOKUP(W40,Tablas!$A$2:$C$13,3,FALSE)</f>
        <v>2</v>
      </c>
      <c r="Y40" s="368">
        <f t="shared" si="49"/>
        <v>0</v>
      </c>
      <c r="Z40" s="368" t="str">
        <f t="shared" si="50"/>
        <v/>
      </c>
      <c r="AA40" s="368" t="str">
        <f t="shared" si="51"/>
        <v/>
      </c>
      <c r="AB40" s="368" t="str">
        <f t="shared" si="52"/>
        <v/>
      </c>
      <c r="AC40" s="368" t="str">
        <f t="shared" si="53"/>
        <v/>
      </c>
      <c r="AD40" s="368" t="str">
        <f t="shared" si="54"/>
        <v/>
      </c>
    </row>
    <row r="41" spans="1:30" s="6" customFormat="1" ht="15.75" thickBot="1" x14ac:dyDescent="0.3">
      <c r="A41" s="794"/>
      <c r="B41" s="794"/>
      <c r="C41" s="448" t="s">
        <v>284</v>
      </c>
      <c r="D41" s="199">
        <v>31</v>
      </c>
      <c r="E41" s="200" t="s">
        <v>66</v>
      </c>
      <c r="F41" s="770"/>
      <c r="G41" s="201"/>
      <c r="H41" s="201"/>
      <c r="I41" s="201"/>
      <c r="J41" s="201"/>
      <c r="K41" s="201"/>
      <c r="L41" s="201"/>
      <c r="M41" s="201"/>
      <c r="N41" s="201"/>
      <c r="O41" s="56">
        <v>1</v>
      </c>
      <c r="P41" s="201"/>
      <c r="Q41" s="201"/>
      <c r="R41" s="191"/>
      <c r="S41" s="108">
        <f t="shared" si="47"/>
        <v>1</v>
      </c>
      <c r="T41" s="369">
        <f t="shared" si="48"/>
        <v>0</v>
      </c>
      <c r="U41" s="291">
        <f t="shared" si="39"/>
        <v>0</v>
      </c>
      <c r="V41" s="93" t="s">
        <v>227</v>
      </c>
      <c r="W41" s="356">
        <f>IF(V41=Tablas!$B$2,Tablas!$C$2,VLOOKUP(V41,Tablas!$B$2:$C$13,2,FALSE))</f>
        <v>2</v>
      </c>
      <c r="X41" s="357">
        <f>VLOOKUP(W41,Tablas!$A$2:$C$13,3,FALSE)</f>
        <v>2</v>
      </c>
      <c r="Y41" s="368">
        <f t="shared" si="49"/>
        <v>0</v>
      </c>
      <c r="Z41" s="368" t="str">
        <f t="shared" si="50"/>
        <v/>
      </c>
      <c r="AA41" s="368" t="str">
        <f t="shared" si="51"/>
        <v/>
      </c>
      <c r="AB41" s="368" t="str">
        <f t="shared" si="52"/>
        <v/>
      </c>
      <c r="AC41" s="368" t="str">
        <f t="shared" si="53"/>
        <v/>
      </c>
      <c r="AD41" s="368" t="str">
        <f t="shared" si="54"/>
        <v/>
      </c>
    </row>
    <row r="42" spans="1:30" s="6" customFormat="1" ht="15.75" thickBot="1" x14ac:dyDescent="0.3">
      <c r="A42" s="794"/>
      <c r="B42" s="794"/>
      <c r="C42" s="448" t="s">
        <v>285</v>
      </c>
      <c r="D42" s="200"/>
      <c r="E42" s="200" t="s">
        <v>66</v>
      </c>
      <c r="F42" s="770"/>
      <c r="G42" s="201"/>
      <c r="H42" s="201"/>
      <c r="I42" s="201"/>
      <c r="J42" s="201"/>
      <c r="K42" s="201"/>
      <c r="L42" s="205"/>
      <c r="M42" s="201"/>
      <c r="N42" s="201"/>
      <c r="O42" s="201"/>
      <c r="P42" s="201"/>
      <c r="Q42" s="201"/>
      <c r="R42" s="206"/>
      <c r="S42" s="108">
        <f t="shared" si="47"/>
        <v>0</v>
      </c>
      <c r="T42" s="369">
        <f t="shared" si="48"/>
        <v>0</v>
      </c>
      <c r="U42" s="286">
        <f t="shared" si="39"/>
        <v>0</v>
      </c>
      <c r="V42" s="93" t="s">
        <v>227</v>
      </c>
      <c r="W42" s="356">
        <f>IF(V42=Tablas!$B$2,Tablas!$C$2,VLOOKUP(V42,Tablas!$B$2:$C$13,2,FALSE))</f>
        <v>2</v>
      </c>
      <c r="X42" s="357">
        <f>VLOOKUP(W42,Tablas!$A$2:$C$13,3,FALSE)</f>
        <v>2</v>
      </c>
      <c r="Y42" s="368">
        <f t="shared" si="49"/>
        <v>0</v>
      </c>
      <c r="Z42" s="368" t="str">
        <f t="shared" si="50"/>
        <v/>
      </c>
      <c r="AA42" s="368" t="str">
        <f t="shared" si="51"/>
        <v/>
      </c>
      <c r="AB42" s="368" t="str">
        <f t="shared" si="52"/>
        <v/>
      </c>
      <c r="AC42" s="368" t="str">
        <f t="shared" si="53"/>
        <v/>
      </c>
      <c r="AD42" s="368" t="str">
        <f t="shared" si="54"/>
        <v/>
      </c>
    </row>
    <row r="43" spans="1:30" s="66" customFormat="1" ht="15.75" thickBot="1" x14ac:dyDescent="0.3">
      <c r="A43" s="794"/>
      <c r="B43" s="795"/>
      <c r="C43" s="446" t="s">
        <v>288</v>
      </c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5"/>
      <c r="S43" s="98"/>
      <c r="T43" s="65">
        <f>SUM(T37:T42)</f>
        <v>0</v>
      </c>
      <c r="U43" s="65">
        <f>SUM(U37:U42)</f>
        <v>0</v>
      </c>
      <c r="V43" s="107"/>
      <c r="W43" s="107"/>
      <c r="X43" s="107"/>
      <c r="Y43" s="65">
        <f t="shared" ref="Y43:AD43" si="55">SUM(Y37:Y42)</f>
        <v>0</v>
      </c>
      <c r="Z43" s="65">
        <f t="shared" si="55"/>
        <v>0</v>
      </c>
      <c r="AA43" s="65">
        <f t="shared" si="55"/>
        <v>0</v>
      </c>
      <c r="AB43" s="65">
        <f t="shared" si="55"/>
        <v>0</v>
      </c>
      <c r="AC43" s="65">
        <f t="shared" si="55"/>
        <v>0</v>
      </c>
      <c r="AD43" s="65">
        <f t="shared" si="55"/>
        <v>0</v>
      </c>
    </row>
    <row r="44" spans="1:30" s="6" customFormat="1" ht="15.75" thickBot="1" x14ac:dyDescent="0.3">
      <c r="A44" s="794"/>
      <c r="B44" s="793" t="s">
        <v>279</v>
      </c>
      <c r="C44" s="447" t="s">
        <v>289</v>
      </c>
      <c r="D44" s="208"/>
      <c r="E44" s="196" t="s">
        <v>66</v>
      </c>
      <c r="F44" s="770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198"/>
      <c r="S44" s="108">
        <f>SUM(G44:R44)</f>
        <v>0</v>
      </c>
      <c r="T44" s="369">
        <f t="shared" ref="T44:T45" si="56">IF($F44=0,0,($D44/$F44)*$S44)</f>
        <v>0</v>
      </c>
      <c r="U44" s="287">
        <f t="shared" si="39"/>
        <v>0</v>
      </c>
      <c r="V44" s="93" t="s">
        <v>227</v>
      </c>
      <c r="W44" s="356">
        <f>IF(V44=Tablas!$B$2,Tablas!$C$2,VLOOKUP(V44,Tablas!$B$2:$C$13,2,FALSE))</f>
        <v>2</v>
      </c>
      <c r="X44" s="357">
        <f>VLOOKUP(W44,Tablas!$A$2:$C$13,3,FALSE)</f>
        <v>2</v>
      </c>
      <c r="Y44" s="368">
        <f t="shared" ref="Y44:Y45" si="57">IF($W44=2,($T44),"")</f>
        <v>0</v>
      </c>
      <c r="Z44" s="368" t="str">
        <f t="shared" ref="Z44:Z45" si="58">IF($W44=3,($T44),"")</f>
        <v/>
      </c>
      <c r="AA44" s="368" t="str">
        <f t="shared" ref="AA44:AA45" si="59">IF($W44=4,($T44),"")</f>
        <v/>
      </c>
      <c r="AB44" s="368" t="str">
        <f t="shared" ref="AB44:AB45" si="60">IF($W44=5,($T44),"")</f>
        <v/>
      </c>
      <c r="AC44" s="368" t="str">
        <f t="shared" ref="AC44:AC45" si="61">IF($W44=6,($T44),"")</f>
        <v/>
      </c>
      <c r="AD44" s="368" t="str">
        <f t="shared" ref="AD44:AD45" si="62">IF($W44=7,($T44),"")</f>
        <v/>
      </c>
    </row>
    <row r="45" spans="1:30" s="6" customFormat="1" ht="15.75" thickBot="1" x14ac:dyDescent="0.3">
      <c r="A45" s="794"/>
      <c r="B45" s="794"/>
      <c r="C45" s="448" t="s">
        <v>281</v>
      </c>
      <c r="D45" s="204"/>
      <c r="E45" s="200" t="s">
        <v>66</v>
      </c>
      <c r="F45" s="770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6"/>
      <c r="S45" s="108">
        <f>SUM(G45:R45)</f>
        <v>0</v>
      </c>
      <c r="T45" s="369">
        <f t="shared" si="56"/>
        <v>0</v>
      </c>
      <c r="U45" s="286">
        <f t="shared" si="39"/>
        <v>0</v>
      </c>
      <c r="V45" s="93" t="s">
        <v>227</v>
      </c>
      <c r="W45" s="356">
        <f>IF(V45=Tablas!$B$2,Tablas!$C$2,VLOOKUP(V45,Tablas!$B$2:$C$13,2,FALSE))</f>
        <v>2</v>
      </c>
      <c r="X45" s="357">
        <f>VLOOKUP(W45,Tablas!$A$2:$C$13,3,FALSE)</f>
        <v>2</v>
      </c>
      <c r="Y45" s="368">
        <f t="shared" si="57"/>
        <v>0</v>
      </c>
      <c r="Z45" s="368" t="str">
        <f t="shared" si="58"/>
        <v/>
      </c>
      <c r="AA45" s="368" t="str">
        <f t="shared" si="59"/>
        <v/>
      </c>
      <c r="AB45" s="368" t="str">
        <f t="shared" si="60"/>
        <v/>
      </c>
      <c r="AC45" s="368" t="str">
        <f t="shared" si="61"/>
        <v/>
      </c>
      <c r="AD45" s="368" t="str">
        <f t="shared" si="62"/>
        <v/>
      </c>
    </row>
    <row r="46" spans="1:30" s="66" customFormat="1" ht="15.75" thickBot="1" x14ac:dyDescent="0.3">
      <c r="A46" s="794"/>
      <c r="B46" s="795"/>
      <c r="C46" s="446" t="s">
        <v>290</v>
      </c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5"/>
      <c r="S46" s="98"/>
      <c r="T46" s="65">
        <f>SUM(T44:T45)</f>
        <v>0</v>
      </c>
      <c r="U46" s="65">
        <f>SUM(U44:U45)</f>
        <v>0</v>
      </c>
      <c r="V46" s="107"/>
      <c r="W46" s="107"/>
      <c r="X46" s="107"/>
      <c r="Y46" s="65">
        <f t="shared" ref="Y46:AD46" si="63">SUM(Y44:Y45)</f>
        <v>0</v>
      </c>
      <c r="Z46" s="65">
        <f t="shared" si="63"/>
        <v>0</v>
      </c>
      <c r="AA46" s="65">
        <f t="shared" si="63"/>
        <v>0</v>
      </c>
      <c r="AB46" s="65">
        <f t="shared" si="63"/>
        <v>0</v>
      </c>
      <c r="AC46" s="65">
        <f t="shared" si="63"/>
        <v>0</v>
      </c>
      <c r="AD46" s="65">
        <f t="shared" si="63"/>
        <v>0</v>
      </c>
    </row>
    <row r="47" spans="1:30" s="6" customFormat="1" ht="15.75" customHeight="1" thickBot="1" x14ac:dyDescent="0.3">
      <c r="A47" s="794"/>
      <c r="B47" s="314"/>
      <c r="C47" s="447" t="s">
        <v>291</v>
      </c>
      <c r="D47" s="208">
        <v>3803.3</v>
      </c>
      <c r="E47" s="196" t="s">
        <v>66</v>
      </c>
      <c r="F47" s="770"/>
      <c r="G47" s="197"/>
      <c r="H47" s="197"/>
      <c r="I47" s="210"/>
      <c r="J47" s="211">
        <v>1</v>
      </c>
      <c r="K47" s="210"/>
      <c r="L47" s="197"/>
      <c r="M47" s="197"/>
      <c r="N47" s="211">
        <v>1</v>
      </c>
      <c r="O47" s="197"/>
      <c r="P47" s="197"/>
      <c r="Q47" s="212"/>
      <c r="R47" s="322">
        <v>1</v>
      </c>
      <c r="S47" s="312">
        <f t="shared" ref="S47" si="64">SUM(G47:R47)</f>
        <v>3</v>
      </c>
      <c r="T47" s="369">
        <f t="shared" ref="T47:T55" si="65">IF($F47=0,0,($D47/$F47)*$S47)</f>
        <v>0</v>
      </c>
      <c r="U47" s="323">
        <f t="shared" ref="U47" si="66">T47/1700</f>
        <v>0</v>
      </c>
      <c r="V47" s="93" t="s">
        <v>227</v>
      </c>
      <c r="W47" s="356">
        <f>IF(V47=Tablas!$B$2,Tablas!$C$2,VLOOKUP(V47,Tablas!$B$2:$C$13,2,FALSE))</f>
        <v>2</v>
      </c>
      <c r="X47" s="357">
        <f>VLOOKUP(W47,Tablas!$A$2:$C$13,3,FALSE)</f>
        <v>2</v>
      </c>
      <c r="Y47" s="368">
        <f t="shared" ref="Y47:Y55" si="67">IF($W47=2,($T47),"")</f>
        <v>0</v>
      </c>
      <c r="Z47" s="368" t="str">
        <f t="shared" ref="Z47:Z55" si="68">IF($W47=3,($T47),"")</f>
        <v/>
      </c>
      <c r="AA47" s="368" t="str">
        <f t="shared" ref="AA47:AA55" si="69">IF($W47=4,($T47),"")</f>
        <v/>
      </c>
      <c r="AB47" s="368" t="str">
        <f t="shared" ref="AB47:AB55" si="70">IF($W47=5,($T47),"")</f>
        <v/>
      </c>
      <c r="AC47" s="368" t="str">
        <f t="shared" ref="AC47:AC55" si="71">IF($W47=6,($T47),"")</f>
        <v/>
      </c>
      <c r="AD47" s="368" t="str">
        <f t="shared" ref="AD47:AD55" si="72">IF($W47=7,($T47),"")</f>
        <v/>
      </c>
    </row>
    <row r="48" spans="1:30" s="6" customFormat="1" ht="14.45" customHeight="1" thickBot="1" x14ac:dyDescent="0.3">
      <c r="A48" s="794"/>
      <c r="B48" s="794" t="s">
        <v>278</v>
      </c>
      <c r="C48" s="449" t="s">
        <v>291</v>
      </c>
      <c r="D48" s="315"/>
      <c r="E48" s="316" t="s">
        <v>68</v>
      </c>
      <c r="F48" s="770"/>
      <c r="G48" s="317"/>
      <c r="H48" s="317"/>
      <c r="I48" s="318"/>
      <c r="J48" s="319"/>
      <c r="K48" s="318"/>
      <c r="L48" s="317"/>
      <c r="M48" s="317"/>
      <c r="N48" s="317"/>
      <c r="O48" s="317"/>
      <c r="P48" s="319"/>
      <c r="Q48" s="320"/>
      <c r="R48" s="214"/>
      <c r="S48" s="135">
        <f t="shared" ref="S48:S55" si="73">SUM(G48:R48)</f>
        <v>0</v>
      </c>
      <c r="T48" s="369">
        <f t="shared" si="65"/>
        <v>0</v>
      </c>
      <c r="U48" s="288">
        <f t="shared" si="39"/>
        <v>0</v>
      </c>
      <c r="V48" s="93" t="s">
        <v>229</v>
      </c>
      <c r="W48" s="356">
        <f>IF(V48=Tablas!$B$2,Tablas!$C$2,VLOOKUP(V48,Tablas!$B$2:$C$13,2,FALSE))</f>
        <v>4</v>
      </c>
      <c r="X48" s="357">
        <f>VLOOKUP(W48,Tablas!$A$2:$C$13,3,FALSE)</f>
        <v>4</v>
      </c>
      <c r="Y48" s="368" t="str">
        <f t="shared" si="67"/>
        <v/>
      </c>
      <c r="Z48" s="368" t="str">
        <f t="shared" si="68"/>
        <v/>
      </c>
      <c r="AA48" s="368">
        <f t="shared" si="69"/>
        <v>0</v>
      </c>
      <c r="AB48" s="368" t="str">
        <f t="shared" si="70"/>
        <v/>
      </c>
      <c r="AC48" s="368" t="str">
        <f t="shared" si="71"/>
        <v/>
      </c>
      <c r="AD48" s="368" t="str">
        <f t="shared" si="72"/>
        <v/>
      </c>
    </row>
    <row r="49" spans="1:30" s="6" customFormat="1" ht="15.75" thickBot="1" x14ac:dyDescent="0.3">
      <c r="A49" s="794"/>
      <c r="B49" s="794"/>
      <c r="C49" s="448" t="s">
        <v>292</v>
      </c>
      <c r="D49" s="204"/>
      <c r="E49" s="200" t="s">
        <v>68</v>
      </c>
      <c r="F49" s="770"/>
      <c r="G49" s="201"/>
      <c r="H49" s="201"/>
      <c r="I49" s="201"/>
      <c r="J49" s="201"/>
      <c r="K49" s="213"/>
      <c r="L49" s="201"/>
      <c r="M49" s="201"/>
      <c r="N49" s="201"/>
      <c r="O49" s="201"/>
      <c r="P49" s="201"/>
      <c r="Q49" s="201"/>
      <c r="R49" s="214"/>
      <c r="S49" s="108">
        <f t="shared" si="73"/>
        <v>0</v>
      </c>
      <c r="T49" s="369">
        <f t="shared" si="65"/>
        <v>0</v>
      </c>
      <c r="U49" s="291">
        <f t="shared" si="39"/>
        <v>0</v>
      </c>
      <c r="V49" s="93" t="s">
        <v>229</v>
      </c>
      <c r="W49" s="356">
        <f>IF(V49=Tablas!$B$2,Tablas!$C$2,VLOOKUP(V49,Tablas!$B$2:$C$13,2,FALSE))</f>
        <v>4</v>
      </c>
      <c r="X49" s="357">
        <f>VLOOKUP(W49,Tablas!$A$2:$C$13,3,FALSE)</f>
        <v>4</v>
      </c>
      <c r="Y49" s="368" t="str">
        <f t="shared" si="67"/>
        <v/>
      </c>
      <c r="Z49" s="368" t="str">
        <f t="shared" si="68"/>
        <v/>
      </c>
      <c r="AA49" s="368">
        <f t="shared" si="69"/>
        <v>0</v>
      </c>
      <c r="AB49" s="368" t="str">
        <f t="shared" si="70"/>
        <v/>
      </c>
      <c r="AC49" s="368" t="str">
        <f t="shared" si="71"/>
        <v/>
      </c>
      <c r="AD49" s="368" t="str">
        <f t="shared" si="72"/>
        <v/>
      </c>
    </row>
    <row r="50" spans="1:30" s="6" customFormat="1" ht="15.75" thickBot="1" x14ac:dyDescent="0.3">
      <c r="A50" s="794"/>
      <c r="B50" s="794"/>
      <c r="C50" s="448" t="s">
        <v>294</v>
      </c>
      <c r="D50" s="204"/>
      <c r="E50" s="200" t="s">
        <v>68</v>
      </c>
      <c r="F50" s="770"/>
      <c r="G50" s="201"/>
      <c r="H50" s="201"/>
      <c r="I50" s="201"/>
      <c r="J50" s="201"/>
      <c r="K50" s="213"/>
      <c r="L50" s="201"/>
      <c r="M50" s="201"/>
      <c r="N50" s="201"/>
      <c r="O50" s="201"/>
      <c r="P50" s="201"/>
      <c r="Q50" s="215"/>
      <c r="R50" s="214"/>
      <c r="S50" s="108">
        <f t="shared" si="73"/>
        <v>0</v>
      </c>
      <c r="T50" s="369">
        <f t="shared" si="65"/>
        <v>0</v>
      </c>
      <c r="U50" s="291">
        <f t="shared" si="39"/>
        <v>0</v>
      </c>
      <c r="V50" s="93" t="s">
        <v>229</v>
      </c>
      <c r="W50" s="356">
        <f>IF(V50=Tablas!$B$2,Tablas!$C$2,VLOOKUP(V50,Tablas!$B$2:$C$13,2,FALSE))</f>
        <v>4</v>
      </c>
      <c r="X50" s="357">
        <f>VLOOKUP(W50,Tablas!$A$2:$C$13,3,FALSE)</f>
        <v>4</v>
      </c>
      <c r="Y50" s="368" t="str">
        <f t="shared" si="67"/>
        <v/>
      </c>
      <c r="Z50" s="368" t="str">
        <f t="shared" si="68"/>
        <v/>
      </c>
      <c r="AA50" s="368">
        <f t="shared" si="69"/>
        <v>0</v>
      </c>
      <c r="AB50" s="368" t="str">
        <f t="shared" si="70"/>
        <v/>
      </c>
      <c r="AC50" s="368" t="str">
        <f t="shared" si="71"/>
        <v/>
      </c>
      <c r="AD50" s="368" t="str">
        <f t="shared" si="72"/>
        <v/>
      </c>
    </row>
    <row r="51" spans="1:30" s="6" customFormat="1" ht="15.75" thickBot="1" x14ac:dyDescent="0.3">
      <c r="A51" s="794"/>
      <c r="B51" s="794"/>
      <c r="C51" s="448" t="s">
        <v>294</v>
      </c>
      <c r="D51" s="204"/>
      <c r="E51" s="200" t="s">
        <v>68</v>
      </c>
      <c r="F51" s="770"/>
      <c r="G51" s="201"/>
      <c r="H51" s="201"/>
      <c r="I51" s="201"/>
      <c r="J51" s="201"/>
      <c r="K51" s="213"/>
      <c r="L51" s="201"/>
      <c r="M51" s="201"/>
      <c r="N51" s="201"/>
      <c r="O51" s="201"/>
      <c r="P51" s="201"/>
      <c r="Q51" s="201"/>
      <c r="R51" s="214"/>
      <c r="S51" s="108">
        <f t="shared" si="73"/>
        <v>0</v>
      </c>
      <c r="T51" s="369">
        <f t="shared" si="65"/>
        <v>0</v>
      </c>
      <c r="U51" s="291">
        <f t="shared" si="39"/>
        <v>0</v>
      </c>
      <c r="V51" s="93" t="s">
        <v>229</v>
      </c>
      <c r="W51" s="356">
        <f>IF(V51=Tablas!$B$2,Tablas!$C$2,VLOOKUP(V51,Tablas!$B$2:$C$13,2,FALSE))</f>
        <v>4</v>
      </c>
      <c r="X51" s="357">
        <f>VLOOKUP(W51,Tablas!$A$2:$C$13,3,FALSE)</f>
        <v>4</v>
      </c>
      <c r="Y51" s="368" t="str">
        <f t="shared" si="67"/>
        <v/>
      </c>
      <c r="Z51" s="368" t="str">
        <f t="shared" si="68"/>
        <v/>
      </c>
      <c r="AA51" s="368">
        <f t="shared" si="69"/>
        <v>0</v>
      </c>
      <c r="AB51" s="368" t="str">
        <f t="shared" si="70"/>
        <v/>
      </c>
      <c r="AC51" s="368" t="str">
        <f t="shared" si="71"/>
        <v/>
      </c>
      <c r="AD51" s="368" t="str">
        <f t="shared" si="72"/>
        <v/>
      </c>
    </row>
    <row r="52" spans="1:30" s="6" customFormat="1" ht="15.75" thickBot="1" x14ac:dyDescent="0.3">
      <c r="A52" s="794"/>
      <c r="B52" s="794"/>
      <c r="C52" s="448" t="s">
        <v>285</v>
      </c>
      <c r="D52" s="204"/>
      <c r="E52" s="200" t="s">
        <v>68</v>
      </c>
      <c r="F52" s="770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15"/>
      <c r="R52" s="214"/>
      <c r="S52" s="108">
        <f t="shared" si="73"/>
        <v>0</v>
      </c>
      <c r="T52" s="369">
        <f t="shared" si="65"/>
        <v>0</v>
      </c>
      <c r="U52" s="291">
        <f t="shared" si="39"/>
        <v>0</v>
      </c>
      <c r="V52" s="93" t="s">
        <v>229</v>
      </c>
      <c r="W52" s="356">
        <f>IF(V52=Tablas!$B$2,Tablas!$C$2,VLOOKUP(V52,Tablas!$B$2:$C$13,2,FALSE))</f>
        <v>4</v>
      </c>
      <c r="X52" s="357">
        <f>VLOOKUP(W52,Tablas!$A$2:$C$13,3,FALSE)</f>
        <v>4</v>
      </c>
      <c r="Y52" s="368" t="str">
        <f t="shared" si="67"/>
        <v/>
      </c>
      <c r="Z52" s="368" t="str">
        <f t="shared" si="68"/>
        <v/>
      </c>
      <c r="AA52" s="368">
        <f t="shared" si="69"/>
        <v>0</v>
      </c>
      <c r="AB52" s="368" t="str">
        <f t="shared" si="70"/>
        <v/>
      </c>
      <c r="AC52" s="368" t="str">
        <f t="shared" si="71"/>
        <v/>
      </c>
      <c r="AD52" s="368" t="str">
        <f t="shared" si="72"/>
        <v/>
      </c>
    </row>
    <row r="53" spans="1:30" s="6" customFormat="1" ht="15.75" thickBot="1" x14ac:dyDescent="0.3">
      <c r="A53" s="794"/>
      <c r="B53" s="794"/>
      <c r="C53" s="448" t="s">
        <v>285</v>
      </c>
      <c r="D53" s="204"/>
      <c r="E53" s="200" t="s">
        <v>68</v>
      </c>
      <c r="F53" s="770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15"/>
      <c r="R53" s="214"/>
      <c r="S53" s="108">
        <f t="shared" si="73"/>
        <v>0</v>
      </c>
      <c r="T53" s="369">
        <f t="shared" si="65"/>
        <v>0</v>
      </c>
      <c r="U53" s="291">
        <f t="shared" si="39"/>
        <v>0</v>
      </c>
      <c r="V53" s="93" t="s">
        <v>229</v>
      </c>
      <c r="W53" s="356">
        <f>IF(V53=Tablas!$B$2,Tablas!$C$2,VLOOKUP(V53,Tablas!$B$2:$C$13,2,FALSE))</f>
        <v>4</v>
      </c>
      <c r="X53" s="357">
        <f>VLOOKUP(W53,Tablas!$A$2:$C$13,3,FALSE)</f>
        <v>4</v>
      </c>
      <c r="Y53" s="368" t="str">
        <f t="shared" si="67"/>
        <v/>
      </c>
      <c r="Z53" s="368" t="str">
        <f t="shared" si="68"/>
        <v/>
      </c>
      <c r="AA53" s="368">
        <f t="shared" si="69"/>
        <v>0</v>
      </c>
      <c r="AB53" s="368" t="str">
        <f t="shared" si="70"/>
        <v/>
      </c>
      <c r="AC53" s="368" t="str">
        <f t="shared" si="71"/>
        <v/>
      </c>
      <c r="AD53" s="368" t="str">
        <f t="shared" si="72"/>
        <v/>
      </c>
    </row>
    <row r="54" spans="1:30" s="6" customFormat="1" ht="15.75" thickBot="1" x14ac:dyDescent="0.3">
      <c r="A54" s="794"/>
      <c r="B54" s="794"/>
      <c r="C54" s="448" t="s">
        <v>293</v>
      </c>
      <c r="D54" s="204"/>
      <c r="E54" s="200" t="s">
        <v>68</v>
      </c>
      <c r="F54" s="770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15"/>
      <c r="R54" s="214"/>
      <c r="S54" s="108">
        <f t="shared" si="73"/>
        <v>0</v>
      </c>
      <c r="T54" s="369">
        <f t="shared" si="65"/>
        <v>0</v>
      </c>
      <c r="U54" s="291">
        <f t="shared" si="39"/>
        <v>0</v>
      </c>
      <c r="V54" s="93" t="s">
        <v>229</v>
      </c>
      <c r="W54" s="356">
        <f>IF(V54=Tablas!$B$2,Tablas!$C$2,VLOOKUP(V54,Tablas!$B$2:$C$13,2,FALSE))</f>
        <v>4</v>
      </c>
      <c r="X54" s="357">
        <f>VLOOKUP(W54,Tablas!$A$2:$C$13,3,FALSE)</f>
        <v>4</v>
      </c>
      <c r="Y54" s="368" t="str">
        <f t="shared" si="67"/>
        <v/>
      </c>
      <c r="Z54" s="368" t="str">
        <f t="shared" si="68"/>
        <v/>
      </c>
      <c r="AA54" s="368">
        <f t="shared" si="69"/>
        <v>0</v>
      </c>
      <c r="AB54" s="368" t="str">
        <f t="shared" si="70"/>
        <v/>
      </c>
      <c r="AC54" s="368" t="str">
        <f t="shared" si="71"/>
        <v/>
      </c>
      <c r="AD54" s="368" t="str">
        <f t="shared" si="72"/>
        <v/>
      </c>
    </row>
    <row r="55" spans="1:30" s="6" customFormat="1" ht="15.75" thickBot="1" x14ac:dyDescent="0.3">
      <c r="A55" s="794"/>
      <c r="B55" s="794"/>
      <c r="C55" s="448" t="s">
        <v>293</v>
      </c>
      <c r="D55" s="204"/>
      <c r="E55" s="200" t="s">
        <v>68</v>
      </c>
      <c r="F55" s="770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06"/>
      <c r="S55" s="108">
        <f t="shared" si="73"/>
        <v>0</v>
      </c>
      <c r="T55" s="369">
        <f t="shared" si="65"/>
        <v>0</v>
      </c>
      <c r="U55" s="286">
        <f t="shared" si="39"/>
        <v>0</v>
      </c>
      <c r="V55" s="93" t="s">
        <v>229</v>
      </c>
      <c r="W55" s="356">
        <f>IF(V55=Tablas!$B$2,Tablas!$C$2,VLOOKUP(V55,Tablas!$B$2:$C$13,2,FALSE))</f>
        <v>4</v>
      </c>
      <c r="X55" s="357">
        <f>VLOOKUP(W55,Tablas!$A$2:$C$13,3,FALSE)</f>
        <v>4</v>
      </c>
      <c r="Y55" s="368" t="str">
        <f t="shared" si="67"/>
        <v/>
      </c>
      <c r="Z55" s="368" t="str">
        <f t="shared" si="68"/>
        <v/>
      </c>
      <c r="AA55" s="368">
        <f t="shared" si="69"/>
        <v>0</v>
      </c>
      <c r="AB55" s="368" t="str">
        <f t="shared" si="70"/>
        <v/>
      </c>
      <c r="AC55" s="368" t="str">
        <f t="shared" si="71"/>
        <v/>
      </c>
      <c r="AD55" s="368" t="str">
        <f t="shared" si="72"/>
        <v/>
      </c>
    </row>
    <row r="56" spans="1:30" s="66" customFormat="1" ht="15.75" thickBot="1" x14ac:dyDescent="0.3">
      <c r="A56" s="794"/>
      <c r="B56" s="796"/>
      <c r="C56" s="446" t="s">
        <v>296</v>
      </c>
      <c r="D56" s="748">
        <f>+D47+D40</f>
        <v>3885.5800000000004</v>
      </c>
      <c r="E56" s="749">
        <f>+D31+D32</f>
        <v>172</v>
      </c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216"/>
      <c r="S56" s="98"/>
      <c r="T56" s="65">
        <f>SUM(T47:T55)</f>
        <v>0</v>
      </c>
      <c r="U56" s="65">
        <f>SUM(U48:U55)</f>
        <v>0</v>
      </c>
      <c r="V56" s="107"/>
      <c r="W56" s="107"/>
      <c r="X56" s="107"/>
      <c r="Y56" s="65">
        <f>SUM(Y47:Y55)</f>
        <v>0</v>
      </c>
      <c r="Z56" s="65">
        <f t="shared" ref="Z56:AD56" si="74">SUM(Z47:Z55)</f>
        <v>0</v>
      </c>
      <c r="AA56" s="65">
        <f t="shared" si="74"/>
        <v>0</v>
      </c>
      <c r="AB56" s="65">
        <f t="shared" si="74"/>
        <v>0</v>
      </c>
      <c r="AC56" s="65">
        <f t="shared" si="74"/>
        <v>0</v>
      </c>
      <c r="AD56" s="65">
        <f t="shared" si="74"/>
        <v>0</v>
      </c>
    </row>
    <row r="57" spans="1:30" s="66" customFormat="1" ht="15.75" thickBot="1" x14ac:dyDescent="0.3">
      <c r="A57" s="795"/>
      <c r="B57" s="68"/>
      <c r="C57" s="450" t="s">
        <v>295</v>
      </c>
      <c r="D57" s="217"/>
      <c r="E57" s="217"/>
      <c r="F57" s="218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98"/>
      <c r="T57" s="67">
        <f>SUM(T56,T46,T43,T36)</f>
        <v>0</v>
      </c>
      <c r="U57" s="67">
        <f>SUM(U56,U46,U43,U36)</f>
        <v>0</v>
      </c>
      <c r="V57" s="107"/>
      <c r="W57" s="107"/>
      <c r="X57" s="107"/>
      <c r="Y57" s="67">
        <f>SUM(Y56,Y46,Y43,Y36)</f>
        <v>0</v>
      </c>
      <c r="Z57" s="67">
        <f t="shared" ref="Z57:AD57" si="75">SUM(Z56,Z46,Z43,Z36)</f>
        <v>0</v>
      </c>
      <c r="AA57" s="67">
        <f t="shared" si="75"/>
        <v>0</v>
      </c>
      <c r="AB57" s="67">
        <f t="shared" si="75"/>
        <v>0</v>
      </c>
      <c r="AC57" s="67">
        <f t="shared" si="75"/>
        <v>0</v>
      </c>
      <c r="AD57" s="67">
        <f t="shared" si="75"/>
        <v>0</v>
      </c>
    </row>
    <row r="58" spans="1:30" s="6" customFormat="1" ht="15" customHeight="1" thickBot="1" x14ac:dyDescent="0.3">
      <c r="A58" s="793" t="s">
        <v>109</v>
      </c>
      <c r="B58" s="793" t="s">
        <v>277</v>
      </c>
      <c r="C58" s="444" t="s">
        <v>281</v>
      </c>
      <c r="D58" s="180"/>
      <c r="E58" s="181" t="s">
        <v>66</v>
      </c>
      <c r="F58" s="770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4"/>
      <c r="S58" s="108">
        <f>SUM(G58:R58)</f>
        <v>0</v>
      </c>
      <c r="T58" s="369">
        <f t="shared" ref="T58:T62" si="76">IF($F58=0,0,($D58/$F58)*$S58)</f>
        <v>0</v>
      </c>
      <c r="U58" s="287">
        <f>T58/1700</f>
        <v>0</v>
      </c>
      <c r="V58" s="93" t="s">
        <v>227</v>
      </c>
      <c r="W58" s="356">
        <f>IF(V58=Tablas!$B$2,Tablas!$C$2,VLOOKUP(V58,Tablas!$B$2:$C$13,2,FALSE))</f>
        <v>2</v>
      </c>
      <c r="X58" s="357">
        <f>VLOOKUP(W58,Tablas!$A$2:$C$13,3,FALSE)</f>
        <v>2</v>
      </c>
      <c r="Y58" s="368">
        <f t="shared" ref="Y58:Y62" si="77">IF($W58=2,($T58),"")</f>
        <v>0</v>
      </c>
      <c r="Z58" s="368" t="str">
        <f t="shared" ref="Z58:Z62" si="78">IF($W58=3,($T58),"")</f>
        <v/>
      </c>
      <c r="AA58" s="368" t="str">
        <f t="shared" ref="AA58:AA62" si="79">IF($W58=4,($T58),"")</f>
        <v/>
      </c>
      <c r="AB58" s="368" t="str">
        <f t="shared" ref="AB58:AB62" si="80">IF($W58=5,($T58),"")</f>
        <v/>
      </c>
      <c r="AC58" s="368" t="str">
        <f t="shared" ref="AC58:AC62" si="81">IF($W58=6,($T58),"")</f>
        <v/>
      </c>
      <c r="AD58" s="368" t="str">
        <f t="shared" ref="AD58:AD62" si="82">IF($W58=7,($T58),"")</f>
        <v/>
      </c>
    </row>
    <row r="59" spans="1:30" s="6" customFormat="1" ht="15.75" thickBot="1" x14ac:dyDescent="0.3">
      <c r="A59" s="794"/>
      <c r="B59" s="794"/>
      <c r="C59" s="445" t="s">
        <v>282</v>
      </c>
      <c r="D59" s="185"/>
      <c r="E59" s="186" t="s">
        <v>66</v>
      </c>
      <c r="F59" s="770"/>
      <c r="G59" s="187"/>
      <c r="H59" s="187"/>
      <c r="I59" s="187"/>
      <c r="J59" s="58"/>
      <c r="K59" s="187"/>
      <c r="L59" s="58"/>
      <c r="M59" s="187"/>
      <c r="N59" s="187"/>
      <c r="O59" s="187"/>
      <c r="P59" s="187"/>
      <c r="Q59" s="187"/>
      <c r="R59" s="188"/>
      <c r="S59" s="108">
        <f>SUM(G59:R59)</f>
        <v>0</v>
      </c>
      <c r="T59" s="369">
        <f t="shared" si="76"/>
        <v>0</v>
      </c>
      <c r="U59" s="291">
        <f>T59/1700</f>
        <v>0</v>
      </c>
      <c r="V59" s="93" t="s">
        <v>227</v>
      </c>
      <c r="W59" s="356">
        <f>IF(V59=Tablas!$B$2,Tablas!$C$2,VLOOKUP(V59,Tablas!$B$2:$C$13,2,FALSE))</f>
        <v>2</v>
      </c>
      <c r="X59" s="357">
        <f>VLOOKUP(W59,Tablas!$A$2:$C$13,3,FALSE)</f>
        <v>2</v>
      </c>
      <c r="Y59" s="368">
        <f t="shared" si="77"/>
        <v>0</v>
      </c>
      <c r="Z59" s="368" t="str">
        <f t="shared" si="78"/>
        <v/>
      </c>
      <c r="AA59" s="368" t="str">
        <f t="shared" si="79"/>
        <v/>
      </c>
      <c r="AB59" s="368" t="str">
        <f t="shared" si="80"/>
        <v/>
      </c>
      <c r="AC59" s="368" t="str">
        <f t="shared" si="81"/>
        <v/>
      </c>
      <c r="AD59" s="368" t="str">
        <f t="shared" si="82"/>
        <v/>
      </c>
    </row>
    <row r="60" spans="1:30" s="6" customFormat="1" ht="15.75" thickBot="1" x14ac:dyDescent="0.3">
      <c r="A60" s="794"/>
      <c r="B60" s="794"/>
      <c r="C60" s="445" t="s">
        <v>283</v>
      </c>
      <c r="D60" s="189"/>
      <c r="E60" s="186" t="s">
        <v>66</v>
      </c>
      <c r="F60" s="770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90"/>
      <c r="R60" s="191"/>
      <c r="S60" s="108">
        <f>SUM(G60:R60)</f>
        <v>0</v>
      </c>
      <c r="T60" s="369">
        <f t="shared" si="76"/>
        <v>0</v>
      </c>
      <c r="U60" s="291">
        <f>T60/1700</f>
        <v>0</v>
      </c>
      <c r="V60" s="93" t="s">
        <v>227</v>
      </c>
      <c r="W60" s="356">
        <f>IF(V60=Tablas!$B$2,Tablas!$C$2,VLOOKUP(V60,Tablas!$B$2:$C$13,2,FALSE))</f>
        <v>2</v>
      </c>
      <c r="X60" s="357">
        <f>VLOOKUP(W60,Tablas!$A$2:$C$13,3,FALSE)</f>
        <v>2</v>
      </c>
      <c r="Y60" s="368">
        <f t="shared" si="77"/>
        <v>0</v>
      </c>
      <c r="Z60" s="368" t="str">
        <f t="shared" si="78"/>
        <v/>
      </c>
      <c r="AA60" s="368" t="str">
        <f t="shared" si="79"/>
        <v/>
      </c>
      <c r="AB60" s="368" t="str">
        <f t="shared" si="80"/>
        <v/>
      </c>
      <c r="AC60" s="368" t="str">
        <f t="shared" si="81"/>
        <v/>
      </c>
      <c r="AD60" s="368" t="str">
        <f t="shared" si="82"/>
        <v/>
      </c>
    </row>
    <row r="61" spans="1:30" s="6" customFormat="1" ht="15.75" thickBot="1" x14ac:dyDescent="0.3">
      <c r="A61" s="794"/>
      <c r="B61" s="794"/>
      <c r="C61" s="445" t="s">
        <v>284</v>
      </c>
      <c r="D61" s="185"/>
      <c r="E61" s="186" t="s">
        <v>66</v>
      </c>
      <c r="F61" s="770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90"/>
      <c r="R61" s="191"/>
      <c r="S61" s="108">
        <f>SUM(G61:R61)</f>
        <v>0</v>
      </c>
      <c r="T61" s="369">
        <f t="shared" si="76"/>
        <v>0</v>
      </c>
      <c r="U61" s="291">
        <f>T61/1700</f>
        <v>0</v>
      </c>
      <c r="V61" s="93" t="s">
        <v>227</v>
      </c>
      <c r="W61" s="356">
        <f>IF(V61=Tablas!$B$2,Tablas!$C$2,VLOOKUP(V61,Tablas!$B$2:$C$13,2,FALSE))</f>
        <v>2</v>
      </c>
      <c r="X61" s="357">
        <f>VLOOKUP(W61,Tablas!$A$2:$C$13,3,FALSE)</f>
        <v>2</v>
      </c>
      <c r="Y61" s="368">
        <f t="shared" si="77"/>
        <v>0</v>
      </c>
      <c r="Z61" s="368" t="str">
        <f t="shared" si="78"/>
        <v/>
      </c>
      <c r="AA61" s="368" t="str">
        <f t="shared" si="79"/>
        <v/>
      </c>
      <c r="AB61" s="368" t="str">
        <f t="shared" si="80"/>
        <v/>
      </c>
      <c r="AC61" s="368" t="str">
        <f t="shared" si="81"/>
        <v/>
      </c>
      <c r="AD61" s="368" t="str">
        <f t="shared" si="82"/>
        <v/>
      </c>
    </row>
    <row r="62" spans="1:30" s="6" customFormat="1" ht="15.75" thickBot="1" x14ac:dyDescent="0.3">
      <c r="A62" s="794"/>
      <c r="B62" s="794"/>
      <c r="C62" s="445" t="s">
        <v>285</v>
      </c>
      <c r="D62" s="186"/>
      <c r="E62" s="186" t="s">
        <v>67</v>
      </c>
      <c r="F62" s="770"/>
      <c r="G62" s="187"/>
      <c r="H62" s="187"/>
      <c r="I62" s="187"/>
      <c r="J62" s="187"/>
      <c r="K62" s="187"/>
      <c r="L62" s="192"/>
      <c r="M62" s="187"/>
      <c r="N62" s="187"/>
      <c r="O62" s="187"/>
      <c r="P62" s="187"/>
      <c r="Q62" s="187"/>
      <c r="R62" s="193"/>
      <c r="S62" s="108">
        <f>SUM(G62:R62)</f>
        <v>0</v>
      </c>
      <c r="T62" s="369">
        <f t="shared" si="76"/>
        <v>0</v>
      </c>
      <c r="U62" s="286">
        <f>T62/1700</f>
        <v>0</v>
      </c>
      <c r="V62" s="93" t="s">
        <v>227</v>
      </c>
      <c r="W62" s="356">
        <f>IF(V62=Tablas!$B$2,Tablas!$C$2,VLOOKUP(V62,Tablas!$B$2:$C$13,2,FALSE))</f>
        <v>2</v>
      </c>
      <c r="X62" s="357">
        <f>VLOOKUP(W62,Tablas!$A$2:$C$13,3,FALSE)</f>
        <v>2</v>
      </c>
      <c r="Y62" s="368">
        <f t="shared" si="77"/>
        <v>0</v>
      </c>
      <c r="Z62" s="368" t="str">
        <f t="shared" si="78"/>
        <v/>
      </c>
      <c r="AA62" s="368" t="str">
        <f t="shared" si="79"/>
        <v/>
      </c>
      <c r="AB62" s="368" t="str">
        <f t="shared" si="80"/>
        <v/>
      </c>
      <c r="AC62" s="368" t="str">
        <f t="shared" si="81"/>
        <v/>
      </c>
      <c r="AD62" s="368" t="str">
        <f t="shared" si="82"/>
        <v/>
      </c>
    </row>
    <row r="63" spans="1:30" s="66" customFormat="1" ht="15.75" thickBot="1" x14ac:dyDescent="0.3">
      <c r="A63" s="794"/>
      <c r="B63" s="795"/>
      <c r="C63" s="446" t="s">
        <v>286</v>
      </c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5"/>
      <c r="S63" s="98"/>
      <c r="T63" s="65">
        <f>SUM(T58:T62)</f>
        <v>0</v>
      </c>
      <c r="U63" s="65">
        <f>SUM(U58:U62)</f>
        <v>0</v>
      </c>
      <c r="V63" s="107"/>
      <c r="W63" s="107"/>
      <c r="X63" s="107"/>
      <c r="Y63" s="65">
        <f t="shared" ref="Y63:AD63" si="83">SUM(Y58:Y62)</f>
        <v>0</v>
      </c>
      <c r="Z63" s="65">
        <f t="shared" si="83"/>
        <v>0</v>
      </c>
      <c r="AA63" s="65">
        <f t="shared" si="83"/>
        <v>0</v>
      </c>
      <c r="AB63" s="65">
        <f t="shared" si="83"/>
        <v>0</v>
      </c>
      <c r="AC63" s="65">
        <f t="shared" si="83"/>
        <v>0</v>
      </c>
      <c r="AD63" s="65">
        <f t="shared" si="83"/>
        <v>0</v>
      </c>
    </row>
    <row r="64" spans="1:30" s="6" customFormat="1" ht="15.75" thickBot="1" x14ac:dyDescent="0.3">
      <c r="A64" s="794"/>
      <c r="B64" s="793" t="s">
        <v>278</v>
      </c>
      <c r="C64" s="447" t="s">
        <v>287</v>
      </c>
      <c r="D64" s="196"/>
      <c r="E64" s="196" t="s">
        <v>66</v>
      </c>
      <c r="F64" s="770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8"/>
      <c r="S64" s="108">
        <f t="shared" ref="S64:S69" si="84">SUM(G64:R64)</f>
        <v>0</v>
      </c>
      <c r="T64" s="369">
        <f t="shared" ref="T64:T69" si="85">IF($F64=0,0,($D64/$F64)*$S64)</f>
        <v>0</v>
      </c>
      <c r="U64" s="287">
        <f t="shared" ref="U64:U69" si="86">T64/1700</f>
        <v>0</v>
      </c>
      <c r="V64" s="93" t="s">
        <v>227</v>
      </c>
      <c r="W64" s="356">
        <f>IF(V64=Tablas!$B$2,Tablas!$C$2,VLOOKUP(V64,Tablas!$B$2:$C$13,2,FALSE))</f>
        <v>2</v>
      </c>
      <c r="X64" s="357">
        <f>VLOOKUP(W64,Tablas!$A$2:$C$13,3,FALSE)</f>
        <v>2</v>
      </c>
      <c r="Y64" s="368">
        <f t="shared" ref="Y64:Y69" si="87">IF($W64=2,($T64),"")</f>
        <v>0</v>
      </c>
      <c r="Z64" s="368" t="str">
        <f t="shared" ref="Z64:Z69" si="88">IF($W64=3,($T64),"")</f>
        <v/>
      </c>
      <c r="AA64" s="368" t="str">
        <f t="shared" ref="AA64:AA69" si="89">IF($W64=4,($T64),"")</f>
        <v/>
      </c>
      <c r="AB64" s="368" t="str">
        <f t="shared" ref="AB64:AB69" si="90">IF($W64=5,($T64),"")</f>
        <v/>
      </c>
      <c r="AC64" s="368" t="str">
        <f t="shared" ref="AC64:AC69" si="91">IF($W64=6,($T64),"")</f>
        <v/>
      </c>
      <c r="AD64" s="368" t="str">
        <f t="shared" ref="AD64:AD69" si="92">IF($W64=7,($T64),"")</f>
        <v/>
      </c>
    </row>
    <row r="65" spans="1:30" s="6" customFormat="1" ht="15.75" thickBot="1" x14ac:dyDescent="0.3">
      <c r="A65" s="794"/>
      <c r="B65" s="794"/>
      <c r="C65" s="445" t="s">
        <v>281</v>
      </c>
      <c r="D65" s="199"/>
      <c r="E65" s="200" t="s">
        <v>66</v>
      </c>
      <c r="F65" s="770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188"/>
      <c r="S65" s="108">
        <f t="shared" si="84"/>
        <v>0</v>
      </c>
      <c r="T65" s="369">
        <f t="shared" si="85"/>
        <v>0</v>
      </c>
      <c r="U65" s="291">
        <f t="shared" si="86"/>
        <v>0</v>
      </c>
      <c r="V65" s="93" t="s">
        <v>227</v>
      </c>
      <c r="W65" s="356">
        <f>IF(V65=Tablas!$B$2,Tablas!$C$2,VLOOKUP(V65,Tablas!$B$2:$C$13,2,FALSE))</f>
        <v>2</v>
      </c>
      <c r="X65" s="357">
        <f>VLOOKUP(W65,Tablas!$A$2:$C$13,3,FALSE)</f>
        <v>2</v>
      </c>
      <c r="Y65" s="368">
        <f t="shared" si="87"/>
        <v>0</v>
      </c>
      <c r="Z65" s="368" t="str">
        <f t="shared" si="88"/>
        <v/>
      </c>
      <c r="AA65" s="368" t="str">
        <f t="shared" si="89"/>
        <v/>
      </c>
      <c r="AB65" s="368" t="str">
        <f t="shared" si="90"/>
        <v/>
      </c>
      <c r="AC65" s="368" t="str">
        <f t="shared" si="91"/>
        <v/>
      </c>
      <c r="AD65" s="368" t="str">
        <f t="shared" si="92"/>
        <v/>
      </c>
    </row>
    <row r="66" spans="1:30" s="6" customFormat="1" ht="15.75" thickBot="1" x14ac:dyDescent="0.3">
      <c r="A66" s="794"/>
      <c r="B66" s="794"/>
      <c r="C66" s="448" t="s">
        <v>282</v>
      </c>
      <c r="D66" s="199"/>
      <c r="E66" s="200" t="s">
        <v>66</v>
      </c>
      <c r="F66" s="770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191"/>
      <c r="S66" s="108">
        <f t="shared" si="84"/>
        <v>0</v>
      </c>
      <c r="T66" s="369">
        <f t="shared" si="85"/>
        <v>0</v>
      </c>
      <c r="U66" s="291">
        <f t="shared" si="86"/>
        <v>0</v>
      </c>
      <c r="V66" s="93" t="s">
        <v>227</v>
      </c>
      <c r="W66" s="356">
        <f>IF(V66=Tablas!$B$2,Tablas!$C$2,VLOOKUP(V66,Tablas!$B$2:$C$13,2,FALSE))</f>
        <v>2</v>
      </c>
      <c r="X66" s="357">
        <f>VLOOKUP(W66,Tablas!$A$2:$C$13,3,FALSE)</f>
        <v>2</v>
      </c>
      <c r="Y66" s="368">
        <f t="shared" si="87"/>
        <v>0</v>
      </c>
      <c r="Z66" s="368" t="str">
        <f t="shared" si="88"/>
        <v/>
      </c>
      <c r="AA66" s="368" t="str">
        <f t="shared" si="89"/>
        <v/>
      </c>
      <c r="AB66" s="368" t="str">
        <f t="shared" si="90"/>
        <v/>
      </c>
      <c r="AC66" s="368" t="str">
        <f t="shared" si="91"/>
        <v/>
      </c>
      <c r="AD66" s="368" t="str">
        <f t="shared" si="92"/>
        <v/>
      </c>
    </row>
    <row r="67" spans="1:30" s="6" customFormat="1" ht="15.75" thickBot="1" x14ac:dyDescent="0.3">
      <c r="A67" s="794"/>
      <c r="B67" s="794"/>
      <c r="C67" s="448" t="s">
        <v>283</v>
      </c>
      <c r="D67" s="204"/>
      <c r="E67" s="200" t="s">
        <v>66</v>
      </c>
      <c r="F67" s="770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191"/>
      <c r="S67" s="108">
        <f t="shared" si="84"/>
        <v>0</v>
      </c>
      <c r="T67" s="369">
        <f t="shared" si="85"/>
        <v>0</v>
      </c>
      <c r="U67" s="291">
        <f t="shared" si="86"/>
        <v>0</v>
      </c>
      <c r="V67" s="93" t="s">
        <v>227</v>
      </c>
      <c r="W67" s="356">
        <f>IF(V67=Tablas!$B$2,Tablas!$C$2,VLOOKUP(V67,Tablas!$B$2:$C$13,2,FALSE))</f>
        <v>2</v>
      </c>
      <c r="X67" s="357">
        <f>VLOOKUP(W67,Tablas!$A$2:$C$13,3,FALSE)</f>
        <v>2</v>
      </c>
      <c r="Y67" s="368">
        <f t="shared" si="87"/>
        <v>0</v>
      </c>
      <c r="Z67" s="368" t="str">
        <f t="shared" si="88"/>
        <v/>
      </c>
      <c r="AA67" s="368" t="str">
        <f t="shared" si="89"/>
        <v/>
      </c>
      <c r="AB67" s="368" t="str">
        <f t="shared" si="90"/>
        <v/>
      </c>
      <c r="AC67" s="368" t="str">
        <f t="shared" si="91"/>
        <v/>
      </c>
      <c r="AD67" s="368" t="str">
        <f t="shared" si="92"/>
        <v/>
      </c>
    </row>
    <row r="68" spans="1:30" s="6" customFormat="1" ht="15.75" thickBot="1" x14ac:dyDescent="0.3">
      <c r="A68" s="794"/>
      <c r="B68" s="794"/>
      <c r="C68" s="448" t="s">
        <v>284</v>
      </c>
      <c r="D68" s="199"/>
      <c r="E68" s="200" t="s">
        <v>66</v>
      </c>
      <c r="F68" s="770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193"/>
      <c r="S68" s="108">
        <f t="shared" si="84"/>
        <v>0</v>
      </c>
      <c r="T68" s="369">
        <f t="shared" si="85"/>
        <v>0</v>
      </c>
      <c r="U68" s="291">
        <f t="shared" si="86"/>
        <v>0</v>
      </c>
      <c r="V68" s="93" t="s">
        <v>227</v>
      </c>
      <c r="W68" s="356">
        <f>IF(V68=Tablas!$B$2,Tablas!$C$2,VLOOKUP(V68,Tablas!$B$2:$C$13,2,FALSE))</f>
        <v>2</v>
      </c>
      <c r="X68" s="357">
        <f>VLOOKUP(W68,Tablas!$A$2:$C$13,3,FALSE)</f>
        <v>2</v>
      </c>
      <c r="Y68" s="368">
        <f t="shared" si="87"/>
        <v>0</v>
      </c>
      <c r="Z68" s="368" t="str">
        <f t="shared" si="88"/>
        <v/>
      </c>
      <c r="AA68" s="368" t="str">
        <f t="shared" si="89"/>
        <v/>
      </c>
      <c r="AB68" s="368" t="str">
        <f t="shared" si="90"/>
        <v/>
      </c>
      <c r="AC68" s="368" t="str">
        <f t="shared" si="91"/>
        <v/>
      </c>
      <c r="AD68" s="368" t="str">
        <f t="shared" si="92"/>
        <v/>
      </c>
    </row>
    <row r="69" spans="1:30" s="6" customFormat="1" ht="15.75" thickBot="1" x14ac:dyDescent="0.3">
      <c r="A69" s="794"/>
      <c r="B69" s="794"/>
      <c r="C69" s="448" t="s">
        <v>285</v>
      </c>
      <c r="D69" s="200"/>
      <c r="E69" s="200" t="s">
        <v>66</v>
      </c>
      <c r="F69" s="770"/>
      <c r="G69" s="201"/>
      <c r="H69" s="201"/>
      <c r="I69" s="201"/>
      <c r="J69" s="201"/>
      <c r="K69" s="201"/>
      <c r="L69" s="205"/>
      <c r="M69" s="201"/>
      <c r="N69" s="201"/>
      <c r="O69" s="201"/>
      <c r="P69" s="201"/>
      <c r="Q69" s="201"/>
      <c r="R69" s="206"/>
      <c r="S69" s="108">
        <f t="shared" si="84"/>
        <v>0</v>
      </c>
      <c r="T69" s="369">
        <f t="shared" si="85"/>
        <v>0</v>
      </c>
      <c r="U69" s="286">
        <f t="shared" si="86"/>
        <v>0</v>
      </c>
      <c r="V69" s="93" t="s">
        <v>227</v>
      </c>
      <c r="W69" s="356">
        <f>IF(V69=Tablas!$B$2,Tablas!$C$2,VLOOKUP(V69,Tablas!$B$2:$C$13,2,FALSE))</f>
        <v>2</v>
      </c>
      <c r="X69" s="357">
        <f>VLOOKUP(W69,Tablas!$A$2:$C$13,3,FALSE)</f>
        <v>2</v>
      </c>
      <c r="Y69" s="368">
        <f t="shared" si="87"/>
        <v>0</v>
      </c>
      <c r="Z69" s="368" t="str">
        <f t="shared" si="88"/>
        <v/>
      </c>
      <c r="AA69" s="368" t="str">
        <f t="shared" si="89"/>
        <v/>
      </c>
      <c r="AB69" s="368" t="str">
        <f t="shared" si="90"/>
        <v/>
      </c>
      <c r="AC69" s="368" t="str">
        <f t="shared" si="91"/>
        <v/>
      </c>
      <c r="AD69" s="368" t="str">
        <f t="shared" si="92"/>
        <v/>
      </c>
    </row>
    <row r="70" spans="1:30" s="66" customFormat="1" ht="15.75" thickBot="1" x14ac:dyDescent="0.3">
      <c r="A70" s="794"/>
      <c r="B70" s="795"/>
      <c r="C70" s="446" t="s">
        <v>288</v>
      </c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5"/>
      <c r="S70" s="98"/>
      <c r="T70" s="65">
        <f>SUM(T64:T69)</f>
        <v>0</v>
      </c>
      <c r="U70" s="65">
        <f>SUM(U64:U69)</f>
        <v>0</v>
      </c>
      <c r="V70" s="107"/>
      <c r="W70" s="107"/>
      <c r="X70" s="107"/>
      <c r="Y70" s="65">
        <f t="shared" ref="Y70:AD70" si="93">SUM(Y64:Y69)</f>
        <v>0</v>
      </c>
      <c r="Z70" s="65">
        <f t="shared" si="93"/>
        <v>0</v>
      </c>
      <c r="AA70" s="65">
        <f t="shared" si="93"/>
        <v>0</v>
      </c>
      <c r="AB70" s="65">
        <f t="shared" si="93"/>
        <v>0</v>
      </c>
      <c r="AC70" s="65">
        <f t="shared" si="93"/>
        <v>0</v>
      </c>
      <c r="AD70" s="65">
        <f t="shared" si="93"/>
        <v>0</v>
      </c>
    </row>
    <row r="71" spans="1:30" s="6" customFormat="1" ht="15.75" thickBot="1" x14ac:dyDescent="0.3">
      <c r="A71" s="794"/>
      <c r="B71" s="793" t="s">
        <v>279</v>
      </c>
      <c r="C71" s="447" t="s">
        <v>289</v>
      </c>
      <c r="D71" s="208"/>
      <c r="E71" s="196" t="s">
        <v>66</v>
      </c>
      <c r="F71" s="770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198"/>
      <c r="S71" s="108">
        <f>SUM(G71:R71)</f>
        <v>0</v>
      </c>
      <c r="T71" s="369">
        <f t="shared" ref="T71:T72" si="94">IF($F71=0,0,($D71/$F71)*$S71)</f>
        <v>0</v>
      </c>
      <c r="U71" s="287">
        <f>T71/1700</f>
        <v>0</v>
      </c>
      <c r="V71" s="93" t="s">
        <v>227</v>
      </c>
      <c r="W71" s="356">
        <f>IF(V71=Tablas!$B$2,Tablas!$C$2,VLOOKUP(V71,Tablas!$B$2:$C$13,2,FALSE))</f>
        <v>2</v>
      </c>
      <c r="X71" s="357">
        <f>VLOOKUP(W71,Tablas!$A$2:$C$13,3,FALSE)</f>
        <v>2</v>
      </c>
      <c r="Y71" s="368">
        <f t="shared" ref="Y71:Y72" si="95">IF($W71=2,($T71),"")</f>
        <v>0</v>
      </c>
      <c r="Z71" s="368" t="str">
        <f t="shared" ref="Z71:Z72" si="96">IF($W71=3,($T71),"")</f>
        <v/>
      </c>
      <c r="AA71" s="368" t="str">
        <f t="shared" ref="AA71:AA72" si="97">IF($W71=4,($T71),"")</f>
        <v/>
      </c>
      <c r="AB71" s="368" t="str">
        <f t="shared" ref="AB71:AB72" si="98">IF($W71=5,($T71),"")</f>
        <v/>
      </c>
      <c r="AC71" s="368" t="str">
        <f t="shared" ref="AC71:AC72" si="99">IF($W71=6,($T71),"")</f>
        <v/>
      </c>
      <c r="AD71" s="368" t="str">
        <f t="shared" ref="AD71:AD72" si="100">IF($W71=7,($T71),"")</f>
        <v/>
      </c>
    </row>
    <row r="72" spans="1:30" s="6" customFormat="1" ht="15.75" thickBot="1" x14ac:dyDescent="0.3">
      <c r="A72" s="794"/>
      <c r="B72" s="794"/>
      <c r="C72" s="448" t="s">
        <v>281</v>
      </c>
      <c r="D72" s="204"/>
      <c r="E72" s="200" t="s">
        <v>66</v>
      </c>
      <c r="F72" s="770"/>
      <c r="G72" s="205"/>
      <c r="H72" s="205"/>
      <c r="I72" s="205"/>
      <c r="J72" s="205"/>
      <c r="K72" s="205"/>
      <c r="L72" s="205"/>
      <c r="M72" s="205"/>
      <c r="N72" s="205"/>
      <c r="O72" s="205"/>
      <c r="P72" s="205"/>
      <c r="Q72" s="205"/>
      <c r="R72" s="206"/>
      <c r="S72" s="108">
        <f>SUM(G72:R72)</f>
        <v>0</v>
      </c>
      <c r="T72" s="369">
        <f t="shared" si="94"/>
        <v>0</v>
      </c>
      <c r="U72" s="286">
        <f>T72/1700</f>
        <v>0</v>
      </c>
      <c r="V72" s="93" t="s">
        <v>227</v>
      </c>
      <c r="W72" s="356">
        <f>IF(V72=Tablas!$B$2,Tablas!$C$2,VLOOKUP(V72,Tablas!$B$2:$C$13,2,FALSE))</f>
        <v>2</v>
      </c>
      <c r="X72" s="357">
        <f>VLOOKUP(W72,Tablas!$A$2:$C$13,3,FALSE)</f>
        <v>2</v>
      </c>
      <c r="Y72" s="368">
        <f t="shared" si="95"/>
        <v>0</v>
      </c>
      <c r="Z72" s="368" t="str">
        <f t="shared" si="96"/>
        <v/>
      </c>
      <c r="AA72" s="368" t="str">
        <f t="shared" si="97"/>
        <v/>
      </c>
      <c r="AB72" s="368" t="str">
        <f t="shared" si="98"/>
        <v/>
      </c>
      <c r="AC72" s="368" t="str">
        <f t="shared" si="99"/>
        <v/>
      </c>
      <c r="AD72" s="368" t="str">
        <f t="shared" si="100"/>
        <v/>
      </c>
    </row>
    <row r="73" spans="1:30" s="66" customFormat="1" ht="15.75" thickBot="1" x14ac:dyDescent="0.3">
      <c r="A73" s="794"/>
      <c r="B73" s="795"/>
      <c r="C73" s="446" t="s">
        <v>290</v>
      </c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5"/>
      <c r="S73" s="98"/>
      <c r="T73" s="65">
        <f>SUM(T71:T72)</f>
        <v>0</v>
      </c>
      <c r="U73" s="65">
        <f>SUM(U71:U72)</f>
        <v>0</v>
      </c>
      <c r="V73" s="107"/>
      <c r="W73" s="107"/>
      <c r="X73" s="107"/>
      <c r="Y73" s="65">
        <f t="shared" ref="Y73:AD73" si="101">SUM(Y71:Y72)</f>
        <v>0</v>
      </c>
      <c r="Z73" s="65">
        <f t="shared" si="101"/>
        <v>0</v>
      </c>
      <c r="AA73" s="65">
        <f t="shared" si="101"/>
        <v>0</v>
      </c>
      <c r="AB73" s="65">
        <f t="shared" si="101"/>
        <v>0</v>
      </c>
      <c r="AC73" s="65">
        <f t="shared" si="101"/>
        <v>0</v>
      </c>
      <c r="AD73" s="65">
        <f t="shared" si="101"/>
        <v>0</v>
      </c>
    </row>
    <row r="74" spans="1:30" s="6" customFormat="1" ht="15.75" customHeight="1" thickBot="1" x14ac:dyDescent="0.3">
      <c r="A74" s="794"/>
      <c r="B74" s="314"/>
      <c r="C74" s="447" t="s">
        <v>291</v>
      </c>
      <c r="D74" s="324"/>
      <c r="E74" s="325" t="s">
        <v>66</v>
      </c>
      <c r="F74" s="770"/>
      <c r="G74" s="326"/>
      <c r="H74" s="326"/>
      <c r="I74" s="327"/>
      <c r="J74" s="327"/>
      <c r="K74" s="327"/>
      <c r="L74" s="326"/>
      <c r="M74" s="326"/>
      <c r="N74" s="326"/>
      <c r="O74" s="326"/>
      <c r="P74" s="326"/>
      <c r="Q74" s="329"/>
      <c r="R74" s="198"/>
      <c r="S74" s="312">
        <f t="shared" ref="S74" si="102">SUM(G74:R74)</f>
        <v>0</v>
      </c>
      <c r="T74" s="369">
        <f t="shared" ref="T74:T82" si="103">IF($F74=0,0,($D74/$F74)*$S74)</f>
        <v>0</v>
      </c>
      <c r="U74" s="112">
        <f t="shared" ref="U74" si="104">T74/1700</f>
        <v>0</v>
      </c>
      <c r="V74" s="93" t="s">
        <v>227</v>
      </c>
      <c r="W74" s="356">
        <f>IF(V74=Tablas!$B$2,Tablas!$C$2,VLOOKUP(V74,Tablas!$B$2:$C$13,2,FALSE))</f>
        <v>2</v>
      </c>
      <c r="X74" s="357">
        <f>VLOOKUP(W74,Tablas!$A$2:$C$13,3,FALSE)</f>
        <v>2</v>
      </c>
      <c r="Y74" s="368">
        <f t="shared" ref="Y74:Y82" si="105">IF($W74=2,($T74),"")</f>
        <v>0</v>
      </c>
      <c r="Z74" s="368" t="str">
        <f t="shared" ref="Z74:Z82" si="106">IF($W74=3,($T74),"")</f>
        <v/>
      </c>
      <c r="AA74" s="368" t="str">
        <f t="shared" ref="AA74:AA82" si="107">IF($W74=4,($T74),"")</f>
        <v/>
      </c>
      <c r="AB74" s="368" t="str">
        <f t="shared" ref="AB74:AB82" si="108">IF($W74=5,($T74),"")</f>
        <v/>
      </c>
      <c r="AC74" s="368" t="str">
        <f t="shared" ref="AC74:AC82" si="109">IF($W74=6,($T74),"")</f>
        <v/>
      </c>
      <c r="AD74" s="368" t="str">
        <f t="shared" ref="AD74:AD82" si="110">IF($W74=7,($T74),"")</f>
        <v/>
      </c>
    </row>
    <row r="75" spans="1:30" s="6" customFormat="1" ht="14.25" customHeight="1" thickBot="1" x14ac:dyDescent="0.3">
      <c r="A75" s="794"/>
      <c r="B75" s="794" t="s">
        <v>278</v>
      </c>
      <c r="C75" s="449" t="s">
        <v>291</v>
      </c>
      <c r="D75" s="315"/>
      <c r="E75" s="316" t="s">
        <v>68</v>
      </c>
      <c r="F75" s="770"/>
      <c r="G75" s="317"/>
      <c r="H75" s="317"/>
      <c r="I75" s="318"/>
      <c r="J75" s="318"/>
      <c r="K75" s="318"/>
      <c r="L75" s="317"/>
      <c r="M75" s="317"/>
      <c r="N75" s="317"/>
      <c r="O75" s="317"/>
      <c r="P75" s="317"/>
      <c r="Q75" s="320"/>
      <c r="R75" s="206"/>
      <c r="S75" s="108">
        <f t="shared" ref="S75:S82" si="111">SUM(G75:R75)</f>
        <v>0</v>
      </c>
      <c r="T75" s="369">
        <f t="shared" si="103"/>
        <v>0</v>
      </c>
      <c r="U75" s="288">
        <f t="shared" ref="U75:U82" si="112">T75/1700</f>
        <v>0</v>
      </c>
      <c r="V75" s="93" t="s">
        <v>229</v>
      </c>
      <c r="W75" s="356">
        <f>IF(V75=Tablas!$B$2,Tablas!$C$2,VLOOKUP(V75,Tablas!$B$2:$C$13,2,FALSE))</f>
        <v>4</v>
      </c>
      <c r="X75" s="357">
        <f>VLOOKUP(W75,Tablas!$A$2:$C$13,3,FALSE)</f>
        <v>4</v>
      </c>
      <c r="Y75" s="368" t="str">
        <f t="shared" si="105"/>
        <v/>
      </c>
      <c r="Z75" s="368" t="str">
        <f t="shared" si="106"/>
        <v/>
      </c>
      <c r="AA75" s="368">
        <f t="shared" si="107"/>
        <v>0</v>
      </c>
      <c r="AB75" s="368" t="str">
        <f t="shared" si="108"/>
        <v/>
      </c>
      <c r="AC75" s="368" t="str">
        <f t="shared" si="109"/>
        <v/>
      </c>
      <c r="AD75" s="368" t="str">
        <f t="shared" si="110"/>
        <v/>
      </c>
    </row>
    <row r="76" spans="1:30" s="6" customFormat="1" ht="15.75" thickBot="1" x14ac:dyDescent="0.3">
      <c r="A76" s="794"/>
      <c r="B76" s="794"/>
      <c r="C76" s="448" t="s">
        <v>292</v>
      </c>
      <c r="D76" s="204"/>
      <c r="E76" s="200" t="s">
        <v>68</v>
      </c>
      <c r="F76" s="770"/>
      <c r="G76" s="201"/>
      <c r="H76" s="201"/>
      <c r="I76" s="201"/>
      <c r="J76" s="201"/>
      <c r="K76" s="213"/>
      <c r="L76" s="201"/>
      <c r="M76" s="201"/>
      <c r="N76" s="201"/>
      <c r="O76" s="201"/>
      <c r="P76" s="201"/>
      <c r="Q76" s="201"/>
      <c r="R76" s="214"/>
      <c r="S76" s="108">
        <f t="shared" si="111"/>
        <v>0</v>
      </c>
      <c r="T76" s="369">
        <f t="shared" si="103"/>
        <v>0</v>
      </c>
      <c r="U76" s="291">
        <f t="shared" si="112"/>
        <v>0</v>
      </c>
      <c r="V76" s="93" t="s">
        <v>229</v>
      </c>
      <c r="W76" s="356">
        <f>IF(V76=Tablas!$B$2,Tablas!$C$2,VLOOKUP(V76,Tablas!$B$2:$C$13,2,FALSE))</f>
        <v>4</v>
      </c>
      <c r="X76" s="357">
        <f>VLOOKUP(W76,Tablas!$A$2:$C$13,3,FALSE)</f>
        <v>4</v>
      </c>
      <c r="Y76" s="368" t="str">
        <f t="shared" si="105"/>
        <v/>
      </c>
      <c r="Z76" s="368" t="str">
        <f t="shared" si="106"/>
        <v/>
      </c>
      <c r="AA76" s="368">
        <f t="shared" si="107"/>
        <v>0</v>
      </c>
      <c r="AB76" s="368" t="str">
        <f t="shared" si="108"/>
        <v/>
      </c>
      <c r="AC76" s="368" t="str">
        <f t="shared" si="109"/>
        <v/>
      </c>
      <c r="AD76" s="368" t="str">
        <f t="shared" si="110"/>
        <v/>
      </c>
    </row>
    <row r="77" spans="1:30" s="6" customFormat="1" ht="15.75" thickBot="1" x14ac:dyDescent="0.3">
      <c r="A77" s="794"/>
      <c r="B77" s="794"/>
      <c r="C77" s="448" t="s">
        <v>294</v>
      </c>
      <c r="D77" s="204"/>
      <c r="E77" s="200" t="s">
        <v>68</v>
      </c>
      <c r="F77" s="770"/>
      <c r="G77" s="201"/>
      <c r="H77" s="201"/>
      <c r="I77" s="201"/>
      <c r="J77" s="201"/>
      <c r="K77" s="213"/>
      <c r="L77" s="201"/>
      <c r="M77" s="201"/>
      <c r="N77" s="201"/>
      <c r="O77" s="201"/>
      <c r="P77" s="201"/>
      <c r="Q77" s="215"/>
      <c r="R77" s="214"/>
      <c r="S77" s="108">
        <f t="shared" si="111"/>
        <v>0</v>
      </c>
      <c r="T77" s="369">
        <f t="shared" si="103"/>
        <v>0</v>
      </c>
      <c r="U77" s="291">
        <f t="shared" si="112"/>
        <v>0</v>
      </c>
      <c r="V77" s="93" t="s">
        <v>229</v>
      </c>
      <c r="W77" s="356">
        <f>IF(V77=Tablas!$B$2,Tablas!$C$2,VLOOKUP(V77,Tablas!$B$2:$C$13,2,FALSE))</f>
        <v>4</v>
      </c>
      <c r="X77" s="357">
        <f>VLOOKUP(W77,Tablas!$A$2:$C$13,3,FALSE)</f>
        <v>4</v>
      </c>
      <c r="Y77" s="368" t="str">
        <f t="shared" si="105"/>
        <v/>
      </c>
      <c r="Z77" s="368" t="str">
        <f t="shared" si="106"/>
        <v/>
      </c>
      <c r="AA77" s="368">
        <f t="shared" si="107"/>
        <v>0</v>
      </c>
      <c r="AB77" s="368" t="str">
        <f t="shared" si="108"/>
        <v/>
      </c>
      <c r="AC77" s="368" t="str">
        <f t="shared" si="109"/>
        <v/>
      </c>
      <c r="AD77" s="368" t="str">
        <f t="shared" si="110"/>
        <v/>
      </c>
    </row>
    <row r="78" spans="1:30" s="6" customFormat="1" ht="15.75" thickBot="1" x14ac:dyDescent="0.3">
      <c r="A78" s="794"/>
      <c r="B78" s="794"/>
      <c r="C78" s="448" t="s">
        <v>294</v>
      </c>
      <c r="D78" s="204"/>
      <c r="E78" s="200" t="s">
        <v>68</v>
      </c>
      <c r="F78" s="770"/>
      <c r="G78" s="201"/>
      <c r="H78" s="201"/>
      <c r="I78" s="201"/>
      <c r="J78" s="201"/>
      <c r="K78" s="213"/>
      <c r="L78" s="201"/>
      <c r="M78" s="201"/>
      <c r="N78" s="201"/>
      <c r="O78" s="201"/>
      <c r="P78" s="201"/>
      <c r="Q78" s="201"/>
      <c r="R78" s="214"/>
      <c r="S78" s="108">
        <f t="shared" si="111"/>
        <v>0</v>
      </c>
      <c r="T78" s="369">
        <f t="shared" si="103"/>
        <v>0</v>
      </c>
      <c r="U78" s="291">
        <f t="shared" si="112"/>
        <v>0</v>
      </c>
      <c r="V78" s="93" t="s">
        <v>229</v>
      </c>
      <c r="W78" s="356">
        <f>IF(V78=Tablas!$B$2,Tablas!$C$2,VLOOKUP(V78,Tablas!$B$2:$C$13,2,FALSE))</f>
        <v>4</v>
      </c>
      <c r="X78" s="357">
        <f>VLOOKUP(W78,Tablas!$A$2:$C$13,3,FALSE)</f>
        <v>4</v>
      </c>
      <c r="Y78" s="368" t="str">
        <f t="shared" si="105"/>
        <v/>
      </c>
      <c r="Z78" s="368" t="str">
        <f t="shared" si="106"/>
        <v/>
      </c>
      <c r="AA78" s="368">
        <f t="shared" si="107"/>
        <v>0</v>
      </c>
      <c r="AB78" s="368" t="str">
        <f t="shared" si="108"/>
        <v/>
      </c>
      <c r="AC78" s="368" t="str">
        <f t="shared" si="109"/>
        <v/>
      </c>
      <c r="AD78" s="368" t="str">
        <f t="shared" si="110"/>
        <v/>
      </c>
    </row>
    <row r="79" spans="1:30" s="6" customFormat="1" ht="15.75" thickBot="1" x14ac:dyDescent="0.3">
      <c r="A79" s="794"/>
      <c r="B79" s="794"/>
      <c r="C79" s="448" t="s">
        <v>285</v>
      </c>
      <c r="D79" s="204"/>
      <c r="E79" s="200" t="s">
        <v>68</v>
      </c>
      <c r="F79" s="770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15"/>
      <c r="R79" s="214"/>
      <c r="S79" s="108">
        <f t="shared" si="111"/>
        <v>0</v>
      </c>
      <c r="T79" s="369">
        <f t="shared" si="103"/>
        <v>0</v>
      </c>
      <c r="U79" s="291">
        <f t="shared" si="112"/>
        <v>0</v>
      </c>
      <c r="V79" s="93" t="s">
        <v>229</v>
      </c>
      <c r="W79" s="356">
        <f>IF(V79=Tablas!$B$2,Tablas!$C$2,VLOOKUP(V79,Tablas!$B$2:$C$13,2,FALSE))</f>
        <v>4</v>
      </c>
      <c r="X79" s="357">
        <f>VLOOKUP(W79,Tablas!$A$2:$C$13,3,FALSE)</f>
        <v>4</v>
      </c>
      <c r="Y79" s="368" t="str">
        <f t="shared" si="105"/>
        <v/>
      </c>
      <c r="Z79" s="368" t="str">
        <f t="shared" si="106"/>
        <v/>
      </c>
      <c r="AA79" s="368">
        <f t="shared" si="107"/>
        <v>0</v>
      </c>
      <c r="AB79" s="368" t="str">
        <f t="shared" si="108"/>
        <v/>
      </c>
      <c r="AC79" s="368" t="str">
        <f t="shared" si="109"/>
        <v/>
      </c>
      <c r="AD79" s="368" t="str">
        <f t="shared" si="110"/>
        <v/>
      </c>
    </row>
    <row r="80" spans="1:30" s="6" customFormat="1" ht="15.75" thickBot="1" x14ac:dyDescent="0.3">
      <c r="A80" s="794"/>
      <c r="B80" s="794"/>
      <c r="C80" s="448" t="s">
        <v>285</v>
      </c>
      <c r="D80" s="204"/>
      <c r="E80" s="200" t="s">
        <v>68</v>
      </c>
      <c r="F80" s="770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15"/>
      <c r="R80" s="214"/>
      <c r="S80" s="108">
        <f t="shared" si="111"/>
        <v>0</v>
      </c>
      <c r="T80" s="369">
        <f t="shared" si="103"/>
        <v>0</v>
      </c>
      <c r="U80" s="291">
        <f t="shared" si="112"/>
        <v>0</v>
      </c>
      <c r="V80" s="93" t="s">
        <v>229</v>
      </c>
      <c r="W80" s="356">
        <f>IF(V80=Tablas!$B$2,Tablas!$C$2,VLOOKUP(V80,Tablas!$B$2:$C$13,2,FALSE))</f>
        <v>4</v>
      </c>
      <c r="X80" s="357">
        <f>VLOOKUP(W80,Tablas!$A$2:$C$13,3,FALSE)</f>
        <v>4</v>
      </c>
      <c r="Y80" s="368" t="str">
        <f t="shared" si="105"/>
        <v/>
      </c>
      <c r="Z80" s="368" t="str">
        <f t="shared" si="106"/>
        <v/>
      </c>
      <c r="AA80" s="368">
        <f t="shared" si="107"/>
        <v>0</v>
      </c>
      <c r="AB80" s="368" t="str">
        <f t="shared" si="108"/>
        <v/>
      </c>
      <c r="AC80" s="368" t="str">
        <f t="shared" si="109"/>
        <v/>
      </c>
      <c r="AD80" s="368" t="str">
        <f t="shared" si="110"/>
        <v/>
      </c>
    </row>
    <row r="81" spans="1:30" s="6" customFormat="1" ht="15.75" thickBot="1" x14ac:dyDescent="0.3">
      <c r="A81" s="794"/>
      <c r="B81" s="794"/>
      <c r="C81" s="448" t="s">
        <v>293</v>
      </c>
      <c r="D81" s="204"/>
      <c r="E81" s="200" t="s">
        <v>68</v>
      </c>
      <c r="F81" s="770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15"/>
      <c r="R81" s="214"/>
      <c r="S81" s="108">
        <f t="shared" si="111"/>
        <v>0</v>
      </c>
      <c r="T81" s="369">
        <f t="shared" si="103"/>
        <v>0</v>
      </c>
      <c r="U81" s="291">
        <f t="shared" si="112"/>
        <v>0</v>
      </c>
      <c r="V81" s="93" t="s">
        <v>229</v>
      </c>
      <c r="W81" s="356">
        <f>IF(V81=Tablas!$B$2,Tablas!$C$2,VLOOKUP(V81,Tablas!$B$2:$C$13,2,FALSE))</f>
        <v>4</v>
      </c>
      <c r="X81" s="357">
        <f>VLOOKUP(W81,Tablas!$A$2:$C$13,3,FALSE)</f>
        <v>4</v>
      </c>
      <c r="Y81" s="368" t="str">
        <f t="shared" si="105"/>
        <v/>
      </c>
      <c r="Z81" s="368" t="str">
        <f t="shared" si="106"/>
        <v/>
      </c>
      <c r="AA81" s="368">
        <f t="shared" si="107"/>
        <v>0</v>
      </c>
      <c r="AB81" s="368" t="str">
        <f t="shared" si="108"/>
        <v/>
      </c>
      <c r="AC81" s="368" t="str">
        <f t="shared" si="109"/>
        <v/>
      </c>
      <c r="AD81" s="368" t="str">
        <f t="shared" si="110"/>
        <v/>
      </c>
    </row>
    <row r="82" spans="1:30" s="6" customFormat="1" ht="15.75" thickBot="1" x14ac:dyDescent="0.3">
      <c r="A82" s="794"/>
      <c r="B82" s="794"/>
      <c r="C82" s="448" t="s">
        <v>293</v>
      </c>
      <c r="D82" s="204"/>
      <c r="E82" s="200" t="s">
        <v>68</v>
      </c>
      <c r="F82" s="770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06"/>
      <c r="S82" s="108">
        <f t="shared" si="111"/>
        <v>0</v>
      </c>
      <c r="T82" s="369">
        <f t="shared" si="103"/>
        <v>0</v>
      </c>
      <c r="U82" s="286">
        <f t="shared" si="112"/>
        <v>0</v>
      </c>
      <c r="V82" s="93" t="s">
        <v>229</v>
      </c>
      <c r="W82" s="356">
        <f>IF(V82=Tablas!$B$2,Tablas!$C$2,VLOOKUP(V82,Tablas!$B$2:$C$13,2,FALSE))</f>
        <v>4</v>
      </c>
      <c r="X82" s="357">
        <f>VLOOKUP(W82,Tablas!$A$2:$C$13,3,FALSE)</f>
        <v>4</v>
      </c>
      <c r="Y82" s="368" t="str">
        <f t="shared" si="105"/>
        <v/>
      </c>
      <c r="Z82" s="368" t="str">
        <f t="shared" si="106"/>
        <v/>
      </c>
      <c r="AA82" s="368">
        <f t="shared" si="107"/>
        <v>0</v>
      </c>
      <c r="AB82" s="368" t="str">
        <f t="shared" si="108"/>
        <v/>
      </c>
      <c r="AC82" s="368" t="str">
        <f t="shared" si="109"/>
        <v/>
      </c>
      <c r="AD82" s="368" t="str">
        <f t="shared" si="110"/>
        <v/>
      </c>
    </row>
    <row r="83" spans="1:30" s="66" customFormat="1" ht="15.75" thickBot="1" x14ac:dyDescent="0.3">
      <c r="A83" s="794"/>
      <c r="B83" s="796"/>
      <c r="C83" s="446" t="s">
        <v>296</v>
      </c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216"/>
      <c r="S83" s="98"/>
      <c r="T83" s="65">
        <f>SUM(T74:T82)</f>
        <v>0</v>
      </c>
      <c r="U83" s="65">
        <f>SUM(U75:U82)</f>
        <v>0</v>
      </c>
      <c r="V83" s="107"/>
      <c r="W83" s="107"/>
      <c r="X83" s="107"/>
      <c r="Y83" s="65">
        <f>SUM(Y74:Y82)</f>
        <v>0</v>
      </c>
      <c r="Z83" s="65">
        <f t="shared" ref="Z83:AD83" si="113">SUM(Z74:Z82)</f>
        <v>0</v>
      </c>
      <c r="AA83" s="65">
        <f t="shared" si="113"/>
        <v>0</v>
      </c>
      <c r="AB83" s="65">
        <f t="shared" si="113"/>
        <v>0</v>
      </c>
      <c r="AC83" s="65">
        <f t="shared" si="113"/>
        <v>0</v>
      </c>
      <c r="AD83" s="65">
        <f t="shared" si="113"/>
        <v>0</v>
      </c>
    </row>
    <row r="84" spans="1:30" s="66" customFormat="1" ht="15.75" thickBot="1" x14ac:dyDescent="0.3">
      <c r="A84" s="795"/>
      <c r="B84" s="89" t="s">
        <v>77</v>
      </c>
      <c r="C84" s="450" t="s">
        <v>295</v>
      </c>
      <c r="D84" s="217"/>
      <c r="E84" s="217"/>
      <c r="F84" s="218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98"/>
      <c r="T84" s="67">
        <f>SUM(T83,T73,T70,T63)</f>
        <v>0</v>
      </c>
      <c r="U84" s="67">
        <f>SUM(U83,U73,U70,U63)</f>
        <v>0</v>
      </c>
      <c r="V84" s="107"/>
      <c r="W84" s="107"/>
      <c r="X84" s="107"/>
      <c r="Y84" s="67">
        <f t="shared" ref="Y84:AD84" si="114">SUM(Y83,Y73,Y70,Y63)</f>
        <v>0</v>
      </c>
      <c r="Z84" s="67">
        <f t="shared" si="114"/>
        <v>0</v>
      </c>
      <c r="AA84" s="67">
        <f t="shared" si="114"/>
        <v>0</v>
      </c>
      <c r="AB84" s="67">
        <f t="shared" si="114"/>
        <v>0</v>
      </c>
      <c r="AC84" s="67">
        <f t="shared" si="114"/>
        <v>0</v>
      </c>
      <c r="AD84" s="67">
        <f t="shared" si="114"/>
        <v>0</v>
      </c>
    </row>
    <row r="85" spans="1:30" s="6" customFormat="1" ht="14.45" customHeight="1" thickBot="1" x14ac:dyDescent="0.3">
      <c r="A85" s="793" t="s">
        <v>245</v>
      </c>
      <c r="B85" s="793" t="s">
        <v>277</v>
      </c>
      <c r="C85" s="444" t="s">
        <v>281</v>
      </c>
      <c r="D85" s="180"/>
      <c r="E85" s="181" t="s">
        <v>66</v>
      </c>
      <c r="F85" s="770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4"/>
      <c r="S85" s="108">
        <f>SUM(G85:R85)</f>
        <v>0</v>
      </c>
      <c r="T85" s="369">
        <f>IF($F85=0,0,($D85/$F85)*$S85)</f>
        <v>0</v>
      </c>
      <c r="U85" s="287">
        <f>T85/1700</f>
        <v>0</v>
      </c>
      <c r="V85" s="93" t="s">
        <v>227</v>
      </c>
      <c r="W85" s="356">
        <f>IF(V85=Tablas!$B$2,Tablas!$C$2,VLOOKUP(V85,Tablas!$B$2:$C$13,2,FALSE))</f>
        <v>2</v>
      </c>
      <c r="X85" s="357">
        <f>VLOOKUP(W85,Tablas!$A$2:$C$13,3,FALSE)</f>
        <v>2</v>
      </c>
      <c r="Y85" s="368">
        <f t="shared" ref="Y85:Y89" si="115">IF($W85=2,($T85),"")</f>
        <v>0</v>
      </c>
      <c r="Z85" s="368" t="str">
        <f t="shared" ref="Z85:Z89" si="116">IF($W85=3,($T85),"")</f>
        <v/>
      </c>
      <c r="AA85" s="368" t="str">
        <f t="shared" ref="AA85:AA89" si="117">IF($W85=4,($T85),"")</f>
        <v/>
      </c>
      <c r="AB85" s="368" t="str">
        <f t="shared" ref="AB85:AB89" si="118">IF($W85=5,($T85),"")</f>
        <v/>
      </c>
      <c r="AC85" s="368" t="str">
        <f t="shared" ref="AC85:AC89" si="119">IF($W85=6,($T85),"")</f>
        <v/>
      </c>
      <c r="AD85" s="368" t="str">
        <f t="shared" ref="AD85:AD89" si="120">IF($W85=7,($T85),"")</f>
        <v/>
      </c>
    </row>
    <row r="86" spans="1:30" s="6" customFormat="1" ht="15.75" thickBot="1" x14ac:dyDescent="0.3">
      <c r="A86" s="794"/>
      <c r="B86" s="794"/>
      <c r="C86" s="445" t="s">
        <v>282</v>
      </c>
      <c r="D86" s="185"/>
      <c r="E86" s="186" t="s">
        <v>66</v>
      </c>
      <c r="F86" s="770"/>
      <c r="G86" s="187"/>
      <c r="H86" s="187"/>
      <c r="I86" s="187"/>
      <c r="J86" s="187"/>
      <c r="K86" s="187"/>
      <c r="L86" s="58"/>
      <c r="M86" s="187"/>
      <c r="N86" s="187"/>
      <c r="O86" s="187"/>
      <c r="P86" s="187"/>
      <c r="Q86" s="187"/>
      <c r="R86" s="188"/>
      <c r="S86" s="108">
        <f>SUM(G86:R86)</f>
        <v>0</v>
      </c>
      <c r="T86" s="369">
        <f t="shared" ref="T86:T89" si="121">IF($F86=0,0,($D86/$F86)*$S86)</f>
        <v>0</v>
      </c>
      <c r="U86" s="291">
        <f>T86/1700</f>
        <v>0</v>
      </c>
      <c r="V86" s="93" t="s">
        <v>227</v>
      </c>
      <c r="W86" s="356">
        <f>IF(V86=Tablas!$B$2,Tablas!$C$2,VLOOKUP(V86,Tablas!$B$2:$C$13,2,FALSE))</f>
        <v>2</v>
      </c>
      <c r="X86" s="357">
        <f>VLOOKUP(W86,Tablas!$A$2:$C$13,3,FALSE)</f>
        <v>2</v>
      </c>
      <c r="Y86" s="368">
        <f t="shared" si="115"/>
        <v>0</v>
      </c>
      <c r="Z86" s="368" t="str">
        <f t="shared" si="116"/>
        <v/>
      </c>
      <c r="AA86" s="368" t="str">
        <f t="shared" si="117"/>
        <v/>
      </c>
      <c r="AB86" s="368" t="str">
        <f t="shared" si="118"/>
        <v/>
      </c>
      <c r="AC86" s="368" t="str">
        <f t="shared" si="119"/>
        <v/>
      </c>
      <c r="AD86" s="368" t="str">
        <f t="shared" si="120"/>
        <v/>
      </c>
    </row>
    <row r="87" spans="1:30" s="6" customFormat="1" ht="15.75" thickBot="1" x14ac:dyDescent="0.3">
      <c r="A87" s="794"/>
      <c r="B87" s="794"/>
      <c r="C87" s="445" t="s">
        <v>283</v>
      </c>
      <c r="D87" s="189"/>
      <c r="E87" s="186" t="s">
        <v>66</v>
      </c>
      <c r="F87" s="770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90"/>
      <c r="R87" s="191"/>
      <c r="S87" s="108">
        <f>SUM(G87:R87)</f>
        <v>0</v>
      </c>
      <c r="T87" s="369">
        <f t="shared" si="121"/>
        <v>0</v>
      </c>
      <c r="U87" s="291">
        <f>T87/1700</f>
        <v>0</v>
      </c>
      <c r="V87" s="93" t="s">
        <v>227</v>
      </c>
      <c r="W87" s="356">
        <f>IF(V87=Tablas!$B$2,Tablas!$C$2,VLOOKUP(V87,Tablas!$B$2:$C$13,2,FALSE))</f>
        <v>2</v>
      </c>
      <c r="X87" s="357">
        <f>VLOOKUP(W87,Tablas!$A$2:$C$13,3,FALSE)</f>
        <v>2</v>
      </c>
      <c r="Y87" s="368">
        <f t="shared" si="115"/>
        <v>0</v>
      </c>
      <c r="Z87" s="368" t="str">
        <f t="shared" si="116"/>
        <v/>
      </c>
      <c r="AA87" s="368" t="str">
        <f t="shared" si="117"/>
        <v/>
      </c>
      <c r="AB87" s="368" t="str">
        <f t="shared" si="118"/>
        <v/>
      </c>
      <c r="AC87" s="368" t="str">
        <f t="shared" si="119"/>
        <v/>
      </c>
      <c r="AD87" s="368" t="str">
        <f t="shared" si="120"/>
        <v/>
      </c>
    </row>
    <row r="88" spans="1:30" s="6" customFormat="1" ht="15.75" thickBot="1" x14ac:dyDescent="0.3">
      <c r="A88" s="794"/>
      <c r="B88" s="794"/>
      <c r="C88" s="445" t="s">
        <v>284</v>
      </c>
      <c r="D88" s="185"/>
      <c r="E88" s="186" t="s">
        <v>66</v>
      </c>
      <c r="F88" s="770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90"/>
      <c r="R88" s="191"/>
      <c r="S88" s="108">
        <f>SUM(G88:R88)</f>
        <v>0</v>
      </c>
      <c r="T88" s="369">
        <f t="shared" si="121"/>
        <v>0</v>
      </c>
      <c r="U88" s="291">
        <f>T88/1700</f>
        <v>0</v>
      </c>
      <c r="V88" s="93" t="s">
        <v>227</v>
      </c>
      <c r="W88" s="356">
        <f>IF(V88=Tablas!$B$2,Tablas!$C$2,VLOOKUP(V88,Tablas!$B$2:$C$13,2,FALSE))</f>
        <v>2</v>
      </c>
      <c r="X88" s="357">
        <f>VLOOKUP(W88,Tablas!$A$2:$C$13,3,FALSE)</f>
        <v>2</v>
      </c>
      <c r="Y88" s="368">
        <f t="shared" si="115"/>
        <v>0</v>
      </c>
      <c r="Z88" s="368" t="str">
        <f t="shared" si="116"/>
        <v/>
      </c>
      <c r="AA88" s="368" t="str">
        <f t="shared" si="117"/>
        <v/>
      </c>
      <c r="AB88" s="368" t="str">
        <f t="shared" si="118"/>
        <v/>
      </c>
      <c r="AC88" s="368" t="str">
        <f t="shared" si="119"/>
        <v/>
      </c>
      <c r="AD88" s="368" t="str">
        <f t="shared" si="120"/>
        <v/>
      </c>
    </row>
    <row r="89" spans="1:30" s="6" customFormat="1" ht="15.75" thickBot="1" x14ac:dyDescent="0.3">
      <c r="A89" s="794"/>
      <c r="B89" s="794"/>
      <c r="C89" s="445" t="s">
        <v>285</v>
      </c>
      <c r="D89" s="186"/>
      <c r="E89" s="186" t="s">
        <v>67</v>
      </c>
      <c r="F89" s="770"/>
      <c r="G89" s="187"/>
      <c r="H89" s="187"/>
      <c r="I89" s="187"/>
      <c r="J89" s="187"/>
      <c r="K89" s="187"/>
      <c r="L89" s="192"/>
      <c r="M89" s="187"/>
      <c r="N89" s="187"/>
      <c r="O89" s="187"/>
      <c r="P89" s="187"/>
      <c r="Q89" s="187"/>
      <c r="R89" s="193"/>
      <c r="S89" s="108">
        <f>SUM(G89:R89)</f>
        <v>0</v>
      </c>
      <c r="T89" s="369">
        <f t="shared" si="121"/>
        <v>0</v>
      </c>
      <c r="U89" s="286">
        <f>T89/1700</f>
        <v>0</v>
      </c>
      <c r="V89" s="93" t="s">
        <v>227</v>
      </c>
      <c r="W89" s="356">
        <f>IF(V89=Tablas!$B$2,Tablas!$C$2,VLOOKUP(V89,Tablas!$B$2:$C$13,2,FALSE))</f>
        <v>2</v>
      </c>
      <c r="X89" s="357">
        <f>VLOOKUP(W89,Tablas!$A$2:$C$13,3,FALSE)</f>
        <v>2</v>
      </c>
      <c r="Y89" s="368">
        <f t="shared" si="115"/>
        <v>0</v>
      </c>
      <c r="Z89" s="368" t="str">
        <f t="shared" si="116"/>
        <v/>
      </c>
      <c r="AA89" s="368" t="str">
        <f t="shared" si="117"/>
        <v/>
      </c>
      <c r="AB89" s="368" t="str">
        <f t="shared" si="118"/>
        <v/>
      </c>
      <c r="AC89" s="368" t="str">
        <f t="shared" si="119"/>
        <v/>
      </c>
      <c r="AD89" s="368" t="str">
        <f t="shared" si="120"/>
        <v/>
      </c>
    </row>
    <row r="90" spans="1:30" s="66" customFormat="1" ht="15.75" thickBot="1" x14ac:dyDescent="0.3">
      <c r="A90" s="794"/>
      <c r="B90" s="795"/>
      <c r="C90" s="446" t="s">
        <v>286</v>
      </c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5"/>
      <c r="S90" s="98"/>
      <c r="T90" s="65">
        <f>SUM(T85:T89)</f>
        <v>0</v>
      </c>
      <c r="U90" s="65">
        <f>SUM(U85:U89)</f>
        <v>0</v>
      </c>
      <c r="V90" s="107"/>
      <c r="W90" s="107"/>
      <c r="X90" s="107"/>
      <c r="Y90" s="65">
        <f t="shared" ref="Y90:AD90" si="122">SUM(Y85:Y89)</f>
        <v>0</v>
      </c>
      <c r="Z90" s="65">
        <f t="shared" si="122"/>
        <v>0</v>
      </c>
      <c r="AA90" s="65">
        <f t="shared" si="122"/>
        <v>0</v>
      </c>
      <c r="AB90" s="65">
        <f t="shared" si="122"/>
        <v>0</v>
      </c>
      <c r="AC90" s="65">
        <f t="shared" si="122"/>
        <v>0</v>
      </c>
      <c r="AD90" s="65">
        <f t="shared" si="122"/>
        <v>0</v>
      </c>
    </row>
    <row r="91" spans="1:30" s="6" customFormat="1" ht="14.45" customHeight="1" thickBot="1" x14ac:dyDescent="0.3">
      <c r="A91" s="794"/>
      <c r="B91" s="793" t="s">
        <v>278</v>
      </c>
      <c r="C91" s="447" t="s">
        <v>287</v>
      </c>
      <c r="D91" s="196"/>
      <c r="E91" s="196" t="s">
        <v>66</v>
      </c>
      <c r="F91" s="770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8"/>
      <c r="S91" s="108">
        <f t="shared" ref="S91:S96" si="123">SUM(G91:R91)</f>
        <v>0</v>
      </c>
      <c r="T91" s="369">
        <f>IF($F91=0,0,($D91/$F91)*$S91)</f>
        <v>0</v>
      </c>
      <c r="U91" s="287">
        <f t="shared" ref="U91:U96" si="124">T91/1700</f>
        <v>0</v>
      </c>
      <c r="V91" s="93" t="s">
        <v>227</v>
      </c>
      <c r="W91" s="356">
        <f>IF(V91=Tablas!$B$2,Tablas!$C$2,VLOOKUP(V91,Tablas!$B$2:$C$13,2,FALSE))</f>
        <v>2</v>
      </c>
      <c r="X91" s="357">
        <f>VLOOKUP(W91,Tablas!$A$2:$C$13,3,FALSE)</f>
        <v>2</v>
      </c>
      <c r="Y91" s="368">
        <f t="shared" ref="Y91:Y96" si="125">IF($W91=2,($T91),"")</f>
        <v>0</v>
      </c>
      <c r="Z91" s="368" t="str">
        <f t="shared" ref="Z91:Z96" si="126">IF($W91=3,($T91),"")</f>
        <v/>
      </c>
      <c r="AA91" s="368" t="str">
        <f t="shared" ref="AA91:AA96" si="127">IF($W91=4,($T91),"")</f>
        <v/>
      </c>
      <c r="AB91" s="368" t="str">
        <f t="shared" ref="AB91:AB96" si="128">IF($W91=5,($T91),"")</f>
        <v/>
      </c>
      <c r="AC91" s="368" t="str">
        <f t="shared" ref="AC91:AC96" si="129">IF($W91=6,($T91),"")</f>
        <v/>
      </c>
      <c r="AD91" s="368" t="str">
        <f t="shared" ref="AD91:AD96" si="130">IF($W91=7,($T91),"")</f>
        <v/>
      </c>
    </row>
    <row r="92" spans="1:30" s="6" customFormat="1" ht="15.75" thickBot="1" x14ac:dyDescent="0.3">
      <c r="A92" s="794"/>
      <c r="B92" s="794"/>
      <c r="C92" s="445" t="s">
        <v>281</v>
      </c>
      <c r="D92" s="199"/>
      <c r="E92" s="200" t="s">
        <v>66</v>
      </c>
      <c r="F92" s="770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188"/>
      <c r="S92" s="108">
        <f t="shared" si="123"/>
        <v>0</v>
      </c>
      <c r="T92" s="369">
        <f t="shared" ref="T92:T96" si="131">IF($F92=0,0,($D92/$F92)*$S92)</f>
        <v>0</v>
      </c>
      <c r="U92" s="291">
        <f t="shared" si="124"/>
        <v>0</v>
      </c>
      <c r="V92" s="93" t="s">
        <v>227</v>
      </c>
      <c r="W92" s="356">
        <f>IF(V92=Tablas!$B$2,Tablas!$C$2,VLOOKUP(V92,Tablas!$B$2:$C$13,2,FALSE))</f>
        <v>2</v>
      </c>
      <c r="X92" s="357">
        <f>VLOOKUP(W92,Tablas!$A$2:$C$13,3,FALSE)</f>
        <v>2</v>
      </c>
      <c r="Y92" s="368">
        <f t="shared" si="125"/>
        <v>0</v>
      </c>
      <c r="Z92" s="368" t="str">
        <f t="shared" si="126"/>
        <v/>
      </c>
      <c r="AA92" s="368" t="str">
        <f t="shared" si="127"/>
        <v/>
      </c>
      <c r="AB92" s="368" t="str">
        <f t="shared" si="128"/>
        <v/>
      </c>
      <c r="AC92" s="368" t="str">
        <f t="shared" si="129"/>
        <v/>
      </c>
      <c r="AD92" s="368" t="str">
        <f t="shared" si="130"/>
        <v/>
      </c>
    </row>
    <row r="93" spans="1:30" s="6" customFormat="1" ht="15.75" thickBot="1" x14ac:dyDescent="0.3">
      <c r="A93" s="794"/>
      <c r="B93" s="794"/>
      <c r="C93" s="448" t="s">
        <v>282</v>
      </c>
      <c r="D93" s="199">
        <v>327</v>
      </c>
      <c r="E93" s="200" t="s">
        <v>66</v>
      </c>
      <c r="F93" s="770"/>
      <c r="G93" s="201"/>
      <c r="H93" s="201"/>
      <c r="I93" s="202">
        <v>1</v>
      </c>
      <c r="J93" s="201"/>
      <c r="K93" s="201"/>
      <c r="L93" s="201"/>
      <c r="M93" s="202">
        <v>1</v>
      </c>
      <c r="N93" s="201"/>
      <c r="O93" s="201"/>
      <c r="P93" s="201"/>
      <c r="Q93" s="202">
        <v>1</v>
      </c>
      <c r="R93" s="191"/>
      <c r="S93" s="108">
        <f t="shared" si="123"/>
        <v>3</v>
      </c>
      <c r="T93" s="369">
        <f>IF($F93=0,0,($D93/$F93)*$S93)</f>
        <v>0</v>
      </c>
      <c r="U93" s="291">
        <f t="shared" si="124"/>
        <v>0</v>
      </c>
      <c r="V93" s="93" t="s">
        <v>227</v>
      </c>
      <c r="W93" s="356">
        <f>IF(V93=Tablas!$B$2,Tablas!$C$2,VLOOKUP(V93,Tablas!$B$2:$C$13,2,FALSE))</f>
        <v>2</v>
      </c>
      <c r="X93" s="357">
        <f>VLOOKUP(W93,Tablas!$A$2:$C$13,3,FALSE)</f>
        <v>2</v>
      </c>
      <c r="Y93" s="368">
        <f t="shared" si="125"/>
        <v>0</v>
      </c>
      <c r="Z93" s="368" t="str">
        <f t="shared" si="126"/>
        <v/>
      </c>
      <c r="AA93" s="368" t="str">
        <f t="shared" si="127"/>
        <v/>
      </c>
      <c r="AB93" s="368" t="str">
        <f t="shared" si="128"/>
        <v/>
      </c>
      <c r="AC93" s="368" t="str">
        <f t="shared" si="129"/>
        <v/>
      </c>
      <c r="AD93" s="368" t="str">
        <f t="shared" si="130"/>
        <v/>
      </c>
    </row>
    <row r="94" spans="1:30" s="6" customFormat="1" ht="15.75" thickBot="1" x14ac:dyDescent="0.3">
      <c r="A94" s="794"/>
      <c r="B94" s="794"/>
      <c r="C94" s="448" t="s">
        <v>283</v>
      </c>
      <c r="D94" s="204"/>
      <c r="E94" s="200" t="s">
        <v>66</v>
      </c>
      <c r="F94" s="770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191"/>
      <c r="S94" s="108">
        <f t="shared" si="123"/>
        <v>0</v>
      </c>
      <c r="T94" s="369">
        <f t="shared" si="131"/>
        <v>0</v>
      </c>
      <c r="U94" s="291">
        <f t="shared" si="124"/>
        <v>0</v>
      </c>
      <c r="V94" s="93" t="s">
        <v>227</v>
      </c>
      <c r="W94" s="356">
        <f>IF(V94=Tablas!$B$2,Tablas!$C$2,VLOOKUP(V94,Tablas!$B$2:$C$13,2,FALSE))</f>
        <v>2</v>
      </c>
      <c r="X94" s="357">
        <f>VLOOKUP(W94,Tablas!$A$2:$C$13,3,FALSE)</f>
        <v>2</v>
      </c>
      <c r="Y94" s="368">
        <f t="shared" si="125"/>
        <v>0</v>
      </c>
      <c r="Z94" s="368" t="str">
        <f t="shared" si="126"/>
        <v/>
      </c>
      <c r="AA94" s="368" t="str">
        <f t="shared" si="127"/>
        <v/>
      </c>
      <c r="AB94" s="368" t="str">
        <f t="shared" si="128"/>
        <v/>
      </c>
      <c r="AC94" s="368" t="str">
        <f t="shared" si="129"/>
        <v/>
      </c>
      <c r="AD94" s="368" t="str">
        <f t="shared" si="130"/>
        <v/>
      </c>
    </row>
    <row r="95" spans="1:30" s="6" customFormat="1" ht="15.75" thickBot="1" x14ac:dyDescent="0.3">
      <c r="A95" s="794"/>
      <c r="B95" s="794"/>
      <c r="C95" s="448" t="s">
        <v>284</v>
      </c>
      <c r="D95" s="199"/>
      <c r="E95" s="200" t="s">
        <v>66</v>
      </c>
      <c r="F95" s="770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193"/>
      <c r="S95" s="108">
        <f t="shared" si="123"/>
        <v>0</v>
      </c>
      <c r="T95" s="369">
        <f t="shared" si="131"/>
        <v>0</v>
      </c>
      <c r="U95" s="291">
        <f t="shared" si="124"/>
        <v>0</v>
      </c>
      <c r="V95" s="93" t="s">
        <v>227</v>
      </c>
      <c r="W95" s="356">
        <f>IF(V95=Tablas!$B$2,Tablas!$C$2,VLOOKUP(V95,Tablas!$B$2:$C$13,2,FALSE))</f>
        <v>2</v>
      </c>
      <c r="X95" s="357">
        <f>VLOOKUP(W95,Tablas!$A$2:$C$13,3,FALSE)</f>
        <v>2</v>
      </c>
      <c r="Y95" s="368">
        <f t="shared" si="125"/>
        <v>0</v>
      </c>
      <c r="Z95" s="368" t="str">
        <f t="shared" si="126"/>
        <v/>
      </c>
      <c r="AA95" s="368" t="str">
        <f t="shared" si="127"/>
        <v/>
      </c>
      <c r="AB95" s="368" t="str">
        <f t="shared" si="128"/>
        <v/>
      </c>
      <c r="AC95" s="368" t="str">
        <f t="shared" si="129"/>
        <v/>
      </c>
      <c r="AD95" s="368" t="str">
        <f t="shared" si="130"/>
        <v/>
      </c>
    </row>
    <row r="96" spans="1:30" s="6" customFormat="1" ht="15.75" thickBot="1" x14ac:dyDescent="0.3">
      <c r="A96" s="794"/>
      <c r="B96" s="794"/>
      <c r="C96" s="448" t="s">
        <v>285</v>
      </c>
      <c r="D96" s="200"/>
      <c r="E96" s="200" t="s">
        <v>66</v>
      </c>
      <c r="F96" s="770"/>
      <c r="G96" s="201"/>
      <c r="H96" s="201"/>
      <c r="I96" s="201"/>
      <c r="J96" s="201"/>
      <c r="K96" s="201"/>
      <c r="L96" s="205"/>
      <c r="M96" s="201"/>
      <c r="N96" s="201"/>
      <c r="O96" s="201"/>
      <c r="P96" s="201"/>
      <c r="Q96" s="201"/>
      <c r="R96" s="206"/>
      <c r="S96" s="108">
        <f t="shared" si="123"/>
        <v>0</v>
      </c>
      <c r="T96" s="369">
        <f t="shared" si="131"/>
        <v>0</v>
      </c>
      <c r="U96" s="286">
        <f t="shared" si="124"/>
        <v>0</v>
      </c>
      <c r="V96" s="93" t="s">
        <v>227</v>
      </c>
      <c r="W96" s="356">
        <f>IF(V96=Tablas!$B$2,Tablas!$C$2,VLOOKUP(V96,Tablas!$B$2:$C$13,2,FALSE))</f>
        <v>2</v>
      </c>
      <c r="X96" s="357">
        <f>VLOOKUP(W96,Tablas!$A$2:$C$13,3,FALSE)</f>
        <v>2</v>
      </c>
      <c r="Y96" s="368">
        <f t="shared" si="125"/>
        <v>0</v>
      </c>
      <c r="Z96" s="368" t="str">
        <f t="shared" si="126"/>
        <v/>
      </c>
      <c r="AA96" s="368" t="str">
        <f t="shared" si="127"/>
        <v/>
      </c>
      <c r="AB96" s="368" t="str">
        <f t="shared" si="128"/>
        <v/>
      </c>
      <c r="AC96" s="368" t="str">
        <f t="shared" si="129"/>
        <v/>
      </c>
      <c r="AD96" s="368" t="str">
        <f t="shared" si="130"/>
        <v/>
      </c>
    </row>
    <row r="97" spans="1:30" s="66" customFormat="1" ht="15.75" thickBot="1" x14ac:dyDescent="0.3">
      <c r="A97" s="794"/>
      <c r="B97" s="795"/>
      <c r="C97" s="446" t="s">
        <v>288</v>
      </c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4"/>
      <c r="Q97" s="194"/>
      <c r="R97" s="195"/>
      <c r="S97" s="98"/>
      <c r="T97" s="65">
        <f>SUM(T91:T96)</f>
        <v>0</v>
      </c>
      <c r="U97" s="65">
        <f>SUM(U91:U96)</f>
        <v>0</v>
      </c>
      <c r="V97" s="107"/>
      <c r="W97" s="107"/>
      <c r="X97" s="107"/>
      <c r="Y97" s="65">
        <f t="shared" ref="Y97:AD97" si="132">SUM(Y91:Y96)</f>
        <v>0</v>
      </c>
      <c r="Z97" s="65">
        <f t="shared" si="132"/>
        <v>0</v>
      </c>
      <c r="AA97" s="65">
        <f t="shared" si="132"/>
        <v>0</v>
      </c>
      <c r="AB97" s="65">
        <f t="shared" si="132"/>
        <v>0</v>
      </c>
      <c r="AC97" s="65">
        <f t="shared" si="132"/>
        <v>0</v>
      </c>
      <c r="AD97" s="65">
        <f t="shared" si="132"/>
        <v>0</v>
      </c>
    </row>
    <row r="98" spans="1:30" s="6" customFormat="1" ht="15.75" thickBot="1" x14ac:dyDescent="0.3">
      <c r="A98" s="794"/>
      <c r="B98" s="793" t="s">
        <v>279</v>
      </c>
      <c r="C98" s="447" t="s">
        <v>289</v>
      </c>
      <c r="D98" s="208"/>
      <c r="E98" s="196" t="s">
        <v>66</v>
      </c>
      <c r="F98" s="770"/>
      <c r="G98" s="209"/>
      <c r="H98" s="209"/>
      <c r="I98" s="209"/>
      <c r="J98" s="209"/>
      <c r="K98" s="209"/>
      <c r="L98" s="209"/>
      <c r="M98" s="209"/>
      <c r="N98" s="209"/>
      <c r="O98" s="209"/>
      <c r="P98" s="209"/>
      <c r="Q98" s="209"/>
      <c r="R98" s="198"/>
      <c r="S98" s="108">
        <f>SUM(G98:R98)</f>
        <v>0</v>
      </c>
      <c r="T98" s="369">
        <f t="shared" ref="T98:T99" si="133">IF($F98=0,0,($D98/$F98)*$S98)</f>
        <v>0</v>
      </c>
      <c r="U98" s="287">
        <f>T98/1700</f>
        <v>0</v>
      </c>
      <c r="V98" s="93" t="s">
        <v>227</v>
      </c>
      <c r="W98" s="356">
        <f>IF(V98=Tablas!$B$2,Tablas!$C$2,VLOOKUP(V98,Tablas!$B$2:$C$13,2,FALSE))</f>
        <v>2</v>
      </c>
      <c r="X98" s="357">
        <f>VLOOKUP(W98,Tablas!$A$2:$C$13,3,FALSE)</f>
        <v>2</v>
      </c>
      <c r="Y98" s="368">
        <f t="shared" ref="Y98:Y99" si="134">IF($W98=2,($T98),"")</f>
        <v>0</v>
      </c>
      <c r="Z98" s="368" t="str">
        <f t="shared" ref="Z98:Z99" si="135">IF($W98=3,($T98),"")</f>
        <v/>
      </c>
      <c r="AA98" s="368" t="str">
        <f t="shared" ref="AA98:AA99" si="136">IF($W98=4,($T98),"")</f>
        <v/>
      </c>
      <c r="AB98" s="368" t="str">
        <f t="shared" ref="AB98:AB99" si="137">IF($W98=5,($T98),"")</f>
        <v/>
      </c>
      <c r="AC98" s="368" t="str">
        <f t="shared" ref="AC98:AC99" si="138">IF($W98=6,($T98),"")</f>
        <v/>
      </c>
      <c r="AD98" s="368" t="str">
        <f t="shared" ref="AD98:AD99" si="139">IF($W98=7,($T98),"")</f>
        <v/>
      </c>
    </row>
    <row r="99" spans="1:30" s="6" customFormat="1" ht="15.75" thickBot="1" x14ac:dyDescent="0.3">
      <c r="A99" s="794"/>
      <c r="B99" s="794"/>
      <c r="C99" s="448" t="s">
        <v>281</v>
      </c>
      <c r="D99" s="204"/>
      <c r="E99" s="200" t="s">
        <v>66</v>
      </c>
      <c r="F99" s="770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6"/>
      <c r="S99" s="108">
        <f>SUM(G99:R99)</f>
        <v>0</v>
      </c>
      <c r="T99" s="369">
        <f t="shared" si="133"/>
        <v>0</v>
      </c>
      <c r="U99" s="286">
        <f>T99/1700</f>
        <v>0</v>
      </c>
      <c r="V99" s="93" t="s">
        <v>227</v>
      </c>
      <c r="W99" s="356">
        <f>IF(V99=Tablas!$B$2,Tablas!$C$2,VLOOKUP(V99,Tablas!$B$2:$C$13,2,FALSE))</f>
        <v>2</v>
      </c>
      <c r="X99" s="357">
        <f>VLOOKUP(W99,Tablas!$A$2:$C$13,3,FALSE)</f>
        <v>2</v>
      </c>
      <c r="Y99" s="368">
        <f t="shared" si="134"/>
        <v>0</v>
      </c>
      <c r="Z99" s="368" t="str">
        <f t="shared" si="135"/>
        <v/>
      </c>
      <c r="AA99" s="368" t="str">
        <f t="shared" si="136"/>
        <v/>
      </c>
      <c r="AB99" s="368" t="str">
        <f t="shared" si="137"/>
        <v/>
      </c>
      <c r="AC99" s="368" t="str">
        <f t="shared" si="138"/>
        <v/>
      </c>
      <c r="AD99" s="368" t="str">
        <f t="shared" si="139"/>
        <v/>
      </c>
    </row>
    <row r="100" spans="1:30" s="66" customFormat="1" ht="15.75" thickBot="1" x14ac:dyDescent="0.3">
      <c r="A100" s="794"/>
      <c r="B100" s="795"/>
      <c r="C100" s="446" t="s">
        <v>290</v>
      </c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5"/>
      <c r="S100" s="98"/>
      <c r="T100" s="65">
        <f>SUM(T98:T99)</f>
        <v>0</v>
      </c>
      <c r="U100" s="65">
        <f>SUM(U98:U99)</f>
        <v>0</v>
      </c>
      <c r="V100" s="107"/>
      <c r="W100" s="107"/>
      <c r="X100" s="107"/>
      <c r="Y100" s="65">
        <f t="shared" ref="Y100:AD100" si="140">SUM(Y98:Y99)</f>
        <v>0</v>
      </c>
      <c r="Z100" s="65">
        <f t="shared" si="140"/>
        <v>0</v>
      </c>
      <c r="AA100" s="65">
        <f t="shared" si="140"/>
        <v>0</v>
      </c>
      <c r="AB100" s="65">
        <f t="shared" si="140"/>
        <v>0</v>
      </c>
      <c r="AC100" s="65">
        <f t="shared" si="140"/>
        <v>0</v>
      </c>
      <c r="AD100" s="65">
        <f t="shared" si="140"/>
        <v>0</v>
      </c>
    </row>
    <row r="101" spans="1:30" s="6" customFormat="1" ht="15.75" customHeight="1" thickBot="1" x14ac:dyDescent="0.3">
      <c r="A101" s="794"/>
      <c r="B101" s="314"/>
      <c r="C101" s="447" t="s">
        <v>291</v>
      </c>
      <c r="D101" s="324"/>
      <c r="E101" s="325" t="s">
        <v>66</v>
      </c>
      <c r="F101" s="770"/>
      <c r="G101" s="326"/>
      <c r="H101" s="326"/>
      <c r="I101" s="327"/>
      <c r="J101" s="328">
        <v>1</v>
      </c>
      <c r="K101" s="327"/>
      <c r="L101" s="326"/>
      <c r="M101" s="326"/>
      <c r="N101" s="328">
        <v>1</v>
      </c>
      <c r="O101" s="326"/>
      <c r="P101" s="326"/>
      <c r="Q101" s="329"/>
      <c r="R101" s="330">
        <v>1</v>
      </c>
      <c r="S101" s="312">
        <f t="shared" ref="S101" si="141">SUM(G101:R101)</f>
        <v>3</v>
      </c>
      <c r="T101" s="369">
        <f>IF($F101=0,0,($D101/$F101)*$S101)</f>
        <v>0</v>
      </c>
      <c r="U101" s="112">
        <f t="shared" ref="U101" si="142">T101/1700</f>
        <v>0</v>
      </c>
      <c r="V101" s="93" t="s">
        <v>227</v>
      </c>
      <c r="W101" s="356">
        <f>IF(V101=Tablas!$B$2,Tablas!$C$2,VLOOKUP(V101,Tablas!$B$2:$C$13,2,FALSE))</f>
        <v>2</v>
      </c>
      <c r="X101" s="357">
        <f>VLOOKUP(W101,Tablas!$A$2:$C$13,3,FALSE)</f>
        <v>2</v>
      </c>
      <c r="Y101" s="368">
        <f t="shared" ref="Y101:Y109" si="143">IF($W101=2,($T101),"")</f>
        <v>0</v>
      </c>
      <c r="Z101" s="368" t="str">
        <f t="shared" ref="Z101:Z109" si="144">IF($W101=3,($T101),"")</f>
        <v/>
      </c>
      <c r="AA101" s="368" t="str">
        <f t="shared" ref="AA101:AA109" si="145">IF($W101=4,($T101),"")</f>
        <v/>
      </c>
      <c r="AB101" s="368" t="str">
        <f t="shared" ref="AB101:AB109" si="146">IF($W101=5,($T101),"")</f>
        <v/>
      </c>
      <c r="AC101" s="368" t="str">
        <f t="shared" ref="AC101:AC109" si="147">IF($W101=6,($T101),"")</f>
        <v/>
      </c>
      <c r="AD101" s="368" t="str">
        <f t="shared" ref="AD101:AD109" si="148">IF($W101=7,($T101),"")</f>
        <v/>
      </c>
    </row>
    <row r="102" spans="1:30" s="6" customFormat="1" ht="14.45" customHeight="1" thickBot="1" x14ac:dyDescent="0.3">
      <c r="A102" s="794"/>
      <c r="B102" s="794" t="s">
        <v>278</v>
      </c>
      <c r="C102" s="449" t="s">
        <v>291</v>
      </c>
      <c r="D102" s="315"/>
      <c r="E102" s="316" t="s">
        <v>68</v>
      </c>
      <c r="F102" s="770"/>
      <c r="G102" s="317"/>
      <c r="H102" s="317"/>
      <c r="I102" s="318"/>
      <c r="J102" s="318"/>
      <c r="K102" s="318"/>
      <c r="L102" s="318"/>
      <c r="M102" s="318"/>
      <c r="N102" s="318"/>
      <c r="O102" s="318"/>
      <c r="P102" s="318"/>
      <c r="Q102" s="318"/>
      <c r="R102" s="214"/>
      <c r="S102" s="108">
        <f t="shared" ref="S102:S109" si="149">SUM(G102:R102)</f>
        <v>0</v>
      </c>
      <c r="T102" s="369">
        <f t="shared" ref="T102:T109" si="150">IF($F102=0,0,($D102/$F102)*$S102)</f>
        <v>0</v>
      </c>
      <c r="U102" s="287">
        <f t="shared" ref="U102:U109" si="151">T102/1700</f>
        <v>0</v>
      </c>
      <c r="V102" s="93" t="s">
        <v>229</v>
      </c>
      <c r="W102" s="356">
        <f>IF(V102=Tablas!$B$2,Tablas!$C$2,VLOOKUP(V102,Tablas!$B$2:$C$13,2,FALSE))</f>
        <v>4</v>
      </c>
      <c r="X102" s="357">
        <f>VLOOKUP(W102,Tablas!$A$2:$C$13,3,FALSE)</f>
        <v>4</v>
      </c>
      <c r="Y102" s="368" t="str">
        <f t="shared" si="143"/>
        <v/>
      </c>
      <c r="Z102" s="368" t="str">
        <f t="shared" si="144"/>
        <v/>
      </c>
      <c r="AA102" s="368">
        <f t="shared" si="145"/>
        <v>0</v>
      </c>
      <c r="AB102" s="368" t="str">
        <f t="shared" si="146"/>
        <v/>
      </c>
      <c r="AC102" s="368" t="str">
        <f t="shared" si="147"/>
        <v/>
      </c>
      <c r="AD102" s="368" t="str">
        <f t="shared" si="148"/>
        <v/>
      </c>
    </row>
    <row r="103" spans="1:30" s="6" customFormat="1" ht="15.75" thickBot="1" x14ac:dyDescent="0.3">
      <c r="A103" s="794"/>
      <c r="B103" s="794"/>
      <c r="C103" s="448" t="s">
        <v>292</v>
      </c>
      <c r="D103" s="204"/>
      <c r="E103" s="200" t="s">
        <v>68</v>
      </c>
      <c r="F103" s="770"/>
      <c r="G103" s="201"/>
      <c r="H103" s="201"/>
      <c r="I103" s="201"/>
      <c r="J103" s="201"/>
      <c r="K103" s="213"/>
      <c r="L103" s="201"/>
      <c r="M103" s="201"/>
      <c r="N103" s="201"/>
      <c r="O103" s="201"/>
      <c r="P103" s="201"/>
      <c r="Q103" s="201"/>
      <c r="R103" s="214"/>
      <c r="S103" s="108">
        <f t="shared" si="149"/>
        <v>0</v>
      </c>
      <c r="T103" s="369">
        <f t="shared" si="150"/>
        <v>0</v>
      </c>
      <c r="U103" s="291">
        <f t="shared" si="151"/>
        <v>0</v>
      </c>
      <c r="V103" s="93" t="s">
        <v>229</v>
      </c>
      <c r="W103" s="356">
        <f>IF(V103=Tablas!$B$2,Tablas!$C$2,VLOOKUP(V103,Tablas!$B$2:$C$13,2,FALSE))</f>
        <v>4</v>
      </c>
      <c r="X103" s="357">
        <f>VLOOKUP(W103,Tablas!$A$2:$C$13,3,FALSE)</f>
        <v>4</v>
      </c>
      <c r="Y103" s="368" t="str">
        <f t="shared" si="143"/>
        <v/>
      </c>
      <c r="Z103" s="368" t="str">
        <f t="shared" si="144"/>
        <v/>
      </c>
      <c r="AA103" s="368">
        <f t="shared" si="145"/>
        <v>0</v>
      </c>
      <c r="AB103" s="368" t="str">
        <f t="shared" si="146"/>
        <v/>
      </c>
      <c r="AC103" s="368" t="str">
        <f t="shared" si="147"/>
        <v/>
      </c>
      <c r="AD103" s="368" t="str">
        <f t="shared" si="148"/>
        <v/>
      </c>
    </row>
    <row r="104" spans="1:30" s="6" customFormat="1" ht="15.75" thickBot="1" x14ac:dyDescent="0.3">
      <c r="A104" s="794"/>
      <c r="B104" s="794"/>
      <c r="C104" s="448" t="s">
        <v>294</v>
      </c>
      <c r="D104" s="204"/>
      <c r="E104" s="200" t="s">
        <v>68</v>
      </c>
      <c r="F104" s="770"/>
      <c r="G104" s="201"/>
      <c r="H104" s="201"/>
      <c r="I104" s="201"/>
      <c r="J104" s="201"/>
      <c r="K104" s="213"/>
      <c r="L104" s="201"/>
      <c r="M104" s="201"/>
      <c r="N104" s="201"/>
      <c r="O104" s="201"/>
      <c r="P104" s="201"/>
      <c r="Q104" s="215"/>
      <c r="R104" s="214"/>
      <c r="S104" s="108">
        <f t="shared" si="149"/>
        <v>0</v>
      </c>
      <c r="T104" s="369">
        <f t="shared" si="150"/>
        <v>0</v>
      </c>
      <c r="U104" s="291">
        <f t="shared" si="151"/>
        <v>0</v>
      </c>
      <c r="V104" s="93" t="s">
        <v>229</v>
      </c>
      <c r="W104" s="356">
        <f>IF(V104=Tablas!$B$2,Tablas!$C$2,VLOOKUP(V104,Tablas!$B$2:$C$13,2,FALSE))</f>
        <v>4</v>
      </c>
      <c r="X104" s="357">
        <f>VLOOKUP(W104,Tablas!$A$2:$C$13,3,FALSE)</f>
        <v>4</v>
      </c>
      <c r="Y104" s="368" t="str">
        <f t="shared" si="143"/>
        <v/>
      </c>
      <c r="Z104" s="368" t="str">
        <f t="shared" si="144"/>
        <v/>
      </c>
      <c r="AA104" s="368">
        <f t="shared" si="145"/>
        <v>0</v>
      </c>
      <c r="AB104" s="368" t="str">
        <f t="shared" si="146"/>
        <v/>
      </c>
      <c r="AC104" s="368" t="str">
        <f t="shared" si="147"/>
        <v/>
      </c>
      <c r="AD104" s="368" t="str">
        <f t="shared" si="148"/>
        <v/>
      </c>
    </row>
    <row r="105" spans="1:30" s="6" customFormat="1" ht="15.75" thickBot="1" x14ac:dyDescent="0.3">
      <c r="A105" s="794"/>
      <c r="B105" s="794"/>
      <c r="C105" s="448" t="s">
        <v>294</v>
      </c>
      <c r="D105" s="204"/>
      <c r="E105" s="200" t="s">
        <v>68</v>
      </c>
      <c r="F105" s="770"/>
      <c r="G105" s="201"/>
      <c r="H105" s="201"/>
      <c r="I105" s="201"/>
      <c r="J105" s="201"/>
      <c r="K105" s="213"/>
      <c r="L105" s="201"/>
      <c r="M105" s="201"/>
      <c r="N105" s="201"/>
      <c r="O105" s="201"/>
      <c r="P105" s="201"/>
      <c r="Q105" s="201"/>
      <c r="R105" s="214"/>
      <c r="S105" s="108">
        <f t="shared" si="149"/>
        <v>0</v>
      </c>
      <c r="T105" s="369">
        <f t="shared" si="150"/>
        <v>0</v>
      </c>
      <c r="U105" s="291">
        <f t="shared" si="151"/>
        <v>0</v>
      </c>
      <c r="V105" s="93" t="s">
        <v>229</v>
      </c>
      <c r="W105" s="356">
        <f>IF(V105=Tablas!$B$2,Tablas!$C$2,VLOOKUP(V105,Tablas!$B$2:$C$13,2,FALSE))</f>
        <v>4</v>
      </c>
      <c r="X105" s="357">
        <f>VLOOKUP(W105,Tablas!$A$2:$C$13,3,FALSE)</f>
        <v>4</v>
      </c>
      <c r="Y105" s="368" t="str">
        <f t="shared" si="143"/>
        <v/>
      </c>
      <c r="Z105" s="368" t="str">
        <f t="shared" si="144"/>
        <v/>
      </c>
      <c r="AA105" s="368">
        <f t="shared" si="145"/>
        <v>0</v>
      </c>
      <c r="AB105" s="368" t="str">
        <f t="shared" si="146"/>
        <v/>
      </c>
      <c r="AC105" s="368" t="str">
        <f t="shared" si="147"/>
        <v/>
      </c>
      <c r="AD105" s="368" t="str">
        <f t="shared" si="148"/>
        <v/>
      </c>
    </row>
    <row r="106" spans="1:30" s="6" customFormat="1" ht="15.75" thickBot="1" x14ac:dyDescent="0.3">
      <c r="A106" s="794"/>
      <c r="B106" s="794"/>
      <c r="C106" s="448" t="s">
        <v>285</v>
      </c>
      <c r="D106" s="204"/>
      <c r="E106" s="200" t="s">
        <v>68</v>
      </c>
      <c r="F106" s="770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15"/>
      <c r="R106" s="214"/>
      <c r="S106" s="108">
        <f t="shared" si="149"/>
        <v>0</v>
      </c>
      <c r="T106" s="369">
        <f t="shared" si="150"/>
        <v>0</v>
      </c>
      <c r="U106" s="291">
        <f t="shared" si="151"/>
        <v>0</v>
      </c>
      <c r="V106" s="93" t="s">
        <v>229</v>
      </c>
      <c r="W106" s="356">
        <f>IF(V106=Tablas!$B$2,Tablas!$C$2,VLOOKUP(V106,Tablas!$B$2:$C$13,2,FALSE))</f>
        <v>4</v>
      </c>
      <c r="X106" s="357">
        <f>VLOOKUP(W106,Tablas!$A$2:$C$13,3,FALSE)</f>
        <v>4</v>
      </c>
      <c r="Y106" s="368" t="str">
        <f t="shared" si="143"/>
        <v/>
      </c>
      <c r="Z106" s="368" t="str">
        <f t="shared" si="144"/>
        <v/>
      </c>
      <c r="AA106" s="368">
        <f t="shared" si="145"/>
        <v>0</v>
      </c>
      <c r="AB106" s="368" t="str">
        <f t="shared" si="146"/>
        <v/>
      </c>
      <c r="AC106" s="368" t="str">
        <f t="shared" si="147"/>
        <v/>
      </c>
      <c r="AD106" s="368" t="str">
        <f t="shared" si="148"/>
        <v/>
      </c>
    </row>
    <row r="107" spans="1:30" s="6" customFormat="1" ht="15.75" thickBot="1" x14ac:dyDescent="0.3">
      <c r="A107" s="794"/>
      <c r="B107" s="794"/>
      <c r="C107" s="448" t="s">
        <v>285</v>
      </c>
      <c r="D107" s="204"/>
      <c r="E107" s="200" t="s">
        <v>68</v>
      </c>
      <c r="F107" s="770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15"/>
      <c r="R107" s="214"/>
      <c r="S107" s="108">
        <f t="shared" si="149"/>
        <v>0</v>
      </c>
      <c r="T107" s="369">
        <f t="shared" si="150"/>
        <v>0</v>
      </c>
      <c r="U107" s="291">
        <f t="shared" si="151"/>
        <v>0</v>
      </c>
      <c r="V107" s="93" t="s">
        <v>229</v>
      </c>
      <c r="W107" s="356">
        <f>IF(V107=Tablas!$B$2,Tablas!$C$2,VLOOKUP(V107,Tablas!$B$2:$C$13,2,FALSE))</f>
        <v>4</v>
      </c>
      <c r="X107" s="357">
        <f>VLOOKUP(W107,Tablas!$A$2:$C$13,3,FALSE)</f>
        <v>4</v>
      </c>
      <c r="Y107" s="368" t="str">
        <f t="shared" si="143"/>
        <v/>
      </c>
      <c r="Z107" s="368" t="str">
        <f t="shared" si="144"/>
        <v/>
      </c>
      <c r="AA107" s="368">
        <f t="shared" si="145"/>
        <v>0</v>
      </c>
      <c r="AB107" s="368" t="str">
        <f t="shared" si="146"/>
        <v/>
      </c>
      <c r="AC107" s="368" t="str">
        <f t="shared" si="147"/>
        <v/>
      </c>
      <c r="AD107" s="368" t="str">
        <f t="shared" si="148"/>
        <v/>
      </c>
    </row>
    <row r="108" spans="1:30" s="6" customFormat="1" ht="15.75" thickBot="1" x14ac:dyDescent="0.3">
      <c r="A108" s="794"/>
      <c r="B108" s="794"/>
      <c r="C108" s="448" t="s">
        <v>293</v>
      </c>
      <c r="D108" s="204"/>
      <c r="E108" s="200" t="s">
        <v>68</v>
      </c>
      <c r="F108" s="770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15"/>
      <c r="R108" s="214"/>
      <c r="S108" s="108">
        <f t="shared" si="149"/>
        <v>0</v>
      </c>
      <c r="T108" s="369">
        <f t="shared" si="150"/>
        <v>0</v>
      </c>
      <c r="U108" s="291">
        <f t="shared" si="151"/>
        <v>0</v>
      </c>
      <c r="V108" s="93" t="s">
        <v>229</v>
      </c>
      <c r="W108" s="356">
        <f>IF(V108=Tablas!$B$2,Tablas!$C$2,VLOOKUP(V108,Tablas!$B$2:$C$13,2,FALSE))</f>
        <v>4</v>
      </c>
      <c r="X108" s="357">
        <f>VLOOKUP(W108,Tablas!$A$2:$C$13,3,FALSE)</f>
        <v>4</v>
      </c>
      <c r="Y108" s="368" t="str">
        <f t="shared" si="143"/>
        <v/>
      </c>
      <c r="Z108" s="368" t="str">
        <f t="shared" si="144"/>
        <v/>
      </c>
      <c r="AA108" s="368">
        <f t="shared" si="145"/>
        <v>0</v>
      </c>
      <c r="AB108" s="368" t="str">
        <f t="shared" si="146"/>
        <v/>
      </c>
      <c r="AC108" s="368" t="str">
        <f t="shared" si="147"/>
        <v/>
      </c>
      <c r="AD108" s="368" t="str">
        <f t="shared" si="148"/>
        <v/>
      </c>
    </row>
    <row r="109" spans="1:30" s="6" customFormat="1" ht="15.75" thickBot="1" x14ac:dyDescent="0.3">
      <c r="A109" s="794"/>
      <c r="B109" s="794"/>
      <c r="C109" s="448" t="s">
        <v>293</v>
      </c>
      <c r="D109" s="204"/>
      <c r="E109" s="200" t="s">
        <v>68</v>
      </c>
      <c r="F109" s="770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06"/>
      <c r="S109" s="108">
        <f t="shared" si="149"/>
        <v>0</v>
      </c>
      <c r="T109" s="369">
        <f t="shared" si="150"/>
        <v>0</v>
      </c>
      <c r="U109" s="286">
        <f t="shared" si="151"/>
        <v>0</v>
      </c>
      <c r="V109" s="93" t="s">
        <v>229</v>
      </c>
      <c r="W109" s="356">
        <f>IF(V109=Tablas!$B$2,Tablas!$C$2,VLOOKUP(V109,Tablas!$B$2:$C$13,2,FALSE))</f>
        <v>4</v>
      </c>
      <c r="X109" s="357">
        <f>VLOOKUP(W109,Tablas!$A$2:$C$13,3,FALSE)</f>
        <v>4</v>
      </c>
      <c r="Y109" s="368" t="str">
        <f t="shared" si="143"/>
        <v/>
      </c>
      <c r="Z109" s="368" t="str">
        <f t="shared" si="144"/>
        <v/>
      </c>
      <c r="AA109" s="368">
        <f t="shared" si="145"/>
        <v>0</v>
      </c>
      <c r="AB109" s="368" t="str">
        <f t="shared" si="146"/>
        <v/>
      </c>
      <c r="AC109" s="368" t="str">
        <f t="shared" si="147"/>
        <v/>
      </c>
      <c r="AD109" s="368" t="str">
        <f t="shared" si="148"/>
        <v/>
      </c>
    </row>
    <row r="110" spans="1:30" s="66" customFormat="1" ht="15.75" thickBot="1" x14ac:dyDescent="0.3">
      <c r="A110" s="794"/>
      <c r="B110" s="796"/>
      <c r="C110" s="446" t="s">
        <v>296</v>
      </c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4"/>
      <c r="P110" s="194"/>
      <c r="Q110" s="194"/>
      <c r="R110" s="216"/>
      <c r="S110" s="98"/>
      <c r="T110" s="65">
        <f>SUM(T101:T109)</f>
        <v>0</v>
      </c>
      <c r="U110" s="65">
        <f>SUM(U102:U109)</f>
        <v>0</v>
      </c>
      <c r="V110" s="107"/>
      <c r="W110" s="107"/>
      <c r="X110" s="107"/>
      <c r="Y110" s="65">
        <f>SUM(Y101:Y109)</f>
        <v>0</v>
      </c>
      <c r="Z110" s="65">
        <f t="shared" ref="Z110:AD110" si="152">SUM(Z101:Z109)</f>
        <v>0</v>
      </c>
      <c r="AA110" s="65">
        <f t="shared" si="152"/>
        <v>0</v>
      </c>
      <c r="AB110" s="65">
        <f t="shared" si="152"/>
        <v>0</v>
      </c>
      <c r="AC110" s="65">
        <f t="shared" si="152"/>
        <v>0</v>
      </c>
      <c r="AD110" s="65">
        <f t="shared" si="152"/>
        <v>0</v>
      </c>
    </row>
    <row r="111" spans="1:30" s="66" customFormat="1" ht="15.75" thickBot="1" x14ac:dyDescent="0.3">
      <c r="A111" s="795"/>
      <c r="B111" s="89" t="s">
        <v>78</v>
      </c>
      <c r="C111" s="450" t="s">
        <v>295</v>
      </c>
      <c r="D111" s="217"/>
      <c r="E111" s="217"/>
      <c r="F111" s="218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98"/>
      <c r="T111" s="67">
        <f>SUM(T110,T100,T97,T90)</f>
        <v>0</v>
      </c>
      <c r="U111" s="67">
        <f>SUM(U110,U100,U97,U90)</f>
        <v>0</v>
      </c>
      <c r="V111" s="107"/>
      <c r="W111" s="107"/>
      <c r="X111" s="107"/>
      <c r="Y111" s="67">
        <f t="shared" ref="Y111:AD111" si="153">SUM(Y110,Y100,Y97,Y90)</f>
        <v>0</v>
      </c>
      <c r="Z111" s="67">
        <f t="shared" si="153"/>
        <v>0</v>
      </c>
      <c r="AA111" s="67">
        <f t="shared" si="153"/>
        <v>0</v>
      </c>
      <c r="AB111" s="67">
        <f t="shared" si="153"/>
        <v>0</v>
      </c>
      <c r="AC111" s="67">
        <f t="shared" si="153"/>
        <v>0</v>
      </c>
      <c r="AD111" s="67">
        <f t="shared" si="153"/>
        <v>0</v>
      </c>
    </row>
    <row r="112" spans="1:30" s="6" customFormat="1" ht="14.45" customHeight="1" thickBot="1" x14ac:dyDescent="0.3">
      <c r="A112" s="793" t="s">
        <v>280</v>
      </c>
      <c r="B112" s="793" t="s">
        <v>277</v>
      </c>
      <c r="C112" s="444" t="s">
        <v>281</v>
      </c>
      <c r="D112" s="180">
        <f>+D4+D31+D58+D85</f>
        <v>189</v>
      </c>
      <c r="E112" s="181" t="s">
        <v>66</v>
      </c>
      <c r="F112" s="770"/>
      <c r="G112" s="182"/>
      <c r="H112" s="182"/>
      <c r="I112" s="799">
        <v>1</v>
      </c>
      <c r="J112" s="800"/>
      <c r="K112" s="182"/>
      <c r="L112" s="182"/>
      <c r="M112" s="182"/>
      <c r="N112" s="182"/>
      <c r="O112" s="183">
        <v>1</v>
      </c>
      <c r="P112" s="182"/>
      <c r="Q112" s="182"/>
      <c r="R112" s="184"/>
      <c r="S112" s="108">
        <f>SUM(G112:R112)</f>
        <v>2</v>
      </c>
      <c r="T112" s="96">
        <f>+T4+T31+T58+T85</f>
        <v>0</v>
      </c>
      <c r="U112" s="96">
        <f t="shared" ref="U112:U116" si="154">+U4+U31+U58+U85</f>
        <v>0</v>
      </c>
      <c r="V112" s="93" t="s">
        <v>227</v>
      </c>
      <c r="W112" s="356">
        <f>IF(V112=Tablas!$B$2,Tablas!$C$2,VLOOKUP(V112,Tablas!$B$2:$C$13,2,FALSE))</f>
        <v>2</v>
      </c>
      <c r="X112" s="357">
        <f>VLOOKUP(W112,Tablas!$A$2:$C$13,3,FALSE)</f>
        <v>2</v>
      </c>
      <c r="Y112" s="368">
        <f t="shared" ref="Y112:Y136" si="155">IF($W112=2,($T112),"")</f>
        <v>0</v>
      </c>
      <c r="Z112" s="368" t="str">
        <f t="shared" ref="Z112:Z136" si="156">IF($W112=3,($T112),"")</f>
        <v/>
      </c>
      <c r="AA112" s="368" t="str">
        <f t="shared" ref="AA112:AA136" si="157">IF($W112=4,($T112),"")</f>
        <v/>
      </c>
      <c r="AB112" s="368" t="str">
        <f t="shared" ref="AB112:AB136" si="158">IF($W112=5,($T112),"")</f>
        <v/>
      </c>
      <c r="AC112" s="368" t="str">
        <f t="shared" ref="AC112:AC136" si="159">IF($W112=6,($T112),"")</f>
        <v/>
      </c>
      <c r="AD112" s="368" t="str">
        <f t="shared" ref="AD112:AD136" si="160">IF($W112=7,($T112),"")</f>
        <v/>
      </c>
    </row>
    <row r="113" spans="1:30" s="6" customFormat="1" ht="15.75" thickBot="1" x14ac:dyDescent="0.3">
      <c r="A113" s="794"/>
      <c r="B113" s="794"/>
      <c r="C113" s="445" t="s">
        <v>282</v>
      </c>
      <c r="D113" s="185">
        <f>+D5+D32+D59+D86</f>
        <v>206</v>
      </c>
      <c r="E113" s="186" t="s">
        <v>66</v>
      </c>
      <c r="F113" s="770"/>
      <c r="G113" s="187"/>
      <c r="H113" s="187"/>
      <c r="I113" s="801">
        <v>1</v>
      </c>
      <c r="J113" s="802"/>
      <c r="K113" s="187"/>
      <c r="L113" s="58"/>
      <c r="M113" s="187"/>
      <c r="N113" s="187"/>
      <c r="O113" s="56">
        <v>1</v>
      </c>
      <c r="P113" s="187"/>
      <c r="Q113" s="187"/>
      <c r="R113" s="188"/>
      <c r="S113" s="108">
        <f>SUM(G113:R113)</f>
        <v>2</v>
      </c>
      <c r="T113" s="96">
        <f t="shared" ref="T113:T116" si="161">+T5+T32+T59+T86</f>
        <v>0</v>
      </c>
      <c r="U113" s="96">
        <f t="shared" si="154"/>
        <v>0</v>
      </c>
      <c r="V113" s="93" t="s">
        <v>227</v>
      </c>
      <c r="W113" s="356">
        <f>IF(V113=Tablas!$B$2,Tablas!$C$2,VLOOKUP(V113,Tablas!$B$2:$C$13,2,FALSE))</f>
        <v>2</v>
      </c>
      <c r="X113" s="357">
        <f>VLOOKUP(W113,Tablas!$A$2:$C$13,3,FALSE)</f>
        <v>2</v>
      </c>
      <c r="Y113" s="368">
        <f t="shared" si="155"/>
        <v>0</v>
      </c>
      <c r="Z113" s="368" t="str">
        <f t="shared" si="156"/>
        <v/>
      </c>
      <c r="AA113" s="368" t="str">
        <f t="shared" si="157"/>
        <v/>
      </c>
      <c r="AB113" s="368" t="str">
        <f t="shared" si="158"/>
        <v/>
      </c>
      <c r="AC113" s="368" t="str">
        <f t="shared" si="159"/>
        <v/>
      </c>
      <c r="AD113" s="368" t="str">
        <f t="shared" si="160"/>
        <v/>
      </c>
    </row>
    <row r="114" spans="1:30" s="6" customFormat="1" ht="15.75" thickBot="1" x14ac:dyDescent="0.3">
      <c r="A114" s="794"/>
      <c r="B114" s="794"/>
      <c r="C114" s="445" t="s">
        <v>283</v>
      </c>
      <c r="D114" s="189">
        <f>+D6+D33+D60+D87</f>
        <v>1105.21</v>
      </c>
      <c r="E114" s="186" t="s">
        <v>66</v>
      </c>
      <c r="F114" s="770"/>
      <c r="G114" s="187"/>
      <c r="H114" s="187"/>
      <c r="I114" s="56">
        <v>1</v>
      </c>
      <c r="J114" s="187"/>
      <c r="K114" s="187"/>
      <c r="L114" s="187"/>
      <c r="M114" s="187"/>
      <c r="N114" s="187"/>
      <c r="O114" s="56">
        <v>1</v>
      </c>
      <c r="P114" s="187"/>
      <c r="Q114" s="190"/>
      <c r="R114" s="191"/>
      <c r="S114" s="108">
        <f>SUM(G114:R114)</f>
        <v>2</v>
      </c>
      <c r="T114" s="96">
        <f t="shared" si="161"/>
        <v>0</v>
      </c>
      <c r="U114" s="96">
        <f t="shared" si="154"/>
        <v>0</v>
      </c>
      <c r="V114" s="93" t="s">
        <v>227</v>
      </c>
      <c r="W114" s="356">
        <f>IF(V114=Tablas!$B$2,Tablas!$C$2,VLOOKUP(V114,Tablas!$B$2:$C$13,2,FALSE))</f>
        <v>2</v>
      </c>
      <c r="X114" s="357">
        <f>VLOOKUP(W114,Tablas!$A$2:$C$13,3,FALSE)</f>
        <v>2</v>
      </c>
      <c r="Y114" s="368">
        <f t="shared" si="155"/>
        <v>0</v>
      </c>
      <c r="Z114" s="368" t="str">
        <f t="shared" si="156"/>
        <v/>
      </c>
      <c r="AA114" s="368" t="str">
        <f t="shared" si="157"/>
        <v/>
      </c>
      <c r="AB114" s="368" t="str">
        <f t="shared" si="158"/>
        <v/>
      </c>
      <c r="AC114" s="368" t="str">
        <f t="shared" si="159"/>
        <v/>
      </c>
      <c r="AD114" s="368" t="str">
        <f t="shared" si="160"/>
        <v/>
      </c>
    </row>
    <row r="115" spans="1:30" s="6" customFormat="1" ht="15.75" thickBot="1" x14ac:dyDescent="0.3">
      <c r="A115" s="794"/>
      <c r="B115" s="794"/>
      <c r="C115" s="445" t="s">
        <v>284</v>
      </c>
      <c r="D115" s="185">
        <f>+D7+D34+D61+D88</f>
        <v>81</v>
      </c>
      <c r="E115" s="186" t="s">
        <v>66</v>
      </c>
      <c r="F115" s="770"/>
      <c r="G115" s="187"/>
      <c r="H115" s="187"/>
      <c r="I115" s="56">
        <v>1</v>
      </c>
      <c r="J115" s="187"/>
      <c r="K115" s="187"/>
      <c r="L115" s="187"/>
      <c r="M115" s="187"/>
      <c r="N115" s="187"/>
      <c r="O115" s="56">
        <v>1</v>
      </c>
      <c r="P115" s="187"/>
      <c r="Q115" s="190"/>
      <c r="R115" s="191"/>
      <c r="S115" s="108">
        <f>SUM(G115:R115)</f>
        <v>2</v>
      </c>
      <c r="T115" s="96">
        <f t="shared" si="161"/>
        <v>0</v>
      </c>
      <c r="U115" s="96">
        <f t="shared" si="154"/>
        <v>0</v>
      </c>
      <c r="V115" s="93" t="s">
        <v>227</v>
      </c>
      <c r="W115" s="356">
        <f>IF(V115=Tablas!$B$2,Tablas!$C$2,VLOOKUP(V115,Tablas!$B$2:$C$13,2,FALSE))</f>
        <v>2</v>
      </c>
      <c r="X115" s="357">
        <f>VLOOKUP(W115,Tablas!$A$2:$C$13,3,FALSE)</f>
        <v>2</v>
      </c>
      <c r="Y115" s="368">
        <f t="shared" si="155"/>
        <v>0</v>
      </c>
      <c r="Z115" s="368" t="str">
        <f t="shared" si="156"/>
        <v/>
      </c>
      <c r="AA115" s="368" t="str">
        <f t="shared" si="157"/>
        <v/>
      </c>
      <c r="AB115" s="368" t="str">
        <f t="shared" si="158"/>
        <v/>
      </c>
      <c r="AC115" s="368" t="str">
        <f t="shared" si="159"/>
        <v/>
      </c>
      <c r="AD115" s="368" t="str">
        <f t="shared" si="160"/>
        <v/>
      </c>
    </row>
    <row r="116" spans="1:30" s="6" customFormat="1" ht="15.75" thickBot="1" x14ac:dyDescent="0.3">
      <c r="A116" s="794"/>
      <c r="B116" s="794"/>
      <c r="C116" s="445" t="s">
        <v>285</v>
      </c>
      <c r="D116" s="185"/>
      <c r="E116" s="186" t="s">
        <v>67</v>
      </c>
      <c r="F116" s="770"/>
      <c r="G116" s="187"/>
      <c r="H116" s="187"/>
      <c r="I116" s="187"/>
      <c r="J116" s="187"/>
      <c r="K116" s="187"/>
      <c r="L116" s="192"/>
      <c r="M116" s="187"/>
      <c r="N116" s="187"/>
      <c r="O116" s="187"/>
      <c r="P116" s="187"/>
      <c r="Q116" s="187"/>
      <c r="R116" s="193"/>
      <c r="S116" s="108">
        <f>SUM(G116:R116)</f>
        <v>0</v>
      </c>
      <c r="T116" s="96">
        <f t="shared" si="161"/>
        <v>0</v>
      </c>
      <c r="U116" s="96">
        <f t="shared" si="154"/>
        <v>0</v>
      </c>
      <c r="V116" s="93" t="s">
        <v>227</v>
      </c>
      <c r="W116" s="356">
        <f>IF(V116=Tablas!$B$2,Tablas!$C$2,VLOOKUP(V116,Tablas!$B$2:$C$13,2,FALSE))</f>
        <v>2</v>
      </c>
      <c r="X116" s="357">
        <f>VLOOKUP(W116,Tablas!$A$2:$C$13,3,FALSE)</f>
        <v>2</v>
      </c>
      <c r="Y116" s="368">
        <f t="shared" si="155"/>
        <v>0</v>
      </c>
      <c r="Z116" s="368" t="str">
        <f t="shared" si="156"/>
        <v/>
      </c>
      <c r="AA116" s="368" t="str">
        <f t="shared" si="157"/>
        <v/>
      </c>
      <c r="AB116" s="368" t="str">
        <f t="shared" si="158"/>
        <v/>
      </c>
      <c r="AC116" s="368" t="str">
        <f t="shared" si="159"/>
        <v/>
      </c>
      <c r="AD116" s="368" t="str">
        <f t="shared" si="160"/>
        <v/>
      </c>
    </row>
    <row r="117" spans="1:30" s="66" customFormat="1" ht="15.75" thickBot="1" x14ac:dyDescent="0.3">
      <c r="A117" s="794"/>
      <c r="B117" s="795"/>
      <c r="C117" s="446" t="s">
        <v>286</v>
      </c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5"/>
      <c r="S117" s="98"/>
      <c r="T117" s="65">
        <f>SUM(T112:T116)</f>
        <v>0</v>
      </c>
      <c r="U117" s="65">
        <f>SUM(U112:U116)</f>
        <v>0</v>
      </c>
      <c r="V117" s="107"/>
      <c r="W117" s="107"/>
      <c r="X117" s="107"/>
      <c r="Y117" s="65">
        <f t="shared" ref="Y117:AD117" si="162">SUM(Y112:Y116)</f>
        <v>0</v>
      </c>
      <c r="Z117" s="65">
        <f t="shared" si="162"/>
        <v>0</v>
      </c>
      <c r="AA117" s="65">
        <f t="shared" si="162"/>
        <v>0</v>
      </c>
      <c r="AB117" s="65">
        <f t="shared" si="162"/>
        <v>0</v>
      </c>
      <c r="AC117" s="65">
        <f t="shared" si="162"/>
        <v>0</v>
      </c>
      <c r="AD117" s="65">
        <f t="shared" si="162"/>
        <v>0</v>
      </c>
    </row>
    <row r="118" spans="1:30" s="6" customFormat="1" ht="15.75" thickBot="1" x14ac:dyDescent="0.3">
      <c r="A118" s="794"/>
      <c r="B118" s="793" t="s">
        <v>278</v>
      </c>
      <c r="C118" s="447" t="s">
        <v>287</v>
      </c>
      <c r="D118" s="196"/>
      <c r="E118" s="196" t="s">
        <v>66</v>
      </c>
      <c r="F118" s="770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8"/>
      <c r="S118" s="108">
        <f t="shared" ref="S118:S123" si="163">SUM(G118:R118)</f>
        <v>0</v>
      </c>
      <c r="T118" s="96">
        <f t="shared" ref="T118:U123" si="164">+T10+T37+T64+T91</f>
        <v>0</v>
      </c>
      <c r="U118" s="96">
        <f t="shared" si="164"/>
        <v>0</v>
      </c>
      <c r="V118" s="93" t="s">
        <v>227</v>
      </c>
      <c r="W118" s="356">
        <f>IF(V118=Tablas!$B$2,Tablas!$C$2,VLOOKUP(V118,Tablas!$B$2:$C$13,2,FALSE))</f>
        <v>2</v>
      </c>
      <c r="X118" s="357">
        <f>VLOOKUP(W118,Tablas!$A$2:$C$13,3,FALSE)</f>
        <v>2</v>
      </c>
      <c r="Y118" s="368">
        <f t="shared" si="155"/>
        <v>0</v>
      </c>
      <c r="Z118" s="368" t="str">
        <f t="shared" si="156"/>
        <v/>
      </c>
      <c r="AA118" s="368" t="str">
        <f t="shared" si="157"/>
        <v/>
      </c>
      <c r="AB118" s="368" t="str">
        <f t="shared" si="158"/>
        <v/>
      </c>
      <c r="AC118" s="368" t="str">
        <f t="shared" si="159"/>
        <v/>
      </c>
      <c r="AD118" s="368" t="str">
        <f t="shared" si="160"/>
        <v/>
      </c>
    </row>
    <row r="119" spans="1:30" s="6" customFormat="1" ht="15.75" thickBot="1" x14ac:dyDescent="0.3">
      <c r="A119" s="794"/>
      <c r="B119" s="794"/>
      <c r="C119" s="445" t="s">
        <v>281</v>
      </c>
      <c r="D119" s="199">
        <f>+D11+D38+D65+D92</f>
        <v>189</v>
      </c>
      <c r="E119" s="200" t="s">
        <v>66</v>
      </c>
      <c r="F119" s="770"/>
      <c r="G119" s="201"/>
      <c r="H119" s="201"/>
      <c r="I119" s="201"/>
      <c r="J119" s="201"/>
      <c r="K119" s="201"/>
      <c r="L119" s="202">
        <v>1</v>
      </c>
      <c r="M119" s="201"/>
      <c r="N119" s="201"/>
      <c r="O119" s="201"/>
      <c r="P119" s="201"/>
      <c r="Q119" s="201"/>
      <c r="R119" s="203">
        <v>1</v>
      </c>
      <c r="S119" s="108">
        <f t="shared" si="163"/>
        <v>2</v>
      </c>
      <c r="T119" s="96">
        <f t="shared" si="164"/>
        <v>0</v>
      </c>
      <c r="U119" s="96">
        <f t="shared" si="164"/>
        <v>0</v>
      </c>
      <c r="V119" s="93" t="s">
        <v>227</v>
      </c>
      <c r="W119" s="356">
        <f>IF(V119=Tablas!$B$2,Tablas!$C$2,VLOOKUP(V119,Tablas!$B$2:$C$13,2,FALSE))</f>
        <v>2</v>
      </c>
      <c r="X119" s="357">
        <f>VLOOKUP(W119,Tablas!$A$2:$C$13,3,FALSE)</f>
        <v>2</v>
      </c>
      <c r="Y119" s="368">
        <f t="shared" si="155"/>
        <v>0</v>
      </c>
      <c r="Z119" s="368" t="str">
        <f t="shared" si="156"/>
        <v/>
      </c>
      <c r="AA119" s="368" t="str">
        <f t="shared" si="157"/>
        <v/>
      </c>
      <c r="AB119" s="368" t="str">
        <f t="shared" si="158"/>
        <v/>
      </c>
      <c r="AC119" s="368" t="str">
        <f t="shared" si="159"/>
        <v/>
      </c>
      <c r="AD119" s="368" t="str">
        <f t="shared" si="160"/>
        <v/>
      </c>
    </row>
    <row r="120" spans="1:30" s="6" customFormat="1" ht="15.75" thickBot="1" x14ac:dyDescent="0.3">
      <c r="A120" s="794"/>
      <c r="B120" s="794"/>
      <c r="C120" s="448" t="s">
        <v>282</v>
      </c>
      <c r="D120" s="199">
        <f>+D12+D39+D66+D93</f>
        <v>533</v>
      </c>
      <c r="E120" s="200" t="s">
        <v>66</v>
      </c>
      <c r="F120" s="770"/>
      <c r="G120" s="201"/>
      <c r="H120" s="201"/>
      <c r="I120" s="201"/>
      <c r="J120" s="201"/>
      <c r="K120" s="201"/>
      <c r="L120" s="202">
        <v>1</v>
      </c>
      <c r="M120" s="201"/>
      <c r="N120" s="201"/>
      <c r="O120" s="201"/>
      <c r="P120" s="201"/>
      <c r="Q120" s="201"/>
      <c r="R120" s="203">
        <v>1</v>
      </c>
      <c r="S120" s="108">
        <f t="shared" si="163"/>
        <v>2</v>
      </c>
      <c r="T120" s="96">
        <f t="shared" si="164"/>
        <v>0</v>
      </c>
      <c r="U120" s="96">
        <f t="shared" si="164"/>
        <v>0</v>
      </c>
      <c r="V120" s="93" t="s">
        <v>227</v>
      </c>
      <c r="W120" s="356">
        <f>IF(V120=Tablas!$B$2,Tablas!$C$2,VLOOKUP(V120,Tablas!$B$2:$C$13,2,FALSE))</f>
        <v>2</v>
      </c>
      <c r="X120" s="357">
        <f>VLOOKUP(W120,Tablas!$A$2:$C$13,3,FALSE)</f>
        <v>2</v>
      </c>
      <c r="Y120" s="368">
        <f t="shared" si="155"/>
        <v>0</v>
      </c>
      <c r="Z120" s="368" t="str">
        <f t="shared" si="156"/>
        <v/>
      </c>
      <c r="AA120" s="368" t="str">
        <f t="shared" si="157"/>
        <v/>
      </c>
      <c r="AB120" s="368" t="str">
        <f t="shared" si="158"/>
        <v/>
      </c>
      <c r="AC120" s="368" t="str">
        <f t="shared" si="159"/>
        <v/>
      </c>
      <c r="AD120" s="368" t="str">
        <f t="shared" si="160"/>
        <v/>
      </c>
    </row>
    <row r="121" spans="1:30" s="6" customFormat="1" ht="15.75" thickBot="1" x14ac:dyDescent="0.3">
      <c r="A121" s="794"/>
      <c r="B121" s="794"/>
      <c r="C121" s="448" t="s">
        <v>283</v>
      </c>
      <c r="D121" s="204">
        <f>+D13+D40+D67+D94</f>
        <v>1105.21</v>
      </c>
      <c r="E121" s="200" t="s">
        <v>66</v>
      </c>
      <c r="F121" s="770"/>
      <c r="G121" s="201"/>
      <c r="H121" s="201"/>
      <c r="I121" s="201"/>
      <c r="J121" s="201"/>
      <c r="K121" s="201"/>
      <c r="L121" s="202">
        <v>1</v>
      </c>
      <c r="M121" s="201"/>
      <c r="N121" s="201"/>
      <c r="O121" s="201"/>
      <c r="P121" s="201"/>
      <c r="Q121" s="201"/>
      <c r="R121" s="203">
        <v>1</v>
      </c>
      <c r="S121" s="108">
        <f t="shared" si="163"/>
        <v>2</v>
      </c>
      <c r="T121" s="96">
        <f t="shared" si="164"/>
        <v>0</v>
      </c>
      <c r="U121" s="96">
        <f t="shared" si="164"/>
        <v>0</v>
      </c>
      <c r="V121" s="93" t="s">
        <v>227</v>
      </c>
      <c r="W121" s="356">
        <f>IF(V121=Tablas!$B$2,Tablas!$C$2,VLOOKUP(V121,Tablas!$B$2:$C$13,2,FALSE))</f>
        <v>2</v>
      </c>
      <c r="X121" s="357">
        <f>VLOOKUP(W121,Tablas!$A$2:$C$13,3,FALSE)</f>
        <v>2</v>
      </c>
      <c r="Y121" s="368">
        <f t="shared" si="155"/>
        <v>0</v>
      </c>
      <c r="Z121" s="368" t="str">
        <f t="shared" si="156"/>
        <v/>
      </c>
      <c r="AA121" s="368" t="str">
        <f t="shared" si="157"/>
        <v/>
      </c>
      <c r="AB121" s="368" t="str">
        <f t="shared" si="158"/>
        <v/>
      </c>
      <c r="AC121" s="368" t="str">
        <f t="shared" si="159"/>
        <v/>
      </c>
      <c r="AD121" s="368" t="str">
        <f t="shared" si="160"/>
        <v/>
      </c>
    </row>
    <row r="122" spans="1:30" s="6" customFormat="1" ht="15.75" thickBot="1" x14ac:dyDescent="0.3">
      <c r="A122" s="794"/>
      <c r="B122" s="794"/>
      <c r="C122" s="448" t="s">
        <v>284</v>
      </c>
      <c r="D122" s="199">
        <f>+D14+D41+D68+D95</f>
        <v>81</v>
      </c>
      <c r="E122" s="200" t="s">
        <v>66</v>
      </c>
      <c r="F122" s="770"/>
      <c r="G122" s="201"/>
      <c r="H122" s="201"/>
      <c r="I122" s="201"/>
      <c r="J122" s="201"/>
      <c r="K122" s="201"/>
      <c r="L122" s="202">
        <v>1</v>
      </c>
      <c r="M122" s="201"/>
      <c r="N122" s="201"/>
      <c r="O122" s="201"/>
      <c r="P122" s="201"/>
      <c r="Q122" s="201"/>
      <c r="R122" s="203">
        <v>1</v>
      </c>
      <c r="S122" s="108">
        <f t="shared" si="163"/>
        <v>2</v>
      </c>
      <c r="T122" s="96">
        <f t="shared" si="164"/>
        <v>0</v>
      </c>
      <c r="U122" s="96">
        <f t="shared" si="164"/>
        <v>0</v>
      </c>
      <c r="V122" s="93" t="s">
        <v>227</v>
      </c>
      <c r="W122" s="356">
        <f>IF(V122=Tablas!$B$2,Tablas!$C$2,VLOOKUP(V122,Tablas!$B$2:$C$13,2,FALSE))</f>
        <v>2</v>
      </c>
      <c r="X122" s="357">
        <f>VLOOKUP(W122,Tablas!$A$2:$C$13,3,FALSE)</f>
        <v>2</v>
      </c>
      <c r="Y122" s="368">
        <f t="shared" si="155"/>
        <v>0</v>
      </c>
      <c r="Z122" s="368" t="str">
        <f t="shared" si="156"/>
        <v/>
      </c>
      <c r="AA122" s="368" t="str">
        <f t="shared" si="157"/>
        <v/>
      </c>
      <c r="AB122" s="368" t="str">
        <f t="shared" si="158"/>
        <v/>
      </c>
      <c r="AC122" s="368" t="str">
        <f t="shared" si="159"/>
        <v/>
      </c>
      <c r="AD122" s="368" t="str">
        <f t="shared" si="160"/>
        <v/>
      </c>
    </row>
    <row r="123" spans="1:30" s="6" customFormat="1" ht="15.75" thickBot="1" x14ac:dyDescent="0.3">
      <c r="A123" s="794"/>
      <c r="B123" s="794"/>
      <c r="C123" s="448" t="s">
        <v>285</v>
      </c>
      <c r="D123" s="200"/>
      <c r="E123" s="200" t="s">
        <v>66</v>
      </c>
      <c r="F123" s="770"/>
      <c r="G123" s="201"/>
      <c r="H123" s="201"/>
      <c r="I123" s="201"/>
      <c r="J123" s="201"/>
      <c r="K123" s="201"/>
      <c r="L123" s="205"/>
      <c r="M123" s="201"/>
      <c r="N123" s="201"/>
      <c r="O123" s="201"/>
      <c r="P123" s="201"/>
      <c r="Q123" s="201"/>
      <c r="R123" s="206"/>
      <c r="S123" s="108">
        <f t="shared" si="163"/>
        <v>0</v>
      </c>
      <c r="T123" s="96">
        <f t="shared" si="164"/>
        <v>0</v>
      </c>
      <c r="U123" s="96">
        <f t="shared" si="164"/>
        <v>0</v>
      </c>
      <c r="V123" s="93" t="s">
        <v>227</v>
      </c>
      <c r="W123" s="356">
        <f>IF(V123=Tablas!$B$2,Tablas!$C$2,VLOOKUP(V123,Tablas!$B$2:$C$13,2,FALSE))</f>
        <v>2</v>
      </c>
      <c r="X123" s="357">
        <f>VLOOKUP(W123,Tablas!$A$2:$C$13,3,FALSE)</f>
        <v>2</v>
      </c>
      <c r="Y123" s="368">
        <f t="shared" si="155"/>
        <v>0</v>
      </c>
      <c r="Z123" s="368" t="str">
        <f t="shared" si="156"/>
        <v/>
      </c>
      <c r="AA123" s="368" t="str">
        <f t="shared" si="157"/>
        <v/>
      </c>
      <c r="AB123" s="368" t="str">
        <f t="shared" si="158"/>
        <v/>
      </c>
      <c r="AC123" s="368" t="str">
        <f t="shared" si="159"/>
        <v/>
      </c>
      <c r="AD123" s="368" t="str">
        <f t="shared" si="160"/>
        <v/>
      </c>
    </row>
    <row r="124" spans="1:30" s="66" customFormat="1" ht="15.75" thickBot="1" x14ac:dyDescent="0.3">
      <c r="A124" s="794"/>
      <c r="B124" s="795"/>
      <c r="C124" s="446" t="s">
        <v>288</v>
      </c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5"/>
      <c r="S124" s="98"/>
      <c r="T124" s="65">
        <f>SUM(T118:T123)</f>
        <v>0</v>
      </c>
      <c r="U124" s="65">
        <f>SUM(U118:U123)</f>
        <v>0</v>
      </c>
      <c r="V124" s="107"/>
      <c r="W124" s="107"/>
      <c r="X124" s="107"/>
      <c r="Y124" s="65">
        <f t="shared" ref="Y124:AD124" si="165">SUM(Y118:Y123)</f>
        <v>0</v>
      </c>
      <c r="Z124" s="65">
        <f t="shared" si="165"/>
        <v>0</v>
      </c>
      <c r="AA124" s="65">
        <f t="shared" si="165"/>
        <v>0</v>
      </c>
      <c r="AB124" s="65">
        <f t="shared" si="165"/>
        <v>0</v>
      </c>
      <c r="AC124" s="65">
        <f t="shared" si="165"/>
        <v>0</v>
      </c>
      <c r="AD124" s="65">
        <f t="shared" si="165"/>
        <v>0</v>
      </c>
    </row>
    <row r="125" spans="1:30" s="6" customFormat="1" ht="15.75" thickBot="1" x14ac:dyDescent="0.3">
      <c r="A125" s="794"/>
      <c r="B125" s="793" t="s">
        <v>279</v>
      </c>
      <c r="C125" s="447" t="s">
        <v>289</v>
      </c>
      <c r="D125" s="208"/>
      <c r="E125" s="196" t="s">
        <v>66</v>
      </c>
      <c r="F125" s="770"/>
      <c r="G125" s="209"/>
      <c r="H125" s="209"/>
      <c r="I125" s="209"/>
      <c r="J125" s="209"/>
      <c r="K125" s="209"/>
      <c r="L125" s="209"/>
      <c r="M125" s="209"/>
      <c r="N125" s="209"/>
      <c r="O125" s="209"/>
      <c r="P125" s="209"/>
      <c r="Q125" s="209"/>
      <c r="R125" s="198"/>
      <c r="S125" s="108">
        <f>SUM(G125:R125)</f>
        <v>0</v>
      </c>
      <c r="T125" s="96">
        <f>+T17+T44+T71+T98</f>
        <v>0</v>
      </c>
      <c r="U125" s="96">
        <f>+U17+U44+U71+U98</f>
        <v>0</v>
      </c>
      <c r="V125" s="93" t="s">
        <v>227</v>
      </c>
      <c r="W125" s="356">
        <f>IF(V125=Tablas!$B$2,Tablas!$C$2,VLOOKUP(V125,Tablas!$B$2:$C$13,2,FALSE))</f>
        <v>2</v>
      </c>
      <c r="X125" s="357">
        <f>VLOOKUP(W125,Tablas!$A$2:$C$13,3,FALSE)</f>
        <v>2</v>
      </c>
      <c r="Y125" s="368">
        <f t="shared" si="155"/>
        <v>0</v>
      </c>
      <c r="Z125" s="368" t="str">
        <f t="shared" si="156"/>
        <v/>
      </c>
      <c r="AA125" s="368" t="str">
        <f t="shared" si="157"/>
        <v/>
      </c>
      <c r="AB125" s="368" t="str">
        <f t="shared" si="158"/>
        <v/>
      </c>
      <c r="AC125" s="368" t="str">
        <f t="shared" si="159"/>
        <v/>
      </c>
      <c r="AD125" s="368" t="str">
        <f t="shared" si="160"/>
        <v/>
      </c>
    </row>
    <row r="126" spans="1:30" s="6" customFormat="1" ht="15.75" thickBot="1" x14ac:dyDescent="0.3">
      <c r="A126" s="794"/>
      <c r="B126" s="794"/>
      <c r="C126" s="448" t="s">
        <v>281</v>
      </c>
      <c r="D126" s="204"/>
      <c r="E126" s="200" t="s">
        <v>66</v>
      </c>
      <c r="F126" s="770"/>
      <c r="G126" s="205"/>
      <c r="H126" s="205"/>
      <c r="I126" s="205"/>
      <c r="J126" s="205"/>
      <c r="K126" s="205"/>
      <c r="L126" s="205"/>
      <c r="M126" s="205"/>
      <c r="N126" s="205"/>
      <c r="O126" s="205"/>
      <c r="P126" s="205"/>
      <c r="Q126" s="205"/>
      <c r="R126" s="206"/>
      <c r="S126" s="108">
        <f>SUM(G126:R126)</f>
        <v>0</v>
      </c>
      <c r="T126" s="96">
        <f>+T18+T45+T72+T99</f>
        <v>0</v>
      </c>
      <c r="U126" s="96">
        <f>+U18+U45+U72+U99</f>
        <v>0</v>
      </c>
      <c r="V126" s="93" t="s">
        <v>227</v>
      </c>
      <c r="W126" s="356">
        <f>IF(V126=Tablas!$B$2,Tablas!$C$2,VLOOKUP(V126,Tablas!$B$2:$C$13,2,FALSE))</f>
        <v>2</v>
      </c>
      <c r="X126" s="357">
        <f>VLOOKUP(W126,Tablas!$A$2:$C$13,3,FALSE)</f>
        <v>2</v>
      </c>
      <c r="Y126" s="368">
        <f t="shared" si="155"/>
        <v>0</v>
      </c>
      <c r="Z126" s="368" t="str">
        <f t="shared" si="156"/>
        <v/>
      </c>
      <c r="AA126" s="368" t="str">
        <f t="shared" si="157"/>
        <v/>
      </c>
      <c r="AB126" s="368" t="str">
        <f t="shared" si="158"/>
        <v/>
      </c>
      <c r="AC126" s="368" t="str">
        <f t="shared" si="159"/>
        <v/>
      </c>
      <c r="AD126" s="368" t="str">
        <f t="shared" si="160"/>
        <v/>
      </c>
    </row>
    <row r="127" spans="1:30" s="66" customFormat="1" ht="15.75" thickBot="1" x14ac:dyDescent="0.3">
      <c r="A127" s="794"/>
      <c r="B127" s="795"/>
      <c r="C127" s="446" t="s">
        <v>290</v>
      </c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5"/>
      <c r="S127" s="98"/>
      <c r="T127" s="65">
        <f>SUM(T125:T126)</f>
        <v>0</v>
      </c>
      <c r="U127" s="65">
        <f>SUM(U125:U126)</f>
        <v>0</v>
      </c>
      <c r="V127" s="107"/>
      <c r="W127" s="107"/>
      <c r="X127" s="107"/>
      <c r="Y127" s="65">
        <f t="shared" ref="Y127:AD127" si="166">SUM(Y125:Y126)</f>
        <v>0</v>
      </c>
      <c r="Z127" s="65">
        <f t="shared" si="166"/>
        <v>0</v>
      </c>
      <c r="AA127" s="65">
        <f t="shared" si="166"/>
        <v>0</v>
      </c>
      <c r="AB127" s="65">
        <f t="shared" si="166"/>
        <v>0</v>
      </c>
      <c r="AC127" s="65">
        <f t="shared" si="166"/>
        <v>0</v>
      </c>
      <c r="AD127" s="65">
        <f t="shared" si="166"/>
        <v>0</v>
      </c>
    </row>
    <row r="128" spans="1:30" s="6" customFormat="1" ht="15.75" customHeight="1" thickBot="1" x14ac:dyDescent="0.3">
      <c r="A128" s="794"/>
      <c r="B128" s="314"/>
      <c r="C128" s="447" t="s">
        <v>291</v>
      </c>
      <c r="D128" s="324"/>
      <c r="E128" s="325" t="s">
        <v>66</v>
      </c>
      <c r="F128" s="770"/>
      <c r="G128" s="197"/>
      <c r="H128" s="197"/>
      <c r="I128" s="210"/>
      <c r="J128" s="211">
        <v>1</v>
      </c>
      <c r="K128" s="210"/>
      <c r="L128" s="197"/>
      <c r="M128" s="197"/>
      <c r="N128" s="211">
        <v>1</v>
      </c>
      <c r="O128" s="197"/>
      <c r="P128" s="197"/>
      <c r="Q128" s="212"/>
      <c r="R128" s="322">
        <v>1</v>
      </c>
      <c r="S128" s="312">
        <f t="shared" ref="S128" si="167">SUM(G128:R128)</f>
        <v>3</v>
      </c>
      <c r="T128" s="96">
        <f>+T20+T47+T74+T101</f>
        <v>0</v>
      </c>
      <c r="U128" s="112">
        <f t="shared" ref="U128" si="168">T128/1700</f>
        <v>0</v>
      </c>
      <c r="V128" s="93" t="s">
        <v>227</v>
      </c>
      <c r="W128" s="356">
        <f>IF(V128=Tablas!$B$2,Tablas!$C$2,VLOOKUP(V128,Tablas!$B$2:$C$13,2,FALSE))</f>
        <v>2</v>
      </c>
      <c r="X128" s="357">
        <f>VLOOKUP(W128,Tablas!$A$2:$C$13,3,FALSE)</f>
        <v>2</v>
      </c>
      <c r="Y128" s="368">
        <f t="shared" si="155"/>
        <v>0</v>
      </c>
      <c r="Z128" s="368" t="str">
        <f t="shared" si="156"/>
        <v/>
      </c>
      <c r="AA128" s="368" t="str">
        <f t="shared" si="157"/>
        <v/>
      </c>
      <c r="AB128" s="368" t="str">
        <f t="shared" si="158"/>
        <v/>
      </c>
      <c r="AC128" s="368" t="str">
        <f t="shared" si="159"/>
        <v/>
      </c>
      <c r="AD128" s="368" t="str">
        <f t="shared" si="160"/>
        <v/>
      </c>
    </row>
    <row r="129" spans="1:30" s="6" customFormat="1" ht="14.25" customHeight="1" thickBot="1" x14ac:dyDescent="0.3">
      <c r="A129" s="794"/>
      <c r="B129" s="794" t="s">
        <v>278</v>
      </c>
      <c r="C129" s="449" t="s">
        <v>291</v>
      </c>
      <c r="D129" s="315">
        <f>+D21+D48+D75+D102</f>
        <v>0</v>
      </c>
      <c r="E129" s="316" t="s">
        <v>68</v>
      </c>
      <c r="F129" s="770"/>
      <c r="G129" s="317"/>
      <c r="H129" s="317"/>
      <c r="I129" s="318"/>
      <c r="J129" s="319"/>
      <c r="K129" s="318"/>
      <c r="L129" s="317"/>
      <c r="M129" s="317"/>
      <c r="N129" s="319"/>
      <c r="O129" s="317"/>
      <c r="P129" s="317"/>
      <c r="Q129" s="320"/>
      <c r="R129" s="321"/>
      <c r="S129" s="108">
        <f t="shared" ref="S129:S136" si="169">SUM(G129:R129)</f>
        <v>0</v>
      </c>
      <c r="T129" s="96">
        <f t="shared" ref="T129:T136" si="170">+T21+T48+T75+T102</f>
        <v>0</v>
      </c>
      <c r="U129" s="96">
        <f t="shared" ref="U129:U136" si="171">+U21+U48+U75+U102</f>
        <v>0</v>
      </c>
      <c r="V129" s="93" t="s">
        <v>229</v>
      </c>
      <c r="W129" s="356">
        <f>IF(V129=Tablas!$B$2,Tablas!$C$2,VLOOKUP(V129,Tablas!$B$2:$C$13,2,FALSE))</f>
        <v>4</v>
      </c>
      <c r="X129" s="357">
        <f>VLOOKUP(W129,Tablas!$A$2:$C$13,3,FALSE)</f>
        <v>4</v>
      </c>
      <c r="Y129" s="368" t="str">
        <f t="shared" si="155"/>
        <v/>
      </c>
      <c r="Z129" s="368" t="str">
        <f t="shared" si="156"/>
        <v/>
      </c>
      <c r="AA129" s="368">
        <f t="shared" si="157"/>
        <v>0</v>
      </c>
      <c r="AB129" s="368" t="str">
        <f t="shared" si="158"/>
        <v/>
      </c>
      <c r="AC129" s="368" t="str">
        <f t="shared" si="159"/>
        <v/>
      </c>
      <c r="AD129" s="368" t="str">
        <f t="shared" si="160"/>
        <v/>
      </c>
    </row>
    <row r="130" spans="1:30" s="6" customFormat="1" ht="15.75" thickBot="1" x14ac:dyDescent="0.3">
      <c r="A130" s="794"/>
      <c r="B130" s="794"/>
      <c r="C130" s="448" t="s">
        <v>292</v>
      </c>
      <c r="D130" s="204"/>
      <c r="E130" s="200" t="s">
        <v>68</v>
      </c>
      <c r="F130" s="770"/>
      <c r="G130" s="201"/>
      <c r="H130" s="201"/>
      <c r="I130" s="201"/>
      <c r="J130" s="201"/>
      <c r="K130" s="213"/>
      <c r="L130" s="201"/>
      <c r="M130" s="201"/>
      <c r="N130" s="201"/>
      <c r="O130" s="201"/>
      <c r="P130" s="201"/>
      <c r="Q130" s="201"/>
      <c r="R130" s="214"/>
      <c r="S130" s="108">
        <f t="shared" si="169"/>
        <v>0</v>
      </c>
      <c r="T130" s="96">
        <f t="shared" si="170"/>
        <v>0</v>
      </c>
      <c r="U130" s="96">
        <f t="shared" si="171"/>
        <v>0</v>
      </c>
      <c r="V130" s="93" t="s">
        <v>229</v>
      </c>
      <c r="W130" s="356">
        <f>IF(V130=Tablas!$B$2,Tablas!$C$2,VLOOKUP(V130,Tablas!$B$2:$C$13,2,FALSE))</f>
        <v>4</v>
      </c>
      <c r="X130" s="357">
        <f>VLOOKUP(W130,Tablas!$A$2:$C$13,3,FALSE)</f>
        <v>4</v>
      </c>
      <c r="Y130" s="368" t="str">
        <f t="shared" si="155"/>
        <v/>
      </c>
      <c r="Z130" s="368" t="str">
        <f t="shared" si="156"/>
        <v/>
      </c>
      <c r="AA130" s="368">
        <f t="shared" si="157"/>
        <v>0</v>
      </c>
      <c r="AB130" s="368" t="str">
        <f t="shared" si="158"/>
        <v/>
      </c>
      <c r="AC130" s="368" t="str">
        <f t="shared" si="159"/>
        <v/>
      </c>
      <c r="AD130" s="368" t="str">
        <f t="shared" si="160"/>
        <v/>
      </c>
    </row>
    <row r="131" spans="1:30" s="6" customFormat="1" ht="15.75" thickBot="1" x14ac:dyDescent="0.3">
      <c r="A131" s="794"/>
      <c r="B131" s="794"/>
      <c r="C131" s="448" t="s">
        <v>294</v>
      </c>
      <c r="D131" s="204"/>
      <c r="E131" s="200" t="s">
        <v>68</v>
      </c>
      <c r="F131" s="770"/>
      <c r="G131" s="201"/>
      <c r="H131" s="201"/>
      <c r="I131" s="201"/>
      <c r="J131" s="201"/>
      <c r="K131" s="213"/>
      <c r="L131" s="201"/>
      <c r="M131" s="201"/>
      <c r="N131" s="201"/>
      <c r="O131" s="201"/>
      <c r="P131" s="201"/>
      <c r="Q131" s="215"/>
      <c r="R131" s="214"/>
      <c r="S131" s="108">
        <f t="shared" si="169"/>
        <v>0</v>
      </c>
      <c r="T131" s="96">
        <f t="shared" si="170"/>
        <v>0</v>
      </c>
      <c r="U131" s="96">
        <f t="shared" si="171"/>
        <v>0</v>
      </c>
      <c r="V131" s="93" t="s">
        <v>229</v>
      </c>
      <c r="W131" s="356">
        <f>IF(V131=Tablas!$B$2,Tablas!$C$2,VLOOKUP(V131,Tablas!$B$2:$C$13,2,FALSE))</f>
        <v>4</v>
      </c>
      <c r="X131" s="357">
        <f>VLOOKUP(W131,Tablas!$A$2:$C$13,3,FALSE)</f>
        <v>4</v>
      </c>
      <c r="Y131" s="368" t="str">
        <f t="shared" si="155"/>
        <v/>
      </c>
      <c r="Z131" s="368" t="str">
        <f t="shared" si="156"/>
        <v/>
      </c>
      <c r="AA131" s="368">
        <f t="shared" si="157"/>
        <v>0</v>
      </c>
      <c r="AB131" s="368" t="str">
        <f t="shared" si="158"/>
        <v/>
      </c>
      <c r="AC131" s="368" t="str">
        <f t="shared" si="159"/>
        <v/>
      </c>
      <c r="AD131" s="368" t="str">
        <f t="shared" si="160"/>
        <v/>
      </c>
    </row>
    <row r="132" spans="1:30" s="6" customFormat="1" ht="15.75" thickBot="1" x14ac:dyDescent="0.3">
      <c r="A132" s="794"/>
      <c r="B132" s="794"/>
      <c r="C132" s="448" t="s">
        <v>294</v>
      </c>
      <c r="D132" s="204"/>
      <c r="E132" s="200" t="s">
        <v>68</v>
      </c>
      <c r="F132" s="770"/>
      <c r="G132" s="201"/>
      <c r="H132" s="201"/>
      <c r="I132" s="201"/>
      <c r="J132" s="201"/>
      <c r="K132" s="213"/>
      <c r="L132" s="201"/>
      <c r="M132" s="201"/>
      <c r="N132" s="201"/>
      <c r="O132" s="201"/>
      <c r="P132" s="201"/>
      <c r="Q132" s="201"/>
      <c r="R132" s="214"/>
      <c r="S132" s="108">
        <f t="shared" si="169"/>
        <v>0</v>
      </c>
      <c r="T132" s="96">
        <f t="shared" si="170"/>
        <v>0</v>
      </c>
      <c r="U132" s="96">
        <f t="shared" si="171"/>
        <v>0</v>
      </c>
      <c r="V132" s="93" t="s">
        <v>229</v>
      </c>
      <c r="W132" s="356">
        <f>IF(V132=Tablas!$B$2,Tablas!$C$2,VLOOKUP(V132,Tablas!$B$2:$C$13,2,FALSE))</f>
        <v>4</v>
      </c>
      <c r="X132" s="357">
        <f>VLOOKUP(W132,Tablas!$A$2:$C$13,3,FALSE)</f>
        <v>4</v>
      </c>
      <c r="Y132" s="368" t="str">
        <f t="shared" si="155"/>
        <v/>
      </c>
      <c r="Z132" s="368" t="str">
        <f t="shared" si="156"/>
        <v/>
      </c>
      <c r="AA132" s="368">
        <f t="shared" si="157"/>
        <v>0</v>
      </c>
      <c r="AB132" s="368" t="str">
        <f t="shared" si="158"/>
        <v/>
      </c>
      <c r="AC132" s="368" t="str">
        <f t="shared" si="159"/>
        <v/>
      </c>
      <c r="AD132" s="368" t="str">
        <f t="shared" si="160"/>
        <v/>
      </c>
    </row>
    <row r="133" spans="1:30" s="6" customFormat="1" ht="15.75" thickBot="1" x14ac:dyDescent="0.3">
      <c r="A133" s="794"/>
      <c r="B133" s="794"/>
      <c r="C133" s="448" t="s">
        <v>285</v>
      </c>
      <c r="D133" s="204"/>
      <c r="E133" s="200" t="s">
        <v>68</v>
      </c>
      <c r="F133" s="770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15"/>
      <c r="R133" s="214"/>
      <c r="S133" s="108">
        <f t="shared" si="169"/>
        <v>0</v>
      </c>
      <c r="T133" s="96">
        <f t="shared" si="170"/>
        <v>0</v>
      </c>
      <c r="U133" s="96">
        <f t="shared" si="171"/>
        <v>0</v>
      </c>
      <c r="V133" s="93" t="s">
        <v>229</v>
      </c>
      <c r="W133" s="356">
        <f>IF(V133=Tablas!$B$2,Tablas!$C$2,VLOOKUP(V133,Tablas!$B$2:$C$13,2,FALSE))</f>
        <v>4</v>
      </c>
      <c r="X133" s="357">
        <f>VLOOKUP(W133,Tablas!$A$2:$C$13,3,FALSE)</f>
        <v>4</v>
      </c>
      <c r="Y133" s="368" t="str">
        <f t="shared" si="155"/>
        <v/>
      </c>
      <c r="Z133" s="368" t="str">
        <f t="shared" si="156"/>
        <v/>
      </c>
      <c r="AA133" s="368">
        <f t="shared" si="157"/>
        <v>0</v>
      </c>
      <c r="AB133" s="368" t="str">
        <f t="shared" si="158"/>
        <v/>
      </c>
      <c r="AC133" s="368" t="str">
        <f t="shared" si="159"/>
        <v/>
      </c>
      <c r="AD133" s="368" t="str">
        <f t="shared" si="160"/>
        <v/>
      </c>
    </row>
    <row r="134" spans="1:30" s="6" customFormat="1" ht="15.75" thickBot="1" x14ac:dyDescent="0.3">
      <c r="A134" s="794"/>
      <c r="B134" s="794"/>
      <c r="C134" s="448" t="s">
        <v>285</v>
      </c>
      <c r="D134" s="204"/>
      <c r="E134" s="200" t="s">
        <v>68</v>
      </c>
      <c r="F134" s="770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15"/>
      <c r="R134" s="214"/>
      <c r="S134" s="108">
        <f t="shared" si="169"/>
        <v>0</v>
      </c>
      <c r="T134" s="96">
        <f t="shared" si="170"/>
        <v>0</v>
      </c>
      <c r="U134" s="96">
        <f t="shared" si="171"/>
        <v>0</v>
      </c>
      <c r="V134" s="93" t="s">
        <v>229</v>
      </c>
      <c r="W134" s="356">
        <f>IF(V134=Tablas!$B$2,Tablas!$C$2,VLOOKUP(V134,Tablas!$B$2:$C$13,2,FALSE))</f>
        <v>4</v>
      </c>
      <c r="X134" s="357">
        <f>VLOOKUP(W134,Tablas!$A$2:$C$13,3,FALSE)</f>
        <v>4</v>
      </c>
      <c r="Y134" s="368" t="str">
        <f t="shared" si="155"/>
        <v/>
      </c>
      <c r="Z134" s="368" t="str">
        <f t="shared" si="156"/>
        <v/>
      </c>
      <c r="AA134" s="368">
        <f t="shared" si="157"/>
        <v>0</v>
      </c>
      <c r="AB134" s="368" t="str">
        <f t="shared" si="158"/>
        <v/>
      </c>
      <c r="AC134" s="368" t="str">
        <f t="shared" si="159"/>
        <v/>
      </c>
      <c r="AD134" s="368" t="str">
        <f t="shared" si="160"/>
        <v/>
      </c>
    </row>
    <row r="135" spans="1:30" s="6" customFormat="1" ht="15.75" thickBot="1" x14ac:dyDescent="0.3">
      <c r="A135" s="794"/>
      <c r="B135" s="794"/>
      <c r="C135" s="448" t="s">
        <v>293</v>
      </c>
      <c r="D135" s="204"/>
      <c r="E135" s="200" t="s">
        <v>68</v>
      </c>
      <c r="F135" s="770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15"/>
      <c r="R135" s="214"/>
      <c r="S135" s="108">
        <f t="shared" si="169"/>
        <v>0</v>
      </c>
      <c r="T135" s="96">
        <f t="shared" si="170"/>
        <v>0</v>
      </c>
      <c r="U135" s="96">
        <f t="shared" si="171"/>
        <v>0</v>
      </c>
      <c r="V135" s="93" t="s">
        <v>229</v>
      </c>
      <c r="W135" s="356">
        <f>IF(V135=Tablas!$B$2,Tablas!$C$2,VLOOKUP(V135,Tablas!$B$2:$C$13,2,FALSE))</f>
        <v>4</v>
      </c>
      <c r="X135" s="357">
        <f>VLOOKUP(W135,Tablas!$A$2:$C$13,3,FALSE)</f>
        <v>4</v>
      </c>
      <c r="Y135" s="368" t="str">
        <f t="shared" si="155"/>
        <v/>
      </c>
      <c r="Z135" s="368" t="str">
        <f t="shared" si="156"/>
        <v/>
      </c>
      <c r="AA135" s="368">
        <f t="shared" si="157"/>
        <v>0</v>
      </c>
      <c r="AB135" s="368" t="str">
        <f t="shared" si="158"/>
        <v/>
      </c>
      <c r="AC135" s="368" t="str">
        <f t="shared" si="159"/>
        <v/>
      </c>
      <c r="AD135" s="368" t="str">
        <f t="shared" si="160"/>
        <v/>
      </c>
    </row>
    <row r="136" spans="1:30" s="6" customFormat="1" ht="15.75" thickBot="1" x14ac:dyDescent="0.3">
      <c r="A136" s="794"/>
      <c r="B136" s="794"/>
      <c r="C136" s="448" t="s">
        <v>293</v>
      </c>
      <c r="D136" s="204"/>
      <c r="E136" s="200" t="s">
        <v>68</v>
      </c>
      <c r="F136" s="770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  <c r="Q136" s="213"/>
      <c r="R136" s="206"/>
      <c r="S136" s="108">
        <f t="shared" si="169"/>
        <v>0</v>
      </c>
      <c r="T136" s="96">
        <f t="shared" si="170"/>
        <v>0</v>
      </c>
      <c r="U136" s="96">
        <f t="shared" si="171"/>
        <v>0</v>
      </c>
      <c r="V136" s="93" t="s">
        <v>229</v>
      </c>
      <c r="W136" s="356">
        <f>IF(V136=Tablas!$B$2,Tablas!$C$2,VLOOKUP(V136,Tablas!$B$2:$C$13,2,FALSE))</f>
        <v>4</v>
      </c>
      <c r="X136" s="357">
        <f>VLOOKUP(W136,Tablas!$A$2:$C$13,3,FALSE)</f>
        <v>4</v>
      </c>
      <c r="Y136" s="368" t="str">
        <f t="shared" si="155"/>
        <v/>
      </c>
      <c r="Z136" s="368" t="str">
        <f t="shared" si="156"/>
        <v/>
      </c>
      <c r="AA136" s="368">
        <f t="shared" si="157"/>
        <v>0</v>
      </c>
      <c r="AB136" s="368" t="str">
        <f t="shared" si="158"/>
        <v/>
      </c>
      <c r="AC136" s="368" t="str">
        <f t="shared" si="159"/>
        <v/>
      </c>
      <c r="AD136" s="368" t="str">
        <f t="shared" si="160"/>
        <v/>
      </c>
    </row>
    <row r="137" spans="1:30" s="66" customFormat="1" ht="15.75" thickBot="1" x14ac:dyDescent="0.3">
      <c r="A137" s="794"/>
      <c r="B137" s="796"/>
      <c r="C137" s="446" t="s">
        <v>296</v>
      </c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216"/>
      <c r="S137" s="98"/>
      <c r="T137" s="65">
        <f>SUM(T128:T136)</f>
        <v>0</v>
      </c>
      <c r="U137" s="65">
        <f>SUM(U129:U136)</f>
        <v>0</v>
      </c>
      <c r="V137" s="107"/>
      <c r="W137" s="107"/>
      <c r="X137" s="107"/>
      <c r="Y137" s="65">
        <f>SUM(Y128:Y136)</f>
        <v>0</v>
      </c>
      <c r="Z137" s="65">
        <f>SUM(Z128:Z136)</f>
        <v>0</v>
      </c>
      <c r="AA137" s="65">
        <f t="shared" ref="AA137:AC137" si="172">SUM(AA128:AA136)</f>
        <v>0</v>
      </c>
      <c r="AB137" s="65">
        <f t="shared" si="172"/>
        <v>0</v>
      </c>
      <c r="AC137" s="65">
        <f t="shared" si="172"/>
        <v>0</v>
      </c>
      <c r="AD137" s="65">
        <f t="shared" ref="AD137" si="173">SUM(AD129:AD136)</f>
        <v>0</v>
      </c>
    </row>
    <row r="138" spans="1:30" s="66" customFormat="1" ht="15.75" thickBot="1" x14ac:dyDescent="0.3">
      <c r="A138" s="803"/>
      <c r="B138" s="88"/>
      <c r="C138" s="450" t="s">
        <v>295</v>
      </c>
      <c r="D138" s="217"/>
      <c r="E138" s="217"/>
      <c r="F138" s="218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98"/>
      <c r="T138" s="67">
        <f>SUM(T137,T127,T124,T117)</f>
        <v>0</v>
      </c>
      <c r="U138" s="67">
        <f>SUM(U137,U127,U124,U117)</f>
        <v>0</v>
      </c>
      <c r="V138" s="107"/>
      <c r="W138" s="107"/>
      <c r="X138" s="107"/>
      <c r="Y138" s="67">
        <f>SUM(Y137,Y127,Y124,Y117)</f>
        <v>0</v>
      </c>
      <c r="Z138" s="67">
        <f t="shared" ref="Z138:AD138" si="174">SUM(Z137,Z127,Z124,Z117)</f>
        <v>0</v>
      </c>
      <c r="AA138" s="67">
        <f t="shared" si="174"/>
        <v>0</v>
      </c>
      <c r="AB138" s="67">
        <f t="shared" si="174"/>
        <v>0</v>
      </c>
      <c r="AC138" s="67">
        <f t="shared" si="174"/>
        <v>0</v>
      </c>
      <c r="AD138" s="67">
        <f t="shared" si="174"/>
        <v>0</v>
      </c>
    </row>
  </sheetData>
  <sheetProtection algorithmName="SHA-512" hashValue="jkwsaRUu85EHk7dVNzgC+aNaguS3gxeEYU1PdVGxib2ArwWpRpyg2SYZFYoIuf/n1LdBZigUKxKDf0tPBCabBA==" saltValue="0vMAdyaGmxlKsyGvPpiD8w==" spinCount="100000" sheet="1" objects="1" scenarios="1"/>
  <autoFilter ref="A3:AD138" xr:uid="{64CF2FF3-2718-4BB2-A8A5-73F0BC0B0FC7}"/>
  <mergeCells count="34">
    <mergeCell ref="A85:A111"/>
    <mergeCell ref="A112:A138"/>
    <mergeCell ref="B91:B97"/>
    <mergeCell ref="B98:B100"/>
    <mergeCell ref="B102:B110"/>
    <mergeCell ref="B112:B117"/>
    <mergeCell ref="B118:B124"/>
    <mergeCell ref="B85:B90"/>
    <mergeCell ref="B21:B29"/>
    <mergeCell ref="B4:B9"/>
    <mergeCell ref="B10:B16"/>
    <mergeCell ref="B17:B19"/>
    <mergeCell ref="B129:B137"/>
    <mergeCell ref="I31:J31"/>
    <mergeCell ref="I32:J32"/>
    <mergeCell ref="B125:B127"/>
    <mergeCell ref="I112:J112"/>
    <mergeCell ref="I113:J113"/>
    <mergeCell ref="C1:R1"/>
    <mergeCell ref="S1:T1"/>
    <mergeCell ref="U1:Y1"/>
    <mergeCell ref="A4:A30"/>
    <mergeCell ref="A58:A84"/>
    <mergeCell ref="A31:A57"/>
    <mergeCell ref="B31:B36"/>
    <mergeCell ref="B37:B43"/>
    <mergeCell ref="B44:B46"/>
    <mergeCell ref="B48:B56"/>
    <mergeCell ref="B58:B63"/>
    <mergeCell ref="B64:B70"/>
    <mergeCell ref="B71:B73"/>
    <mergeCell ref="B75:B83"/>
    <mergeCell ref="I4:J4"/>
    <mergeCell ref="I5:J5"/>
  </mergeCells>
  <hyperlinks>
    <hyperlink ref="A1" location="Inici!A1" display="Inici" xr:uid="{BDDFF8A5-6AA0-41DB-91CD-3F095727A76E}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6F48CC-D7DC-4AFA-9E63-DE22DD62B0F3}">
          <x14:formula1>
            <xm:f>Tablas!$B$2:$B$10</xm:f>
          </x14:formula1>
          <xm:sqref>V125:V126 V4:V8 V10:V15 V98:V99 V20:V28 V31:V35 V37:V42 V17:V18 V47:V55 V58:V62 V64:V69 V44:V45 V74:V82 V85:V89 V91:V96 V71:V72 V101:V109 V112:V116 V118:V123 V128:V136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41"/>
  <sheetViews>
    <sheetView zoomScale="130" zoomScaleNormal="130" workbookViewId="0">
      <pane xSplit="3" ySplit="3" topLeftCell="D14" activePane="bottomRight" state="frozen"/>
      <selection pane="topRight" activeCell="D1" sqref="D1"/>
      <selection pane="bottomLeft" activeCell="A4" sqref="A4"/>
      <selection pane="bottomRight" activeCell="F31" sqref="F31:F35"/>
    </sheetView>
  </sheetViews>
  <sheetFormatPr baseColWidth="10" defaultColWidth="11.42578125" defaultRowHeight="15" x14ac:dyDescent="0.25"/>
  <cols>
    <col min="1" max="1" width="19.7109375" style="113" customWidth="1"/>
    <col min="2" max="2" width="12.7109375" customWidth="1"/>
    <col min="3" max="3" width="34" style="1" customWidth="1"/>
    <col min="4" max="4" width="9.42578125" style="1" bestFit="1" customWidth="1"/>
    <col min="5" max="5" width="20.42578125" style="1" bestFit="1" customWidth="1"/>
    <col min="6" max="6" width="13.42578125" style="1" customWidth="1"/>
    <col min="7" max="7" width="2.42578125" style="1" bestFit="1" customWidth="1"/>
    <col min="8" max="8" width="2.28515625" style="1" bestFit="1" customWidth="1"/>
    <col min="9" max="9" width="3.140625" style="1" bestFit="1" customWidth="1"/>
    <col min="10" max="10" width="2.7109375" style="1" bestFit="1" customWidth="1"/>
    <col min="11" max="11" width="3.140625" style="1" bestFit="1" customWidth="1"/>
    <col min="12" max="13" width="2.140625" style="1" bestFit="1" customWidth="1"/>
    <col min="14" max="14" width="2.7109375" style="1" bestFit="1" customWidth="1"/>
    <col min="15" max="15" width="2.28515625" style="1" bestFit="1" customWidth="1"/>
    <col min="16" max="17" width="2.7109375" style="1" bestFit="1" customWidth="1"/>
    <col min="18" max="18" width="2.7109375" style="2" bestFit="1" customWidth="1"/>
    <col min="19" max="19" width="13.140625" style="2" customWidth="1"/>
    <col min="20" max="20" width="11.140625" style="1" customWidth="1"/>
    <col min="21" max="21" width="12.42578125" style="1" customWidth="1"/>
    <col min="22" max="22" width="12.42578125" style="1" bestFit="1" customWidth="1"/>
    <col min="23" max="24" width="2" style="1" hidden="1" customWidth="1"/>
    <col min="25" max="25" width="6.42578125" style="1" bestFit="1" customWidth="1"/>
    <col min="26" max="26" width="8" style="1" bestFit="1" customWidth="1"/>
    <col min="27" max="27" width="9.42578125" style="1" bestFit="1" customWidth="1"/>
    <col min="28" max="28" width="9" style="1" bestFit="1" customWidth="1"/>
    <col min="29" max="29" width="9.140625" style="1" bestFit="1" customWidth="1"/>
    <col min="30" max="30" width="12.140625" style="1" customWidth="1"/>
    <col min="31" max="16384" width="11.42578125" style="1"/>
  </cols>
  <sheetData>
    <row r="1" spans="1:30" s="52" customFormat="1" ht="31.35" customHeight="1" x14ac:dyDescent="0.25">
      <c r="A1" s="417" t="s">
        <v>85</v>
      </c>
      <c r="C1" s="782" t="s">
        <v>213</v>
      </c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3" t="s">
        <v>215</v>
      </c>
      <c r="T1" s="783"/>
      <c r="U1" s="784" t="str">
        <f>+'TOTAL '!U3</f>
        <v xml:space="preserve">Sega - Desbrossament </v>
      </c>
      <c r="V1" s="784"/>
      <c r="W1" s="784"/>
      <c r="X1" s="784"/>
      <c r="Y1" s="784"/>
      <c r="AA1" s="52">
        <v>37.06</v>
      </c>
      <c r="AB1" s="693">
        <f>+AA1-T9</f>
        <v>37.06</v>
      </c>
      <c r="AC1" s="693">
        <f>SUM(Y9+AA9)</f>
        <v>0</v>
      </c>
    </row>
    <row r="2" spans="1:30" ht="15.75" thickBot="1" x14ac:dyDescent="0.3"/>
    <row r="3" spans="1:30" s="52" customFormat="1" ht="60.75" thickBot="1" x14ac:dyDescent="0.3">
      <c r="A3" s="91" t="s">
        <v>217</v>
      </c>
      <c r="B3" s="92" t="s">
        <v>218</v>
      </c>
      <c r="C3" s="347" t="s">
        <v>219</v>
      </c>
      <c r="D3" s="91" t="s">
        <v>235</v>
      </c>
      <c r="E3" s="305" t="s">
        <v>220</v>
      </c>
      <c r="F3" s="341" t="s">
        <v>221</v>
      </c>
      <c r="G3" s="92" t="s">
        <v>222</v>
      </c>
      <c r="H3" s="92" t="s">
        <v>60</v>
      </c>
      <c r="I3" s="92" t="s">
        <v>58</v>
      </c>
      <c r="J3" s="92" t="s">
        <v>61</v>
      </c>
      <c r="K3" s="92" t="s">
        <v>58</v>
      </c>
      <c r="L3" s="92" t="s">
        <v>62</v>
      </c>
      <c r="M3" s="92" t="s">
        <v>62</v>
      </c>
      <c r="N3" s="92" t="s">
        <v>61</v>
      </c>
      <c r="O3" s="92" t="s">
        <v>57</v>
      </c>
      <c r="P3" s="92" t="s">
        <v>63</v>
      </c>
      <c r="Q3" s="92" t="s">
        <v>64</v>
      </c>
      <c r="R3" s="92" t="s">
        <v>59</v>
      </c>
      <c r="S3" s="92" t="s">
        <v>223</v>
      </c>
      <c r="T3" s="92" t="s">
        <v>224</v>
      </c>
      <c r="U3" s="92" t="s">
        <v>225</v>
      </c>
      <c r="V3" s="92" t="s">
        <v>226</v>
      </c>
      <c r="Y3" s="305" t="s">
        <v>227</v>
      </c>
      <c r="Z3" s="305" t="s">
        <v>228</v>
      </c>
      <c r="AA3" s="305" t="s">
        <v>229</v>
      </c>
      <c r="AB3" s="305" t="s">
        <v>230</v>
      </c>
      <c r="AC3" s="305" t="s">
        <v>231</v>
      </c>
      <c r="AD3" s="358" t="s">
        <v>120</v>
      </c>
    </row>
    <row r="4" spans="1:30" ht="15.75" customHeight="1" thickBot="1" x14ac:dyDescent="0.25">
      <c r="A4" s="807" t="s">
        <v>107</v>
      </c>
      <c r="B4" s="809" t="s">
        <v>88</v>
      </c>
      <c r="C4" s="804" t="s">
        <v>299</v>
      </c>
      <c r="D4" s="219">
        <v>6108.67</v>
      </c>
      <c r="E4" s="220" t="s">
        <v>72</v>
      </c>
      <c r="F4" s="770"/>
      <c r="G4" s="197"/>
      <c r="H4" s="211">
        <v>1</v>
      </c>
      <c r="I4" s="197"/>
      <c r="J4" s="197"/>
      <c r="K4" s="197"/>
      <c r="L4" s="211">
        <v>1</v>
      </c>
      <c r="M4" s="197"/>
      <c r="N4" s="197"/>
      <c r="O4" s="197"/>
      <c r="P4" s="211">
        <v>1</v>
      </c>
      <c r="Q4" s="197"/>
      <c r="R4" s="221"/>
      <c r="S4" s="94">
        <f>SUM(G4:R4)</f>
        <v>3</v>
      </c>
      <c r="T4" s="369">
        <f t="shared" ref="T4:T8" si="0">IF($F4=0,0,($D4/$F4)*$S4)</f>
        <v>0</v>
      </c>
      <c r="U4" s="112">
        <f>T4/1700</f>
        <v>0</v>
      </c>
      <c r="V4" s="93" t="s">
        <v>227</v>
      </c>
      <c r="W4" s="356">
        <f>IF(V4=Tablas!$B$2,Tablas!$C$2,VLOOKUP(V4,Tablas!$B$2:$C$13,2,FALSE))</f>
        <v>2</v>
      </c>
      <c r="X4" s="357">
        <f>VLOOKUP(W4,Tablas!$A$2:$C$13,3,FALSE)</f>
        <v>2</v>
      </c>
      <c r="Y4" s="368">
        <f>IF($W4=2,($T4),"")*0.8</f>
        <v>0</v>
      </c>
      <c r="Z4" s="72"/>
      <c r="AA4" s="141">
        <f>+Y4*25%</f>
        <v>0</v>
      </c>
      <c r="AB4" s="72"/>
      <c r="AC4" s="72"/>
      <c r="AD4" s="73"/>
    </row>
    <row r="5" spans="1:30" ht="15.75" customHeight="1" thickBot="1" x14ac:dyDescent="0.25">
      <c r="A5" s="808"/>
      <c r="B5" s="810"/>
      <c r="C5" s="805"/>
      <c r="D5" s="222">
        <v>678.74</v>
      </c>
      <c r="E5" s="223" t="s">
        <v>71</v>
      </c>
      <c r="F5" s="770"/>
      <c r="G5" s="201"/>
      <c r="H5" s="202">
        <v>1</v>
      </c>
      <c r="I5" s="201"/>
      <c r="J5" s="201"/>
      <c r="K5" s="201"/>
      <c r="L5" s="202">
        <v>1</v>
      </c>
      <c r="M5" s="201"/>
      <c r="N5" s="201"/>
      <c r="O5" s="201"/>
      <c r="P5" s="202">
        <v>1</v>
      </c>
      <c r="Q5" s="201"/>
      <c r="R5" s="224"/>
      <c r="S5" s="95">
        <f>SUM(G5:R5)</f>
        <v>3</v>
      </c>
      <c r="T5" s="369">
        <f t="shared" si="0"/>
        <v>0</v>
      </c>
      <c r="U5" s="96">
        <f>T5/1700</f>
        <v>0</v>
      </c>
      <c r="V5" s="93" t="s">
        <v>227</v>
      </c>
      <c r="W5" s="356">
        <f>IF(V5=Tablas!$B$2,Tablas!$C$2,VLOOKUP(V5,Tablas!$B$2:$C$13,2,FALSE))</f>
        <v>2</v>
      </c>
      <c r="X5" s="357">
        <f>VLOOKUP(W5,Tablas!$A$2:$C$13,3,FALSE)</f>
        <v>2</v>
      </c>
      <c r="Y5" s="368">
        <f t="shared" ref="Y5:Y8" si="1">IF($W5=2,($T5),"")*0.8</f>
        <v>0</v>
      </c>
      <c r="Z5" s="64"/>
      <c r="AA5" s="141">
        <f t="shared" ref="AA5:AA8" si="2">+Y5*25%</f>
        <v>0</v>
      </c>
      <c r="AB5" s="72"/>
      <c r="AC5" s="72"/>
      <c r="AD5" s="73"/>
    </row>
    <row r="6" spans="1:30" ht="15.75" customHeight="1" thickBot="1" x14ac:dyDescent="0.25">
      <c r="A6" s="808"/>
      <c r="B6" s="810"/>
      <c r="C6" s="806" t="s">
        <v>300</v>
      </c>
      <c r="D6" s="222"/>
      <c r="E6" s="223" t="s">
        <v>72</v>
      </c>
      <c r="F6" s="770"/>
      <c r="G6" s="201"/>
      <c r="H6" s="202">
        <v>1</v>
      </c>
      <c r="I6" s="201"/>
      <c r="J6" s="201"/>
      <c r="K6" s="201"/>
      <c r="L6" s="202">
        <v>1</v>
      </c>
      <c r="M6" s="201"/>
      <c r="N6" s="201"/>
      <c r="O6" s="201"/>
      <c r="P6" s="202">
        <v>1</v>
      </c>
      <c r="Q6" s="201"/>
      <c r="R6" s="224"/>
      <c r="S6" s="95">
        <f>SUM(G6:R6)</f>
        <v>3</v>
      </c>
      <c r="T6" s="369">
        <f t="shared" si="0"/>
        <v>0</v>
      </c>
      <c r="U6" s="96">
        <f>T6/1700</f>
        <v>0</v>
      </c>
      <c r="V6" s="93" t="s">
        <v>227</v>
      </c>
      <c r="W6" s="356">
        <f>IF(V6=Tablas!$B$2,Tablas!$C$2,VLOOKUP(V6,Tablas!$B$2:$C$13,2,FALSE))</f>
        <v>2</v>
      </c>
      <c r="X6" s="357">
        <f>VLOOKUP(W6,Tablas!$A$2:$C$13,3,FALSE)</f>
        <v>2</v>
      </c>
      <c r="Y6" s="368">
        <f t="shared" si="1"/>
        <v>0</v>
      </c>
      <c r="Z6" s="64"/>
      <c r="AA6" s="141">
        <f t="shared" si="2"/>
        <v>0</v>
      </c>
      <c r="AB6" s="72"/>
      <c r="AC6" s="72"/>
      <c r="AD6" s="73"/>
    </row>
    <row r="7" spans="1:30" ht="15.75" customHeight="1" thickBot="1" x14ac:dyDescent="0.25">
      <c r="A7" s="808"/>
      <c r="B7" s="810"/>
      <c r="C7" s="805"/>
      <c r="D7" s="222"/>
      <c r="E7" s="223" t="s">
        <v>71</v>
      </c>
      <c r="F7" s="770"/>
      <c r="G7" s="201"/>
      <c r="H7" s="202">
        <v>1</v>
      </c>
      <c r="I7" s="201"/>
      <c r="J7" s="201"/>
      <c r="K7" s="201"/>
      <c r="L7" s="202">
        <v>1</v>
      </c>
      <c r="M7" s="201"/>
      <c r="N7" s="201"/>
      <c r="O7" s="201"/>
      <c r="P7" s="202">
        <v>1</v>
      </c>
      <c r="Q7" s="201"/>
      <c r="R7" s="224"/>
      <c r="S7" s="95">
        <f>SUM(G7:R7)</f>
        <v>3</v>
      </c>
      <c r="T7" s="369">
        <f t="shared" si="0"/>
        <v>0</v>
      </c>
      <c r="U7" s="96">
        <f>T7/1700</f>
        <v>0</v>
      </c>
      <c r="V7" s="93" t="s">
        <v>227</v>
      </c>
      <c r="W7" s="356">
        <f>IF(V7=Tablas!$B$2,Tablas!$C$2,VLOOKUP(V7,Tablas!$B$2:$C$13,2,FALSE))</f>
        <v>2</v>
      </c>
      <c r="X7" s="357">
        <f>VLOOKUP(W7,Tablas!$A$2:$C$13,3,FALSE)</f>
        <v>2</v>
      </c>
      <c r="Y7" s="368">
        <f t="shared" si="1"/>
        <v>0</v>
      </c>
      <c r="Z7" s="64"/>
      <c r="AA7" s="141">
        <f t="shared" si="2"/>
        <v>0</v>
      </c>
      <c r="AB7" s="64"/>
      <c r="AC7" s="64"/>
      <c r="AD7" s="71"/>
    </row>
    <row r="8" spans="1:30" ht="15.75" customHeight="1" thickBot="1" x14ac:dyDescent="0.25">
      <c r="A8" s="808"/>
      <c r="B8" s="115"/>
      <c r="C8" s="391" t="s">
        <v>301</v>
      </c>
      <c r="D8" s="222">
        <v>264.83</v>
      </c>
      <c r="E8" s="223" t="s">
        <v>71</v>
      </c>
      <c r="F8" s="770"/>
      <c r="G8" s="201"/>
      <c r="H8" s="202">
        <v>1</v>
      </c>
      <c r="I8" s="201"/>
      <c r="J8" s="201"/>
      <c r="K8" s="201"/>
      <c r="L8" s="202">
        <v>1</v>
      </c>
      <c r="M8" s="201"/>
      <c r="N8" s="201"/>
      <c r="O8" s="201"/>
      <c r="P8" s="202">
        <v>1</v>
      </c>
      <c r="Q8" s="201"/>
      <c r="R8" s="224"/>
      <c r="S8" s="95">
        <v>3</v>
      </c>
      <c r="T8" s="369">
        <f t="shared" si="0"/>
        <v>0</v>
      </c>
      <c r="U8" s="126">
        <f>T8/1700</f>
        <v>0</v>
      </c>
      <c r="V8" s="93" t="s">
        <v>227</v>
      </c>
      <c r="W8" s="356">
        <f>IF(V8=Tablas!$B$2,Tablas!$C$2,VLOOKUP(V8,Tablas!$B$2:$C$13,2,FALSE))</f>
        <v>2</v>
      </c>
      <c r="X8" s="357">
        <f>VLOOKUP(W8,Tablas!$A$2:$C$13,3,FALSE)</f>
        <v>2</v>
      </c>
      <c r="Y8" s="368">
        <f t="shared" si="1"/>
        <v>0</v>
      </c>
      <c r="Z8" s="64"/>
      <c r="AA8" s="141">
        <f t="shared" si="2"/>
        <v>0</v>
      </c>
      <c r="AB8" s="64"/>
      <c r="AC8" s="64"/>
      <c r="AD8" s="71"/>
    </row>
    <row r="9" spans="1:30" ht="15.75" thickBot="1" x14ac:dyDescent="0.3">
      <c r="A9" s="808"/>
      <c r="B9" s="116"/>
      <c r="C9" s="225" t="s">
        <v>303</v>
      </c>
      <c r="D9" s="750">
        <f>SUM(D4:D8)</f>
        <v>7052.24</v>
      </c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7"/>
      <c r="S9" s="97"/>
      <c r="T9" s="65">
        <f>SUM(T4:T8)</f>
        <v>0</v>
      </c>
      <c r="U9" s="65">
        <f>SUM(U4:U7)</f>
        <v>0</v>
      </c>
      <c r="V9" s="97"/>
      <c r="W9" s="97"/>
      <c r="X9" s="97"/>
      <c r="Y9" s="65">
        <f>SUM(Y4:Y8)</f>
        <v>0</v>
      </c>
      <c r="Z9" s="65">
        <f t="shared" ref="Z9:AD9" si="3">SUM(Z4:Z8)</f>
        <v>0</v>
      </c>
      <c r="AA9" s="65">
        <f t="shared" si="3"/>
        <v>0</v>
      </c>
      <c r="AB9" s="65">
        <f t="shared" si="3"/>
        <v>0</v>
      </c>
      <c r="AC9" s="65">
        <f t="shared" si="3"/>
        <v>0</v>
      </c>
      <c r="AD9" s="65">
        <f t="shared" si="3"/>
        <v>0</v>
      </c>
    </row>
    <row r="10" spans="1:30" ht="15.75" thickBot="1" x14ac:dyDescent="0.3">
      <c r="A10" s="808"/>
      <c r="B10" s="110"/>
      <c r="C10" s="228" t="s">
        <v>302</v>
      </c>
      <c r="D10" s="229"/>
      <c r="E10" s="230"/>
      <c r="F10" s="231"/>
      <c r="G10" s="99"/>
      <c r="H10" s="99"/>
      <c r="I10" s="100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67">
        <f>SUM(T9)</f>
        <v>0</v>
      </c>
      <c r="U10" s="67">
        <f>SUM(U9)</f>
        <v>0</v>
      </c>
      <c r="V10" s="99"/>
      <c r="W10" s="289"/>
      <c r="X10" s="289"/>
      <c r="Y10" s="67">
        <f t="shared" ref="Y10:AD10" si="4">SUM(Y9)</f>
        <v>0</v>
      </c>
      <c r="Z10" s="67">
        <f t="shared" si="4"/>
        <v>0</v>
      </c>
      <c r="AA10" s="67">
        <f t="shared" si="4"/>
        <v>0</v>
      </c>
      <c r="AB10" s="67">
        <f t="shared" si="4"/>
        <v>0</v>
      </c>
      <c r="AC10" s="67">
        <f t="shared" si="4"/>
        <v>0</v>
      </c>
      <c r="AD10" s="67">
        <f t="shared" si="4"/>
        <v>0</v>
      </c>
    </row>
    <row r="11" spans="1:30" ht="15.75" customHeight="1" thickBot="1" x14ac:dyDescent="0.25">
      <c r="A11" s="808" t="s">
        <v>108</v>
      </c>
      <c r="B11" s="811" t="s">
        <v>298</v>
      </c>
      <c r="C11" s="804" t="s">
        <v>299</v>
      </c>
      <c r="D11" s="232">
        <v>5295.78</v>
      </c>
      <c r="E11" s="101" t="s">
        <v>72</v>
      </c>
      <c r="F11" s="770"/>
      <c r="G11" s="103"/>
      <c r="H11" s="103"/>
      <c r="I11" s="104">
        <v>1</v>
      </c>
      <c r="J11" s="103"/>
      <c r="K11" s="103"/>
      <c r="L11" s="103"/>
      <c r="M11" s="104">
        <v>1</v>
      </c>
      <c r="N11" s="103"/>
      <c r="O11" s="103"/>
      <c r="P11" s="103"/>
      <c r="Q11" s="104">
        <v>1</v>
      </c>
      <c r="R11" s="105"/>
      <c r="S11" s="111">
        <f>SUM(G11:R11)</f>
        <v>3</v>
      </c>
      <c r="T11" s="369">
        <f t="shared" ref="T11:T15" si="5">IF($F11=0,0,($D11/$F11)*$S11)</f>
        <v>0</v>
      </c>
      <c r="U11" s="112">
        <f>T11/1700</f>
        <v>0</v>
      </c>
      <c r="V11" s="93" t="s">
        <v>227</v>
      </c>
      <c r="W11" s="356">
        <f>IF(V11=Tablas!$B$2,Tablas!$C$2,VLOOKUP(V11,Tablas!$B$2:$C$13,2,FALSE))</f>
        <v>2</v>
      </c>
      <c r="X11" s="357">
        <f>VLOOKUP(W11,Tablas!$A$2:$C$13,3,FALSE)</f>
        <v>2</v>
      </c>
      <c r="Y11" s="368">
        <f>IF($W11=2,($T11),"")*0.8</f>
        <v>0</v>
      </c>
      <c r="Z11" s="72"/>
      <c r="AA11" s="141">
        <f>+Y11*25%</f>
        <v>0</v>
      </c>
      <c r="AB11" s="69"/>
      <c r="AC11" s="69"/>
      <c r="AD11" s="70"/>
    </row>
    <row r="12" spans="1:30" ht="15.75" customHeight="1" thickBot="1" x14ac:dyDescent="0.25">
      <c r="A12" s="808"/>
      <c r="B12" s="812"/>
      <c r="C12" s="805"/>
      <c r="D12" s="233">
        <v>588.24</v>
      </c>
      <c r="E12" s="234" t="s">
        <v>71</v>
      </c>
      <c r="F12" s="770"/>
      <c r="G12" s="142"/>
      <c r="H12" s="142"/>
      <c r="I12" s="154">
        <v>1</v>
      </c>
      <c r="J12" s="142"/>
      <c r="K12" s="142"/>
      <c r="L12" s="142"/>
      <c r="M12" s="154">
        <v>1</v>
      </c>
      <c r="N12" s="142"/>
      <c r="O12" s="142"/>
      <c r="P12" s="142"/>
      <c r="Q12" s="154">
        <v>1</v>
      </c>
      <c r="R12" s="161"/>
      <c r="S12" s="95">
        <f>SUM(G12:R12)</f>
        <v>3</v>
      </c>
      <c r="T12" s="369">
        <f t="shared" si="5"/>
        <v>0</v>
      </c>
      <c r="U12" s="96">
        <f>T12/1700</f>
        <v>0</v>
      </c>
      <c r="V12" s="93" t="s">
        <v>227</v>
      </c>
      <c r="W12" s="356">
        <f>IF(V12=Tablas!$B$2,Tablas!$C$2,VLOOKUP(V12,Tablas!$B$2:$C$13,2,FALSE))</f>
        <v>2</v>
      </c>
      <c r="X12" s="357">
        <f>VLOOKUP(W12,Tablas!$A$2:$C$13,3,FALSE)</f>
        <v>2</v>
      </c>
      <c r="Y12" s="368">
        <f t="shared" ref="Y12:Y15" si="6">IF($W12=2,($T12),"")*0.8</f>
        <v>0</v>
      </c>
      <c r="Z12" s="64"/>
      <c r="AA12" s="141">
        <f t="shared" ref="AA12:AA15" si="7">+Y12*25%</f>
        <v>0</v>
      </c>
      <c r="AB12" s="64"/>
      <c r="AC12" s="64"/>
      <c r="AD12" s="71"/>
    </row>
    <row r="13" spans="1:30" ht="15.75" customHeight="1" thickBot="1" x14ac:dyDescent="0.25">
      <c r="A13" s="808"/>
      <c r="B13" s="812"/>
      <c r="C13" s="806" t="s">
        <v>300</v>
      </c>
      <c r="D13" s="233"/>
      <c r="E13" s="234" t="s">
        <v>72</v>
      </c>
      <c r="F13" s="770"/>
      <c r="G13" s="235"/>
      <c r="H13" s="235"/>
      <c r="I13" s="154">
        <v>1</v>
      </c>
      <c r="J13" s="142"/>
      <c r="K13" s="142"/>
      <c r="L13" s="142"/>
      <c r="M13" s="154">
        <v>1</v>
      </c>
      <c r="N13" s="142"/>
      <c r="O13" s="142"/>
      <c r="P13" s="142"/>
      <c r="Q13" s="154">
        <v>1</v>
      </c>
      <c r="R13" s="236"/>
      <c r="S13" s="95">
        <f>SUM(G13:R13)</f>
        <v>3</v>
      </c>
      <c r="T13" s="369">
        <f t="shared" si="5"/>
        <v>0</v>
      </c>
      <c r="U13" s="96">
        <f>T13/1700</f>
        <v>0</v>
      </c>
      <c r="V13" s="93" t="s">
        <v>227</v>
      </c>
      <c r="W13" s="356">
        <f>IF(V13=Tablas!$B$2,Tablas!$C$2,VLOOKUP(V13,Tablas!$B$2:$C$13,2,FALSE))</f>
        <v>2</v>
      </c>
      <c r="X13" s="357">
        <f>VLOOKUP(W13,Tablas!$A$2:$C$13,3,FALSE)</f>
        <v>2</v>
      </c>
      <c r="Y13" s="368">
        <f t="shared" si="6"/>
        <v>0</v>
      </c>
      <c r="Z13" s="64"/>
      <c r="AA13" s="141">
        <f t="shared" si="7"/>
        <v>0</v>
      </c>
      <c r="AB13" s="64"/>
      <c r="AC13" s="64"/>
      <c r="AD13" s="71"/>
    </row>
    <row r="14" spans="1:30" ht="15.75" customHeight="1" thickBot="1" x14ac:dyDescent="0.25">
      <c r="A14" s="808"/>
      <c r="B14" s="812"/>
      <c r="C14" s="805"/>
      <c r="D14" s="233"/>
      <c r="E14" s="234" t="s">
        <v>71</v>
      </c>
      <c r="F14" s="770"/>
      <c r="G14" s="235"/>
      <c r="H14" s="235"/>
      <c r="I14" s="154">
        <v>1</v>
      </c>
      <c r="J14" s="142"/>
      <c r="K14" s="142"/>
      <c r="L14" s="142"/>
      <c r="M14" s="154">
        <v>1</v>
      </c>
      <c r="N14" s="142"/>
      <c r="O14" s="142"/>
      <c r="P14" s="142"/>
      <c r="Q14" s="154">
        <v>1</v>
      </c>
      <c r="R14" s="236"/>
      <c r="S14" s="95">
        <f>SUM(G14:R14)</f>
        <v>3</v>
      </c>
      <c r="T14" s="369">
        <f t="shared" si="5"/>
        <v>0</v>
      </c>
      <c r="U14" s="96">
        <f>T14/1700</f>
        <v>0</v>
      </c>
      <c r="V14" s="93" t="s">
        <v>227</v>
      </c>
      <c r="W14" s="356">
        <f>IF(V14=Tablas!$B$2,Tablas!$C$2,VLOOKUP(V14,Tablas!$B$2:$C$13,2,FALSE))</f>
        <v>2</v>
      </c>
      <c r="X14" s="357">
        <f>VLOOKUP(W14,Tablas!$A$2:$C$13,3,FALSE)</f>
        <v>2</v>
      </c>
      <c r="Y14" s="368">
        <f t="shared" si="6"/>
        <v>0</v>
      </c>
      <c r="Z14" s="64"/>
      <c r="AA14" s="141">
        <f t="shared" si="7"/>
        <v>0</v>
      </c>
      <c r="AB14" s="64"/>
      <c r="AC14" s="64"/>
      <c r="AD14" s="71"/>
    </row>
    <row r="15" spans="1:30" ht="15.75" customHeight="1" thickBot="1" x14ac:dyDescent="0.25">
      <c r="A15" s="808"/>
      <c r="B15" s="812"/>
      <c r="C15" s="391" t="s">
        <v>301</v>
      </c>
      <c r="D15" s="233">
        <v>1146.29</v>
      </c>
      <c r="E15" s="234" t="s">
        <v>71</v>
      </c>
      <c r="F15" s="770"/>
      <c r="G15" s="235"/>
      <c r="H15" s="235"/>
      <c r="I15" s="154">
        <v>1</v>
      </c>
      <c r="J15" s="142"/>
      <c r="K15" s="142"/>
      <c r="L15" s="142"/>
      <c r="M15" s="154">
        <v>1</v>
      </c>
      <c r="N15" s="142"/>
      <c r="O15" s="142"/>
      <c r="P15" s="142"/>
      <c r="Q15" s="154">
        <v>1</v>
      </c>
      <c r="R15" s="236"/>
      <c r="S15" s="95">
        <f>SUM(G15:R15)</f>
        <v>3</v>
      </c>
      <c r="T15" s="369">
        <f t="shared" si="5"/>
        <v>0</v>
      </c>
      <c r="U15" s="126">
        <f>T15/1700</f>
        <v>0</v>
      </c>
      <c r="V15" s="93" t="s">
        <v>227</v>
      </c>
      <c r="W15" s="356">
        <f>IF(V15=Tablas!$B$2,Tablas!$C$2,VLOOKUP(V15,Tablas!$B$2:$C$13,2,FALSE))</f>
        <v>2</v>
      </c>
      <c r="X15" s="357">
        <f>VLOOKUP(W15,Tablas!$A$2:$C$13,3,FALSE)</f>
        <v>2</v>
      </c>
      <c r="Y15" s="368">
        <f t="shared" si="6"/>
        <v>0</v>
      </c>
      <c r="Z15" s="64"/>
      <c r="AA15" s="141">
        <f t="shared" si="7"/>
        <v>0</v>
      </c>
      <c r="AB15" s="64"/>
      <c r="AC15" s="64"/>
      <c r="AD15" s="71"/>
    </row>
    <row r="16" spans="1:30" ht="15.75" thickBot="1" x14ac:dyDescent="0.3">
      <c r="A16" s="808"/>
      <c r="B16" s="812"/>
      <c r="C16" s="225" t="s">
        <v>303</v>
      </c>
      <c r="D16" s="751">
        <f>SUM(D11:D15)</f>
        <v>7030.3099999999995</v>
      </c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7"/>
      <c r="S16" s="97"/>
      <c r="T16" s="65">
        <f>SUM(T11:T15)</f>
        <v>0</v>
      </c>
      <c r="U16" s="65">
        <f>SUM(U11:U14)</f>
        <v>0</v>
      </c>
      <c r="V16" s="97"/>
      <c r="W16" s="97"/>
      <c r="X16" s="97"/>
      <c r="Y16" s="65">
        <f>SUM(Y11:Y15)</f>
        <v>0</v>
      </c>
      <c r="Z16" s="65">
        <f t="shared" ref="Z16:AD16" si="8">SUM(Z11:Z15)</f>
        <v>0</v>
      </c>
      <c r="AA16" s="65">
        <f t="shared" si="8"/>
        <v>0</v>
      </c>
      <c r="AB16" s="65">
        <f t="shared" si="8"/>
        <v>0</v>
      </c>
      <c r="AC16" s="65">
        <f t="shared" si="8"/>
        <v>0</v>
      </c>
      <c r="AD16" s="65">
        <f t="shared" si="8"/>
        <v>0</v>
      </c>
    </row>
    <row r="17" spans="1:30" ht="15.75" thickBot="1" x14ac:dyDescent="0.3">
      <c r="A17" s="808"/>
      <c r="B17" s="813"/>
      <c r="C17" s="228" t="s">
        <v>302</v>
      </c>
      <c r="D17" s="229"/>
      <c r="E17" s="230"/>
      <c r="F17" s="231"/>
      <c r="G17" s="99"/>
      <c r="H17" s="99"/>
      <c r="I17" s="100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67">
        <f>SUM(T16)</f>
        <v>0</v>
      </c>
      <c r="U17" s="67">
        <f>SUM(U16)</f>
        <v>0</v>
      </c>
      <c r="V17" s="99"/>
      <c r="W17" s="289"/>
      <c r="X17" s="289"/>
      <c r="Y17" s="67">
        <f t="shared" ref="Y17:AD17" si="9">SUM(Y16)</f>
        <v>0</v>
      </c>
      <c r="Z17" s="67">
        <f t="shared" si="9"/>
        <v>0</v>
      </c>
      <c r="AA17" s="67">
        <f t="shared" si="9"/>
        <v>0</v>
      </c>
      <c r="AB17" s="67">
        <f t="shared" si="9"/>
        <v>0</v>
      </c>
      <c r="AC17" s="67">
        <f t="shared" si="9"/>
        <v>0</v>
      </c>
      <c r="AD17" s="67">
        <f t="shared" si="9"/>
        <v>0</v>
      </c>
    </row>
    <row r="18" spans="1:30" ht="15.75" customHeight="1" thickBot="1" x14ac:dyDescent="0.25">
      <c r="A18" s="808" t="s">
        <v>109</v>
      </c>
      <c r="B18" s="811" t="s">
        <v>298</v>
      </c>
      <c r="C18" s="804" t="s">
        <v>299</v>
      </c>
      <c r="D18" s="232"/>
      <c r="E18" s="101" t="s">
        <v>72</v>
      </c>
      <c r="F18" s="770"/>
      <c r="G18" s="103"/>
      <c r="H18" s="103"/>
      <c r="I18" s="104">
        <v>1</v>
      </c>
      <c r="J18" s="103"/>
      <c r="K18" s="103"/>
      <c r="L18" s="103"/>
      <c r="M18" s="103"/>
      <c r="N18" s="103"/>
      <c r="O18" s="103"/>
      <c r="P18" s="104">
        <v>1</v>
      </c>
      <c r="Q18" s="103"/>
      <c r="R18" s="105"/>
      <c r="S18" s="111">
        <f>SUM(G18:R18)</f>
        <v>2</v>
      </c>
      <c r="T18" s="369">
        <f t="shared" ref="T18:T22" si="10">IF($F18=0,0,($D18/$F18)*$S18)</f>
        <v>0</v>
      </c>
      <c r="U18" s="112">
        <f>T18/1700</f>
        <v>0</v>
      </c>
      <c r="V18" s="93" t="s">
        <v>227</v>
      </c>
      <c r="W18" s="356">
        <f>IF(V18=Tablas!$B$2,Tablas!$C$2,VLOOKUP(V18,Tablas!$B$2:$C$13,2,FALSE))</f>
        <v>2</v>
      </c>
      <c r="X18" s="357">
        <f>VLOOKUP(W18,Tablas!$A$2:$C$13,3,FALSE)</f>
        <v>2</v>
      </c>
      <c r="Y18" s="368">
        <f>IF($W18=2,($T18),"")*0.8</f>
        <v>0</v>
      </c>
      <c r="Z18" s="72"/>
      <c r="AA18" s="141">
        <f>+Y18*25%</f>
        <v>0</v>
      </c>
      <c r="AB18" s="69"/>
      <c r="AC18" s="69"/>
      <c r="AD18" s="70"/>
    </row>
    <row r="19" spans="1:30" ht="15.75" customHeight="1" thickBot="1" x14ac:dyDescent="0.25">
      <c r="A19" s="808"/>
      <c r="B19" s="812"/>
      <c r="C19" s="805"/>
      <c r="D19" s="233"/>
      <c r="E19" s="234" t="s">
        <v>71</v>
      </c>
      <c r="F19" s="770"/>
      <c r="G19" s="142"/>
      <c r="H19" s="142"/>
      <c r="I19" s="154">
        <v>1</v>
      </c>
      <c r="J19" s="142"/>
      <c r="K19" s="142"/>
      <c r="L19" s="142"/>
      <c r="M19" s="142"/>
      <c r="N19" s="142"/>
      <c r="O19" s="142"/>
      <c r="P19" s="154">
        <v>1</v>
      </c>
      <c r="Q19" s="142"/>
      <c r="R19" s="161"/>
      <c r="S19" s="95">
        <f>SUM(G19:R19)</f>
        <v>2</v>
      </c>
      <c r="T19" s="369">
        <f t="shared" si="10"/>
        <v>0</v>
      </c>
      <c r="U19" s="96">
        <f>T19/1700</f>
        <v>0</v>
      </c>
      <c r="V19" s="93" t="s">
        <v>227</v>
      </c>
      <c r="W19" s="356">
        <f>IF(V19=Tablas!$B$2,Tablas!$C$2,VLOOKUP(V19,Tablas!$B$2:$C$13,2,FALSE))</f>
        <v>2</v>
      </c>
      <c r="X19" s="357">
        <f>VLOOKUP(W19,Tablas!$A$2:$C$13,3,FALSE)</f>
        <v>2</v>
      </c>
      <c r="Y19" s="368">
        <f t="shared" ref="Y19:Y22" si="11">IF($W19=2,($T19),"")*0.8</f>
        <v>0</v>
      </c>
      <c r="Z19" s="64"/>
      <c r="AA19" s="141">
        <f t="shared" ref="AA19:AA22" si="12">+Y19*25%</f>
        <v>0</v>
      </c>
      <c r="AB19" s="64"/>
      <c r="AC19" s="64"/>
      <c r="AD19" s="71"/>
    </row>
    <row r="20" spans="1:30" ht="15.75" customHeight="1" thickBot="1" x14ac:dyDescent="0.25">
      <c r="A20" s="808"/>
      <c r="B20" s="812"/>
      <c r="C20" s="806" t="s">
        <v>300</v>
      </c>
      <c r="D20" s="240">
        <v>37573.760000000002</v>
      </c>
      <c r="E20" s="234" t="s">
        <v>72</v>
      </c>
      <c r="F20" s="770"/>
      <c r="G20" s="235"/>
      <c r="H20" s="235"/>
      <c r="I20" s="154">
        <v>1</v>
      </c>
      <c r="J20" s="142"/>
      <c r="K20" s="142"/>
      <c r="L20" s="142"/>
      <c r="M20" s="142"/>
      <c r="N20" s="142"/>
      <c r="O20" s="142"/>
      <c r="P20" s="154">
        <v>1</v>
      </c>
      <c r="Q20" s="142"/>
      <c r="R20" s="236"/>
      <c r="S20" s="95">
        <f>SUM(G20:R20)</f>
        <v>2</v>
      </c>
      <c r="T20" s="369">
        <f t="shared" si="10"/>
        <v>0</v>
      </c>
      <c r="U20" s="96">
        <f>T20/1700</f>
        <v>0</v>
      </c>
      <c r="V20" s="93" t="s">
        <v>227</v>
      </c>
      <c r="W20" s="356">
        <f>IF(V20=Tablas!$B$2,Tablas!$C$2,VLOOKUP(V20,Tablas!$B$2:$C$13,2,FALSE))</f>
        <v>2</v>
      </c>
      <c r="X20" s="357">
        <f>VLOOKUP(W20,Tablas!$A$2:$C$13,3,FALSE)</f>
        <v>2</v>
      </c>
      <c r="Y20" s="368">
        <f t="shared" si="11"/>
        <v>0</v>
      </c>
      <c r="Z20" s="64"/>
      <c r="AA20" s="141">
        <f t="shared" si="12"/>
        <v>0</v>
      </c>
      <c r="AB20" s="64"/>
      <c r="AC20" s="64"/>
      <c r="AD20" s="71"/>
    </row>
    <row r="21" spans="1:30" ht="15.75" customHeight="1" thickBot="1" x14ac:dyDescent="0.25">
      <c r="A21" s="808"/>
      <c r="B21" s="812"/>
      <c r="C21" s="805"/>
      <c r="D21" s="233">
        <v>4174.8599999999997</v>
      </c>
      <c r="E21" s="234" t="s">
        <v>71</v>
      </c>
      <c r="F21" s="770"/>
      <c r="G21" s="235"/>
      <c r="H21" s="235"/>
      <c r="I21" s="154">
        <v>1</v>
      </c>
      <c r="J21" s="142"/>
      <c r="K21" s="142"/>
      <c r="L21" s="142"/>
      <c r="M21" s="142"/>
      <c r="N21" s="142"/>
      <c r="O21" s="142"/>
      <c r="P21" s="154">
        <v>1</v>
      </c>
      <c r="Q21" s="142"/>
      <c r="R21" s="236"/>
      <c r="S21" s="95">
        <f>SUM(G21:R21)</f>
        <v>2</v>
      </c>
      <c r="T21" s="369">
        <f t="shared" si="10"/>
        <v>0</v>
      </c>
      <c r="U21" s="96">
        <f>T21/1700</f>
        <v>0</v>
      </c>
      <c r="V21" s="93" t="s">
        <v>227</v>
      </c>
      <c r="W21" s="356">
        <f>IF(V21=Tablas!$B$2,Tablas!$C$2,VLOOKUP(V21,Tablas!$B$2:$C$13,2,FALSE))</f>
        <v>2</v>
      </c>
      <c r="X21" s="357">
        <f>VLOOKUP(W21,Tablas!$A$2:$C$13,3,FALSE)</f>
        <v>2</v>
      </c>
      <c r="Y21" s="368">
        <f t="shared" si="11"/>
        <v>0</v>
      </c>
      <c r="Z21" s="64"/>
      <c r="AA21" s="141">
        <f t="shared" si="12"/>
        <v>0</v>
      </c>
      <c r="AB21" s="64"/>
      <c r="AC21" s="64"/>
      <c r="AD21" s="71"/>
    </row>
    <row r="22" spans="1:30" ht="15.75" customHeight="1" thickBot="1" x14ac:dyDescent="0.25">
      <c r="A22" s="808"/>
      <c r="B22" s="812"/>
      <c r="C22" s="391" t="s">
        <v>301</v>
      </c>
      <c r="D22" s="233">
        <v>13411.56</v>
      </c>
      <c r="E22" s="234" t="s">
        <v>71</v>
      </c>
      <c r="F22" s="770"/>
      <c r="G22" s="235"/>
      <c r="H22" s="235"/>
      <c r="I22" s="154">
        <v>1</v>
      </c>
      <c r="J22" s="142"/>
      <c r="K22" s="142"/>
      <c r="L22" s="142"/>
      <c r="M22" s="142"/>
      <c r="N22" s="142"/>
      <c r="O22" s="142"/>
      <c r="P22" s="154">
        <v>1</v>
      </c>
      <c r="Q22" s="142"/>
      <c r="R22" s="236"/>
      <c r="S22" s="95">
        <f>SUM(G22:R22)</f>
        <v>2</v>
      </c>
      <c r="T22" s="369">
        <f t="shared" si="10"/>
        <v>0</v>
      </c>
      <c r="U22" s="126">
        <f>T22/1700</f>
        <v>0</v>
      </c>
      <c r="V22" s="93" t="s">
        <v>227</v>
      </c>
      <c r="W22" s="356">
        <f>IF(V22=Tablas!$B$2,Tablas!$C$2,VLOOKUP(V22,Tablas!$B$2:$C$13,2,FALSE))</f>
        <v>2</v>
      </c>
      <c r="X22" s="357">
        <f>VLOOKUP(W22,Tablas!$A$2:$C$13,3,FALSE)</f>
        <v>2</v>
      </c>
      <c r="Y22" s="368">
        <f t="shared" si="11"/>
        <v>0</v>
      </c>
      <c r="Z22" s="64"/>
      <c r="AA22" s="141">
        <f t="shared" si="12"/>
        <v>0</v>
      </c>
      <c r="AB22" s="64"/>
      <c r="AC22" s="64"/>
      <c r="AD22" s="71"/>
    </row>
    <row r="23" spans="1:30" ht="15.75" thickBot="1" x14ac:dyDescent="0.3">
      <c r="A23" s="808"/>
      <c r="B23" s="812"/>
      <c r="C23" s="225" t="s">
        <v>303</v>
      </c>
      <c r="D23" s="751">
        <f>SUM(D18:D22)</f>
        <v>55160.18</v>
      </c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7"/>
      <c r="S23" s="97"/>
      <c r="T23" s="65">
        <f>SUM(T18:T22)</f>
        <v>0</v>
      </c>
      <c r="U23" s="65">
        <f>SUM(U18:U21)</f>
        <v>0</v>
      </c>
      <c r="V23" s="97"/>
      <c r="W23" s="97"/>
      <c r="X23" s="97"/>
      <c r="Y23" s="65">
        <f>SUM(Y18:Y22)</f>
        <v>0</v>
      </c>
      <c r="Z23" s="65">
        <f t="shared" ref="Z23:AD23" si="13">SUM(Z18:Z22)</f>
        <v>0</v>
      </c>
      <c r="AA23" s="65">
        <f t="shared" si="13"/>
        <v>0</v>
      </c>
      <c r="AB23" s="65">
        <f t="shared" si="13"/>
        <v>0</v>
      </c>
      <c r="AC23" s="65">
        <f t="shared" si="13"/>
        <v>0</v>
      </c>
      <c r="AD23" s="65">
        <f t="shared" si="13"/>
        <v>0</v>
      </c>
    </row>
    <row r="24" spans="1:30" ht="15.75" thickBot="1" x14ac:dyDescent="0.3">
      <c r="A24" s="808"/>
      <c r="B24" s="813"/>
      <c r="C24" s="228" t="s">
        <v>302</v>
      </c>
      <c r="D24" s="229"/>
      <c r="E24" s="230"/>
      <c r="F24" s="231"/>
      <c r="G24" s="99"/>
      <c r="H24" s="99"/>
      <c r="I24" s="100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67">
        <f>+T23+T17+T10</f>
        <v>0</v>
      </c>
      <c r="U24" s="67">
        <f>SUM(U23)</f>
        <v>0</v>
      </c>
      <c r="V24" s="99"/>
      <c r="W24" s="289"/>
      <c r="X24" s="289"/>
      <c r="Y24" s="67">
        <f>SUM(Y23)</f>
        <v>0</v>
      </c>
      <c r="Z24" s="67">
        <f t="shared" ref="Z24:AD24" si="14">SUM(Z23)</f>
        <v>0</v>
      </c>
      <c r="AA24" s="67">
        <f t="shared" si="14"/>
        <v>0</v>
      </c>
      <c r="AB24" s="67">
        <f t="shared" si="14"/>
        <v>0</v>
      </c>
      <c r="AC24" s="67">
        <f t="shared" si="14"/>
        <v>0</v>
      </c>
      <c r="AD24" s="67">
        <f t="shared" si="14"/>
        <v>0</v>
      </c>
    </row>
    <row r="25" spans="1:30" ht="15.75" customHeight="1" thickBot="1" x14ac:dyDescent="0.25">
      <c r="A25" s="808" t="s">
        <v>297</v>
      </c>
      <c r="B25" s="811" t="s">
        <v>298</v>
      </c>
      <c r="C25" s="804" t="s">
        <v>299</v>
      </c>
      <c r="D25" s="232"/>
      <c r="E25" s="101" t="s">
        <v>72</v>
      </c>
      <c r="F25" s="770"/>
      <c r="G25" s="103"/>
      <c r="H25" s="103"/>
      <c r="I25" s="104">
        <v>1</v>
      </c>
      <c r="J25" s="103"/>
      <c r="K25" s="103"/>
      <c r="L25" s="103"/>
      <c r="M25" s="104">
        <v>1</v>
      </c>
      <c r="N25" s="103"/>
      <c r="O25" s="103"/>
      <c r="P25" s="103"/>
      <c r="Q25" s="104">
        <v>1</v>
      </c>
      <c r="R25" s="105"/>
      <c r="S25" s="111">
        <f>SUM(G25:R25)</f>
        <v>3</v>
      </c>
      <c r="T25" s="369">
        <f t="shared" ref="T25:T28" si="15">IF($F25=0,0,($D25/$F25)*$S25)</f>
        <v>0</v>
      </c>
      <c r="U25" s="112">
        <f>T25/1700</f>
        <v>0</v>
      </c>
      <c r="V25" s="93" t="s">
        <v>227</v>
      </c>
      <c r="W25" s="356">
        <f>IF(V25=Tablas!$B$2,Tablas!$C$2,VLOOKUP(V25,Tablas!$B$2:$C$13,2,FALSE))</f>
        <v>2</v>
      </c>
      <c r="X25" s="357">
        <f>VLOOKUP(W25,Tablas!$A$2:$C$13,3,FALSE)</f>
        <v>2</v>
      </c>
      <c r="Y25" s="368">
        <f>IF($W25=2,($T25),"")*0.8</f>
        <v>0</v>
      </c>
      <c r="Z25" s="72"/>
      <c r="AA25" s="141">
        <f>+Y25*25%</f>
        <v>0</v>
      </c>
      <c r="AB25" s="69"/>
      <c r="AC25" s="69"/>
      <c r="AD25" s="70"/>
    </row>
    <row r="26" spans="1:30" ht="15.75" customHeight="1" thickBot="1" x14ac:dyDescent="0.25">
      <c r="A26" s="808"/>
      <c r="B26" s="812"/>
      <c r="C26" s="805"/>
      <c r="D26" s="233">
        <v>100</v>
      </c>
      <c r="E26" s="234" t="s">
        <v>71</v>
      </c>
      <c r="F26" s="770"/>
      <c r="G26" s="142"/>
      <c r="H26" s="142"/>
      <c r="I26" s="154">
        <v>1</v>
      </c>
      <c r="J26" s="142"/>
      <c r="K26" s="142"/>
      <c r="L26" s="142"/>
      <c r="M26" s="154">
        <v>1</v>
      </c>
      <c r="N26" s="142"/>
      <c r="O26" s="142"/>
      <c r="P26" s="142"/>
      <c r="Q26" s="154">
        <v>1</v>
      </c>
      <c r="R26" s="161"/>
      <c r="S26" s="95">
        <f>SUM(G26:R26)</f>
        <v>3</v>
      </c>
      <c r="T26" s="369">
        <f t="shared" si="15"/>
        <v>0</v>
      </c>
      <c r="U26" s="96">
        <f>T26/1700</f>
        <v>0</v>
      </c>
      <c r="V26" s="93" t="s">
        <v>227</v>
      </c>
      <c r="W26" s="356">
        <f>IF(V26=Tablas!$B$2,Tablas!$C$2,VLOOKUP(V26,Tablas!$B$2:$C$13,2,FALSE))</f>
        <v>2</v>
      </c>
      <c r="X26" s="357">
        <f>VLOOKUP(W26,Tablas!$A$2:$C$13,3,FALSE)</f>
        <v>2</v>
      </c>
      <c r="Y26" s="368">
        <f t="shared" ref="Y26:Y28" si="16">IF($W26=2,($T26),"")*0.8</f>
        <v>0</v>
      </c>
      <c r="Z26" s="64"/>
      <c r="AA26" s="141">
        <f t="shared" ref="AA26:AA28" si="17">+Y26*25%</f>
        <v>0</v>
      </c>
      <c r="AB26" s="64"/>
      <c r="AC26" s="64"/>
      <c r="AD26" s="71"/>
    </row>
    <row r="27" spans="1:30" ht="15.75" customHeight="1" thickBot="1" x14ac:dyDescent="0.25">
      <c r="A27" s="808"/>
      <c r="B27" s="812"/>
      <c r="C27" s="806" t="s">
        <v>300</v>
      </c>
      <c r="D27" s="233"/>
      <c r="E27" s="234" t="s">
        <v>72</v>
      </c>
      <c r="F27" s="770"/>
      <c r="G27" s="235"/>
      <c r="H27" s="235"/>
      <c r="I27" s="154">
        <v>1</v>
      </c>
      <c r="J27" s="142"/>
      <c r="K27" s="142"/>
      <c r="L27" s="142"/>
      <c r="M27" s="154">
        <v>1</v>
      </c>
      <c r="N27" s="142"/>
      <c r="O27" s="142"/>
      <c r="P27" s="142"/>
      <c r="Q27" s="154">
        <v>1</v>
      </c>
      <c r="R27" s="236"/>
      <c r="S27" s="95">
        <f>SUM(G27:R27)</f>
        <v>3</v>
      </c>
      <c r="T27" s="369">
        <f t="shared" si="15"/>
        <v>0</v>
      </c>
      <c r="U27" s="96">
        <f>T27/1700</f>
        <v>0</v>
      </c>
      <c r="V27" s="93" t="s">
        <v>227</v>
      </c>
      <c r="W27" s="356">
        <f>IF(V27=Tablas!$B$2,Tablas!$C$2,VLOOKUP(V27,Tablas!$B$2:$C$13,2,FALSE))</f>
        <v>2</v>
      </c>
      <c r="X27" s="357">
        <f>VLOOKUP(W27,Tablas!$A$2:$C$13,3,FALSE)</f>
        <v>2</v>
      </c>
      <c r="Y27" s="368">
        <f t="shared" si="16"/>
        <v>0</v>
      </c>
      <c r="Z27" s="64"/>
      <c r="AA27" s="141">
        <f t="shared" si="17"/>
        <v>0</v>
      </c>
      <c r="AB27" s="64"/>
      <c r="AC27" s="64"/>
      <c r="AD27" s="71"/>
    </row>
    <row r="28" spans="1:30" ht="15.75" customHeight="1" thickBot="1" x14ac:dyDescent="0.25">
      <c r="A28" s="808"/>
      <c r="B28" s="812"/>
      <c r="C28" s="805"/>
      <c r="D28" s="233"/>
      <c r="E28" s="234" t="s">
        <v>71</v>
      </c>
      <c r="F28" s="770"/>
      <c r="G28" s="235"/>
      <c r="H28" s="235"/>
      <c r="I28" s="154">
        <v>1</v>
      </c>
      <c r="J28" s="142"/>
      <c r="K28" s="142"/>
      <c r="L28" s="142"/>
      <c r="M28" s="154">
        <v>1</v>
      </c>
      <c r="N28" s="142"/>
      <c r="O28" s="142"/>
      <c r="P28" s="142"/>
      <c r="Q28" s="154">
        <v>1</v>
      </c>
      <c r="R28" s="236"/>
      <c r="S28" s="95">
        <f>SUM(G28:R28)</f>
        <v>3</v>
      </c>
      <c r="T28" s="369">
        <f t="shared" si="15"/>
        <v>0</v>
      </c>
      <c r="U28" s="96">
        <f>T28/1700</f>
        <v>0</v>
      </c>
      <c r="V28" s="93" t="s">
        <v>227</v>
      </c>
      <c r="W28" s="356">
        <f>IF(V28=Tablas!$B$2,Tablas!$C$2,VLOOKUP(V28,Tablas!$B$2:$C$13,2,FALSE))</f>
        <v>2</v>
      </c>
      <c r="X28" s="357">
        <f>VLOOKUP(W28,Tablas!$A$2:$C$13,3,FALSE)</f>
        <v>2</v>
      </c>
      <c r="Y28" s="368">
        <f t="shared" si="16"/>
        <v>0</v>
      </c>
      <c r="Z28" s="64"/>
      <c r="AA28" s="141">
        <f t="shared" si="17"/>
        <v>0</v>
      </c>
      <c r="AB28" s="64"/>
      <c r="AC28" s="64"/>
      <c r="AD28" s="71"/>
    </row>
    <row r="29" spans="1:30" ht="15.75" thickBot="1" x14ac:dyDescent="0.3">
      <c r="A29" s="808"/>
      <c r="B29" s="812"/>
      <c r="C29" s="225" t="s">
        <v>303</v>
      </c>
      <c r="D29" s="238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7"/>
      <c r="S29" s="97"/>
      <c r="T29" s="65">
        <f>SUM(T25:T28)</f>
        <v>0</v>
      </c>
      <c r="U29" s="126">
        <f>SUM(U25:U28)</f>
        <v>0</v>
      </c>
      <c r="V29" s="97"/>
      <c r="W29" s="97"/>
      <c r="X29" s="97"/>
      <c r="Y29" s="65">
        <f>SUM(Y25:Y28)</f>
        <v>0</v>
      </c>
      <c r="Z29" s="65">
        <f t="shared" ref="Z29:AD29" si="18">SUM(Z25:Z28)</f>
        <v>0</v>
      </c>
      <c r="AA29" s="65">
        <f t="shared" si="18"/>
        <v>0</v>
      </c>
      <c r="AB29" s="65">
        <f t="shared" si="18"/>
        <v>0</v>
      </c>
      <c r="AC29" s="65">
        <f t="shared" si="18"/>
        <v>0</v>
      </c>
      <c r="AD29" s="65">
        <f t="shared" si="18"/>
        <v>0</v>
      </c>
    </row>
    <row r="30" spans="1:30" ht="15.75" thickBot="1" x14ac:dyDescent="0.3">
      <c r="A30" s="808"/>
      <c r="B30" s="813"/>
      <c r="C30" s="228" t="s">
        <v>302</v>
      </c>
      <c r="D30" s="229"/>
      <c r="E30" s="230"/>
      <c r="F30" s="231"/>
      <c r="G30" s="99"/>
      <c r="H30" s="99"/>
      <c r="I30" s="100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67">
        <f>SUM(T29)</f>
        <v>0</v>
      </c>
      <c r="U30" s="67">
        <f>SUM(U29)</f>
        <v>0</v>
      </c>
      <c r="V30" s="99"/>
      <c r="W30" s="289"/>
      <c r="X30" s="289"/>
      <c r="Y30" s="67">
        <f>SUM(Y29)</f>
        <v>0</v>
      </c>
      <c r="Z30" s="67">
        <f t="shared" ref="Z30:AD30" si="19">SUM(Z29)</f>
        <v>0</v>
      </c>
      <c r="AA30" s="67">
        <f t="shared" si="19"/>
        <v>0</v>
      </c>
      <c r="AB30" s="67">
        <f t="shared" si="19"/>
        <v>0</v>
      </c>
      <c r="AC30" s="67">
        <f t="shared" si="19"/>
        <v>0</v>
      </c>
      <c r="AD30" s="67">
        <f t="shared" si="19"/>
        <v>0</v>
      </c>
    </row>
    <row r="31" spans="1:30" ht="15.75" customHeight="1" thickBot="1" x14ac:dyDescent="0.25">
      <c r="A31" s="808" t="s">
        <v>246</v>
      </c>
      <c r="B31" s="811" t="s">
        <v>298</v>
      </c>
      <c r="C31" s="804" t="s">
        <v>299</v>
      </c>
      <c r="D31" s="139">
        <f>+D4+D11+D18+D25</f>
        <v>11404.45</v>
      </c>
      <c r="E31" s="101" t="s">
        <v>72</v>
      </c>
      <c r="F31" s="770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5"/>
      <c r="S31" s="111">
        <f>SUM(G31:R31)</f>
        <v>0</v>
      </c>
      <c r="T31" s="369">
        <f>+T4+T11+T18+T25</f>
        <v>0</v>
      </c>
      <c r="U31" s="112">
        <f>T31/1700</f>
        <v>0</v>
      </c>
      <c r="V31" s="93" t="s">
        <v>227</v>
      </c>
      <c r="W31" s="356">
        <f>IF(V31=Tablas!$B$2,Tablas!$C$2,VLOOKUP(V31,Tablas!$B$2:$C$13,2,FALSE))</f>
        <v>2</v>
      </c>
      <c r="X31" s="357">
        <f>VLOOKUP(W31,Tablas!$A$2:$C$13,3,FALSE)</f>
        <v>2</v>
      </c>
      <c r="Y31" s="368">
        <f t="shared" ref="Y31:Y35" si="20">IF($W31=2,($T31),"")</f>
        <v>0</v>
      </c>
      <c r="Z31" s="72"/>
      <c r="AA31" s="72">
        <f>+Y31*25%</f>
        <v>0</v>
      </c>
      <c r="AB31" s="69">
        <f t="shared" ref="AB31:AD32" si="21">+AB4+AB11+AB18+AB25</f>
        <v>0</v>
      </c>
      <c r="AC31" s="69">
        <f t="shared" si="21"/>
        <v>0</v>
      </c>
      <c r="AD31" s="70">
        <f t="shared" si="21"/>
        <v>0</v>
      </c>
    </row>
    <row r="32" spans="1:30" ht="15.75" customHeight="1" thickBot="1" x14ac:dyDescent="0.25">
      <c r="A32" s="808"/>
      <c r="B32" s="812"/>
      <c r="C32" s="805"/>
      <c r="D32" s="241">
        <f t="shared" ref="D32:D35" si="22">+D5+D12+D19+D26</f>
        <v>1366.98</v>
      </c>
      <c r="E32" s="234" t="s">
        <v>71</v>
      </c>
      <c r="F32" s="770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61"/>
      <c r="S32" s="95">
        <f>SUM(G32:R32)</f>
        <v>0</v>
      </c>
      <c r="T32" s="369">
        <f t="shared" ref="T32:T33" si="23">+T5+T12+T19+T26</f>
        <v>0</v>
      </c>
      <c r="U32" s="96">
        <f>T32/1700</f>
        <v>0</v>
      </c>
      <c r="V32" s="93" t="s">
        <v>227</v>
      </c>
      <c r="W32" s="356">
        <f>IF(V32=Tablas!$B$2,Tablas!$C$2,VLOOKUP(V32,Tablas!$B$2:$C$13,2,FALSE))</f>
        <v>2</v>
      </c>
      <c r="X32" s="357">
        <f>VLOOKUP(W32,Tablas!$A$2:$C$13,3,FALSE)</f>
        <v>2</v>
      </c>
      <c r="Y32" s="368">
        <f t="shared" si="20"/>
        <v>0</v>
      </c>
      <c r="Z32" s="64"/>
      <c r="AA32" s="72">
        <f t="shared" ref="AA32:AA35" si="24">+Y32*25%</f>
        <v>0</v>
      </c>
      <c r="AB32" s="64">
        <f t="shared" si="21"/>
        <v>0</v>
      </c>
      <c r="AC32" s="64">
        <f t="shared" si="21"/>
        <v>0</v>
      </c>
      <c r="AD32" s="71">
        <f t="shared" si="21"/>
        <v>0</v>
      </c>
    </row>
    <row r="33" spans="1:30" ht="15.75" customHeight="1" thickBot="1" x14ac:dyDescent="0.25">
      <c r="A33" s="808"/>
      <c r="B33" s="812"/>
      <c r="C33" s="806" t="s">
        <v>300</v>
      </c>
      <c r="D33" s="241">
        <f t="shared" si="22"/>
        <v>37573.760000000002</v>
      </c>
      <c r="E33" s="234" t="s">
        <v>72</v>
      </c>
      <c r="F33" s="770"/>
      <c r="G33" s="235"/>
      <c r="H33" s="235"/>
      <c r="I33" s="142"/>
      <c r="J33" s="142"/>
      <c r="K33" s="142"/>
      <c r="L33" s="235"/>
      <c r="M33" s="142"/>
      <c r="N33" s="142"/>
      <c r="O33" s="142"/>
      <c r="P33" s="235"/>
      <c r="Q33" s="142"/>
      <c r="R33" s="236"/>
      <c r="S33" s="95">
        <f>SUM(G33:R33)</f>
        <v>0</v>
      </c>
      <c r="T33" s="369">
        <f t="shared" si="23"/>
        <v>0</v>
      </c>
      <c r="U33" s="96">
        <f>T33/1700</f>
        <v>0</v>
      </c>
      <c r="V33" s="93" t="s">
        <v>227</v>
      </c>
      <c r="W33" s="356">
        <f>IF(V33=Tablas!$B$2,Tablas!$C$2,VLOOKUP(V33,Tablas!$B$2:$C$13,2,FALSE))</f>
        <v>2</v>
      </c>
      <c r="X33" s="357">
        <f>VLOOKUP(W33,Tablas!$A$2:$C$13,3,FALSE)</f>
        <v>2</v>
      </c>
      <c r="Y33" s="368">
        <f t="shared" si="20"/>
        <v>0</v>
      </c>
      <c r="Z33" s="64"/>
      <c r="AA33" s="72">
        <f t="shared" si="24"/>
        <v>0</v>
      </c>
      <c r="AB33" s="64">
        <f t="shared" ref="AB33:AD33" si="25">+AB6+AB13+AB20+AB27</f>
        <v>0</v>
      </c>
      <c r="AC33" s="64">
        <f t="shared" si="25"/>
        <v>0</v>
      </c>
      <c r="AD33" s="71">
        <f t="shared" si="25"/>
        <v>0</v>
      </c>
    </row>
    <row r="34" spans="1:30" ht="15.75" customHeight="1" thickBot="1" x14ac:dyDescent="0.25">
      <c r="A34" s="808"/>
      <c r="B34" s="812"/>
      <c r="C34" s="805"/>
      <c r="D34" s="241">
        <f t="shared" si="22"/>
        <v>4174.8599999999997</v>
      </c>
      <c r="E34" s="234" t="s">
        <v>71</v>
      </c>
      <c r="F34" s="770"/>
      <c r="G34" s="235"/>
      <c r="H34" s="235"/>
      <c r="I34" s="142"/>
      <c r="J34" s="142"/>
      <c r="K34" s="142"/>
      <c r="L34" s="235"/>
      <c r="M34" s="142"/>
      <c r="N34" s="142"/>
      <c r="O34" s="142"/>
      <c r="P34" s="235"/>
      <c r="Q34" s="142"/>
      <c r="R34" s="236"/>
      <c r="S34" s="95">
        <f>SUM(G34:R34)</f>
        <v>0</v>
      </c>
      <c r="T34" s="369">
        <f>+T7+T14+T21+T28</f>
        <v>0</v>
      </c>
      <c r="U34" s="96">
        <f>T34/1700</f>
        <v>0</v>
      </c>
      <c r="V34" s="93" t="s">
        <v>227</v>
      </c>
      <c r="W34" s="356">
        <f>IF(V34=Tablas!$B$2,Tablas!$C$2,VLOOKUP(V34,Tablas!$B$2:$C$13,2,FALSE))</f>
        <v>2</v>
      </c>
      <c r="X34" s="357">
        <f>VLOOKUP(W34,Tablas!$A$2:$C$13,3,FALSE)</f>
        <v>2</v>
      </c>
      <c r="Y34" s="368">
        <f t="shared" si="20"/>
        <v>0</v>
      </c>
      <c r="Z34" s="64"/>
      <c r="AA34" s="72">
        <f t="shared" si="24"/>
        <v>0</v>
      </c>
      <c r="AB34" s="64">
        <f t="shared" ref="AB34:AD34" si="26">+AB7+AB14+AB21+AB28</f>
        <v>0</v>
      </c>
      <c r="AC34" s="64">
        <f t="shared" si="26"/>
        <v>0</v>
      </c>
      <c r="AD34" s="71">
        <f t="shared" si="26"/>
        <v>0</v>
      </c>
    </row>
    <row r="35" spans="1:30" ht="15.75" customHeight="1" thickBot="1" x14ac:dyDescent="0.25">
      <c r="A35" s="808"/>
      <c r="B35" s="812"/>
      <c r="C35" s="391" t="s">
        <v>301</v>
      </c>
      <c r="D35" s="241">
        <f t="shared" si="22"/>
        <v>14822.68</v>
      </c>
      <c r="E35" s="234" t="s">
        <v>71</v>
      </c>
      <c r="F35" s="770"/>
      <c r="G35" s="235"/>
      <c r="H35" s="235"/>
      <c r="I35" s="142"/>
      <c r="J35" s="142"/>
      <c r="K35" s="142"/>
      <c r="L35" s="235"/>
      <c r="M35" s="142"/>
      <c r="N35" s="142"/>
      <c r="O35" s="142"/>
      <c r="P35" s="235"/>
      <c r="Q35" s="142"/>
      <c r="R35" s="236"/>
      <c r="S35" s="95">
        <f>SUM(G35:R35)</f>
        <v>0</v>
      </c>
      <c r="T35" s="369">
        <f>+T8+T15+T22+T29</f>
        <v>0</v>
      </c>
      <c r="U35" s="126">
        <f>T35/1700</f>
        <v>0</v>
      </c>
      <c r="V35" s="93" t="s">
        <v>227</v>
      </c>
      <c r="W35" s="356">
        <f>IF(V35=Tablas!$B$2,Tablas!$C$2,VLOOKUP(V35,Tablas!$B$2:$C$13,2,FALSE))</f>
        <v>2</v>
      </c>
      <c r="X35" s="357">
        <f>VLOOKUP(W35,Tablas!$A$2:$C$13,3,FALSE)</f>
        <v>2</v>
      </c>
      <c r="Y35" s="368">
        <f t="shared" si="20"/>
        <v>0</v>
      </c>
      <c r="Z35" s="64"/>
      <c r="AA35" s="72">
        <f t="shared" si="24"/>
        <v>0</v>
      </c>
      <c r="AB35" s="64"/>
      <c r="AC35" s="64"/>
      <c r="AD35" s="71"/>
    </row>
    <row r="36" spans="1:30" ht="15.75" thickBot="1" x14ac:dyDescent="0.3">
      <c r="A36" s="808"/>
      <c r="B36" s="812"/>
      <c r="C36" s="225" t="s">
        <v>303</v>
      </c>
      <c r="D36" s="238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7"/>
      <c r="S36" s="97"/>
      <c r="T36" s="65">
        <f>SUM(T31:T35)</f>
        <v>0</v>
      </c>
      <c r="U36" s="65">
        <f>SUM(U31:U34)</f>
        <v>0</v>
      </c>
      <c r="V36" s="97"/>
      <c r="W36" s="97"/>
      <c r="X36" s="97"/>
      <c r="Y36" s="65">
        <f>SUM(Y31:Y35)</f>
        <v>0</v>
      </c>
      <c r="Z36" s="65">
        <f t="shared" ref="Z36:AD36" si="27">SUM(Z31:Z35)</f>
        <v>0</v>
      </c>
      <c r="AA36" s="65">
        <f t="shared" si="27"/>
        <v>0</v>
      </c>
      <c r="AB36" s="65">
        <f t="shared" si="27"/>
        <v>0</v>
      </c>
      <c r="AC36" s="65">
        <f t="shared" si="27"/>
        <v>0</v>
      </c>
      <c r="AD36" s="65">
        <f t="shared" si="27"/>
        <v>0</v>
      </c>
    </row>
    <row r="37" spans="1:30" ht="15.75" thickBot="1" x14ac:dyDescent="0.3">
      <c r="A37" s="808"/>
      <c r="B37" s="813"/>
      <c r="C37" s="228" t="s">
        <v>302</v>
      </c>
      <c r="D37" s="229"/>
      <c r="E37" s="230"/>
      <c r="F37" s="231"/>
      <c r="G37" s="99"/>
      <c r="H37" s="99"/>
      <c r="I37" s="100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67">
        <f>SUM(T36)</f>
        <v>0</v>
      </c>
      <c r="U37" s="67">
        <f>SUM(U36)</f>
        <v>0</v>
      </c>
      <c r="V37" s="99"/>
      <c r="W37" s="289"/>
      <c r="X37" s="289"/>
      <c r="Y37" s="67">
        <f t="shared" ref="Y37:AD37" si="28">SUM(Y36)</f>
        <v>0</v>
      </c>
      <c r="Z37" s="67">
        <f t="shared" si="28"/>
        <v>0</v>
      </c>
      <c r="AA37" s="67">
        <f t="shared" si="28"/>
        <v>0</v>
      </c>
      <c r="AB37" s="67">
        <f t="shared" si="28"/>
        <v>0</v>
      </c>
      <c r="AC37" s="67">
        <f t="shared" si="28"/>
        <v>0</v>
      </c>
      <c r="AD37" s="67">
        <f t="shared" si="28"/>
        <v>0</v>
      </c>
    </row>
    <row r="41" spans="1:30" x14ac:dyDescent="0.25">
      <c r="T41" s="696">
        <f>+T37-'TOTAL '!U43</f>
        <v>0</v>
      </c>
    </row>
  </sheetData>
  <sheetProtection algorithmName="SHA-512" hashValue="snbF8w+t/jbzBX5moYVb5Tj1PurlyMlC5CcTaeuOdd2+7lAJGAhhmMwtEzNM8W32LIHYxcfpZIX7Xv5Nd2uUiw==" saltValue="E0TttjVN8rQIXBkx9NRpYA==" spinCount="100000" sheet="1" objects="1" scenarios="1"/>
  <autoFilter ref="A3:AD37" xr:uid="{56C40BDD-B8FB-45BE-9D46-FFA6A2B1DA0A}"/>
  <mergeCells count="23">
    <mergeCell ref="A25:A30"/>
    <mergeCell ref="A31:A37"/>
    <mergeCell ref="B11:B17"/>
    <mergeCell ref="B18:B24"/>
    <mergeCell ref="B25:B30"/>
    <mergeCell ref="B31:B37"/>
    <mergeCell ref="S1:T1"/>
    <mergeCell ref="U1:Y1"/>
    <mergeCell ref="A4:A10"/>
    <mergeCell ref="A11:A17"/>
    <mergeCell ref="A18:A24"/>
    <mergeCell ref="C4:C5"/>
    <mergeCell ref="C6:C7"/>
    <mergeCell ref="B4:B7"/>
    <mergeCell ref="C11:C12"/>
    <mergeCell ref="C13:C14"/>
    <mergeCell ref="C1:R1"/>
    <mergeCell ref="C31:C32"/>
    <mergeCell ref="C33:C34"/>
    <mergeCell ref="C18:C19"/>
    <mergeCell ref="C20:C21"/>
    <mergeCell ref="C25:C26"/>
    <mergeCell ref="C27:C28"/>
  </mergeCells>
  <hyperlinks>
    <hyperlink ref="A1" location="Inici!A1" display="Inici" xr:uid="{6BFCA842-A23D-487B-8A3F-7E5259E40D1A}"/>
  </hyperlink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806FF4-FD97-4FA0-8C9F-C4FB86C30648}">
          <x14:formula1>
            <xm:f>Tablas!$B$2:$B$10</xm:f>
          </x14:formula1>
          <xm:sqref>V25:V28 V4:V8 V11:V15 V18:V22 V31:V35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111"/>
  <sheetViews>
    <sheetView zoomScale="120" zoomScaleNormal="120" workbookViewId="0">
      <pane ySplit="3" topLeftCell="A99" activePane="bottomLeft" state="frozen"/>
      <selection activeCell="C1" sqref="C1"/>
      <selection pane="bottomLeft" activeCell="F102" sqref="F102"/>
    </sheetView>
  </sheetViews>
  <sheetFormatPr baseColWidth="10" defaultColWidth="11.42578125" defaultRowHeight="15" x14ac:dyDescent="0.2"/>
  <cols>
    <col min="1" max="1" width="15.85546875" style="1" customWidth="1"/>
    <col min="2" max="2" width="26.85546875" style="117" customWidth="1"/>
    <col min="3" max="3" width="46.140625" style="1" customWidth="1"/>
    <col min="4" max="4" width="9.42578125" style="1" bestFit="1" customWidth="1"/>
    <col min="5" max="5" width="9.140625" style="1" bestFit="1" customWidth="1"/>
    <col min="6" max="6" width="15.42578125" style="2" customWidth="1"/>
    <col min="7" max="7" width="2.42578125" style="2" bestFit="1" customWidth="1"/>
    <col min="8" max="8" width="2.28515625" style="1" bestFit="1" customWidth="1"/>
    <col min="9" max="9" width="3.140625" style="1" bestFit="1" customWidth="1"/>
    <col min="10" max="10" width="2.7109375" style="2" bestFit="1" customWidth="1"/>
    <col min="11" max="11" width="3.140625" style="1" bestFit="1" customWidth="1"/>
    <col min="12" max="13" width="2.140625" style="1" bestFit="1" customWidth="1"/>
    <col min="14" max="14" width="2.7109375" style="1" bestFit="1" customWidth="1"/>
    <col min="15" max="15" width="2.28515625" style="1" bestFit="1" customWidth="1"/>
    <col min="16" max="18" width="2.7109375" style="1" bestFit="1" customWidth="1"/>
    <col min="19" max="19" width="12.42578125" style="1" customWidth="1"/>
    <col min="20" max="20" width="13" style="1" customWidth="1"/>
    <col min="21" max="21" width="10.7109375" style="1" bestFit="1" customWidth="1"/>
    <col min="22" max="22" width="14.85546875" style="1" bestFit="1" customWidth="1"/>
    <col min="23" max="24" width="12.42578125" style="1" hidden="1" customWidth="1"/>
    <col min="25" max="25" width="7.7109375" style="1" customWidth="1"/>
    <col min="26" max="26" width="8" style="1" bestFit="1" customWidth="1"/>
    <col min="27" max="27" width="9.42578125" style="1" bestFit="1" customWidth="1"/>
    <col min="28" max="28" width="12.7109375" style="1" customWidth="1"/>
    <col min="29" max="29" width="9.140625" style="1" bestFit="1" customWidth="1"/>
    <col min="30" max="30" width="12.140625" style="1" customWidth="1"/>
    <col min="31" max="16384" width="11.42578125" style="1"/>
  </cols>
  <sheetData>
    <row r="1" spans="1:30" s="52" customFormat="1" ht="31.35" customHeight="1" x14ac:dyDescent="0.25">
      <c r="A1" s="417" t="s">
        <v>85</v>
      </c>
      <c r="C1" s="782" t="s">
        <v>213</v>
      </c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3" t="s">
        <v>215</v>
      </c>
      <c r="T1" s="783"/>
      <c r="U1" s="784" t="str">
        <f>+'TOTAL '!V3</f>
        <v>Poda</v>
      </c>
      <c r="V1" s="784"/>
      <c r="W1" s="784"/>
      <c r="X1" s="784"/>
      <c r="Y1" s="784"/>
    </row>
    <row r="2" spans="1:30" ht="15.75" thickBot="1" x14ac:dyDescent="0.25">
      <c r="A2" s="4"/>
    </row>
    <row r="3" spans="1:30" s="52" customFormat="1" ht="60.75" thickBot="1" x14ac:dyDescent="0.3">
      <c r="A3" s="91" t="s">
        <v>217</v>
      </c>
      <c r="B3" s="92" t="s">
        <v>218</v>
      </c>
      <c r="C3" s="347" t="s">
        <v>219</v>
      </c>
      <c r="D3" s="91" t="s">
        <v>235</v>
      </c>
      <c r="E3" s="305" t="s">
        <v>220</v>
      </c>
      <c r="F3" s="341" t="s">
        <v>221</v>
      </c>
      <c r="G3" s="92" t="s">
        <v>222</v>
      </c>
      <c r="H3" s="92" t="s">
        <v>60</v>
      </c>
      <c r="I3" s="92" t="s">
        <v>58</v>
      </c>
      <c r="J3" s="92" t="s">
        <v>61</v>
      </c>
      <c r="K3" s="92" t="s">
        <v>58</v>
      </c>
      <c r="L3" s="92" t="s">
        <v>62</v>
      </c>
      <c r="M3" s="92" t="s">
        <v>62</v>
      </c>
      <c r="N3" s="92" t="s">
        <v>61</v>
      </c>
      <c r="O3" s="92" t="s">
        <v>57</v>
      </c>
      <c r="P3" s="92" t="s">
        <v>63</v>
      </c>
      <c r="Q3" s="92" t="s">
        <v>64</v>
      </c>
      <c r="R3" s="92" t="s">
        <v>59</v>
      </c>
      <c r="S3" s="92" t="s">
        <v>223</v>
      </c>
      <c r="T3" s="92" t="s">
        <v>224</v>
      </c>
      <c r="U3" s="92" t="s">
        <v>225</v>
      </c>
      <c r="V3" s="92" t="s">
        <v>226</v>
      </c>
      <c r="Y3" s="305" t="s">
        <v>227</v>
      </c>
      <c r="Z3" s="305" t="s">
        <v>228</v>
      </c>
      <c r="AA3" s="305" t="s">
        <v>229</v>
      </c>
      <c r="AB3" s="305" t="s">
        <v>230</v>
      </c>
      <c r="AC3" s="305" t="s">
        <v>231</v>
      </c>
      <c r="AD3" s="358" t="s">
        <v>120</v>
      </c>
    </row>
    <row r="4" spans="1:30" s="524" customFormat="1" ht="15" customHeight="1" thickBot="1" x14ac:dyDescent="0.25">
      <c r="A4" s="814" t="s">
        <v>304</v>
      </c>
      <c r="B4" s="522" t="s">
        <v>308</v>
      </c>
      <c r="C4" s="466" t="s">
        <v>331</v>
      </c>
      <c r="D4" s="292"/>
      <c r="E4" s="467" t="s">
        <v>332</v>
      </c>
      <c r="F4" s="770"/>
      <c r="G4" s="468"/>
      <c r="H4" s="469"/>
      <c r="I4" s="470"/>
      <c r="J4" s="471"/>
      <c r="K4" s="471"/>
      <c r="L4" s="470"/>
      <c r="M4" s="470"/>
      <c r="N4" s="470"/>
      <c r="O4" s="470"/>
      <c r="P4" s="470"/>
      <c r="Q4" s="470"/>
      <c r="R4" s="472"/>
      <c r="S4" s="473">
        <f>SUM(G4:R4)</f>
        <v>0</v>
      </c>
      <c r="T4" s="525">
        <f t="shared" ref="T4:T8" si="0">IF($F4=0,0,($D4/$F4)*$S4)</f>
        <v>0</v>
      </c>
      <c r="U4" s="521">
        <f t="shared" ref="U4:U14" si="1">T4/1700</f>
        <v>0</v>
      </c>
      <c r="V4" s="526" t="s">
        <v>229</v>
      </c>
      <c r="W4" s="527">
        <f>IF(V4=Tablas!$B$2,Tablas!$C$2,VLOOKUP(V4,Tablas!$B$2:$C$13,2,FALSE))</f>
        <v>4</v>
      </c>
      <c r="X4" s="528">
        <f>VLOOKUP(W4,Tablas!$A$2:$C$13,3,FALSE)</f>
        <v>4</v>
      </c>
      <c r="Y4" s="529" t="str">
        <f t="shared" ref="Y4:Y14" si="2">IF($W4=2,($T4),"")</f>
        <v/>
      </c>
      <c r="Z4" s="529" t="str">
        <f t="shared" ref="Z4:Z14" si="3">IF($W4=3,($T4),"")</f>
        <v/>
      </c>
      <c r="AA4" s="529">
        <f t="shared" ref="AA4:AA14" si="4">IF($W4=4,($T4),"")</f>
        <v>0</v>
      </c>
      <c r="AB4" s="529" t="str">
        <f t="shared" ref="AB4:AB14" si="5">IF($W4=5,($T4),"")</f>
        <v/>
      </c>
      <c r="AC4" s="529" t="str">
        <f t="shared" ref="AC4:AC14" si="6">IF($W4=6,($T4),"")</f>
        <v/>
      </c>
      <c r="AD4" s="529"/>
    </row>
    <row r="5" spans="1:30" s="524" customFormat="1" ht="14.25" customHeight="1" thickBot="1" x14ac:dyDescent="0.25">
      <c r="A5" s="815"/>
      <c r="B5" s="816" t="s">
        <v>309</v>
      </c>
      <c r="C5" s="474" t="s">
        <v>311</v>
      </c>
      <c r="D5" s="475"/>
      <c r="E5" s="476" t="s">
        <v>332</v>
      </c>
      <c r="F5" s="770"/>
      <c r="G5" s="477">
        <v>1</v>
      </c>
      <c r="H5" s="478"/>
      <c r="I5" s="479"/>
      <c r="J5" s="479"/>
      <c r="K5" s="479"/>
      <c r="L5" s="479"/>
      <c r="M5" s="479"/>
      <c r="N5" s="479"/>
      <c r="O5" s="479"/>
      <c r="P5" s="479"/>
      <c r="Q5" s="479"/>
      <c r="R5" s="480"/>
      <c r="S5" s="481">
        <f>SUM(G5:R5)/2</f>
        <v>0.5</v>
      </c>
      <c r="T5" s="525">
        <f t="shared" si="0"/>
        <v>0</v>
      </c>
      <c r="U5" s="530">
        <f t="shared" si="1"/>
        <v>0</v>
      </c>
      <c r="V5" s="526" t="s">
        <v>229</v>
      </c>
      <c r="W5" s="527">
        <f>IF(V5=Tablas!$B$2,Tablas!$C$2,VLOOKUP(V5,Tablas!$B$2:$C$13,2,FALSE))</f>
        <v>4</v>
      </c>
      <c r="X5" s="528">
        <f>VLOOKUP(W5,Tablas!$A$2:$C$13,3,FALSE)</f>
        <v>4</v>
      </c>
      <c r="Y5" s="529" t="str">
        <f t="shared" si="2"/>
        <v/>
      </c>
      <c r="Z5" s="529" t="str">
        <f t="shared" si="3"/>
        <v/>
      </c>
      <c r="AA5" s="529">
        <f t="shared" si="4"/>
        <v>0</v>
      </c>
      <c r="AB5" s="529" t="str">
        <f t="shared" si="5"/>
        <v/>
      </c>
      <c r="AC5" s="529" t="str">
        <f t="shared" si="6"/>
        <v/>
      </c>
      <c r="AD5" s="529"/>
    </row>
    <row r="6" spans="1:30" s="524" customFormat="1" ht="14.25" customHeight="1" thickBot="1" x14ac:dyDescent="0.25">
      <c r="A6" s="815"/>
      <c r="B6" s="817"/>
      <c r="C6" s="474" t="s">
        <v>312</v>
      </c>
      <c r="D6" s="475"/>
      <c r="E6" s="476"/>
      <c r="F6" s="770"/>
      <c r="G6" s="477">
        <v>1</v>
      </c>
      <c r="H6" s="478"/>
      <c r="I6" s="479"/>
      <c r="J6" s="479"/>
      <c r="K6" s="479"/>
      <c r="L6" s="479"/>
      <c r="M6" s="479"/>
      <c r="N6" s="479"/>
      <c r="O6" s="479"/>
      <c r="P6" s="479"/>
      <c r="Q6" s="479"/>
      <c r="R6" s="480"/>
      <c r="S6" s="481">
        <f>SUM(G6:R6)/2</f>
        <v>0.5</v>
      </c>
      <c r="T6" s="525">
        <f t="shared" si="0"/>
        <v>0</v>
      </c>
      <c r="U6" s="530">
        <f t="shared" ref="U6" si="7">T6/1700</f>
        <v>0</v>
      </c>
      <c r="V6" s="526" t="s">
        <v>227</v>
      </c>
      <c r="W6" s="527">
        <f>IF(V6=Tablas!$B$2,Tablas!$C$2,VLOOKUP(V6,Tablas!$B$2:$C$13,2,FALSE))</f>
        <v>2</v>
      </c>
      <c r="X6" s="528">
        <f>VLOOKUP(W6,Tablas!$A$2:$C$13,3,FALSE)</f>
        <v>2</v>
      </c>
      <c r="Y6" s="529">
        <f t="shared" si="2"/>
        <v>0</v>
      </c>
      <c r="Z6" s="529" t="str">
        <f t="shared" si="3"/>
        <v/>
      </c>
      <c r="AA6" s="529" t="str">
        <f t="shared" si="4"/>
        <v/>
      </c>
      <c r="AB6" s="529" t="str">
        <f t="shared" si="5"/>
        <v/>
      </c>
      <c r="AC6" s="529" t="str">
        <f t="shared" si="6"/>
        <v/>
      </c>
      <c r="AD6" s="529"/>
    </row>
    <row r="7" spans="1:30" s="524" customFormat="1" ht="14.25" customHeight="1" thickBot="1" x14ac:dyDescent="0.25">
      <c r="A7" s="815"/>
      <c r="B7" s="817"/>
      <c r="C7" s="474" t="s">
        <v>313</v>
      </c>
      <c r="D7" s="475"/>
      <c r="E7" s="476" t="s">
        <v>332</v>
      </c>
      <c r="F7" s="770"/>
      <c r="G7" s="479"/>
      <c r="H7" s="479"/>
      <c r="I7" s="479"/>
      <c r="J7" s="479"/>
      <c r="K7" s="477">
        <v>1</v>
      </c>
      <c r="L7" s="479"/>
      <c r="M7" s="479"/>
      <c r="N7" s="479"/>
      <c r="O7" s="479"/>
      <c r="P7" s="478">
        <v>1</v>
      </c>
      <c r="Q7" s="479"/>
      <c r="R7" s="480"/>
      <c r="S7" s="481">
        <f>SUM(G7:R7)</f>
        <v>2</v>
      </c>
      <c r="T7" s="525">
        <f t="shared" si="0"/>
        <v>0</v>
      </c>
      <c r="U7" s="530">
        <f t="shared" ref="U7:U8" si="8">T7/1700</f>
        <v>0</v>
      </c>
      <c r="V7" s="526" t="s">
        <v>229</v>
      </c>
      <c r="W7" s="527">
        <f>IF(V7=Tablas!$B$2,Tablas!$C$2,VLOOKUP(V7,Tablas!$B$2:$C$13,2,FALSE))</f>
        <v>4</v>
      </c>
      <c r="X7" s="528">
        <f>VLOOKUP(W7,Tablas!$A$2:$C$13,3,FALSE)</f>
        <v>4</v>
      </c>
      <c r="Y7" s="529" t="str">
        <f t="shared" si="2"/>
        <v/>
      </c>
      <c r="Z7" s="529" t="str">
        <f t="shared" si="3"/>
        <v/>
      </c>
      <c r="AA7" s="529">
        <f t="shared" si="4"/>
        <v>0</v>
      </c>
      <c r="AB7" s="529" t="str">
        <f t="shared" si="5"/>
        <v/>
      </c>
      <c r="AC7" s="529" t="str">
        <f t="shared" si="6"/>
        <v/>
      </c>
      <c r="AD7" s="529"/>
    </row>
    <row r="8" spans="1:30" s="524" customFormat="1" ht="14.25" customHeight="1" thickBot="1" x14ac:dyDescent="0.25">
      <c r="A8" s="815"/>
      <c r="B8" s="817"/>
      <c r="C8" s="474" t="s">
        <v>314</v>
      </c>
      <c r="D8" s="475"/>
      <c r="E8" s="476"/>
      <c r="F8" s="770"/>
      <c r="G8" s="477">
        <v>1</v>
      </c>
      <c r="H8" s="478"/>
      <c r="I8" s="479"/>
      <c r="J8" s="479"/>
      <c r="K8" s="479"/>
      <c r="L8" s="479"/>
      <c r="M8" s="479"/>
      <c r="N8" s="479"/>
      <c r="O8" s="479"/>
      <c r="P8" s="479"/>
      <c r="Q8" s="479"/>
      <c r="R8" s="480"/>
      <c r="S8" s="481">
        <f t="shared" ref="S8:S12" si="9">SUM(G8:R8)/2</f>
        <v>0.5</v>
      </c>
      <c r="T8" s="525">
        <f t="shared" si="0"/>
        <v>0</v>
      </c>
      <c r="U8" s="530">
        <f t="shared" si="8"/>
        <v>0</v>
      </c>
      <c r="V8" s="526" t="s">
        <v>227</v>
      </c>
      <c r="W8" s="527">
        <f>IF(V8=Tablas!$B$2,Tablas!$C$2,VLOOKUP(V8,Tablas!$B$2:$C$13,2,FALSE))</f>
        <v>2</v>
      </c>
      <c r="X8" s="528">
        <f>VLOOKUP(W8,Tablas!$A$2:$C$13,3,FALSE)</f>
        <v>2</v>
      </c>
      <c r="Y8" s="529">
        <f t="shared" si="2"/>
        <v>0</v>
      </c>
      <c r="Z8" s="529" t="str">
        <f t="shared" si="3"/>
        <v/>
      </c>
      <c r="AA8" s="529" t="str">
        <f t="shared" si="4"/>
        <v/>
      </c>
      <c r="AB8" s="529" t="str">
        <f t="shared" si="5"/>
        <v/>
      </c>
      <c r="AC8" s="529" t="str">
        <f t="shared" si="6"/>
        <v/>
      </c>
      <c r="AD8" s="529"/>
    </row>
    <row r="9" spans="1:30" s="524" customFormat="1" ht="15" customHeight="1" thickBot="1" x14ac:dyDescent="0.25">
      <c r="A9" s="815"/>
      <c r="B9" s="817"/>
      <c r="C9" s="474" t="s">
        <v>315</v>
      </c>
      <c r="D9" s="475">
        <v>682</v>
      </c>
      <c r="E9" s="476" t="s">
        <v>332</v>
      </c>
      <c r="F9" s="770"/>
      <c r="G9" s="478">
        <v>1</v>
      </c>
      <c r="H9" s="477"/>
      <c r="I9" s="479"/>
      <c r="J9" s="479"/>
      <c r="K9" s="479"/>
      <c r="L9" s="479"/>
      <c r="M9" s="479"/>
      <c r="N9" s="479"/>
      <c r="O9" s="479"/>
      <c r="P9" s="479"/>
      <c r="Q9" s="479"/>
      <c r="R9" s="480"/>
      <c r="S9" s="481">
        <f t="shared" si="9"/>
        <v>0.5</v>
      </c>
      <c r="T9" s="525">
        <f t="shared" ref="T9:T22" si="10">IF($F9=0,0,($D9/$F9)*$S9)</f>
        <v>0</v>
      </c>
      <c r="U9" s="530">
        <f t="shared" si="1"/>
        <v>0</v>
      </c>
      <c r="V9" s="526" t="s">
        <v>229</v>
      </c>
      <c r="W9" s="527">
        <f>IF(V9=Tablas!$B$2,Tablas!$C$2,VLOOKUP(V9,Tablas!$B$2:$C$13,2,FALSE))</f>
        <v>4</v>
      </c>
      <c r="X9" s="528">
        <f>VLOOKUP(W9,Tablas!$A$2:$C$13,3,FALSE)</f>
        <v>4</v>
      </c>
      <c r="Y9" s="529" t="str">
        <f t="shared" si="2"/>
        <v/>
      </c>
      <c r="Z9" s="529" t="str">
        <f t="shared" si="3"/>
        <v/>
      </c>
      <c r="AA9" s="529">
        <f t="shared" si="4"/>
        <v>0</v>
      </c>
      <c r="AB9" s="529" t="str">
        <f t="shared" si="5"/>
        <v/>
      </c>
      <c r="AC9" s="529" t="str">
        <f t="shared" si="6"/>
        <v/>
      </c>
      <c r="AD9" s="529"/>
    </row>
    <row r="10" spans="1:30" s="524" customFormat="1" ht="14.25" customHeight="1" thickBot="1" x14ac:dyDescent="0.25">
      <c r="A10" s="815"/>
      <c r="B10" s="817"/>
      <c r="C10" s="474" t="s">
        <v>316</v>
      </c>
      <c r="D10" s="475">
        <v>682</v>
      </c>
      <c r="E10" s="476"/>
      <c r="F10" s="770"/>
      <c r="G10" s="477">
        <v>1</v>
      </c>
      <c r="H10" s="478"/>
      <c r="I10" s="479"/>
      <c r="J10" s="479"/>
      <c r="K10" s="479"/>
      <c r="L10" s="479"/>
      <c r="M10" s="479"/>
      <c r="N10" s="479"/>
      <c r="O10" s="479"/>
      <c r="P10" s="479"/>
      <c r="Q10" s="479"/>
      <c r="R10" s="480"/>
      <c r="S10" s="481">
        <f t="shared" si="9"/>
        <v>0.5</v>
      </c>
      <c r="T10" s="525">
        <f t="shared" si="10"/>
        <v>0</v>
      </c>
      <c r="U10" s="530">
        <f t="shared" si="1"/>
        <v>0</v>
      </c>
      <c r="V10" s="526" t="s">
        <v>227</v>
      </c>
      <c r="W10" s="527">
        <f>IF(V10=Tablas!$B$2,Tablas!$C$2,VLOOKUP(V10,Tablas!$B$2:$C$13,2,FALSE))</f>
        <v>2</v>
      </c>
      <c r="X10" s="528">
        <f>VLOOKUP(W10,Tablas!$A$2:$C$13,3,FALSE)</f>
        <v>2</v>
      </c>
      <c r="Y10" s="529">
        <f t="shared" si="2"/>
        <v>0</v>
      </c>
      <c r="Z10" s="529" t="str">
        <f t="shared" si="3"/>
        <v/>
      </c>
      <c r="AA10" s="529" t="str">
        <f t="shared" si="4"/>
        <v/>
      </c>
      <c r="AB10" s="529" t="str">
        <f t="shared" si="5"/>
        <v/>
      </c>
      <c r="AC10" s="529" t="str">
        <f t="shared" si="6"/>
        <v/>
      </c>
      <c r="AD10" s="529"/>
    </row>
    <row r="11" spans="1:30" s="524" customFormat="1" ht="15" customHeight="1" thickBot="1" x14ac:dyDescent="0.25">
      <c r="A11" s="815"/>
      <c r="B11" s="817"/>
      <c r="C11" s="474" t="s">
        <v>317</v>
      </c>
      <c r="D11" s="482"/>
      <c r="E11" s="476" t="s">
        <v>332</v>
      </c>
      <c r="F11" s="770"/>
      <c r="G11" s="478"/>
      <c r="H11" s="478">
        <v>1</v>
      </c>
      <c r="I11" s="479"/>
      <c r="J11" s="479"/>
      <c r="K11" s="479"/>
      <c r="L11" s="479"/>
      <c r="M11" s="479"/>
      <c r="N11" s="479"/>
      <c r="O11" s="479"/>
      <c r="P11" s="479"/>
      <c r="Q11" s="479"/>
      <c r="R11" s="480"/>
      <c r="S11" s="481">
        <f t="shared" si="9"/>
        <v>0.5</v>
      </c>
      <c r="T11" s="525">
        <f t="shared" si="10"/>
        <v>0</v>
      </c>
      <c r="U11" s="530">
        <f t="shared" si="1"/>
        <v>0</v>
      </c>
      <c r="V11" s="526" t="s">
        <v>229</v>
      </c>
      <c r="W11" s="527">
        <f>IF(V11=Tablas!$B$2,Tablas!$C$2,VLOOKUP(V11,Tablas!$B$2:$C$13,2,FALSE))</f>
        <v>4</v>
      </c>
      <c r="X11" s="528">
        <f>VLOOKUP(W11,Tablas!$A$2:$C$13,3,FALSE)</f>
        <v>4</v>
      </c>
      <c r="Y11" s="529" t="str">
        <f t="shared" si="2"/>
        <v/>
      </c>
      <c r="Z11" s="529" t="str">
        <f t="shared" si="3"/>
        <v/>
      </c>
      <c r="AA11" s="529">
        <f t="shared" si="4"/>
        <v>0</v>
      </c>
      <c r="AB11" s="529" t="str">
        <f t="shared" si="5"/>
        <v/>
      </c>
      <c r="AC11" s="529" t="str">
        <f t="shared" si="6"/>
        <v/>
      </c>
      <c r="AD11" s="529"/>
    </row>
    <row r="12" spans="1:30" s="524" customFormat="1" ht="14.25" customHeight="1" thickBot="1" x14ac:dyDescent="0.25">
      <c r="A12" s="815"/>
      <c r="B12" s="817"/>
      <c r="C12" s="474" t="s">
        <v>318</v>
      </c>
      <c r="D12" s="475"/>
      <c r="E12" s="476"/>
      <c r="F12" s="770"/>
      <c r="G12" s="477">
        <v>1</v>
      </c>
      <c r="H12" s="478"/>
      <c r="I12" s="479"/>
      <c r="J12" s="479"/>
      <c r="K12" s="479"/>
      <c r="L12" s="479"/>
      <c r="M12" s="479"/>
      <c r="N12" s="479"/>
      <c r="O12" s="479"/>
      <c r="P12" s="479"/>
      <c r="Q12" s="479"/>
      <c r="R12" s="480"/>
      <c r="S12" s="481">
        <f t="shared" si="9"/>
        <v>0.5</v>
      </c>
      <c r="T12" s="525">
        <f t="shared" si="10"/>
        <v>0</v>
      </c>
      <c r="U12" s="530">
        <f t="shared" ref="U12" si="11">T12/1700</f>
        <v>0</v>
      </c>
      <c r="V12" s="526" t="s">
        <v>227</v>
      </c>
      <c r="W12" s="527">
        <f>IF(V12=Tablas!$B$2,Tablas!$C$2,VLOOKUP(V12,Tablas!$B$2:$C$13,2,FALSE))</f>
        <v>2</v>
      </c>
      <c r="X12" s="528">
        <f>VLOOKUP(W12,Tablas!$A$2:$C$13,3,FALSE)</f>
        <v>2</v>
      </c>
      <c r="Y12" s="529">
        <f t="shared" si="2"/>
        <v>0</v>
      </c>
      <c r="Z12" s="529" t="str">
        <f t="shared" si="3"/>
        <v/>
      </c>
      <c r="AA12" s="529" t="str">
        <f t="shared" si="4"/>
        <v/>
      </c>
      <c r="AB12" s="529" t="str">
        <f t="shared" si="5"/>
        <v/>
      </c>
      <c r="AC12" s="529" t="str">
        <f t="shared" si="6"/>
        <v/>
      </c>
      <c r="AD12" s="529"/>
    </row>
    <row r="13" spans="1:30" s="524" customFormat="1" ht="15" customHeight="1" thickBot="1" x14ac:dyDescent="0.25">
      <c r="A13" s="815"/>
      <c r="B13" s="817"/>
      <c r="C13" s="474" t="s">
        <v>330</v>
      </c>
      <c r="D13" s="475">
        <v>7</v>
      </c>
      <c r="E13" s="476" t="s">
        <v>332</v>
      </c>
      <c r="F13" s="770"/>
      <c r="G13" s="479"/>
      <c r="H13" s="479"/>
      <c r="I13" s="478"/>
      <c r="J13" s="478"/>
      <c r="K13" s="478"/>
      <c r="L13" s="479"/>
      <c r="M13" s="479"/>
      <c r="N13" s="479"/>
      <c r="O13" s="479"/>
      <c r="P13" s="478"/>
      <c r="Q13" s="478"/>
      <c r="R13" s="480"/>
      <c r="S13" s="481">
        <v>1</v>
      </c>
      <c r="T13" s="525">
        <f t="shared" si="10"/>
        <v>0</v>
      </c>
      <c r="U13" s="531">
        <f t="shared" si="1"/>
        <v>0</v>
      </c>
      <c r="V13" s="526" t="s">
        <v>230</v>
      </c>
      <c r="W13" s="527">
        <f>IF(V13=Tablas!$B$2,Tablas!$C$2,VLOOKUP(V13,Tablas!$B$2:$C$13,2,FALSE))</f>
        <v>5</v>
      </c>
      <c r="X13" s="528">
        <f>VLOOKUP(W13,Tablas!$A$2:$C$13,3,FALSE)</f>
        <v>5</v>
      </c>
      <c r="Y13" s="529" t="str">
        <f t="shared" si="2"/>
        <v/>
      </c>
      <c r="Z13" s="529" t="str">
        <f t="shared" si="3"/>
        <v/>
      </c>
      <c r="AA13" s="529" t="str">
        <f t="shared" si="4"/>
        <v/>
      </c>
      <c r="AB13" s="529">
        <f t="shared" si="5"/>
        <v>0</v>
      </c>
      <c r="AC13" s="529" t="str">
        <f t="shared" si="6"/>
        <v/>
      </c>
      <c r="AD13" s="529"/>
    </row>
    <row r="14" spans="1:30" s="524" customFormat="1" ht="14.25" customHeight="1" thickBot="1" x14ac:dyDescent="0.25">
      <c r="A14" s="815"/>
      <c r="B14" s="817"/>
      <c r="C14" s="474" t="s">
        <v>319</v>
      </c>
      <c r="D14" s="475">
        <v>7</v>
      </c>
      <c r="E14" s="476"/>
      <c r="F14" s="770"/>
      <c r="G14" s="477">
        <v>1</v>
      </c>
      <c r="H14" s="478"/>
      <c r="I14" s="479"/>
      <c r="J14" s="479"/>
      <c r="K14" s="479"/>
      <c r="L14" s="479"/>
      <c r="M14" s="479"/>
      <c r="N14" s="479"/>
      <c r="O14" s="479"/>
      <c r="P14" s="479"/>
      <c r="Q14" s="479"/>
      <c r="R14" s="480"/>
      <c r="S14" s="481">
        <v>1</v>
      </c>
      <c r="T14" s="525">
        <f t="shared" si="10"/>
        <v>0</v>
      </c>
      <c r="U14" s="532">
        <f t="shared" si="1"/>
        <v>0</v>
      </c>
      <c r="V14" s="526" t="s">
        <v>227</v>
      </c>
      <c r="W14" s="527">
        <f>IF(V14=Tablas!$B$2,Tablas!$C$2,VLOOKUP(V14,Tablas!$B$2:$C$13,2,FALSE))</f>
        <v>2</v>
      </c>
      <c r="X14" s="528">
        <f>VLOOKUP(W14,Tablas!$A$2:$C$13,3,FALSE)</f>
        <v>2</v>
      </c>
      <c r="Y14" s="529">
        <f t="shared" si="2"/>
        <v>0</v>
      </c>
      <c r="Z14" s="529" t="str">
        <f t="shared" si="3"/>
        <v/>
      </c>
      <c r="AA14" s="529" t="str">
        <f t="shared" si="4"/>
        <v/>
      </c>
      <c r="AB14" s="529" t="str">
        <f t="shared" si="5"/>
        <v/>
      </c>
      <c r="AC14" s="529" t="str">
        <f t="shared" si="6"/>
        <v/>
      </c>
      <c r="AD14" s="529"/>
    </row>
    <row r="15" spans="1:30" s="524" customFormat="1" ht="14.25" customHeight="1" thickBot="1" x14ac:dyDescent="0.25">
      <c r="A15" s="815"/>
      <c r="B15" s="817"/>
      <c r="C15" s="474" t="s">
        <v>320</v>
      </c>
      <c r="D15" s="475">
        <v>7</v>
      </c>
      <c r="E15" s="476"/>
      <c r="F15" s="770"/>
      <c r="G15" s="477">
        <v>1</v>
      </c>
      <c r="H15" s="478"/>
      <c r="I15" s="479"/>
      <c r="J15" s="479"/>
      <c r="K15" s="479"/>
      <c r="L15" s="479"/>
      <c r="M15" s="479"/>
      <c r="N15" s="479"/>
      <c r="O15" s="479"/>
      <c r="P15" s="479"/>
      <c r="Q15" s="479"/>
      <c r="R15" s="480"/>
      <c r="S15" s="481">
        <v>1</v>
      </c>
      <c r="T15" s="525">
        <f t="shared" si="10"/>
        <v>0</v>
      </c>
      <c r="U15" s="530">
        <f t="shared" ref="U15" si="12">T15/1700</f>
        <v>0</v>
      </c>
      <c r="V15" s="526" t="s">
        <v>229</v>
      </c>
      <c r="W15" s="527">
        <f>IF(V15=Tablas!$B$2,Tablas!$C$2,VLOOKUP(V15,Tablas!$B$2:$C$13,2,FALSE))</f>
        <v>4</v>
      </c>
      <c r="X15" s="528">
        <f>VLOOKUP(W15,Tablas!$A$2:$C$13,3,FALSE)</f>
        <v>4</v>
      </c>
      <c r="Y15" s="529" t="str">
        <f t="shared" ref="Y15" si="13">IF($W15=2,($T15),"")</f>
        <v/>
      </c>
      <c r="Z15" s="529" t="str">
        <f t="shared" ref="Z15" si="14">IF($W15=3,($T15),"")</f>
        <v/>
      </c>
      <c r="AA15" s="529">
        <f t="shared" ref="AA15" si="15">IF($W15=4,($T15),"")</f>
        <v>0</v>
      </c>
      <c r="AB15" s="529" t="str">
        <f t="shared" ref="AB15" si="16">IF($W15=5,($T15),"")</f>
        <v/>
      </c>
      <c r="AC15" s="529" t="str">
        <f t="shared" ref="AC15" si="17">IF($W15=6,($T15),"")</f>
        <v/>
      </c>
      <c r="AD15" s="529"/>
    </row>
    <row r="16" spans="1:30" s="524" customFormat="1" ht="15.75" thickBot="1" x14ac:dyDescent="0.3">
      <c r="A16" s="815"/>
      <c r="B16" s="818"/>
      <c r="C16" s="483" t="s">
        <v>321</v>
      </c>
      <c r="D16" s="484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6"/>
      <c r="S16" s="487"/>
      <c r="T16" s="533">
        <f>SUM(T4:T13)</f>
        <v>0</v>
      </c>
      <c r="U16" s="533">
        <f>SUM(U4:U13)</f>
        <v>0</v>
      </c>
      <c r="V16" s="487"/>
      <c r="W16" s="487"/>
      <c r="X16" s="487"/>
      <c r="Y16" s="533">
        <f t="shared" ref="Y16:AD16" si="18">SUM(Y4:Y13)</f>
        <v>0</v>
      </c>
      <c r="Z16" s="533">
        <f t="shared" si="18"/>
        <v>0</v>
      </c>
      <c r="AA16" s="533">
        <f t="shared" si="18"/>
        <v>0</v>
      </c>
      <c r="AB16" s="533">
        <f t="shared" si="18"/>
        <v>0</v>
      </c>
      <c r="AC16" s="533">
        <f t="shared" si="18"/>
        <v>0</v>
      </c>
      <c r="AD16" s="534">
        <f t="shared" si="18"/>
        <v>0</v>
      </c>
    </row>
    <row r="17" spans="1:30" s="524" customFormat="1" ht="15" customHeight="1" thickBot="1" x14ac:dyDescent="0.25">
      <c r="A17" s="815"/>
      <c r="B17" s="816" t="s">
        <v>310</v>
      </c>
      <c r="C17" s="488" t="s">
        <v>322</v>
      </c>
      <c r="D17" s="489">
        <v>837.5</v>
      </c>
      <c r="E17" s="490" t="s">
        <v>332</v>
      </c>
      <c r="F17" s="770"/>
      <c r="G17" s="491"/>
      <c r="H17" s="491">
        <v>1</v>
      </c>
      <c r="I17" s="491"/>
      <c r="J17" s="491"/>
      <c r="K17" s="492"/>
      <c r="L17" s="492"/>
      <c r="M17" s="492"/>
      <c r="N17" s="492"/>
      <c r="O17" s="492"/>
      <c r="P17" s="492"/>
      <c r="Q17" s="491"/>
      <c r="R17" s="493"/>
      <c r="S17" s="494">
        <f t="shared" ref="S17:S22" si="19">SUM(G17:R17)</f>
        <v>1</v>
      </c>
      <c r="T17" s="525">
        <f t="shared" si="10"/>
        <v>0</v>
      </c>
      <c r="U17" s="535">
        <f t="shared" ref="U17:U22" si="20">T17/1700</f>
        <v>0</v>
      </c>
      <c r="V17" s="526" t="s">
        <v>229</v>
      </c>
      <c r="W17" s="527">
        <f>IF(V17=Tablas!$B$2,Tablas!$C$2,VLOOKUP(V17,Tablas!$B$2:$C$13,2,FALSE))</f>
        <v>4</v>
      </c>
      <c r="X17" s="528">
        <f>VLOOKUP(W17,Tablas!$A$2:$C$13,3,FALSE)</f>
        <v>4</v>
      </c>
      <c r="Y17" s="529" t="str">
        <f t="shared" ref="Y17:Y18" si="21">IF($W17=2,($T17),"")</f>
        <v/>
      </c>
      <c r="Z17" s="529" t="str">
        <f t="shared" ref="Z17:Z18" si="22">IF($W17=3,($T17),"")</f>
        <v/>
      </c>
      <c r="AA17" s="529">
        <f t="shared" ref="AA17:AA18" si="23">IF($W17=4,($T17),"")</f>
        <v>0</v>
      </c>
      <c r="AB17" s="529" t="str">
        <f t="shared" ref="AB17:AB18" si="24">IF($W17=5,($T17),"")</f>
        <v/>
      </c>
      <c r="AC17" s="529" t="str">
        <f t="shared" ref="AC17:AC18" si="25">IF($W17=6,($T17),"")</f>
        <v/>
      </c>
      <c r="AD17" s="529"/>
    </row>
    <row r="18" spans="1:30" s="524" customFormat="1" ht="15" customHeight="1" thickBot="1" x14ac:dyDescent="0.25">
      <c r="A18" s="815"/>
      <c r="B18" s="817"/>
      <c r="C18" s="443" t="s">
        <v>323</v>
      </c>
      <c r="D18" s="495">
        <v>838</v>
      </c>
      <c r="E18" s="496"/>
      <c r="F18" s="770"/>
      <c r="G18" s="497"/>
      <c r="H18" s="497">
        <v>1</v>
      </c>
      <c r="I18" s="497"/>
      <c r="J18" s="497"/>
      <c r="K18" s="498"/>
      <c r="L18" s="498"/>
      <c r="M18" s="498"/>
      <c r="N18" s="498"/>
      <c r="O18" s="498"/>
      <c r="P18" s="498"/>
      <c r="Q18" s="497"/>
      <c r="R18" s="499"/>
      <c r="S18" s="500">
        <f t="shared" si="19"/>
        <v>1</v>
      </c>
      <c r="T18" s="525">
        <f t="shared" si="10"/>
        <v>0</v>
      </c>
      <c r="U18" s="536">
        <f t="shared" si="20"/>
        <v>0</v>
      </c>
      <c r="V18" s="526" t="s">
        <v>227</v>
      </c>
      <c r="W18" s="527">
        <f>IF(V18=Tablas!$B$2,Tablas!$C$2,VLOOKUP(V18,Tablas!$B$2:$C$13,2,FALSE))</f>
        <v>2</v>
      </c>
      <c r="X18" s="528">
        <f>VLOOKUP(W18,Tablas!$A$2:$C$13,3,FALSE)</f>
        <v>2</v>
      </c>
      <c r="Y18" s="529">
        <f t="shared" si="21"/>
        <v>0</v>
      </c>
      <c r="Z18" s="529" t="str">
        <f t="shared" si="22"/>
        <v/>
      </c>
      <c r="AA18" s="529" t="str">
        <f t="shared" si="23"/>
        <v/>
      </c>
      <c r="AB18" s="529" t="str">
        <f t="shared" si="24"/>
        <v/>
      </c>
      <c r="AC18" s="529" t="str">
        <f t="shared" si="25"/>
        <v/>
      </c>
      <c r="AD18" s="529"/>
    </row>
    <row r="19" spans="1:30" s="524" customFormat="1" ht="15" customHeight="1" thickBot="1" x14ac:dyDescent="0.25">
      <c r="A19" s="815"/>
      <c r="B19" s="817"/>
      <c r="C19" s="437" t="s">
        <v>324</v>
      </c>
      <c r="D19" s="501">
        <v>838</v>
      </c>
      <c r="E19" s="454" t="s">
        <v>332</v>
      </c>
      <c r="F19" s="770"/>
      <c r="G19" s="477"/>
      <c r="H19" s="477"/>
      <c r="I19" s="477"/>
      <c r="J19" s="477"/>
      <c r="K19" s="502"/>
      <c r="L19" s="502"/>
      <c r="M19" s="502"/>
      <c r="N19" s="502"/>
      <c r="O19" s="502"/>
      <c r="P19" s="502"/>
      <c r="Q19" s="477">
        <v>1</v>
      </c>
      <c r="R19" s="503"/>
      <c r="S19" s="481">
        <f t="shared" si="19"/>
        <v>1</v>
      </c>
      <c r="T19" s="525">
        <f t="shared" si="10"/>
        <v>0</v>
      </c>
      <c r="U19" s="530">
        <f t="shared" si="20"/>
        <v>0</v>
      </c>
      <c r="V19" s="526" t="s">
        <v>229</v>
      </c>
      <c r="W19" s="527">
        <f>IF(V19=Tablas!$B$2,Tablas!$C$2,VLOOKUP(V19,Tablas!$B$2:$C$13,2,FALSE))</f>
        <v>4</v>
      </c>
      <c r="X19" s="528">
        <f>VLOOKUP(W19,Tablas!$A$2:$C$13,3,FALSE)</f>
        <v>4</v>
      </c>
      <c r="Y19" s="529" t="str">
        <f t="shared" ref="Y19:Y20" si="26">IF($W19=2,($T19),"")</f>
        <v/>
      </c>
      <c r="Z19" s="529" t="str">
        <f t="shared" ref="Z19:Z20" si="27">IF($W19=3,($T19),"")</f>
        <v/>
      </c>
      <c r="AA19" s="529">
        <f t="shared" ref="AA19:AA20" si="28">IF($W19=4,($T19),"")</f>
        <v>0</v>
      </c>
      <c r="AB19" s="529" t="str">
        <f t="shared" ref="AB19:AB20" si="29">IF($W19=5,($T19),"")</f>
        <v/>
      </c>
      <c r="AC19" s="529" t="str">
        <f t="shared" ref="AC19:AC20" si="30">IF($W19=6,($T19),"")</f>
        <v/>
      </c>
      <c r="AD19" s="529"/>
    </row>
    <row r="20" spans="1:30" s="524" customFormat="1" ht="15" customHeight="1" thickBot="1" x14ac:dyDescent="0.25">
      <c r="A20" s="815"/>
      <c r="B20" s="817"/>
      <c r="C20" s="437" t="s">
        <v>325</v>
      </c>
      <c r="D20" s="501">
        <v>838</v>
      </c>
      <c r="E20" s="454"/>
      <c r="F20" s="770"/>
      <c r="G20" s="477"/>
      <c r="H20" s="477"/>
      <c r="I20" s="477"/>
      <c r="J20" s="477"/>
      <c r="K20" s="502"/>
      <c r="L20" s="502"/>
      <c r="M20" s="502"/>
      <c r="N20" s="502"/>
      <c r="O20" s="502"/>
      <c r="P20" s="502"/>
      <c r="Q20" s="477">
        <v>1</v>
      </c>
      <c r="R20" s="503"/>
      <c r="S20" s="481">
        <f t="shared" si="19"/>
        <v>1</v>
      </c>
      <c r="T20" s="525">
        <f t="shared" si="10"/>
        <v>0</v>
      </c>
      <c r="U20" s="530">
        <f t="shared" si="20"/>
        <v>0</v>
      </c>
      <c r="V20" s="526" t="s">
        <v>227</v>
      </c>
      <c r="W20" s="527">
        <f>IF(V20=Tablas!$B$2,Tablas!$C$2,VLOOKUP(V20,Tablas!$B$2:$C$13,2,FALSE))</f>
        <v>2</v>
      </c>
      <c r="X20" s="528">
        <f>VLOOKUP(W20,Tablas!$A$2:$C$13,3,FALSE)</f>
        <v>2</v>
      </c>
      <c r="Y20" s="529">
        <f t="shared" si="26"/>
        <v>0</v>
      </c>
      <c r="Z20" s="529" t="str">
        <f t="shared" si="27"/>
        <v/>
      </c>
      <c r="AA20" s="529" t="str">
        <f t="shared" si="28"/>
        <v/>
      </c>
      <c r="AB20" s="529" t="str">
        <f t="shared" si="29"/>
        <v/>
      </c>
      <c r="AC20" s="529" t="str">
        <f t="shared" si="30"/>
        <v/>
      </c>
      <c r="AD20" s="529"/>
    </row>
    <row r="21" spans="1:30" s="524" customFormat="1" ht="15" customHeight="1" thickBot="1" x14ac:dyDescent="0.25">
      <c r="A21" s="815"/>
      <c r="B21" s="817"/>
      <c r="C21" s="474" t="s">
        <v>326</v>
      </c>
      <c r="D21" s="504">
        <v>1103.93</v>
      </c>
      <c r="E21" s="476" t="s">
        <v>332</v>
      </c>
      <c r="F21" s="770"/>
      <c r="G21" s="479"/>
      <c r="H21" s="502"/>
      <c r="I21" s="477">
        <v>1</v>
      </c>
      <c r="J21" s="477"/>
      <c r="K21" s="502"/>
      <c r="L21" s="502"/>
      <c r="M21" s="502"/>
      <c r="N21" s="502"/>
      <c r="O21" s="477"/>
      <c r="P21" s="477">
        <v>1</v>
      </c>
      <c r="Q21" s="477"/>
      <c r="R21" s="480"/>
      <c r="S21" s="481">
        <f t="shared" si="19"/>
        <v>2</v>
      </c>
      <c r="T21" s="525">
        <f t="shared" si="10"/>
        <v>0</v>
      </c>
      <c r="U21" s="530">
        <f t="shared" si="20"/>
        <v>0</v>
      </c>
      <c r="V21" s="526" t="s">
        <v>229</v>
      </c>
      <c r="W21" s="527">
        <f>IF(V21=Tablas!$B$2,Tablas!$C$2,VLOOKUP(V21,Tablas!$B$2:$C$13,2,FALSE))</f>
        <v>4</v>
      </c>
      <c r="X21" s="528">
        <f>VLOOKUP(W21,Tablas!$A$2:$C$13,3,FALSE)</f>
        <v>4</v>
      </c>
      <c r="Y21" s="529" t="str">
        <f t="shared" ref="Y21:Y22" si="31">IF($W21=2,($T21),"")</f>
        <v/>
      </c>
      <c r="Z21" s="529" t="str">
        <f t="shared" ref="Z21:Z22" si="32">IF($W21=3,($T21),"")</f>
        <v/>
      </c>
      <c r="AA21" s="529">
        <f t="shared" ref="AA21:AA22" si="33">IF($W21=4,($T21),"")</f>
        <v>0</v>
      </c>
      <c r="AB21" s="529" t="str">
        <f t="shared" ref="AB21:AB22" si="34">IF($W21=5,($T21),"")</f>
        <v/>
      </c>
      <c r="AC21" s="529" t="str">
        <f t="shared" ref="AC21:AC22" si="35">IF($W21=6,($T21),"")</f>
        <v/>
      </c>
      <c r="AD21" s="529"/>
    </row>
    <row r="22" spans="1:30" s="524" customFormat="1" ht="15" customHeight="1" thickBot="1" x14ac:dyDescent="0.25">
      <c r="A22" s="815"/>
      <c r="B22" s="523"/>
      <c r="C22" s="474" t="s">
        <v>327</v>
      </c>
      <c r="D22" s="504">
        <v>1103.93</v>
      </c>
      <c r="E22" s="476"/>
      <c r="F22" s="770"/>
      <c r="G22" s="479"/>
      <c r="H22" s="502"/>
      <c r="I22" s="477">
        <v>1</v>
      </c>
      <c r="J22" s="477"/>
      <c r="K22" s="502"/>
      <c r="L22" s="502"/>
      <c r="M22" s="502"/>
      <c r="N22" s="502"/>
      <c r="O22" s="477"/>
      <c r="P22" s="477">
        <v>1</v>
      </c>
      <c r="Q22" s="477"/>
      <c r="R22" s="480"/>
      <c r="S22" s="481">
        <f t="shared" si="19"/>
        <v>2</v>
      </c>
      <c r="T22" s="525">
        <f t="shared" si="10"/>
        <v>0</v>
      </c>
      <c r="U22" s="530">
        <f t="shared" si="20"/>
        <v>0</v>
      </c>
      <c r="V22" s="526" t="s">
        <v>227</v>
      </c>
      <c r="W22" s="527">
        <f>IF(V22=Tablas!$B$2,Tablas!$C$2,VLOOKUP(V22,Tablas!$B$2:$C$13,2,FALSE))</f>
        <v>2</v>
      </c>
      <c r="X22" s="528">
        <f>VLOOKUP(W22,Tablas!$A$2:$C$13,3,FALSE)</f>
        <v>2</v>
      </c>
      <c r="Y22" s="529">
        <f t="shared" si="31"/>
        <v>0</v>
      </c>
      <c r="Z22" s="529" t="str">
        <f t="shared" si="32"/>
        <v/>
      </c>
      <c r="AA22" s="529" t="str">
        <f t="shared" si="33"/>
        <v/>
      </c>
      <c r="AB22" s="529" t="str">
        <f t="shared" si="34"/>
        <v/>
      </c>
      <c r="AC22" s="529" t="str">
        <f t="shared" si="35"/>
        <v/>
      </c>
      <c r="AD22" s="529"/>
    </row>
    <row r="23" spans="1:30" s="524" customFormat="1" ht="15.75" thickBot="1" x14ac:dyDescent="0.3">
      <c r="A23" s="815"/>
      <c r="B23" s="819"/>
      <c r="C23" s="483" t="s">
        <v>328</v>
      </c>
      <c r="D23" s="752">
        <f>+D22+D20</f>
        <v>1941.93</v>
      </c>
      <c r="E23" s="485"/>
      <c r="F23" s="485"/>
      <c r="G23" s="485"/>
      <c r="H23" s="485"/>
      <c r="I23" s="485"/>
      <c r="J23" s="485"/>
      <c r="K23" s="485"/>
      <c r="L23" s="485"/>
      <c r="M23" s="485"/>
      <c r="N23" s="485"/>
      <c r="O23" s="485"/>
      <c r="P23" s="485"/>
      <c r="Q23" s="485"/>
      <c r="R23" s="486"/>
      <c r="S23" s="487"/>
      <c r="T23" s="533">
        <f>SUM(T17:T21)</f>
        <v>0</v>
      </c>
      <c r="U23" s="533">
        <f>SUM(U17:U21)</f>
        <v>0</v>
      </c>
      <c r="V23" s="487"/>
      <c r="W23" s="487"/>
      <c r="X23" s="487"/>
      <c r="Y23" s="533">
        <f t="shared" ref="Y23:AD23" si="36">SUM(Y17:Y21)</f>
        <v>0</v>
      </c>
      <c r="Z23" s="533">
        <f t="shared" si="36"/>
        <v>0</v>
      </c>
      <c r="AA23" s="533">
        <f t="shared" si="36"/>
        <v>0</v>
      </c>
      <c r="AB23" s="533">
        <f t="shared" si="36"/>
        <v>0</v>
      </c>
      <c r="AC23" s="533">
        <f t="shared" si="36"/>
        <v>0</v>
      </c>
      <c r="AD23" s="533">
        <f t="shared" si="36"/>
        <v>0</v>
      </c>
    </row>
    <row r="24" spans="1:30" s="524" customFormat="1" ht="15.75" thickBot="1" x14ac:dyDescent="0.3">
      <c r="A24" s="821"/>
      <c r="B24" s="820"/>
      <c r="C24" s="505" t="s">
        <v>329</v>
      </c>
      <c r="D24" s="506"/>
      <c r="E24" s="507"/>
      <c r="F24" s="508"/>
      <c r="G24" s="487"/>
      <c r="H24" s="487"/>
      <c r="I24" s="509"/>
      <c r="J24" s="487"/>
      <c r="K24" s="487"/>
      <c r="L24" s="487"/>
      <c r="M24" s="487"/>
      <c r="N24" s="487"/>
      <c r="O24" s="487"/>
      <c r="P24" s="487"/>
      <c r="Q24" s="487"/>
      <c r="R24" s="487"/>
      <c r="S24" s="487"/>
      <c r="T24" s="537">
        <f>+T23+T16</f>
        <v>0</v>
      </c>
      <c r="U24" s="537">
        <f>+U23+U16</f>
        <v>0</v>
      </c>
      <c r="V24" s="487"/>
      <c r="W24" s="487"/>
      <c r="X24" s="487"/>
      <c r="Y24" s="538">
        <f t="shared" ref="Y24:AD24" si="37">+Y23+Y16</f>
        <v>0</v>
      </c>
      <c r="Z24" s="538">
        <f t="shared" si="37"/>
        <v>0</v>
      </c>
      <c r="AA24" s="538">
        <f t="shared" si="37"/>
        <v>0</v>
      </c>
      <c r="AB24" s="538">
        <f t="shared" si="37"/>
        <v>0</v>
      </c>
      <c r="AC24" s="537">
        <f t="shared" si="37"/>
        <v>0</v>
      </c>
      <c r="AD24" s="539">
        <f t="shared" si="37"/>
        <v>0</v>
      </c>
    </row>
    <row r="25" spans="1:30" s="524" customFormat="1" ht="15" customHeight="1" thickBot="1" x14ac:dyDescent="0.25">
      <c r="A25" s="822" t="s">
        <v>305</v>
      </c>
      <c r="B25" s="465" t="s">
        <v>308</v>
      </c>
      <c r="C25" s="466" t="s">
        <v>331</v>
      </c>
      <c r="D25" s="292"/>
      <c r="E25" s="467" t="s">
        <v>332</v>
      </c>
      <c r="F25" s="770"/>
      <c r="G25" s="468"/>
      <c r="H25" s="469"/>
      <c r="I25" s="470"/>
      <c r="J25" s="471"/>
      <c r="K25" s="471"/>
      <c r="L25" s="470"/>
      <c r="M25" s="470"/>
      <c r="N25" s="470"/>
      <c r="O25" s="470"/>
      <c r="P25" s="470"/>
      <c r="Q25" s="470"/>
      <c r="R25" s="472"/>
      <c r="S25" s="510">
        <f>SUM(G25:R25)</f>
        <v>0</v>
      </c>
      <c r="T25" s="525">
        <f t="shared" ref="T25:T36" si="38">IF($F25=0,0,($D25/$F25)*$S25)</f>
        <v>0</v>
      </c>
      <c r="U25" s="521">
        <f t="shared" ref="U25:U36" si="39">T25/1700</f>
        <v>0</v>
      </c>
      <c r="V25" s="526" t="s">
        <v>229</v>
      </c>
      <c r="W25" s="527">
        <f>IF(V25=Tablas!$B$2,Tablas!$C$2,VLOOKUP(V25,Tablas!$B$2:$C$13,2,FALSE))</f>
        <v>4</v>
      </c>
      <c r="X25" s="528">
        <f>VLOOKUP(W25,Tablas!$A$2:$C$13,3,FALSE)</f>
        <v>4</v>
      </c>
      <c r="Y25" s="529" t="str">
        <f t="shared" ref="Y25:Y27" si="40">IF($W25=2,($T25),"")</f>
        <v/>
      </c>
      <c r="Z25" s="529" t="str">
        <f t="shared" ref="Z25:Z27" si="41">IF($W25=3,($T25),"")</f>
        <v/>
      </c>
      <c r="AA25" s="529">
        <f t="shared" ref="AA25:AA27" si="42">IF($W25=4,($T25),"")</f>
        <v>0</v>
      </c>
      <c r="AB25" s="529" t="str">
        <f t="shared" ref="AB25:AB27" si="43">IF($W25=5,($T25),"")</f>
        <v/>
      </c>
      <c r="AC25" s="529" t="str">
        <f t="shared" ref="AC25:AC27" si="44">IF($W25=6,($T25),"")</f>
        <v/>
      </c>
      <c r="AD25" s="529"/>
    </row>
    <row r="26" spans="1:30" s="524" customFormat="1" ht="15" customHeight="1" thickBot="1" x14ac:dyDescent="0.25">
      <c r="A26" s="822"/>
      <c r="B26" s="816" t="s">
        <v>309</v>
      </c>
      <c r="C26" s="474" t="s">
        <v>311</v>
      </c>
      <c r="D26" s="482"/>
      <c r="E26" s="476" t="s">
        <v>332</v>
      </c>
      <c r="F26" s="770"/>
      <c r="G26" s="477">
        <v>1</v>
      </c>
      <c r="H26" s="478"/>
      <c r="I26" s="479"/>
      <c r="J26" s="479"/>
      <c r="K26" s="479"/>
      <c r="L26" s="479"/>
      <c r="M26" s="479"/>
      <c r="N26" s="479"/>
      <c r="O26" s="479"/>
      <c r="P26" s="479"/>
      <c r="Q26" s="479"/>
      <c r="R26" s="480"/>
      <c r="S26" s="481">
        <f t="shared" ref="S26:S27" si="45">SUM(G26:R26)/2</f>
        <v>0.5</v>
      </c>
      <c r="T26" s="525">
        <f t="shared" si="38"/>
        <v>0</v>
      </c>
      <c r="U26" s="530">
        <f t="shared" si="39"/>
        <v>0</v>
      </c>
      <c r="V26" s="526" t="s">
        <v>229</v>
      </c>
      <c r="W26" s="527">
        <f>IF(V26=Tablas!$B$2,Tablas!$C$2,VLOOKUP(V26,Tablas!$B$2:$C$13,2,FALSE))</f>
        <v>4</v>
      </c>
      <c r="X26" s="528">
        <f>VLOOKUP(W26,Tablas!$A$2:$C$13,3,FALSE)</f>
        <v>4</v>
      </c>
      <c r="Y26" s="529" t="str">
        <f t="shared" si="40"/>
        <v/>
      </c>
      <c r="Z26" s="529" t="str">
        <f t="shared" si="41"/>
        <v/>
      </c>
      <c r="AA26" s="529">
        <f t="shared" si="42"/>
        <v>0</v>
      </c>
      <c r="AB26" s="529" t="str">
        <f t="shared" si="43"/>
        <v/>
      </c>
      <c r="AC26" s="529" t="str">
        <f t="shared" si="44"/>
        <v/>
      </c>
      <c r="AD26" s="529"/>
    </row>
    <row r="27" spans="1:30" s="524" customFormat="1" ht="14.25" customHeight="1" thickBot="1" x14ac:dyDescent="0.25">
      <c r="A27" s="822"/>
      <c r="B27" s="817"/>
      <c r="C27" s="474" t="s">
        <v>312</v>
      </c>
      <c r="D27" s="475"/>
      <c r="E27" s="476"/>
      <c r="F27" s="770"/>
      <c r="G27" s="477">
        <v>1</v>
      </c>
      <c r="H27" s="478"/>
      <c r="I27" s="479"/>
      <c r="J27" s="479"/>
      <c r="K27" s="479"/>
      <c r="L27" s="479"/>
      <c r="M27" s="479"/>
      <c r="N27" s="479"/>
      <c r="O27" s="479"/>
      <c r="P27" s="479"/>
      <c r="Q27" s="479"/>
      <c r="R27" s="480"/>
      <c r="S27" s="481">
        <f t="shared" si="45"/>
        <v>0.5</v>
      </c>
      <c r="T27" s="525">
        <f t="shared" si="38"/>
        <v>0</v>
      </c>
      <c r="U27" s="530">
        <f t="shared" si="39"/>
        <v>0</v>
      </c>
      <c r="V27" s="526" t="s">
        <v>227</v>
      </c>
      <c r="W27" s="527">
        <f>IF(V27=Tablas!$B$2,Tablas!$C$2,VLOOKUP(V27,Tablas!$B$2:$C$13,2,FALSE))</f>
        <v>2</v>
      </c>
      <c r="X27" s="528">
        <f>VLOOKUP(W27,Tablas!$A$2:$C$13,3,FALSE)</f>
        <v>2</v>
      </c>
      <c r="Y27" s="529">
        <f t="shared" si="40"/>
        <v>0</v>
      </c>
      <c r="Z27" s="529" t="str">
        <f t="shared" si="41"/>
        <v/>
      </c>
      <c r="AA27" s="529" t="str">
        <f t="shared" si="42"/>
        <v/>
      </c>
      <c r="AB27" s="529" t="str">
        <f t="shared" si="43"/>
        <v/>
      </c>
      <c r="AC27" s="529" t="str">
        <f t="shared" si="44"/>
        <v/>
      </c>
      <c r="AD27" s="529"/>
    </row>
    <row r="28" spans="1:30" s="524" customFormat="1" ht="14.25" customHeight="1" thickBot="1" x14ac:dyDescent="0.25">
      <c r="A28" s="822"/>
      <c r="B28" s="817"/>
      <c r="C28" s="474" t="s">
        <v>313</v>
      </c>
      <c r="D28" s="475"/>
      <c r="E28" s="476" t="s">
        <v>332</v>
      </c>
      <c r="F28" s="770"/>
      <c r="G28" s="477"/>
      <c r="H28" s="477"/>
      <c r="I28" s="479"/>
      <c r="J28" s="479"/>
      <c r="K28" s="477">
        <v>1</v>
      </c>
      <c r="L28" s="479"/>
      <c r="M28" s="479"/>
      <c r="N28" s="479"/>
      <c r="O28" s="479"/>
      <c r="P28" s="478">
        <v>1</v>
      </c>
      <c r="Q28" s="479"/>
      <c r="R28" s="480"/>
      <c r="S28" s="481">
        <f>SUM(G28:R28)</f>
        <v>2</v>
      </c>
      <c r="T28" s="525">
        <f t="shared" si="38"/>
        <v>0</v>
      </c>
      <c r="U28" s="530">
        <f t="shared" ref="U28:U29" si="46">T28/1700</f>
        <v>0</v>
      </c>
      <c r="V28" s="526" t="s">
        <v>229</v>
      </c>
      <c r="W28" s="527">
        <f>IF(V28=Tablas!$B$2,Tablas!$C$2,VLOOKUP(V28,Tablas!$B$2:$C$13,2,FALSE))</f>
        <v>4</v>
      </c>
      <c r="X28" s="528">
        <f>VLOOKUP(W28,Tablas!$A$2:$C$13,3,FALSE)</f>
        <v>4</v>
      </c>
      <c r="Y28" s="529" t="str">
        <f t="shared" ref="Y28:Y29" si="47">IF($W28=2,($T28),"")</f>
        <v/>
      </c>
      <c r="Z28" s="529" t="str">
        <f t="shared" ref="Z28:Z29" si="48">IF($W28=3,($T28),"")</f>
        <v/>
      </c>
      <c r="AA28" s="529">
        <f t="shared" ref="AA28:AA29" si="49">IF($W28=4,($T28),"")</f>
        <v>0</v>
      </c>
      <c r="AB28" s="529" t="str">
        <f t="shared" ref="AB28:AB29" si="50">IF($W28=5,($T28),"")</f>
        <v/>
      </c>
      <c r="AC28" s="529" t="str">
        <f t="shared" ref="AC28:AC29" si="51">IF($W28=6,($T28),"")</f>
        <v/>
      </c>
      <c r="AD28" s="529"/>
    </row>
    <row r="29" spans="1:30" s="524" customFormat="1" ht="14.25" customHeight="1" thickBot="1" x14ac:dyDescent="0.25">
      <c r="A29" s="822"/>
      <c r="B29" s="817"/>
      <c r="C29" s="474" t="s">
        <v>314</v>
      </c>
      <c r="D29" s="475"/>
      <c r="E29" s="476"/>
      <c r="F29" s="770"/>
      <c r="G29" s="477">
        <v>1</v>
      </c>
      <c r="H29" s="478"/>
      <c r="I29" s="479"/>
      <c r="J29" s="479"/>
      <c r="K29" s="479"/>
      <c r="L29" s="479"/>
      <c r="M29" s="479"/>
      <c r="N29" s="479"/>
      <c r="O29" s="479"/>
      <c r="P29" s="479"/>
      <c r="Q29" s="479"/>
      <c r="R29" s="480"/>
      <c r="S29" s="481">
        <f t="shared" ref="S29:S33" si="52">SUM(G29:R29)/2</f>
        <v>0.5</v>
      </c>
      <c r="T29" s="525">
        <f t="shared" si="38"/>
        <v>0</v>
      </c>
      <c r="U29" s="530">
        <f t="shared" si="46"/>
        <v>0</v>
      </c>
      <c r="V29" s="526" t="s">
        <v>227</v>
      </c>
      <c r="W29" s="527">
        <f>IF(V29=Tablas!$B$2,Tablas!$C$2,VLOOKUP(V29,Tablas!$B$2:$C$13,2,FALSE))</f>
        <v>2</v>
      </c>
      <c r="X29" s="528">
        <f>VLOOKUP(W29,Tablas!$A$2:$C$13,3,FALSE)</f>
        <v>2</v>
      </c>
      <c r="Y29" s="529">
        <f t="shared" si="47"/>
        <v>0</v>
      </c>
      <c r="Z29" s="529" t="str">
        <f t="shared" si="48"/>
        <v/>
      </c>
      <c r="AA29" s="529" t="str">
        <f t="shared" si="49"/>
        <v/>
      </c>
      <c r="AB29" s="529" t="str">
        <f t="shared" si="50"/>
        <v/>
      </c>
      <c r="AC29" s="529" t="str">
        <f t="shared" si="51"/>
        <v/>
      </c>
      <c r="AD29" s="529"/>
    </row>
    <row r="30" spans="1:30" s="524" customFormat="1" ht="15" customHeight="1" thickBot="1" x14ac:dyDescent="0.25">
      <c r="A30" s="822"/>
      <c r="B30" s="817"/>
      <c r="C30" s="474" t="s">
        <v>315</v>
      </c>
      <c r="D30" s="475">
        <v>387</v>
      </c>
      <c r="E30" s="476" t="s">
        <v>332</v>
      </c>
      <c r="F30" s="770"/>
      <c r="G30" s="478">
        <v>1</v>
      </c>
      <c r="H30" s="477"/>
      <c r="I30" s="479"/>
      <c r="J30" s="479"/>
      <c r="K30" s="479"/>
      <c r="L30" s="479"/>
      <c r="M30" s="479"/>
      <c r="N30" s="479"/>
      <c r="O30" s="479"/>
      <c r="P30" s="479"/>
      <c r="Q30" s="479"/>
      <c r="R30" s="480"/>
      <c r="S30" s="481">
        <f t="shared" si="52"/>
        <v>0.5</v>
      </c>
      <c r="T30" s="525">
        <f t="shared" si="38"/>
        <v>0</v>
      </c>
      <c r="U30" s="530">
        <f t="shared" si="39"/>
        <v>0</v>
      </c>
      <c r="V30" s="526" t="s">
        <v>229</v>
      </c>
      <c r="W30" s="527">
        <f>IF(V30=Tablas!$B$2,Tablas!$C$2,VLOOKUP(V30,Tablas!$B$2:$C$13,2,FALSE))</f>
        <v>4</v>
      </c>
      <c r="X30" s="528">
        <f>VLOOKUP(W30,Tablas!$A$2:$C$13,3,FALSE)</f>
        <v>4</v>
      </c>
      <c r="Y30" s="529" t="str">
        <f t="shared" ref="Y30:Y31" si="53">IF($W30=2,($T30),"")</f>
        <v/>
      </c>
      <c r="Z30" s="529" t="str">
        <f t="shared" ref="Z30:Z31" si="54">IF($W30=3,($T30),"")</f>
        <v/>
      </c>
      <c r="AA30" s="529">
        <f t="shared" ref="AA30:AA31" si="55">IF($W30=4,($T30),"")</f>
        <v>0</v>
      </c>
      <c r="AB30" s="529" t="str">
        <f t="shared" ref="AB30:AB31" si="56">IF($W30=5,($T30),"")</f>
        <v/>
      </c>
      <c r="AC30" s="529" t="str">
        <f t="shared" ref="AC30:AC31" si="57">IF($W30=6,($T30),"")</f>
        <v/>
      </c>
      <c r="AD30" s="529"/>
    </row>
    <row r="31" spans="1:30" s="524" customFormat="1" ht="14.25" customHeight="1" thickBot="1" x14ac:dyDescent="0.25">
      <c r="A31" s="822"/>
      <c r="B31" s="817"/>
      <c r="C31" s="474" t="s">
        <v>316</v>
      </c>
      <c r="D31" s="475">
        <v>387</v>
      </c>
      <c r="E31" s="476"/>
      <c r="F31" s="770"/>
      <c r="G31" s="477">
        <v>1</v>
      </c>
      <c r="H31" s="478"/>
      <c r="I31" s="479"/>
      <c r="J31" s="479"/>
      <c r="K31" s="479"/>
      <c r="L31" s="479"/>
      <c r="M31" s="479"/>
      <c r="N31" s="479"/>
      <c r="O31" s="479"/>
      <c r="P31" s="479"/>
      <c r="Q31" s="479"/>
      <c r="R31" s="480"/>
      <c r="S31" s="481">
        <f t="shared" si="52"/>
        <v>0.5</v>
      </c>
      <c r="T31" s="525">
        <f t="shared" si="38"/>
        <v>0</v>
      </c>
      <c r="U31" s="530">
        <f t="shared" si="39"/>
        <v>0</v>
      </c>
      <c r="V31" s="526" t="s">
        <v>227</v>
      </c>
      <c r="W31" s="527">
        <f>IF(V31=Tablas!$B$2,Tablas!$C$2,VLOOKUP(V31,Tablas!$B$2:$C$13,2,FALSE))</f>
        <v>2</v>
      </c>
      <c r="X31" s="528">
        <f>VLOOKUP(W31,Tablas!$A$2:$C$13,3,FALSE)</f>
        <v>2</v>
      </c>
      <c r="Y31" s="529">
        <f t="shared" si="53"/>
        <v>0</v>
      </c>
      <c r="Z31" s="529" t="str">
        <f t="shared" si="54"/>
        <v/>
      </c>
      <c r="AA31" s="529" t="str">
        <f t="shared" si="55"/>
        <v/>
      </c>
      <c r="AB31" s="529" t="str">
        <f t="shared" si="56"/>
        <v/>
      </c>
      <c r="AC31" s="529" t="str">
        <f t="shared" si="57"/>
        <v/>
      </c>
      <c r="AD31" s="529"/>
    </row>
    <row r="32" spans="1:30" s="524" customFormat="1" ht="15" customHeight="1" thickBot="1" x14ac:dyDescent="0.25">
      <c r="A32" s="822"/>
      <c r="B32" s="817"/>
      <c r="C32" s="474" t="s">
        <v>317</v>
      </c>
      <c r="D32" s="482"/>
      <c r="E32" s="476" t="s">
        <v>332</v>
      </c>
      <c r="F32" s="770"/>
      <c r="G32" s="478"/>
      <c r="H32" s="478">
        <v>1</v>
      </c>
      <c r="I32" s="479"/>
      <c r="J32" s="479"/>
      <c r="K32" s="479"/>
      <c r="L32" s="479"/>
      <c r="M32" s="479"/>
      <c r="N32" s="479"/>
      <c r="O32" s="479"/>
      <c r="P32" s="479"/>
      <c r="Q32" s="479"/>
      <c r="R32" s="480"/>
      <c r="S32" s="481">
        <f t="shared" si="52"/>
        <v>0.5</v>
      </c>
      <c r="T32" s="525">
        <f t="shared" si="38"/>
        <v>0</v>
      </c>
      <c r="U32" s="530">
        <f t="shared" si="39"/>
        <v>0</v>
      </c>
      <c r="V32" s="526" t="s">
        <v>229</v>
      </c>
      <c r="W32" s="527">
        <f>IF(V32=Tablas!$B$2,Tablas!$C$2,VLOOKUP(V32,Tablas!$B$2:$C$13,2,FALSE))</f>
        <v>4</v>
      </c>
      <c r="X32" s="528">
        <f>VLOOKUP(W32,Tablas!$A$2:$C$13,3,FALSE)</f>
        <v>4</v>
      </c>
      <c r="Y32" s="529" t="str">
        <f t="shared" ref="Y32:Y34" si="58">IF($W32=2,($T32),"")</f>
        <v/>
      </c>
      <c r="Z32" s="529" t="str">
        <f t="shared" ref="Z32:Z34" si="59">IF($W32=3,($T32),"")</f>
        <v/>
      </c>
      <c r="AA32" s="529">
        <f t="shared" ref="AA32:AA34" si="60">IF($W32=4,($T32),"")</f>
        <v>0</v>
      </c>
      <c r="AB32" s="529" t="str">
        <f t="shared" ref="AB32:AB34" si="61">IF($W32=5,($T32),"")</f>
        <v/>
      </c>
      <c r="AC32" s="529" t="str">
        <f t="shared" ref="AC32:AC34" si="62">IF($W32=6,($T32),"")</f>
        <v/>
      </c>
      <c r="AD32" s="529"/>
    </row>
    <row r="33" spans="1:30" s="524" customFormat="1" ht="14.25" customHeight="1" thickBot="1" x14ac:dyDescent="0.25">
      <c r="A33" s="822"/>
      <c r="B33" s="817"/>
      <c r="C33" s="474" t="s">
        <v>318</v>
      </c>
      <c r="D33" s="475"/>
      <c r="E33" s="476"/>
      <c r="F33" s="770"/>
      <c r="G33" s="477">
        <v>1</v>
      </c>
      <c r="H33" s="478"/>
      <c r="I33" s="479"/>
      <c r="J33" s="479"/>
      <c r="K33" s="479"/>
      <c r="L33" s="479"/>
      <c r="M33" s="479"/>
      <c r="N33" s="479"/>
      <c r="O33" s="479"/>
      <c r="P33" s="479"/>
      <c r="Q33" s="479"/>
      <c r="R33" s="480"/>
      <c r="S33" s="481">
        <f t="shared" si="52"/>
        <v>0.5</v>
      </c>
      <c r="T33" s="525">
        <f t="shared" si="38"/>
        <v>0</v>
      </c>
      <c r="U33" s="530">
        <f t="shared" si="39"/>
        <v>0</v>
      </c>
      <c r="V33" s="526" t="s">
        <v>227</v>
      </c>
      <c r="W33" s="527">
        <f>IF(V33=Tablas!$B$2,Tablas!$C$2,VLOOKUP(V33,Tablas!$B$2:$C$13,2,FALSE))</f>
        <v>2</v>
      </c>
      <c r="X33" s="528">
        <f>VLOOKUP(W33,Tablas!$A$2:$C$13,3,FALSE)</f>
        <v>2</v>
      </c>
      <c r="Y33" s="529">
        <f t="shared" si="58"/>
        <v>0</v>
      </c>
      <c r="Z33" s="529" t="str">
        <f t="shared" si="59"/>
        <v/>
      </c>
      <c r="AA33" s="529" t="str">
        <f t="shared" si="60"/>
        <v/>
      </c>
      <c r="AB33" s="529" t="str">
        <f t="shared" si="61"/>
        <v/>
      </c>
      <c r="AC33" s="529" t="str">
        <f t="shared" si="62"/>
        <v/>
      </c>
      <c r="AD33" s="529"/>
    </row>
    <row r="34" spans="1:30" s="524" customFormat="1" ht="15" customHeight="1" thickBot="1" x14ac:dyDescent="0.25">
      <c r="A34" s="822"/>
      <c r="B34" s="817"/>
      <c r="C34" s="474" t="s">
        <v>330</v>
      </c>
      <c r="D34" s="475"/>
      <c r="E34" s="476" t="s">
        <v>332</v>
      </c>
      <c r="F34" s="770"/>
      <c r="G34" s="479"/>
      <c r="H34" s="479"/>
      <c r="I34" s="478"/>
      <c r="J34" s="478"/>
      <c r="K34" s="478"/>
      <c r="L34" s="478"/>
      <c r="M34" s="478"/>
      <c r="N34" s="478"/>
      <c r="O34" s="478"/>
      <c r="P34" s="478"/>
      <c r="Q34" s="478"/>
      <c r="R34" s="480"/>
      <c r="S34" s="481">
        <f t="shared" ref="S34" si="63">SUM(G34:R34)</f>
        <v>0</v>
      </c>
      <c r="T34" s="525">
        <f t="shared" si="38"/>
        <v>0</v>
      </c>
      <c r="U34" s="530">
        <f t="shared" si="39"/>
        <v>0</v>
      </c>
      <c r="V34" s="526" t="s">
        <v>93</v>
      </c>
      <c r="W34" s="527">
        <f>IF(V34=Tablas!$B$2,Tablas!$C$2,VLOOKUP(V34,Tablas!$B$2:$C$13,2,FALSE))</f>
        <v>5</v>
      </c>
      <c r="X34" s="528">
        <f>VLOOKUP(W34,Tablas!$A$2:$C$13,3,FALSE)</f>
        <v>5</v>
      </c>
      <c r="Y34" s="529" t="str">
        <f t="shared" si="58"/>
        <v/>
      </c>
      <c r="Z34" s="529" t="str">
        <f t="shared" si="59"/>
        <v/>
      </c>
      <c r="AA34" s="529" t="str">
        <f t="shared" si="60"/>
        <v/>
      </c>
      <c r="AB34" s="529">
        <f t="shared" si="61"/>
        <v>0</v>
      </c>
      <c r="AC34" s="529" t="str">
        <f t="shared" si="62"/>
        <v/>
      </c>
      <c r="AD34" s="529"/>
    </row>
    <row r="35" spans="1:30" s="524" customFormat="1" ht="14.25" customHeight="1" thickBot="1" x14ac:dyDescent="0.25">
      <c r="A35" s="822"/>
      <c r="B35" s="817"/>
      <c r="C35" s="474" t="s">
        <v>319</v>
      </c>
      <c r="D35" s="475"/>
      <c r="E35" s="476"/>
      <c r="F35" s="770"/>
      <c r="G35" s="477">
        <v>1</v>
      </c>
      <c r="H35" s="478"/>
      <c r="I35" s="479"/>
      <c r="J35" s="479"/>
      <c r="K35" s="479"/>
      <c r="L35" s="479"/>
      <c r="M35" s="479"/>
      <c r="N35" s="479"/>
      <c r="O35" s="479"/>
      <c r="P35" s="479"/>
      <c r="Q35" s="479"/>
      <c r="R35" s="480"/>
      <c r="S35" s="481">
        <f t="shared" ref="S35:S36" si="64">SUM(G35:R35)/2</f>
        <v>0.5</v>
      </c>
      <c r="T35" s="525">
        <f t="shared" si="38"/>
        <v>0</v>
      </c>
      <c r="U35" s="532">
        <f t="shared" si="39"/>
        <v>0</v>
      </c>
      <c r="V35" s="526" t="s">
        <v>227</v>
      </c>
      <c r="W35" s="527">
        <f>IF(V35=Tablas!$B$2,Tablas!$C$2,VLOOKUP(V35,Tablas!$B$2:$C$13,2,FALSE))</f>
        <v>2</v>
      </c>
      <c r="X35" s="528">
        <f>VLOOKUP(W35,Tablas!$A$2:$C$13,3,FALSE)</f>
        <v>2</v>
      </c>
      <c r="Y35" s="529">
        <f t="shared" ref="Y35" si="65">IF($W35=2,($T35),"")</f>
        <v>0</v>
      </c>
      <c r="Z35" s="529" t="str">
        <f t="shared" ref="Z35" si="66">IF($W35=3,($T35),"")</f>
        <v/>
      </c>
      <c r="AA35" s="529" t="str">
        <f t="shared" ref="AA35" si="67">IF($W35=4,($T35),"")</f>
        <v/>
      </c>
      <c r="AB35" s="529" t="str">
        <f t="shared" ref="AB35" si="68">IF($W35=5,($T35),"")</f>
        <v/>
      </c>
      <c r="AC35" s="529" t="str">
        <f t="shared" ref="AC35" si="69">IF($W35=6,($T35),"")</f>
        <v/>
      </c>
      <c r="AD35" s="529"/>
    </row>
    <row r="36" spans="1:30" s="524" customFormat="1" ht="14.25" customHeight="1" thickBot="1" x14ac:dyDescent="0.25">
      <c r="A36" s="822"/>
      <c r="B36" s="817"/>
      <c r="C36" s="474" t="s">
        <v>320</v>
      </c>
      <c r="D36" s="475"/>
      <c r="E36" s="476"/>
      <c r="F36" s="770"/>
      <c r="G36" s="477">
        <v>1</v>
      </c>
      <c r="H36" s="478"/>
      <c r="I36" s="479"/>
      <c r="J36" s="479"/>
      <c r="K36" s="479"/>
      <c r="L36" s="479"/>
      <c r="M36" s="479"/>
      <c r="N36" s="479"/>
      <c r="O36" s="479"/>
      <c r="P36" s="479"/>
      <c r="Q36" s="479"/>
      <c r="R36" s="480"/>
      <c r="S36" s="481">
        <f t="shared" si="64"/>
        <v>0.5</v>
      </c>
      <c r="T36" s="525">
        <f t="shared" si="38"/>
        <v>0</v>
      </c>
      <c r="U36" s="530">
        <f t="shared" si="39"/>
        <v>0</v>
      </c>
      <c r="V36" s="526" t="s">
        <v>229</v>
      </c>
      <c r="W36" s="527">
        <f>IF(V36=Tablas!$B$2,Tablas!$C$2,VLOOKUP(V36,Tablas!$B$2:$C$13,2,FALSE))</f>
        <v>4</v>
      </c>
      <c r="X36" s="528">
        <f>VLOOKUP(W36,Tablas!$A$2:$C$13,3,FALSE)</f>
        <v>4</v>
      </c>
      <c r="Y36" s="529" t="str">
        <f t="shared" ref="Y36" si="70">IF($W36=2,($T36),"")</f>
        <v/>
      </c>
      <c r="Z36" s="529" t="str">
        <f t="shared" ref="Z36" si="71">IF($W36=3,($T36),"")</f>
        <v/>
      </c>
      <c r="AA36" s="529">
        <f t="shared" ref="AA36" si="72">IF($W36=4,($T36),"")</f>
        <v>0</v>
      </c>
      <c r="AB36" s="529" t="str">
        <f t="shared" ref="AB36" si="73">IF($W36=5,($T36),"")</f>
        <v/>
      </c>
      <c r="AC36" s="529" t="str">
        <f t="shared" ref="AC36" si="74">IF($W36=6,($T36),"")</f>
        <v/>
      </c>
      <c r="AD36" s="529"/>
    </row>
    <row r="37" spans="1:30" s="524" customFormat="1" ht="15.75" thickBot="1" x14ac:dyDescent="0.3">
      <c r="A37" s="822"/>
      <c r="B37" s="818"/>
      <c r="C37" s="483" t="s">
        <v>321</v>
      </c>
      <c r="D37" s="484"/>
      <c r="E37" s="485"/>
      <c r="F37" s="485"/>
      <c r="G37" s="485"/>
      <c r="H37" s="485"/>
      <c r="I37" s="485"/>
      <c r="J37" s="485"/>
      <c r="K37" s="485"/>
      <c r="L37" s="485"/>
      <c r="M37" s="485"/>
      <c r="N37" s="485"/>
      <c r="O37" s="485"/>
      <c r="P37" s="485"/>
      <c r="Q37" s="485"/>
      <c r="R37" s="486"/>
      <c r="S37" s="487"/>
      <c r="T37" s="533">
        <f>SUM(T25:T34)</f>
        <v>0</v>
      </c>
      <c r="U37" s="533">
        <f>SUM(U25:U34)</f>
        <v>0</v>
      </c>
      <c r="V37" s="487"/>
      <c r="W37" s="487"/>
      <c r="X37" s="487"/>
      <c r="Y37" s="533">
        <f t="shared" ref="Y37:AD37" si="75">SUM(Y25:Y34)</f>
        <v>0</v>
      </c>
      <c r="Z37" s="533">
        <f t="shared" si="75"/>
        <v>0</v>
      </c>
      <c r="AA37" s="533">
        <f t="shared" si="75"/>
        <v>0</v>
      </c>
      <c r="AB37" s="533">
        <f t="shared" si="75"/>
        <v>0</v>
      </c>
      <c r="AC37" s="533">
        <f t="shared" si="75"/>
        <v>0</v>
      </c>
      <c r="AD37" s="534">
        <f t="shared" si="75"/>
        <v>0</v>
      </c>
    </row>
    <row r="38" spans="1:30" s="524" customFormat="1" ht="15" customHeight="1" thickBot="1" x14ac:dyDescent="0.25">
      <c r="A38" s="822"/>
      <c r="B38" s="816" t="s">
        <v>310</v>
      </c>
      <c r="C38" s="488" t="s">
        <v>322</v>
      </c>
      <c r="D38" s="292">
        <v>136.83000000000001</v>
      </c>
      <c r="E38" s="467" t="s">
        <v>332</v>
      </c>
      <c r="F38" s="770"/>
      <c r="G38" s="477"/>
      <c r="H38" s="477">
        <v>1</v>
      </c>
      <c r="I38" s="477"/>
      <c r="J38" s="477"/>
      <c r="K38" s="470"/>
      <c r="L38" s="470"/>
      <c r="M38" s="470"/>
      <c r="N38" s="470"/>
      <c r="O38" s="470"/>
      <c r="P38" s="470"/>
      <c r="Q38" s="477"/>
      <c r="R38" s="511"/>
      <c r="S38" s="512">
        <f t="shared" ref="S38:S43" si="76">SUM(G38:R38)</f>
        <v>1</v>
      </c>
      <c r="T38" s="525">
        <f t="shared" ref="T38:T43" si="77">IF($F38=0,0,($D38/$F38)*$S38)</f>
        <v>0</v>
      </c>
      <c r="U38" s="521">
        <f t="shared" ref="U38:U43" si="78">T38/1700</f>
        <v>0</v>
      </c>
      <c r="V38" s="526" t="s">
        <v>229</v>
      </c>
      <c r="W38" s="527">
        <f>IF(V38=Tablas!$B$2,Tablas!$C$2,VLOOKUP(V38,Tablas!$B$2:$C$13,2,FALSE))</f>
        <v>4</v>
      </c>
      <c r="X38" s="528">
        <f>VLOOKUP(W38,Tablas!$A$2:$C$13,3,FALSE)</f>
        <v>4</v>
      </c>
      <c r="Y38" s="529" t="str">
        <f t="shared" ref="Y38:Y39" si="79">IF($W38=2,($T38),"")</f>
        <v/>
      </c>
      <c r="Z38" s="529" t="str">
        <f t="shared" ref="Z38:Z39" si="80">IF($W38=3,($T38),"")</f>
        <v/>
      </c>
      <c r="AA38" s="529">
        <f t="shared" ref="AA38:AA39" si="81">IF($W38=4,($T38),"")</f>
        <v>0</v>
      </c>
      <c r="AB38" s="529" t="str">
        <f t="shared" ref="AB38:AB39" si="82">IF($W38=5,($T38),"")</f>
        <v/>
      </c>
      <c r="AC38" s="529" t="str">
        <f t="shared" ref="AC38:AC39" si="83">IF($W38=6,($T38),"")</f>
        <v/>
      </c>
      <c r="AD38" s="529"/>
    </row>
    <row r="39" spans="1:30" s="524" customFormat="1" ht="15" customHeight="1" thickBot="1" x14ac:dyDescent="0.25">
      <c r="A39" s="822"/>
      <c r="B39" s="817"/>
      <c r="C39" s="443" t="s">
        <v>323</v>
      </c>
      <c r="D39" s="495">
        <v>137</v>
      </c>
      <c r="E39" s="496"/>
      <c r="F39" s="770"/>
      <c r="G39" s="497"/>
      <c r="H39" s="497">
        <v>1</v>
      </c>
      <c r="I39" s="497"/>
      <c r="J39" s="497"/>
      <c r="K39" s="498"/>
      <c r="L39" s="498"/>
      <c r="M39" s="498"/>
      <c r="N39" s="498"/>
      <c r="O39" s="498"/>
      <c r="P39" s="498"/>
      <c r="Q39" s="497"/>
      <c r="R39" s="499"/>
      <c r="S39" s="500">
        <f t="shared" si="76"/>
        <v>1</v>
      </c>
      <c r="T39" s="525">
        <f t="shared" si="77"/>
        <v>0</v>
      </c>
      <c r="U39" s="536">
        <f t="shared" si="78"/>
        <v>0</v>
      </c>
      <c r="V39" s="526" t="s">
        <v>227</v>
      </c>
      <c r="W39" s="527">
        <f>IF(V39=Tablas!$B$2,Tablas!$C$2,VLOOKUP(V39,Tablas!$B$2:$C$13,2,FALSE))</f>
        <v>2</v>
      </c>
      <c r="X39" s="528">
        <f>VLOOKUP(W39,Tablas!$A$2:$C$13,3,FALSE)</f>
        <v>2</v>
      </c>
      <c r="Y39" s="529">
        <f t="shared" si="79"/>
        <v>0</v>
      </c>
      <c r="Z39" s="529" t="str">
        <f t="shared" si="80"/>
        <v/>
      </c>
      <c r="AA39" s="529" t="str">
        <f t="shared" si="81"/>
        <v/>
      </c>
      <c r="AB39" s="529" t="str">
        <f t="shared" si="82"/>
        <v/>
      </c>
      <c r="AC39" s="529" t="str">
        <f t="shared" si="83"/>
        <v/>
      </c>
      <c r="AD39" s="529"/>
    </row>
    <row r="40" spans="1:30" s="524" customFormat="1" ht="15" customHeight="1" thickBot="1" x14ac:dyDescent="0.25">
      <c r="A40" s="822"/>
      <c r="B40" s="817"/>
      <c r="C40" s="437" t="s">
        <v>324</v>
      </c>
      <c r="D40" s="501">
        <v>137</v>
      </c>
      <c r="E40" s="454" t="s">
        <v>332</v>
      </c>
      <c r="F40" s="770"/>
      <c r="G40" s="477"/>
      <c r="H40" s="477"/>
      <c r="I40" s="477"/>
      <c r="J40" s="477"/>
      <c r="K40" s="502"/>
      <c r="L40" s="502"/>
      <c r="M40" s="502"/>
      <c r="N40" s="502"/>
      <c r="O40" s="502"/>
      <c r="P40" s="502"/>
      <c r="Q40" s="477">
        <v>1</v>
      </c>
      <c r="R40" s="503"/>
      <c r="S40" s="512">
        <f t="shared" si="76"/>
        <v>1</v>
      </c>
      <c r="T40" s="525">
        <f t="shared" si="77"/>
        <v>0</v>
      </c>
      <c r="U40" s="530">
        <f t="shared" si="78"/>
        <v>0</v>
      </c>
      <c r="V40" s="526" t="s">
        <v>229</v>
      </c>
      <c r="W40" s="527">
        <f>IF(V40=Tablas!$B$2,Tablas!$C$2,VLOOKUP(V40,Tablas!$B$2:$C$13,2,FALSE))</f>
        <v>4</v>
      </c>
      <c r="X40" s="528">
        <f>VLOOKUP(W40,Tablas!$A$2:$C$13,3,FALSE)</f>
        <v>4</v>
      </c>
      <c r="Y40" s="529" t="str">
        <f t="shared" ref="Y40:Y41" si="84">IF($W40=2,($T40),"")</f>
        <v/>
      </c>
      <c r="Z40" s="529" t="str">
        <f t="shared" ref="Z40:Z41" si="85">IF($W40=3,($T40),"")</f>
        <v/>
      </c>
      <c r="AA40" s="529">
        <f t="shared" ref="AA40:AA41" si="86">IF($W40=4,($T40),"")</f>
        <v>0</v>
      </c>
      <c r="AB40" s="529" t="str">
        <f t="shared" ref="AB40:AB41" si="87">IF($W40=5,($T40),"")</f>
        <v/>
      </c>
      <c r="AC40" s="529" t="str">
        <f t="shared" ref="AC40:AC41" si="88">IF($W40=6,($T40),"")</f>
        <v/>
      </c>
      <c r="AD40" s="529"/>
    </row>
    <row r="41" spans="1:30" s="524" customFormat="1" ht="15" customHeight="1" thickBot="1" x14ac:dyDescent="0.25">
      <c r="A41" s="822"/>
      <c r="B41" s="817"/>
      <c r="C41" s="437" t="s">
        <v>325</v>
      </c>
      <c r="D41" s="501">
        <v>137</v>
      </c>
      <c r="E41" s="454"/>
      <c r="F41" s="770"/>
      <c r="G41" s="477"/>
      <c r="H41" s="477"/>
      <c r="I41" s="477"/>
      <c r="J41" s="477"/>
      <c r="K41" s="502"/>
      <c r="L41" s="502"/>
      <c r="M41" s="502"/>
      <c r="N41" s="502"/>
      <c r="O41" s="502"/>
      <c r="P41" s="502"/>
      <c r="Q41" s="477">
        <v>1</v>
      </c>
      <c r="R41" s="503"/>
      <c r="S41" s="481">
        <f t="shared" si="76"/>
        <v>1</v>
      </c>
      <c r="T41" s="525">
        <f t="shared" si="77"/>
        <v>0</v>
      </c>
      <c r="U41" s="530">
        <f t="shared" si="78"/>
        <v>0</v>
      </c>
      <c r="V41" s="526" t="s">
        <v>227</v>
      </c>
      <c r="W41" s="527">
        <f>IF(V41=Tablas!$B$2,Tablas!$C$2,VLOOKUP(V41,Tablas!$B$2:$C$13,2,FALSE))</f>
        <v>2</v>
      </c>
      <c r="X41" s="528">
        <f>VLOOKUP(W41,Tablas!$A$2:$C$13,3,FALSE)</f>
        <v>2</v>
      </c>
      <c r="Y41" s="529">
        <f t="shared" si="84"/>
        <v>0</v>
      </c>
      <c r="Z41" s="529" t="str">
        <f t="shared" si="85"/>
        <v/>
      </c>
      <c r="AA41" s="529" t="str">
        <f t="shared" si="86"/>
        <v/>
      </c>
      <c r="AB41" s="529" t="str">
        <f t="shared" si="87"/>
        <v/>
      </c>
      <c r="AC41" s="529" t="str">
        <f t="shared" si="88"/>
        <v/>
      </c>
      <c r="AD41" s="529"/>
    </row>
    <row r="42" spans="1:30" s="524" customFormat="1" ht="15" customHeight="1" thickBot="1" x14ac:dyDescent="0.25">
      <c r="A42" s="822"/>
      <c r="B42" s="817"/>
      <c r="C42" s="474" t="s">
        <v>326</v>
      </c>
      <c r="D42" s="482">
        <v>488.4</v>
      </c>
      <c r="E42" s="476" t="s">
        <v>332</v>
      </c>
      <c r="F42" s="770"/>
      <c r="G42" s="479"/>
      <c r="H42" s="502"/>
      <c r="I42" s="477">
        <v>1</v>
      </c>
      <c r="J42" s="477"/>
      <c r="K42" s="502"/>
      <c r="L42" s="502"/>
      <c r="M42" s="502"/>
      <c r="N42" s="502"/>
      <c r="O42" s="477"/>
      <c r="P42" s="477">
        <v>1</v>
      </c>
      <c r="Q42" s="477"/>
      <c r="R42" s="480"/>
      <c r="S42" s="481">
        <f t="shared" si="76"/>
        <v>2</v>
      </c>
      <c r="T42" s="525">
        <f t="shared" si="77"/>
        <v>0</v>
      </c>
      <c r="U42" s="530">
        <f t="shared" si="78"/>
        <v>0</v>
      </c>
      <c r="V42" s="526" t="s">
        <v>229</v>
      </c>
      <c r="W42" s="527">
        <f>IF(V42=Tablas!$B$2,Tablas!$C$2,VLOOKUP(V42,Tablas!$B$2:$C$13,2,FALSE))</f>
        <v>4</v>
      </c>
      <c r="X42" s="528">
        <f>VLOOKUP(W42,Tablas!$A$2:$C$13,3,FALSE)</f>
        <v>4</v>
      </c>
      <c r="Y42" s="529" t="str">
        <f t="shared" ref="Y42:Y43" si="89">IF($W42=2,($T42),"")</f>
        <v/>
      </c>
      <c r="Z42" s="529" t="str">
        <f t="shared" ref="Z42:Z43" si="90">IF($W42=3,($T42),"")</f>
        <v/>
      </c>
      <c r="AA42" s="529">
        <f t="shared" ref="AA42:AA43" si="91">IF($W42=4,($T42),"")</f>
        <v>0</v>
      </c>
      <c r="AB42" s="529" t="str">
        <f t="shared" ref="AB42:AB43" si="92">IF($W42=5,($T42),"")</f>
        <v/>
      </c>
      <c r="AC42" s="529" t="str">
        <f t="shared" ref="AC42:AC43" si="93">IF($W42=6,($T42),"")</f>
        <v/>
      </c>
      <c r="AD42" s="529"/>
    </row>
    <row r="43" spans="1:30" s="524" customFormat="1" ht="15" customHeight="1" thickBot="1" x14ac:dyDescent="0.25">
      <c r="A43" s="822"/>
      <c r="B43" s="523"/>
      <c r="C43" s="474" t="s">
        <v>327</v>
      </c>
      <c r="D43" s="482">
        <v>488.4</v>
      </c>
      <c r="E43" s="476"/>
      <c r="F43" s="770"/>
      <c r="G43" s="479"/>
      <c r="H43" s="502"/>
      <c r="I43" s="477">
        <v>1</v>
      </c>
      <c r="J43" s="477"/>
      <c r="K43" s="502"/>
      <c r="L43" s="502"/>
      <c r="M43" s="502"/>
      <c r="N43" s="502"/>
      <c r="O43" s="477"/>
      <c r="P43" s="477">
        <v>1</v>
      </c>
      <c r="Q43" s="477"/>
      <c r="R43" s="480"/>
      <c r="S43" s="481">
        <f t="shared" si="76"/>
        <v>2</v>
      </c>
      <c r="T43" s="525">
        <f t="shared" si="77"/>
        <v>0</v>
      </c>
      <c r="U43" s="530">
        <f t="shared" si="78"/>
        <v>0</v>
      </c>
      <c r="V43" s="526" t="s">
        <v>227</v>
      </c>
      <c r="W43" s="527">
        <f>IF(V43=Tablas!$B$2,Tablas!$C$2,VLOOKUP(V43,Tablas!$B$2:$C$13,2,FALSE))</f>
        <v>2</v>
      </c>
      <c r="X43" s="528">
        <f>VLOOKUP(W43,Tablas!$A$2:$C$13,3,FALSE)</f>
        <v>2</v>
      </c>
      <c r="Y43" s="529">
        <f t="shared" si="89"/>
        <v>0</v>
      </c>
      <c r="Z43" s="529" t="str">
        <f t="shared" si="90"/>
        <v/>
      </c>
      <c r="AA43" s="529" t="str">
        <f t="shared" si="91"/>
        <v/>
      </c>
      <c r="AB43" s="529" t="str">
        <f t="shared" si="92"/>
        <v/>
      </c>
      <c r="AC43" s="529" t="str">
        <f t="shared" si="93"/>
        <v/>
      </c>
      <c r="AD43" s="529"/>
    </row>
    <row r="44" spans="1:30" s="524" customFormat="1" ht="15.75" thickBot="1" x14ac:dyDescent="0.3">
      <c r="A44" s="822"/>
      <c r="B44" s="819"/>
      <c r="C44" s="483" t="s">
        <v>328</v>
      </c>
      <c r="D44" s="484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5"/>
      <c r="P44" s="485"/>
      <c r="Q44" s="485"/>
      <c r="R44" s="486"/>
      <c r="S44" s="487"/>
      <c r="T44" s="533">
        <f>SUM(T38:T42)</f>
        <v>0</v>
      </c>
      <c r="U44" s="533">
        <f>SUM(U38:U42)</f>
        <v>0</v>
      </c>
      <c r="V44" s="487"/>
      <c r="W44" s="487"/>
      <c r="X44" s="487"/>
      <c r="Y44" s="533">
        <f t="shared" ref="Y44:AD44" si="94">SUM(Y38:Y42)</f>
        <v>0</v>
      </c>
      <c r="Z44" s="533">
        <f t="shared" si="94"/>
        <v>0</v>
      </c>
      <c r="AA44" s="533">
        <f t="shared" si="94"/>
        <v>0</v>
      </c>
      <c r="AB44" s="533">
        <f t="shared" si="94"/>
        <v>0</v>
      </c>
      <c r="AC44" s="533">
        <f t="shared" si="94"/>
        <v>0</v>
      </c>
      <c r="AD44" s="533">
        <f t="shared" si="94"/>
        <v>0</v>
      </c>
    </row>
    <row r="45" spans="1:30" s="524" customFormat="1" ht="15.75" thickBot="1" x14ac:dyDescent="0.3">
      <c r="A45" s="823"/>
      <c r="B45" s="820"/>
      <c r="C45" s="505" t="s">
        <v>329</v>
      </c>
      <c r="D45" s="506"/>
      <c r="E45" s="507"/>
      <c r="F45" s="508"/>
      <c r="G45" s="487"/>
      <c r="H45" s="487"/>
      <c r="I45" s="509"/>
      <c r="J45" s="487"/>
      <c r="K45" s="487"/>
      <c r="L45" s="487"/>
      <c r="M45" s="487"/>
      <c r="N45" s="487"/>
      <c r="O45" s="487"/>
      <c r="P45" s="487"/>
      <c r="Q45" s="487"/>
      <c r="R45" s="487"/>
      <c r="S45" s="487"/>
      <c r="T45" s="537">
        <f>+T44+T37</f>
        <v>0</v>
      </c>
      <c r="U45" s="537">
        <f>+U44+U37</f>
        <v>0</v>
      </c>
      <c r="V45" s="487"/>
      <c r="W45" s="487"/>
      <c r="X45" s="487"/>
      <c r="Y45" s="538">
        <f t="shared" ref="Y45:AD45" si="95">+Y44+Y37</f>
        <v>0</v>
      </c>
      <c r="Z45" s="538">
        <f t="shared" si="95"/>
        <v>0</v>
      </c>
      <c r="AA45" s="538">
        <f t="shared" si="95"/>
        <v>0</v>
      </c>
      <c r="AB45" s="538">
        <f t="shared" si="95"/>
        <v>0</v>
      </c>
      <c r="AC45" s="538">
        <f t="shared" si="95"/>
        <v>0</v>
      </c>
      <c r="AD45" s="537">
        <f t="shared" si="95"/>
        <v>0</v>
      </c>
    </row>
    <row r="46" spans="1:30" s="524" customFormat="1" ht="15.75" customHeight="1" thickBot="1" x14ac:dyDescent="0.25">
      <c r="A46" s="815" t="s">
        <v>306</v>
      </c>
      <c r="B46" s="465" t="s">
        <v>308</v>
      </c>
      <c r="C46" s="466" t="s">
        <v>331</v>
      </c>
      <c r="D46" s="292"/>
      <c r="E46" s="467" t="s">
        <v>332</v>
      </c>
      <c r="F46" s="770"/>
      <c r="G46" s="468"/>
      <c r="H46" s="469"/>
      <c r="I46" s="470"/>
      <c r="J46" s="471"/>
      <c r="K46" s="471"/>
      <c r="L46" s="470"/>
      <c r="M46" s="470"/>
      <c r="N46" s="470"/>
      <c r="O46" s="470"/>
      <c r="P46" s="470"/>
      <c r="Q46" s="470"/>
      <c r="R46" s="472"/>
      <c r="S46" s="473">
        <f>SUM(G46:R46)</f>
        <v>0</v>
      </c>
      <c r="T46" s="525">
        <f t="shared" ref="T46:T57" si="96">IF($F46=0,0,($D46/$F46)*$S46)</f>
        <v>0</v>
      </c>
      <c r="U46" s="521">
        <f t="shared" ref="U46:U57" si="97">T46/1700</f>
        <v>0</v>
      </c>
      <c r="V46" s="526" t="s">
        <v>229</v>
      </c>
      <c r="W46" s="527">
        <f>IF(V46=Tablas!$B$2,Tablas!$C$2,VLOOKUP(V46,Tablas!$B$2:$C$13,2,FALSE))</f>
        <v>4</v>
      </c>
      <c r="X46" s="528">
        <f>VLOOKUP(W46,Tablas!$A$2:$C$13,3,FALSE)</f>
        <v>4</v>
      </c>
      <c r="Y46" s="529" t="str">
        <f t="shared" ref="Y46:Y48" si="98">IF($W46=2,($T46),"")</f>
        <v/>
      </c>
      <c r="Z46" s="529" t="str">
        <f t="shared" ref="Z46:Z48" si="99">IF($W46=3,($T46),"")</f>
        <v/>
      </c>
      <c r="AA46" s="529">
        <f t="shared" ref="AA46:AA48" si="100">IF($W46=4,($T46),"")</f>
        <v>0</v>
      </c>
      <c r="AB46" s="529" t="str">
        <f t="shared" ref="AB46:AB48" si="101">IF($W46=5,($T46),"")</f>
        <v/>
      </c>
      <c r="AC46" s="529" t="str">
        <f t="shared" ref="AC46:AC48" si="102">IF($W46=6,($T46),"")</f>
        <v/>
      </c>
      <c r="AD46" s="529" t="str">
        <f t="shared" ref="AD46:AD48" si="103">IF($W46=7,($T46),"")</f>
        <v/>
      </c>
    </row>
    <row r="47" spans="1:30" s="524" customFormat="1" ht="15" customHeight="1" thickBot="1" x14ac:dyDescent="0.25">
      <c r="A47" s="815"/>
      <c r="B47" s="816" t="s">
        <v>309</v>
      </c>
      <c r="C47" s="474" t="s">
        <v>311</v>
      </c>
      <c r="D47" s="482"/>
      <c r="E47" s="476" t="s">
        <v>332</v>
      </c>
      <c r="F47" s="770"/>
      <c r="G47" s="477">
        <v>1</v>
      </c>
      <c r="H47" s="478"/>
      <c r="I47" s="479"/>
      <c r="J47" s="479"/>
      <c r="K47" s="479"/>
      <c r="L47" s="479"/>
      <c r="M47" s="479"/>
      <c r="N47" s="479"/>
      <c r="O47" s="479"/>
      <c r="P47" s="479"/>
      <c r="Q47" s="479"/>
      <c r="R47" s="480"/>
      <c r="S47" s="481">
        <f t="shared" ref="S47:S48" si="104">SUM(G47:R47)/2</f>
        <v>0.5</v>
      </c>
      <c r="T47" s="525">
        <f t="shared" si="96"/>
        <v>0</v>
      </c>
      <c r="U47" s="530">
        <f t="shared" si="97"/>
        <v>0</v>
      </c>
      <c r="V47" s="526" t="s">
        <v>229</v>
      </c>
      <c r="W47" s="527">
        <f>IF(V47=Tablas!$B$2,Tablas!$C$2,VLOOKUP(V47,Tablas!$B$2:$C$13,2,FALSE))</f>
        <v>4</v>
      </c>
      <c r="X47" s="528">
        <f>VLOOKUP(W47,Tablas!$A$2:$C$13,3,FALSE)</f>
        <v>4</v>
      </c>
      <c r="Y47" s="529" t="str">
        <f t="shared" si="98"/>
        <v/>
      </c>
      <c r="Z47" s="529" t="str">
        <f t="shared" si="99"/>
        <v/>
      </c>
      <c r="AA47" s="529">
        <f t="shared" si="100"/>
        <v>0</v>
      </c>
      <c r="AB47" s="529" t="str">
        <f t="shared" si="101"/>
        <v/>
      </c>
      <c r="AC47" s="529" t="str">
        <f t="shared" si="102"/>
        <v/>
      </c>
      <c r="AD47" s="529" t="str">
        <f t="shared" si="103"/>
        <v/>
      </c>
    </row>
    <row r="48" spans="1:30" s="524" customFormat="1" ht="14.25" customHeight="1" thickBot="1" x14ac:dyDescent="0.25">
      <c r="A48" s="815"/>
      <c r="B48" s="817"/>
      <c r="C48" s="474" t="s">
        <v>312</v>
      </c>
      <c r="D48" s="475"/>
      <c r="E48" s="476"/>
      <c r="F48" s="770"/>
      <c r="G48" s="477">
        <v>1</v>
      </c>
      <c r="H48" s="478"/>
      <c r="I48" s="479"/>
      <c r="J48" s="479"/>
      <c r="K48" s="479"/>
      <c r="L48" s="479"/>
      <c r="M48" s="479"/>
      <c r="N48" s="479"/>
      <c r="O48" s="479"/>
      <c r="P48" s="479"/>
      <c r="Q48" s="479"/>
      <c r="R48" s="480"/>
      <c r="S48" s="481">
        <f t="shared" si="104"/>
        <v>0.5</v>
      </c>
      <c r="T48" s="525">
        <f t="shared" si="96"/>
        <v>0</v>
      </c>
      <c r="U48" s="530">
        <f t="shared" si="97"/>
        <v>0</v>
      </c>
      <c r="V48" s="526" t="s">
        <v>227</v>
      </c>
      <c r="W48" s="527">
        <f>IF(V48=Tablas!$B$2,Tablas!$C$2,VLOOKUP(V48,Tablas!$B$2:$C$13,2,FALSE))</f>
        <v>2</v>
      </c>
      <c r="X48" s="528">
        <f>VLOOKUP(W48,Tablas!$A$2:$C$13,3,FALSE)</f>
        <v>2</v>
      </c>
      <c r="Y48" s="529">
        <f t="shared" si="98"/>
        <v>0</v>
      </c>
      <c r="Z48" s="529" t="str">
        <f t="shared" si="99"/>
        <v/>
      </c>
      <c r="AA48" s="529" t="str">
        <f t="shared" si="100"/>
        <v/>
      </c>
      <c r="AB48" s="529" t="str">
        <f t="shared" si="101"/>
        <v/>
      </c>
      <c r="AC48" s="529" t="str">
        <f t="shared" si="102"/>
        <v/>
      </c>
      <c r="AD48" s="529" t="str">
        <f t="shared" si="103"/>
        <v/>
      </c>
    </row>
    <row r="49" spans="1:30" s="524" customFormat="1" ht="14.25" customHeight="1" thickBot="1" x14ac:dyDescent="0.25">
      <c r="A49" s="815"/>
      <c r="B49" s="817"/>
      <c r="C49" s="474" t="s">
        <v>313</v>
      </c>
      <c r="D49" s="475"/>
      <c r="E49" s="476" t="s">
        <v>332</v>
      </c>
      <c r="F49" s="770"/>
      <c r="G49" s="477"/>
      <c r="H49" s="477"/>
      <c r="I49" s="479"/>
      <c r="J49" s="479"/>
      <c r="K49" s="477">
        <v>1</v>
      </c>
      <c r="L49" s="479"/>
      <c r="M49" s="479"/>
      <c r="N49" s="479"/>
      <c r="O49" s="479"/>
      <c r="P49" s="478">
        <v>1</v>
      </c>
      <c r="Q49" s="479"/>
      <c r="R49" s="480"/>
      <c r="S49" s="481">
        <f>SUM(G49:R49)</f>
        <v>2</v>
      </c>
      <c r="T49" s="525">
        <f t="shared" si="96"/>
        <v>0</v>
      </c>
      <c r="U49" s="530">
        <f t="shared" si="97"/>
        <v>0</v>
      </c>
      <c r="V49" s="526" t="s">
        <v>229</v>
      </c>
      <c r="W49" s="527">
        <f>IF(V49=Tablas!$B$2,Tablas!$C$2,VLOOKUP(V49,Tablas!$B$2:$C$13,2,FALSE))</f>
        <v>4</v>
      </c>
      <c r="X49" s="528">
        <f>VLOOKUP(W49,Tablas!$A$2:$C$13,3,FALSE)</f>
        <v>4</v>
      </c>
      <c r="Y49" s="529" t="str">
        <f t="shared" ref="Y49:Y50" si="105">IF($W49=2,($T49),"")</f>
        <v/>
      </c>
      <c r="Z49" s="529" t="str">
        <f t="shared" ref="Z49:Z50" si="106">IF($W49=3,($T49),"")</f>
        <v/>
      </c>
      <c r="AA49" s="529">
        <f t="shared" ref="AA49:AA50" si="107">IF($W49=4,($T49),"")</f>
        <v>0</v>
      </c>
      <c r="AB49" s="529" t="str">
        <f t="shared" ref="AB49:AB50" si="108">IF($W49=5,($T49),"")</f>
        <v/>
      </c>
      <c r="AC49" s="529" t="str">
        <f t="shared" ref="AC49:AC50" si="109">IF($W49=6,($T49),"")</f>
        <v/>
      </c>
      <c r="AD49" s="529" t="str">
        <f t="shared" ref="AD49:AD50" si="110">IF($W49=7,($T49),"")</f>
        <v/>
      </c>
    </row>
    <row r="50" spans="1:30" s="524" customFormat="1" ht="14.25" customHeight="1" thickBot="1" x14ac:dyDescent="0.25">
      <c r="A50" s="815"/>
      <c r="B50" s="817"/>
      <c r="C50" s="474" t="s">
        <v>314</v>
      </c>
      <c r="D50" s="475"/>
      <c r="E50" s="476"/>
      <c r="F50" s="770"/>
      <c r="G50" s="477">
        <v>1</v>
      </c>
      <c r="H50" s="478"/>
      <c r="I50" s="479"/>
      <c r="J50" s="479"/>
      <c r="K50" s="479"/>
      <c r="L50" s="479"/>
      <c r="M50" s="479"/>
      <c r="N50" s="479"/>
      <c r="O50" s="479"/>
      <c r="P50" s="479"/>
      <c r="Q50" s="479"/>
      <c r="R50" s="480"/>
      <c r="S50" s="481">
        <f t="shared" ref="S50:S54" si="111">SUM(G50:R50)/2</f>
        <v>0.5</v>
      </c>
      <c r="T50" s="525">
        <f t="shared" si="96"/>
        <v>0</v>
      </c>
      <c r="U50" s="530">
        <f t="shared" si="97"/>
        <v>0</v>
      </c>
      <c r="V50" s="526" t="s">
        <v>227</v>
      </c>
      <c r="W50" s="527">
        <f>IF(V50=Tablas!$B$2,Tablas!$C$2,VLOOKUP(V50,Tablas!$B$2:$C$13,2,FALSE))</f>
        <v>2</v>
      </c>
      <c r="X50" s="528">
        <f>VLOOKUP(W50,Tablas!$A$2:$C$13,3,FALSE)</f>
        <v>2</v>
      </c>
      <c r="Y50" s="529">
        <f t="shared" si="105"/>
        <v>0</v>
      </c>
      <c r="Z50" s="529" t="str">
        <f t="shared" si="106"/>
        <v/>
      </c>
      <c r="AA50" s="529" t="str">
        <f t="shared" si="107"/>
        <v/>
      </c>
      <c r="AB50" s="529" t="str">
        <f t="shared" si="108"/>
        <v/>
      </c>
      <c r="AC50" s="529" t="str">
        <f t="shared" si="109"/>
        <v/>
      </c>
      <c r="AD50" s="529" t="str">
        <f t="shared" si="110"/>
        <v/>
      </c>
    </row>
    <row r="51" spans="1:30" s="524" customFormat="1" ht="15" customHeight="1" thickBot="1" x14ac:dyDescent="0.25">
      <c r="A51" s="815"/>
      <c r="B51" s="817"/>
      <c r="C51" s="474" t="s">
        <v>315</v>
      </c>
      <c r="D51" s="475">
        <v>349</v>
      </c>
      <c r="E51" s="476" t="s">
        <v>332</v>
      </c>
      <c r="F51" s="770"/>
      <c r="G51" s="478">
        <v>1</v>
      </c>
      <c r="H51" s="477"/>
      <c r="I51" s="479"/>
      <c r="J51" s="479"/>
      <c r="K51" s="479"/>
      <c r="L51" s="479"/>
      <c r="M51" s="479"/>
      <c r="N51" s="479"/>
      <c r="O51" s="479"/>
      <c r="P51" s="479"/>
      <c r="Q51" s="479"/>
      <c r="R51" s="480"/>
      <c r="S51" s="481">
        <f t="shared" si="111"/>
        <v>0.5</v>
      </c>
      <c r="T51" s="525">
        <f t="shared" si="96"/>
        <v>0</v>
      </c>
      <c r="U51" s="530">
        <f t="shared" si="97"/>
        <v>0</v>
      </c>
      <c r="V51" s="526" t="s">
        <v>229</v>
      </c>
      <c r="W51" s="527">
        <f>IF(V51=Tablas!$B$2,Tablas!$C$2,VLOOKUP(V51,Tablas!$B$2:$C$13,2,FALSE))</f>
        <v>4</v>
      </c>
      <c r="X51" s="528">
        <f>VLOOKUP(W51,Tablas!$A$2:$C$13,3,FALSE)</f>
        <v>4</v>
      </c>
      <c r="Y51" s="529" t="str">
        <f t="shared" ref="Y51:Y52" si="112">IF($W51=2,($T51),"")</f>
        <v/>
      </c>
      <c r="Z51" s="529" t="str">
        <f t="shared" ref="Z51:Z52" si="113">IF($W51=3,($T51),"")</f>
        <v/>
      </c>
      <c r="AA51" s="529">
        <f t="shared" ref="AA51:AA52" si="114">IF($W51=4,($T51),"")</f>
        <v>0</v>
      </c>
      <c r="AB51" s="529" t="str">
        <f t="shared" ref="AB51:AB52" si="115">IF($W51=5,($T51),"")</f>
        <v/>
      </c>
      <c r="AC51" s="529" t="str">
        <f t="shared" ref="AC51:AC52" si="116">IF($W51=6,($T51),"")</f>
        <v/>
      </c>
      <c r="AD51" s="529" t="str">
        <f t="shared" ref="AD51:AD52" si="117">IF($W51=7,($T51),"")</f>
        <v/>
      </c>
    </row>
    <row r="52" spans="1:30" s="524" customFormat="1" ht="14.25" customHeight="1" thickBot="1" x14ac:dyDescent="0.25">
      <c r="A52" s="815"/>
      <c r="B52" s="817"/>
      <c r="C52" s="474" t="s">
        <v>316</v>
      </c>
      <c r="D52" s="475"/>
      <c r="E52" s="476"/>
      <c r="F52" s="770"/>
      <c r="G52" s="477">
        <v>1</v>
      </c>
      <c r="H52" s="478"/>
      <c r="I52" s="479"/>
      <c r="J52" s="479"/>
      <c r="K52" s="479"/>
      <c r="L52" s="479"/>
      <c r="M52" s="479"/>
      <c r="N52" s="479"/>
      <c r="O52" s="479"/>
      <c r="P52" s="479"/>
      <c r="Q52" s="479"/>
      <c r="R52" s="480"/>
      <c r="S52" s="481">
        <f t="shared" si="111"/>
        <v>0.5</v>
      </c>
      <c r="T52" s="525">
        <f t="shared" si="96"/>
        <v>0</v>
      </c>
      <c r="U52" s="530">
        <f t="shared" si="97"/>
        <v>0</v>
      </c>
      <c r="V52" s="526" t="s">
        <v>227</v>
      </c>
      <c r="W52" s="527">
        <f>IF(V52=Tablas!$B$2,Tablas!$C$2,VLOOKUP(V52,Tablas!$B$2:$C$13,2,FALSE))</f>
        <v>2</v>
      </c>
      <c r="X52" s="528">
        <f>VLOOKUP(W52,Tablas!$A$2:$C$13,3,FALSE)</f>
        <v>2</v>
      </c>
      <c r="Y52" s="529">
        <f t="shared" si="112"/>
        <v>0</v>
      </c>
      <c r="Z52" s="529" t="str">
        <f t="shared" si="113"/>
        <v/>
      </c>
      <c r="AA52" s="529" t="str">
        <f t="shared" si="114"/>
        <v/>
      </c>
      <c r="AB52" s="529" t="str">
        <f t="shared" si="115"/>
        <v/>
      </c>
      <c r="AC52" s="529" t="str">
        <f t="shared" si="116"/>
        <v/>
      </c>
      <c r="AD52" s="529" t="str">
        <f t="shared" si="117"/>
        <v/>
      </c>
    </row>
    <row r="53" spans="1:30" s="524" customFormat="1" ht="15" customHeight="1" thickBot="1" x14ac:dyDescent="0.25">
      <c r="A53" s="815"/>
      <c r="B53" s="817"/>
      <c r="C53" s="474" t="s">
        <v>317</v>
      </c>
      <c r="D53" s="482"/>
      <c r="E53" s="476" t="s">
        <v>332</v>
      </c>
      <c r="F53" s="770"/>
      <c r="G53" s="478"/>
      <c r="H53" s="478">
        <v>1</v>
      </c>
      <c r="I53" s="479"/>
      <c r="J53" s="479"/>
      <c r="K53" s="479"/>
      <c r="L53" s="479"/>
      <c r="M53" s="479"/>
      <c r="N53" s="479"/>
      <c r="O53" s="479"/>
      <c r="P53" s="479"/>
      <c r="Q53" s="479"/>
      <c r="R53" s="480"/>
      <c r="S53" s="481">
        <f t="shared" si="111"/>
        <v>0.5</v>
      </c>
      <c r="T53" s="525">
        <f t="shared" si="96"/>
        <v>0</v>
      </c>
      <c r="U53" s="530">
        <f t="shared" si="97"/>
        <v>0</v>
      </c>
      <c r="V53" s="526" t="s">
        <v>229</v>
      </c>
      <c r="W53" s="527">
        <f>IF(V53=Tablas!$B$2,Tablas!$C$2,VLOOKUP(V53,Tablas!$B$2:$C$13,2,FALSE))</f>
        <v>4</v>
      </c>
      <c r="X53" s="528">
        <f>VLOOKUP(W53,Tablas!$A$2:$C$13,3,FALSE)</f>
        <v>4</v>
      </c>
      <c r="Y53" s="529" t="str">
        <f t="shared" ref="Y53:Y55" si="118">IF($W53=2,($T53),"")</f>
        <v/>
      </c>
      <c r="Z53" s="529" t="str">
        <f t="shared" ref="Z53:Z55" si="119">IF($W53=3,($T53),"")</f>
        <v/>
      </c>
      <c r="AA53" s="529">
        <f t="shared" ref="AA53:AA55" si="120">IF($W53=4,($T53),"")</f>
        <v>0</v>
      </c>
      <c r="AB53" s="529" t="str">
        <f t="shared" ref="AB53:AB55" si="121">IF($W53=5,($T53),"")</f>
        <v/>
      </c>
      <c r="AC53" s="529" t="str">
        <f t="shared" ref="AC53:AC55" si="122">IF($W53=6,($T53),"")</f>
        <v/>
      </c>
      <c r="AD53" s="529" t="str">
        <f t="shared" ref="AD53:AD55" si="123">IF($W53=7,($T53),"")</f>
        <v/>
      </c>
    </row>
    <row r="54" spans="1:30" s="524" customFormat="1" ht="14.25" customHeight="1" thickBot="1" x14ac:dyDescent="0.25">
      <c r="A54" s="815"/>
      <c r="B54" s="817"/>
      <c r="C54" s="474" t="s">
        <v>318</v>
      </c>
      <c r="D54" s="475"/>
      <c r="E54" s="476"/>
      <c r="F54" s="770"/>
      <c r="G54" s="477">
        <v>1</v>
      </c>
      <c r="H54" s="478"/>
      <c r="I54" s="479"/>
      <c r="J54" s="479"/>
      <c r="K54" s="479"/>
      <c r="L54" s="479"/>
      <c r="M54" s="479"/>
      <c r="N54" s="479"/>
      <c r="O54" s="479"/>
      <c r="P54" s="479"/>
      <c r="Q54" s="479"/>
      <c r="R54" s="480"/>
      <c r="S54" s="481">
        <f t="shared" si="111"/>
        <v>0.5</v>
      </c>
      <c r="T54" s="525">
        <f t="shared" si="96"/>
        <v>0</v>
      </c>
      <c r="U54" s="530">
        <f t="shared" si="97"/>
        <v>0</v>
      </c>
      <c r="V54" s="526" t="s">
        <v>227</v>
      </c>
      <c r="W54" s="527">
        <f>IF(V54=Tablas!$B$2,Tablas!$C$2,VLOOKUP(V54,Tablas!$B$2:$C$13,2,FALSE))</f>
        <v>2</v>
      </c>
      <c r="X54" s="528">
        <f>VLOOKUP(W54,Tablas!$A$2:$C$13,3,FALSE)</f>
        <v>2</v>
      </c>
      <c r="Y54" s="529">
        <f t="shared" si="118"/>
        <v>0</v>
      </c>
      <c r="Z54" s="529" t="str">
        <f t="shared" si="119"/>
        <v/>
      </c>
      <c r="AA54" s="529" t="str">
        <f t="shared" si="120"/>
        <v/>
      </c>
      <c r="AB54" s="529" t="str">
        <f t="shared" si="121"/>
        <v/>
      </c>
      <c r="AC54" s="529" t="str">
        <f t="shared" si="122"/>
        <v/>
      </c>
      <c r="AD54" s="529" t="str">
        <f t="shared" si="123"/>
        <v/>
      </c>
    </row>
    <row r="55" spans="1:30" s="524" customFormat="1" ht="15" customHeight="1" thickBot="1" x14ac:dyDescent="0.25">
      <c r="A55" s="815"/>
      <c r="B55" s="817"/>
      <c r="C55" s="474" t="s">
        <v>330</v>
      </c>
      <c r="D55" s="475"/>
      <c r="E55" s="476" t="s">
        <v>332</v>
      </c>
      <c r="F55" s="770"/>
      <c r="G55" s="479"/>
      <c r="H55" s="479"/>
      <c r="I55" s="478"/>
      <c r="J55" s="478"/>
      <c r="K55" s="478"/>
      <c r="L55" s="478"/>
      <c r="M55" s="478"/>
      <c r="N55" s="478"/>
      <c r="O55" s="478"/>
      <c r="P55" s="478"/>
      <c r="Q55" s="478"/>
      <c r="R55" s="480"/>
      <c r="S55" s="481">
        <f t="shared" ref="S55" si="124">SUM(G55:R55)</f>
        <v>0</v>
      </c>
      <c r="T55" s="525">
        <f t="shared" si="96"/>
        <v>0</v>
      </c>
      <c r="U55" s="530">
        <f t="shared" si="97"/>
        <v>0</v>
      </c>
      <c r="V55" s="526" t="s">
        <v>93</v>
      </c>
      <c r="W55" s="527">
        <f>IF(V55=Tablas!$B$2,Tablas!$C$2,VLOOKUP(V55,Tablas!$B$2:$C$13,2,FALSE))</f>
        <v>5</v>
      </c>
      <c r="X55" s="528">
        <f>VLOOKUP(W55,Tablas!$A$2:$C$13,3,FALSE)</f>
        <v>5</v>
      </c>
      <c r="Y55" s="529" t="str">
        <f t="shared" si="118"/>
        <v/>
      </c>
      <c r="Z55" s="529" t="str">
        <f t="shared" si="119"/>
        <v/>
      </c>
      <c r="AA55" s="529" t="str">
        <f t="shared" si="120"/>
        <v/>
      </c>
      <c r="AB55" s="529">
        <f t="shared" si="121"/>
        <v>0</v>
      </c>
      <c r="AC55" s="529" t="str">
        <f t="shared" si="122"/>
        <v/>
      </c>
      <c r="AD55" s="529" t="str">
        <f t="shared" si="123"/>
        <v/>
      </c>
    </row>
    <row r="56" spans="1:30" s="524" customFormat="1" ht="14.25" customHeight="1" thickBot="1" x14ac:dyDescent="0.25">
      <c r="A56" s="815"/>
      <c r="B56" s="817"/>
      <c r="C56" s="474" t="s">
        <v>319</v>
      </c>
      <c r="D56" s="475"/>
      <c r="E56" s="476"/>
      <c r="F56" s="770"/>
      <c r="G56" s="477">
        <v>1</v>
      </c>
      <c r="H56" s="478"/>
      <c r="I56" s="479"/>
      <c r="J56" s="479"/>
      <c r="K56" s="479"/>
      <c r="L56" s="479"/>
      <c r="M56" s="479"/>
      <c r="N56" s="479"/>
      <c r="O56" s="479"/>
      <c r="P56" s="479"/>
      <c r="Q56" s="479"/>
      <c r="R56" s="480"/>
      <c r="S56" s="481">
        <f t="shared" ref="S56:S57" si="125">SUM(G56:R56)/2</f>
        <v>0.5</v>
      </c>
      <c r="T56" s="525">
        <f t="shared" si="96"/>
        <v>0</v>
      </c>
      <c r="U56" s="532">
        <f t="shared" si="97"/>
        <v>0</v>
      </c>
      <c r="V56" s="526" t="s">
        <v>227</v>
      </c>
      <c r="W56" s="527">
        <f>IF(V56=Tablas!$B$2,Tablas!$C$2,VLOOKUP(V56,Tablas!$B$2:$C$13,2,FALSE))</f>
        <v>2</v>
      </c>
      <c r="X56" s="528">
        <f>VLOOKUP(W56,Tablas!$A$2:$C$13,3,FALSE)</f>
        <v>2</v>
      </c>
      <c r="Y56" s="529">
        <f t="shared" ref="Y56" si="126">IF($W56=2,($T56),"")</f>
        <v>0</v>
      </c>
      <c r="Z56" s="529" t="str">
        <f t="shared" ref="Z56" si="127">IF($W56=3,($T56),"")</f>
        <v/>
      </c>
      <c r="AA56" s="529" t="str">
        <f t="shared" ref="AA56" si="128">IF($W56=4,($T56),"")</f>
        <v/>
      </c>
      <c r="AB56" s="529" t="str">
        <f t="shared" ref="AB56" si="129">IF($W56=5,($T56),"")</f>
        <v/>
      </c>
      <c r="AC56" s="529" t="str">
        <f t="shared" ref="AC56" si="130">IF($W56=6,($T56),"")</f>
        <v/>
      </c>
      <c r="AD56" s="529" t="str">
        <f t="shared" ref="AD56" si="131">IF($W56=7,($T56),"")</f>
        <v/>
      </c>
    </row>
    <row r="57" spans="1:30" s="524" customFormat="1" ht="14.25" customHeight="1" thickBot="1" x14ac:dyDescent="0.25">
      <c r="A57" s="815"/>
      <c r="B57" s="817"/>
      <c r="C57" s="474" t="s">
        <v>320</v>
      </c>
      <c r="D57" s="475"/>
      <c r="E57" s="476"/>
      <c r="F57" s="770"/>
      <c r="G57" s="477">
        <v>1</v>
      </c>
      <c r="H57" s="478"/>
      <c r="I57" s="479"/>
      <c r="J57" s="479"/>
      <c r="K57" s="479"/>
      <c r="L57" s="479"/>
      <c r="M57" s="479"/>
      <c r="N57" s="479"/>
      <c r="O57" s="479"/>
      <c r="P57" s="479"/>
      <c r="Q57" s="479"/>
      <c r="R57" s="480"/>
      <c r="S57" s="481">
        <f t="shared" si="125"/>
        <v>0.5</v>
      </c>
      <c r="T57" s="525">
        <f t="shared" si="96"/>
        <v>0</v>
      </c>
      <c r="U57" s="530">
        <f t="shared" si="97"/>
        <v>0</v>
      </c>
      <c r="V57" s="526" t="s">
        <v>229</v>
      </c>
      <c r="W57" s="527">
        <f>IF(V57=Tablas!$B$2,Tablas!$C$2,VLOOKUP(V57,Tablas!$B$2:$C$13,2,FALSE))</f>
        <v>4</v>
      </c>
      <c r="X57" s="528">
        <f>VLOOKUP(W57,Tablas!$A$2:$C$13,3,FALSE)</f>
        <v>4</v>
      </c>
      <c r="Y57" s="529" t="str">
        <f t="shared" ref="Y57" si="132">IF($W57=2,($T57),"")</f>
        <v/>
      </c>
      <c r="Z57" s="529" t="str">
        <f t="shared" ref="Z57" si="133">IF($W57=3,($T57),"")</f>
        <v/>
      </c>
      <c r="AA57" s="529">
        <f t="shared" ref="AA57" si="134">IF($W57=4,($T57),"")</f>
        <v>0</v>
      </c>
      <c r="AB57" s="529" t="str">
        <f t="shared" ref="AB57" si="135">IF($W57=5,($T57),"")</f>
        <v/>
      </c>
      <c r="AC57" s="529" t="str">
        <f t="shared" ref="AC57" si="136">IF($W57=6,($T57),"")</f>
        <v/>
      </c>
      <c r="AD57" s="529" t="str">
        <f t="shared" ref="AD57" si="137">IF($W57=7,($T57),"")</f>
        <v/>
      </c>
    </row>
    <row r="58" spans="1:30" s="524" customFormat="1" ht="15.75" thickBot="1" x14ac:dyDescent="0.3">
      <c r="A58" s="815"/>
      <c r="B58" s="818"/>
      <c r="C58" s="483" t="s">
        <v>321</v>
      </c>
      <c r="D58" s="484"/>
      <c r="E58" s="485"/>
      <c r="F58" s="485"/>
      <c r="G58" s="485"/>
      <c r="H58" s="485"/>
      <c r="I58" s="485"/>
      <c r="J58" s="485"/>
      <c r="K58" s="485"/>
      <c r="L58" s="485"/>
      <c r="M58" s="485"/>
      <c r="N58" s="485"/>
      <c r="O58" s="485"/>
      <c r="P58" s="485"/>
      <c r="Q58" s="485"/>
      <c r="R58" s="486"/>
      <c r="S58" s="487"/>
      <c r="T58" s="533">
        <f>SUM(T46:T55)</f>
        <v>0</v>
      </c>
      <c r="U58" s="533">
        <f>SUM(U46:U55)</f>
        <v>0</v>
      </c>
      <c r="V58" s="487"/>
      <c r="W58" s="487"/>
      <c r="X58" s="487"/>
      <c r="Y58" s="533">
        <f t="shared" ref="Y58:AD58" si="138">SUM(Y46:Y55)</f>
        <v>0</v>
      </c>
      <c r="Z58" s="533">
        <f t="shared" si="138"/>
        <v>0</v>
      </c>
      <c r="AA58" s="533">
        <f t="shared" si="138"/>
        <v>0</v>
      </c>
      <c r="AB58" s="533">
        <f t="shared" si="138"/>
        <v>0</v>
      </c>
      <c r="AC58" s="533">
        <f t="shared" si="138"/>
        <v>0</v>
      </c>
      <c r="AD58" s="534">
        <f t="shared" si="138"/>
        <v>0</v>
      </c>
    </row>
    <row r="59" spans="1:30" s="524" customFormat="1" ht="15" customHeight="1" thickBot="1" x14ac:dyDescent="0.25">
      <c r="A59" s="815"/>
      <c r="B59" s="816" t="s">
        <v>310</v>
      </c>
      <c r="C59" s="488" t="s">
        <v>322</v>
      </c>
      <c r="D59" s="292"/>
      <c r="E59" s="467" t="s">
        <v>332</v>
      </c>
      <c r="F59" s="770"/>
      <c r="G59" s="477"/>
      <c r="H59" s="477">
        <v>1</v>
      </c>
      <c r="I59" s="477"/>
      <c r="J59" s="477"/>
      <c r="K59" s="470"/>
      <c r="L59" s="470"/>
      <c r="M59" s="470"/>
      <c r="N59" s="470"/>
      <c r="O59" s="470"/>
      <c r="P59" s="470"/>
      <c r="Q59" s="477"/>
      <c r="R59" s="511"/>
      <c r="S59" s="512">
        <f>SUM(G59:R59)</f>
        <v>1</v>
      </c>
      <c r="T59" s="525">
        <f t="shared" ref="T59:T64" si="139">IF($F59=0,0,($D59/$F59)*$S59)</f>
        <v>0</v>
      </c>
      <c r="U59" s="521">
        <f t="shared" ref="U59:U64" si="140">T59/1700</f>
        <v>0</v>
      </c>
      <c r="V59" s="526" t="s">
        <v>229</v>
      </c>
      <c r="W59" s="527">
        <f>IF(V59=Tablas!$B$2,Tablas!$C$2,VLOOKUP(V59,Tablas!$B$2:$C$13,2,FALSE))</f>
        <v>4</v>
      </c>
      <c r="X59" s="528">
        <f>VLOOKUP(W59,Tablas!$A$2:$C$13,3,FALSE)</f>
        <v>4</v>
      </c>
      <c r="Y59" s="529" t="str">
        <f t="shared" ref="Y59:Y60" si="141">IF($W59=2,($T59),"")</f>
        <v/>
      </c>
      <c r="Z59" s="529" t="str">
        <f t="shared" ref="Z59:Z60" si="142">IF($W59=3,($T59),"")</f>
        <v/>
      </c>
      <c r="AA59" s="529">
        <f t="shared" ref="AA59:AA60" si="143">IF($W59=4,($T59),"")</f>
        <v>0</v>
      </c>
      <c r="AB59" s="529" t="str">
        <f t="shared" ref="AB59:AB60" si="144">IF($W59=5,($T59),"")</f>
        <v/>
      </c>
      <c r="AC59" s="529" t="str">
        <f t="shared" ref="AC59:AC60" si="145">IF($W59=6,($T59),"")</f>
        <v/>
      </c>
      <c r="AD59" s="529" t="str">
        <f t="shared" ref="AD59:AD60" si="146">IF($W59=7,($T59),"")</f>
        <v/>
      </c>
    </row>
    <row r="60" spans="1:30" s="524" customFormat="1" ht="15" customHeight="1" thickBot="1" x14ac:dyDescent="0.25">
      <c r="A60" s="815"/>
      <c r="B60" s="817"/>
      <c r="C60" s="443" t="s">
        <v>323</v>
      </c>
      <c r="D60" s="495"/>
      <c r="E60" s="496"/>
      <c r="F60" s="770"/>
      <c r="G60" s="497"/>
      <c r="H60" s="497">
        <v>1</v>
      </c>
      <c r="I60" s="497"/>
      <c r="J60" s="497"/>
      <c r="K60" s="498"/>
      <c r="L60" s="498"/>
      <c r="M60" s="498"/>
      <c r="N60" s="498"/>
      <c r="O60" s="498"/>
      <c r="P60" s="498"/>
      <c r="Q60" s="497"/>
      <c r="R60" s="499"/>
      <c r="S60" s="500">
        <f>SUM(G60:R60)</f>
        <v>1</v>
      </c>
      <c r="T60" s="525">
        <f t="shared" si="139"/>
        <v>0</v>
      </c>
      <c r="U60" s="536">
        <f t="shared" si="140"/>
        <v>0</v>
      </c>
      <c r="V60" s="526" t="s">
        <v>227</v>
      </c>
      <c r="W60" s="527">
        <f>IF(V60=Tablas!$B$2,Tablas!$C$2,VLOOKUP(V60,Tablas!$B$2:$C$13,2,FALSE))</f>
        <v>2</v>
      </c>
      <c r="X60" s="528">
        <f>VLOOKUP(W60,Tablas!$A$2:$C$13,3,FALSE)</f>
        <v>2</v>
      </c>
      <c r="Y60" s="529">
        <f t="shared" si="141"/>
        <v>0</v>
      </c>
      <c r="Z60" s="529" t="str">
        <f t="shared" si="142"/>
        <v/>
      </c>
      <c r="AA60" s="529" t="str">
        <f t="shared" si="143"/>
        <v/>
      </c>
      <c r="AB60" s="529" t="str">
        <f t="shared" si="144"/>
        <v/>
      </c>
      <c r="AC60" s="529" t="str">
        <f t="shared" si="145"/>
        <v/>
      </c>
      <c r="AD60" s="529" t="str">
        <f t="shared" si="146"/>
        <v/>
      </c>
    </row>
    <row r="61" spans="1:30" s="524" customFormat="1" ht="15" customHeight="1" thickBot="1" x14ac:dyDescent="0.25">
      <c r="A61" s="815"/>
      <c r="B61" s="817"/>
      <c r="C61" s="437" t="s">
        <v>324</v>
      </c>
      <c r="D61" s="501"/>
      <c r="E61" s="454" t="s">
        <v>332</v>
      </c>
      <c r="F61" s="770"/>
      <c r="G61" s="477"/>
      <c r="H61" s="477"/>
      <c r="I61" s="477"/>
      <c r="J61" s="477"/>
      <c r="K61" s="502"/>
      <c r="L61" s="502"/>
      <c r="M61" s="502"/>
      <c r="N61" s="502"/>
      <c r="O61" s="502"/>
      <c r="P61" s="502"/>
      <c r="Q61" s="477">
        <v>1</v>
      </c>
      <c r="R61" s="503"/>
      <c r="S61" s="512">
        <f t="shared" ref="S61:S63" si="147">SUM(G61:R61)</f>
        <v>1</v>
      </c>
      <c r="T61" s="525">
        <f t="shared" si="139"/>
        <v>0</v>
      </c>
      <c r="U61" s="530">
        <f t="shared" si="140"/>
        <v>0</v>
      </c>
      <c r="V61" s="526" t="s">
        <v>229</v>
      </c>
      <c r="W61" s="527">
        <f>IF(V61=Tablas!$B$2,Tablas!$C$2,VLOOKUP(V61,Tablas!$B$2:$C$13,2,FALSE))</f>
        <v>4</v>
      </c>
      <c r="X61" s="528">
        <f>VLOOKUP(W61,Tablas!$A$2:$C$13,3,FALSE)</f>
        <v>4</v>
      </c>
      <c r="Y61" s="529" t="str">
        <f t="shared" ref="Y61:Y62" si="148">IF($W61=2,($T61),"")</f>
        <v/>
      </c>
      <c r="Z61" s="529" t="str">
        <f t="shared" ref="Z61:Z62" si="149">IF($W61=3,($T61),"")</f>
        <v/>
      </c>
      <c r="AA61" s="529">
        <f t="shared" ref="AA61:AA62" si="150">IF($W61=4,($T61),"")</f>
        <v>0</v>
      </c>
      <c r="AB61" s="529" t="str">
        <f t="shared" ref="AB61:AB62" si="151">IF($W61=5,($T61),"")</f>
        <v/>
      </c>
      <c r="AC61" s="529" t="str">
        <f t="shared" ref="AC61:AC62" si="152">IF($W61=6,($T61),"")</f>
        <v/>
      </c>
      <c r="AD61" s="529" t="str">
        <f t="shared" ref="AD61:AD62" si="153">IF($W61=7,($T61),"")</f>
        <v/>
      </c>
    </row>
    <row r="62" spans="1:30" s="524" customFormat="1" ht="15" customHeight="1" thickBot="1" x14ac:dyDescent="0.25">
      <c r="A62" s="815"/>
      <c r="B62" s="817"/>
      <c r="C62" s="437" t="s">
        <v>325</v>
      </c>
      <c r="D62" s="501"/>
      <c r="E62" s="454"/>
      <c r="F62" s="770"/>
      <c r="G62" s="477"/>
      <c r="H62" s="477"/>
      <c r="I62" s="477"/>
      <c r="J62" s="477"/>
      <c r="K62" s="502"/>
      <c r="L62" s="502"/>
      <c r="M62" s="502"/>
      <c r="N62" s="502"/>
      <c r="O62" s="502"/>
      <c r="P62" s="502"/>
      <c r="Q62" s="477">
        <v>1</v>
      </c>
      <c r="R62" s="503"/>
      <c r="S62" s="481">
        <f>SUM(G62:R62)</f>
        <v>1</v>
      </c>
      <c r="T62" s="525">
        <f t="shared" si="139"/>
        <v>0</v>
      </c>
      <c r="U62" s="530">
        <f t="shared" si="140"/>
        <v>0</v>
      </c>
      <c r="V62" s="526" t="s">
        <v>227</v>
      </c>
      <c r="W62" s="527">
        <f>IF(V62=Tablas!$B$2,Tablas!$C$2,VLOOKUP(V62,Tablas!$B$2:$C$13,2,FALSE))</f>
        <v>2</v>
      </c>
      <c r="X62" s="528">
        <f>VLOOKUP(W62,Tablas!$A$2:$C$13,3,FALSE)</f>
        <v>2</v>
      </c>
      <c r="Y62" s="529">
        <f t="shared" si="148"/>
        <v>0</v>
      </c>
      <c r="Z62" s="529" t="str">
        <f t="shared" si="149"/>
        <v/>
      </c>
      <c r="AA62" s="529" t="str">
        <f t="shared" si="150"/>
        <v/>
      </c>
      <c r="AB62" s="529" t="str">
        <f t="shared" si="151"/>
        <v/>
      </c>
      <c r="AC62" s="529" t="str">
        <f t="shared" si="152"/>
        <v/>
      </c>
      <c r="AD62" s="529" t="str">
        <f t="shared" si="153"/>
        <v/>
      </c>
    </row>
    <row r="63" spans="1:30" s="524" customFormat="1" ht="15" customHeight="1" thickBot="1" x14ac:dyDescent="0.25">
      <c r="A63" s="815"/>
      <c r="B63" s="817"/>
      <c r="C63" s="474" t="s">
        <v>326</v>
      </c>
      <c r="D63" s="482"/>
      <c r="E63" s="476" t="s">
        <v>332</v>
      </c>
      <c r="F63" s="770"/>
      <c r="G63" s="479"/>
      <c r="H63" s="502"/>
      <c r="I63" s="477">
        <v>1</v>
      </c>
      <c r="J63" s="477"/>
      <c r="K63" s="502"/>
      <c r="L63" s="502"/>
      <c r="M63" s="502"/>
      <c r="N63" s="502"/>
      <c r="O63" s="477"/>
      <c r="P63" s="477">
        <v>1</v>
      </c>
      <c r="Q63" s="477"/>
      <c r="R63" s="480"/>
      <c r="S63" s="512">
        <f t="shared" si="147"/>
        <v>2</v>
      </c>
      <c r="T63" s="525">
        <f t="shared" si="139"/>
        <v>0</v>
      </c>
      <c r="U63" s="530">
        <f t="shared" si="140"/>
        <v>0</v>
      </c>
      <c r="V63" s="526" t="s">
        <v>229</v>
      </c>
      <c r="W63" s="527">
        <f>IF(V63=Tablas!$B$2,Tablas!$C$2,VLOOKUP(V63,Tablas!$B$2:$C$13,2,FALSE))</f>
        <v>4</v>
      </c>
      <c r="X63" s="528">
        <f>VLOOKUP(W63,Tablas!$A$2:$C$13,3,FALSE)</f>
        <v>4</v>
      </c>
      <c r="Y63" s="529" t="str">
        <f t="shared" ref="Y63:Y64" si="154">IF($W63=2,($T63),"")</f>
        <v/>
      </c>
      <c r="Z63" s="529" t="str">
        <f t="shared" ref="Z63:Z64" si="155">IF($W63=3,($T63),"")</f>
        <v/>
      </c>
      <c r="AA63" s="529">
        <f t="shared" ref="AA63:AA64" si="156">IF($W63=4,($T63),"")</f>
        <v>0</v>
      </c>
      <c r="AB63" s="529" t="str">
        <f t="shared" ref="AB63:AB64" si="157">IF($W63=5,($T63),"")</f>
        <v/>
      </c>
      <c r="AC63" s="529" t="str">
        <f t="shared" ref="AC63:AC64" si="158">IF($W63=6,($T63),"")</f>
        <v/>
      </c>
      <c r="AD63" s="529" t="str">
        <f t="shared" ref="AD63:AD64" si="159">IF($W63=7,($T63),"")</f>
        <v/>
      </c>
    </row>
    <row r="64" spans="1:30" s="524" customFormat="1" ht="15" customHeight="1" thickBot="1" x14ac:dyDescent="0.25">
      <c r="A64" s="815"/>
      <c r="B64" s="523"/>
      <c r="C64" s="474" t="s">
        <v>327</v>
      </c>
      <c r="D64" s="482"/>
      <c r="E64" s="476"/>
      <c r="F64" s="770"/>
      <c r="G64" s="479"/>
      <c r="H64" s="502"/>
      <c r="I64" s="477">
        <v>1</v>
      </c>
      <c r="J64" s="477"/>
      <c r="K64" s="502"/>
      <c r="L64" s="502"/>
      <c r="M64" s="502"/>
      <c r="N64" s="502"/>
      <c r="O64" s="477"/>
      <c r="P64" s="477">
        <v>1</v>
      </c>
      <c r="Q64" s="477"/>
      <c r="R64" s="480"/>
      <c r="S64" s="481">
        <f>SUM(G64:R64)</f>
        <v>2</v>
      </c>
      <c r="T64" s="525">
        <f t="shared" si="139"/>
        <v>0</v>
      </c>
      <c r="U64" s="530">
        <f t="shared" si="140"/>
        <v>0</v>
      </c>
      <c r="V64" s="526" t="s">
        <v>227</v>
      </c>
      <c r="W64" s="527">
        <f>IF(V64=Tablas!$B$2,Tablas!$C$2,VLOOKUP(V64,Tablas!$B$2:$C$13,2,FALSE))</f>
        <v>2</v>
      </c>
      <c r="X64" s="528">
        <f>VLOOKUP(W64,Tablas!$A$2:$C$13,3,FALSE)</f>
        <v>2</v>
      </c>
      <c r="Y64" s="529">
        <f t="shared" si="154"/>
        <v>0</v>
      </c>
      <c r="Z64" s="529" t="str">
        <f t="shared" si="155"/>
        <v/>
      </c>
      <c r="AA64" s="529" t="str">
        <f t="shared" si="156"/>
        <v/>
      </c>
      <c r="AB64" s="529" t="str">
        <f t="shared" si="157"/>
        <v/>
      </c>
      <c r="AC64" s="529" t="str">
        <f t="shared" si="158"/>
        <v/>
      </c>
      <c r="AD64" s="529" t="str">
        <f t="shared" si="159"/>
        <v/>
      </c>
    </row>
    <row r="65" spans="1:30" s="524" customFormat="1" ht="15.75" thickBot="1" x14ac:dyDescent="0.3">
      <c r="A65" s="815"/>
      <c r="B65" s="819"/>
      <c r="C65" s="483" t="s">
        <v>328</v>
      </c>
      <c r="D65" s="484"/>
      <c r="E65" s="485"/>
      <c r="F65" s="485"/>
      <c r="G65" s="485"/>
      <c r="H65" s="485"/>
      <c r="I65" s="485"/>
      <c r="J65" s="485"/>
      <c r="K65" s="485"/>
      <c r="L65" s="485"/>
      <c r="M65" s="485"/>
      <c r="N65" s="485"/>
      <c r="O65" s="485"/>
      <c r="P65" s="485"/>
      <c r="Q65" s="485"/>
      <c r="R65" s="486"/>
      <c r="S65" s="487"/>
      <c r="T65" s="533">
        <f>SUM(T59:T63)</f>
        <v>0</v>
      </c>
      <c r="U65" s="533">
        <f>SUM(U59:U63)</f>
        <v>0</v>
      </c>
      <c r="V65" s="487"/>
      <c r="W65" s="487"/>
      <c r="X65" s="487"/>
      <c r="Y65" s="533">
        <f t="shared" ref="Y65:AD65" si="160">SUM(Y59:Y63)</f>
        <v>0</v>
      </c>
      <c r="Z65" s="533">
        <f t="shared" si="160"/>
        <v>0</v>
      </c>
      <c r="AA65" s="533">
        <f t="shared" si="160"/>
        <v>0</v>
      </c>
      <c r="AB65" s="533">
        <f t="shared" si="160"/>
        <v>0</v>
      </c>
      <c r="AC65" s="533">
        <f t="shared" si="160"/>
        <v>0</v>
      </c>
      <c r="AD65" s="533">
        <f t="shared" si="160"/>
        <v>0</v>
      </c>
    </row>
    <row r="66" spans="1:30" s="524" customFormat="1" ht="15.75" thickBot="1" x14ac:dyDescent="0.3">
      <c r="A66" s="815"/>
      <c r="B66" s="820"/>
      <c r="C66" s="505" t="s">
        <v>329</v>
      </c>
      <c r="D66" s="513"/>
      <c r="E66" s="514"/>
      <c r="F66" s="515"/>
      <c r="G66" s="516"/>
      <c r="H66" s="516"/>
      <c r="I66" s="517"/>
      <c r="J66" s="516"/>
      <c r="K66" s="516"/>
      <c r="L66" s="516"/>
      <c r="M66" s="516"/>
      <c r="N66" s="516"/>
      <c r="O66" s="516"/>
      <c r="P66" s="516"/>
      <c r="Q66" s="516"/>
      <c r="R66" s="516"/>
      <c r="S66" s="516"/>
      <c r="T66" s="538">
        <f>+T65+T58</f>
        <v>0</v>
      </c>
      <c r="U66" s="538">
        <f>+U65+U58</f>
        <v>0</v>
      </c>
      <c r="V66" s="516"/>
      <c r="W66" s="516"/>
      <c r="X66" s="516"/>
      <c r="Y66" s="538">
        <f t="shared" ref="Y66:AD66" si="161">+Y65+Y58</f>
        <v>0</v>
      </c>
      <c r="Z66" s="538">
        <f t="shared" si="161"/>
        <v>0</v>
      </c>
      <c r="AA66" s="538">
        <f t="shared" si="161"/>
        <v>0</v>
      </c>
      <c r="AB66" s="538">
        <f t="shared" si="161"/>
        <v>0</v>
      </c>
      <c r="AC66" s="538">
        <f t="shared" si="161"/>
        <v>0</v>
      </c>
      <c r="AD66" s="538">
        <f t="shared" si="161"/>
        <v>0</v>
      </c>
    </row>
    <row r="67" spans="1:30" s="524" customFormat="1" ht="15" customHeight="1" thickBot="1" x14ac:dyDescent="0.25">
      <c r="A67" s="814" t="s">
        <v>297</v>
      </c>
      <c r="B67" s="465" t="s">
        <v>308</v>
      </c>
      <c r="C67" s="466" t="s">
        <v>331</v>
      </c>
      <c r="D67" s="292"/>
      <c r="E67" s="467" t="s">
        <v>332</v>
      </c>
      <c r="F67" s="770"/>
      <c r="G67" s="468"/>
      <c r="H67" s="469"/>
      <c r="I67" s="470"/>
      <c r="J67" s="471"/>
      <c r="K67" s="471"/>
      <c r="L67" s="470"/>
      <c r="M67" s="470"/>
      <c r="N67" s="470"/>
      <c r="O67" s="470"/>
      <c r="P67" s="470"/>
      <c r="Q67" s="470"/>
      <c r="R67" s="472"/>
      <c r="S67" s="473">
        <f>SUM(G67:R67)</f>
        <v>0</v>
      </c>
      <c r="T67" s="525">
        <f t="shared" ref="T67:T78" si="162">IF($F67=0,0,($D67/$F67)*$S67)</f>
        <v>0</v>
      </c>
      <c r="U67" s="532">
        <f t="shared" ref="U67:U78" si="163">T67/1700</f>
        <v>0</v>
      </c>
      <c r="V67" s="526" t="s">
        <v>229</v>
      </c>
      <c r="W67" s="527">
        <f>IF(V67=Tablas!$B$2,Tablas!$C$2,VLOOKUP(V67,Tablas!$B$2:$C$13,2,FALSE))</f>
        <v>4</v>
      </c>
      <c r="X67" s="528">
        <f>VLOOKUP(W67,Tablas!$A$2:$C$13,3,FALSE)</f>
        <v>4</v>
      </c>
      <c r="Y67" s="529" t="str">
        <f t="shared" ref="Y67:Y69" si="164">IF($W67=2,($T67),"")</f>
        <v/>
      </c>
      <c r="Z67" s="529" t="str">
        <f t="shared" ref="Z67:Z69" si="165">IF($W67=3,($T67),"")</f>
        <v/>
      </c>
      <c r="AA67" s="529">
        <f t="shared" ref="AA67:AA69" si="166">IF($W67=4,($T67),"")</f>
        <v>0</v>
      </c>
      <c r="AB67" s="529" t="str">
        <f t="shared" ref="AB67:AB69" si="167">IF($W67=5,($T67),"")</f>
        <v/>
      </c>
      <c r="AC67" s="529" t="str">
        <f t="shared" ref="AC67:AC69" si="168">IF($W67=6,($T67),"")</f>
        <v/>
      </c>
      <c r="AD67" s="529" t="str">
        <f t="shared" ref="AD67:AD69" si="169">IF($W67=7,($T67),"")</f>
        <v/>
      </c>
    </row>
    <row r="68" spans="1:30" s="524" customFormat="1" ht="15" customHeight="1" thickBot="1" x14ac:dyDescent="0.25">
      <c r="A68" s="815"/>
      <c r="B68" s="816" t="s">
        <v>309</v>
      </c>
      <c r="C68" s="474" t="s">
        <v>311</v>
      </c>
      <c r="D68" s="482"/>
      <c r="E68" s="476" t="s">
        <v>332</v>
      </c>
      <c r="F68" s="770"/>
      <c r="G68" s="477">
        <v>1</v>
      </c>
      <c r="H68" s="478"/>
      <c r="I68" s="479"/>
      <c r="J68" s="479"/>
      <c r="K68" s="479"/>
      <c r="L68" s="479"/>
      <c r="M68" s="479"/>
      <c r="N68" s="479"/>
      <c r="O68" s="479"/>
      <c r="P68" s="479"/>
      <c r="Q68" s="479"/>
      <c r="R68" s="480"/>
      <c r="S68" s="481">
        <f t="shared" ref="S68:S69" si="170">SUM(G68:R68)/2</f>
        <v>0.5</v>
      </c>
      <c r="T68" s="525">
        <f t="shared" si="162"/>
        <v>0</v>
      </c>
      <c r="U68" s="530">
        <f t="shared" si="163"/>
        <v>0</v>
      </c>
      <c r="V68" s="526" t="s">
        <v>229</v>
      </c>
      <c r="W68" s="527">
        <f>IF(V68=Tablas!$B$2,Tablas!$C$2,VLOOKUP(V68,Tablas!$B$2:$C$13,2,FALSE))</f>
        <v>4</v>
      </c>
      <c r="X68" s="528">
        <f>VLOOKUP(W68,Tablas!$A$2:$C$13,3,FALSE)</f>
        <v>4</v>
      </c>
      <c r="Y68" s="529" t="str">
        <f t="shared" si="164"/>
        <v/>
      </c>
      <c r="Z68" s="529" t="str">
        <f t="shared" si="165"/>
        <v/>
      </c>
      <c r="AA68" s="529">
        <f t="shared" si="166"/>
        <v>0</v>
      </c>
      <c r="AB68" s="529" t="str">
        <f t="shared" si="167"/>
        <v/>
      </c>
      <c r="AC68" s="529" t="str">
        <f t="shared" si="168"/>
        <v/>
      </c>
      <c r="AD68" s="529" t="str">
        <f t="shared" si="169"/>
        <v/>
      </c>
    </row>
    <row r="69" spans="1:30" s="524" customFormat="1" ht="14.25" customHeight="1" thickBot="1" x14ac:dyDescent="0.25">
      <c r="A69" s="815"/>
      <c r="B69" s="817"/>
      <c r="C69" s="474" t="s">
        <v>312</v>
      </c>
      <c r="D69" s="475"/>
      <c r="E69" s="476"/>
      <c r="F69" s="770"/>
      <c r="G69" s="477">
        <v>1</v>
      </c>
      <c r="H69" s="478"/>
      <c r="I69" s="479"/>
      <c r="J69" s="479"/>
      <c r="K69" s="479"/>
      <c r="L69" s="479"/>
      <c r="M69" s="479"/>
      <c r="N69" s="479"/>
      <c r="O69" s="479"/>
      <c r="P69" s="479"/>
      <c r="Q69" s="479"/>
      <c r="R69" s="480"/>
      <c r="S69" s="481">
        <f t="shared" si="170"/>
        <v>0.5</v>
      </c>
      <c r="T69" s="525">
        <f t="shared" si="162"/>
        <v>0</v>
      </c>
      <c r="U69" s="530">
        <f t="shared" si="163"/>
        <v>0</v>
      </c>
      <c r="V69" s="526" t="s">
        <v>227</v>
      </c>
      <c r="W69" s="527">
        <f>IF(V69=Tablas!$B$2,Tablas!$C$2,VLOOKUP(V69,Tablas!$B$2:$C$13,2,FALSE))</f>
        <v>2</v>
      </c>
      <c r="X69" s="528">
        <f>VLOOKUP(W69,Tablas!$A$2:$C$13,3,FALSE)</f>
        <v>2</v>
      </c>
      <c r="Y69" s="529">
        <f t="shared" si="164"/>
        <v>0</v>
      </c>
      <c r="Z69" s="529" t="str">
        <f t="shared" si="165"/>
        <v/>
      </c>
      <c r="AA69" s="529" t="str">
        <f t="shared" si="166"/>
        <v/>
      </c>
      <c r="AB69" s="529" t="str">
        <f t="shared" si="167"/>
        <v/>
      </c>
      <c r="AC69" s="529" t="str">
        <f t="shared" si="168"/>
        <v/>
      </c>
      <c r="AD69" s="529" t="str">
        <f t="shared" si="169"/>
        <v/>
      </c>
    </row>
    <row r="70" spans="1:30" s="524" customFormat="1" ht="14.25" customHeight="1" thickBot="1" x14ac:dyDescent="0.25">
      <c r="A70" s="815"/>
      <c r="B70" s="817"/>
      <c r="C70" s="474" t="s">
        <v>313</v>
      </c>
      <c r="D70" s="475">
        <v>35</v>
      </c>
      <c r="E70" s="476" t="s">
        <v>332</v>
      </c>
      <c r="F70" s="770"/>
      <c r="G70" s="477"/>
      <c r="H70" s="477"/>
      <c r="I70" s="479"/>
      <c r="J70" s="479"/>
      <c r="K70" s="477">
        <v>1</v>
      </c>
      <c r="L70" s="479"/>
      <c r="M70" s="479"/>
      <c r="N70" s="479"/>
      <c r="O70" s="479"/>
      <c r="P70" s="478">
        <v>1</v>
      </c>
      <c r="Q70" s="479"/>
      <c r="R70" s="480"/>
      <c r="S70" s="481">
        <f>SUM(G70:R70)</f>
        <v>2</v>
      </c>
      <c r="T70" s="525">
        <f t="shared" si="162"/>
        <v>0</v>
      </c>
      <c r="U70" s="530">
        <f t="shared" si="163"/>
        <v>0</v>
      </c>
      <c r="V70" s="526" t="s">
        <v>229</v>
      </c>
      <c r="W70" s="527">
        <f>IF(V70=Tablas!$B$2,Tablas!$C$2,VLOOKUP(V70,Tablas!$B$2:$C$13,2,FALSE))</f>
        <v>4</v>
      </c>
      <c r="X70" s="528">
        <f>VLOOKUP(W70,Tablas!$A$2:$C$13,3,FALSE)</f>
        <v>4</v>
      </c>
      <c r="Y70" s="529" t="str">
        <f t="shared" ref="Y70:Y71" si="171">IF($W70=2,($T70),"")</f>
        <v/>
      </c>
      <c r="Z70" s="529" t="str">
        <f t="shared" ref="Z70:Z71" si="172">IF($W70=3,($T70),"")</f>
        <v/>
      </c>
      <c r="AA70" s="529">
        <f t="shared" ref="AA70:AA71" si="173">IF($W70=4,($T70),"")</f>
        <v>0</v>
      </c>
      <c r="AB70" s="529" t="str">
        <f t="shared" ref="AB70:AB71" si="174">IF($W70=5,($T70),"")</f>
        <v/>
      </c>
      <c r="AC70" s="529" t="str">
        <f t="shared" ref="AC70:AC71" si="175">IF($W70=6,($T70),"")</f>
        <v/>
      </c>
      <c r="AD70" s="529" t="str">
        <f t="shared" ref="AD70:AD71" si="176">IF($W70=7,($T70),"")</f>
        <v/>
      </c>
    </row>
    <row r="71" spans="1:30" s="524" customFormat="1" ht="14.25" customHeight="1" thickBot="1" x14ac:dyDescent="0.25">
      <c r="A71" s="815"/>
      <c r="B71" s="817"/>
      <c r="C71" s="474" t="s">
        <v>314</v>
      </c>
      <c r="D71" s="475">
        <v>35</v>
      </c>
      <c r="E71" s="476"/>
      <c r="F71" s="770"/>
      <c r="G71" s="477">
        <v>1</v>
      </c>
      <c r="H71" s="478"/>
      <c r="I71" s="479"/>
      <c r="J71" s="479"/>
      <c r="K71" s="479"/>
      <c r="L71" s="479"/>
      <c r="M71" s="479"/>
      <c r="N71" s="479"/>
      <c r="O71" s="479"/>
      <c r="P71" s="479"/>
      <c r="Q71" s="479"/>
      <c r="R71" s="480"/>
      <c r="S71" s="481">
        <f t="shared" ref="S71:S75" si="177">SUM(G71:R71)/2</f>
        <v>0.5</v>
      </c>
      <c r="T71" s="525">
        <f t="shared" si="162"/>
        <v>0</v>
      </c>
      <c r="U71" s="530">
        <f t="shared" ref="U71" si="178">T71/1700</f>
        <v>0</v>
      </c>
      <c r="V71" s="526" t="s">
        <v>227</v>
      </c>
      <c r="W71" s="527">
        <f>IF(V71=Tablas!$B$2,Tablas!$C$2,VLOOKUP(V71,Tablas!$B$2:$C$13,2,FALSE))</f>
        <v>2</v>
      </c>
      <c r="X71" s="528">
        <f>VLOOKUP(W71,Tablas!$A$2:$C$13,3,FALSE)</f>
        <v>2</v>
      </c>
      <c r="Y71" s="529">
        <f t="shared" si="171"/>
        <v>0</v>
      </c>
      <c r="Z71" s="529" t="str">
        <f t="shared" si="172"/>
        <v/>
      </c>
      <c r="AA71" s="529" t="str">
        <f t="shared" si="173"/>
        <v/>
      </c>
      <c r="AB71" s="529" t="str">
        <f t="shared" si="174"/>
        <v/>
      </c>
      <c r="AC71" s="529" t="str">
        <f t="shared" si="175"/>
        <v/>
      </c>
      <c r="AD71" s="529" t="str">
        <f t="shared" si="176"/>
        <v/>
      </c>
    </row>
    <row r="72" spans="1:30" s="524" customFormat="1" ht="15" customHeight="1" thickBot="1" x14ac:dyDescent="0.25">
      <c r="A72" s="815"/>
      <c r="B72" s="817"/>
      <c r="C72" s="474" t="s">
        <v>315</v>
      </c>
      <c r="D72" s="475">
        <v>354</v>
      </c>
      <c r="E72" s="476" t="s">
        <v>332</v>
      </c>
      <c r="F72" s="770"/>
      <c r="G72" s="478">
        <v>1</v>
      </c>
      <c r="H72" s="477"/>
      <c r="I72" s="479"/>
      <c r="J72" s="479"/>
      <c r="K72" s="479"/>
      <c r="L72" s="479"/>
      <c r="M72" s="479"/>
      <c r="N72" s="479"/>
      <c r="O72" s="479"/>
      <c r="P72" s="479"/>
      <c r="Q72" s="479"/>
      <c r="R72" s="480"/>
      <c r="S72" s="481">
        <f t="shared" si="177"/>
        <v>0.5</v>
      </c>
      <c r="T72" s="525">
        <f t="shared" si="162"/>
        <v>0</v>
      </c>
      <c r="U72" s="530">
        <f t="shared" si="163"/>
        <v>0</v>
      </c>
      <c r="V72" s="526" t="s">
        <v>229</v>
      </c>
      <c r="W72" s="527">
        <f>IF(V72=Tablas!$B$2,Tablas!$C$2,VLOOKUP(V72,Tablas!$B$2:$C$13,2,FALSE))</f>
        <v>4</v>
      </c>
      <c r="X72" s="528">
        <f>VLOOKUP(W72,Tablas!$A$2:$C$13,3,FALSE)</f>
        <v>4</v>
      </c>
      <c r="Y72" s="529" t="str">
        <f t="shared" ref="Y72:Y73" si="179">IF($W72=2,($T72),"")</f>
        <v/>
      </c>
      <c r="Z72" s="529" t="str">
        <f t="shared" ref="Z72:Z73" si="180">IF($W72=3,($T72),"")</f>
        <v/>
      </c>
      <c r="AA72" s="529">
        <f t="shared" ref="AA72:AA73" si="181">IF($W72=4,($T72),"")</f>
        <v>0</v>
      </c>
      <c r="AB72" s="529" t="str">
        <f t="shared" ref="AB72:AB73" si="182">IF($W72=5,($T72),"")</f>
        <v/>
      </c>
      <c r="AC72" s="529" t="str">
        <f t="shared" ref="AC72:AC73" si="183">IF($W72=6,($T72),"")</f>
        <v/>
      </c>
      <c r="AD72" s="529" t="str">
        <f t="shared" ref="AD72:AD73" si="184">IF($W72=7,($T72),"")</f>
        <v/>
      </c>
    </row>
    <row r="73" spans="1:30" s="524" customFormat="1" ht="14.25" customHeight="1" thickBot="1" x14ac:dyDescent="0.25">
      <c r="A73" s="815"/>
      <c r="B73" s="817"/>
      <c r="C73" s="474" t="s">
        <v>316</v>
      </c>
      <c r="D73" s="475">
        <v>354</v>
      </c>
      <c r="E73" s="476"/>
      <c r="F73" s="770"/>
      <c r="G73" s="477">
        <v>1</v>
      </c>
      <c r="H73" s="478"/>
      <c r="I73" s="479"/>
      <c r="J73" s="479"/>
      <c r="K73" s="479"/>
      <c r="L73" s="479"/>
      <c r="M73" s="479"/>
      <c r="N73" s="479"/>
      <c r="O73" s="479"/>
      <c r="P73" s="479"/>
      <c r="Q73" s="479"/>
      <c r="R73" s="480"/>
      <c r="S73" s="481">
        <f t="shared" si="177"/>
        <v>0.5</v>
      </c>
      <c r="T73" s="525">
        <f t="shared" si="162"/>
        <v>0</v>
      </c>
      <c r="U73" s="530">
        <f t="shared" si="163"/>
        <v>0</v>
      </c>
      <c r="V73" s="526" t="s">
        <v>227</v>
      </c>
      <c r="W73" s="527">
        <f>IF(V73=Tablas!$B$2,Tablas!$C$2,VLOOKUP(V73,Tablas!$B$2:$C$13,2,FALSE))</f>
        <v>2</v>
      </c>
      <c r="X73" s="528">
        <f>VLOOKUP(W73,Tablas!$A$2:$C$13,3,FALSE)</f>
        <v>2</v>
      </c>
      <c r="Y73" s="529">
        <f t="shared" si="179"/>
        <v>0</v>
      </c>
      <c r="Z73" s="529" t="str">
        <f t="shared" si="180"/>
        <v/>
      </c>
      <c r="AA73" s="529" t="str">
        <f t="shared" si="181"/>
        <v/>
      </c>
      <c r="AB73" s="529" t="str">
        <f t="shared" si="182"/>
        <v/>
      </c>
      <c r="AC73" s="529" t="str">
        <f t="shared" si="183"/>
        <v/>
      </c>
      <c r="AD73" s="529" t="str">
        <f t="shared" si="184"/>
        <v/>
      </c>
    </row>
    <row r="74" spans="1:30" s="524" customFormat="1" ht="15" customHeight="1" thickBot="1" x14ac:dyDescent="0.25">
      <c r="A74" s="815"/>
      <c r="B74" s="817"/>
      <c r="C74" s="474" t="s">
        <v>317</v>
      </c>
      <c r="D74" s="482"/>
      <c r="E74" s="476" t="s">
        <v>332</v>
      </c>
      <c r="F74" s="770"/>
      <c r="G74" s="478"/>
      <c r="H74" s="478">
        <v>1</v>
      </c>
      <c r="I74" s="479"/>
      <c r="J74" s="479"/>
      <c r="K74" s="479"/>
      <c r="L74" s="479"/>
      <c r="M74" s="479"/>
      <c r="N74" s="479"/>
      <c r="O74" s="479"/>
      <c r="P74" s="479"/>
      <c r="Q74" s="479"/>
      <c r="R74" s="480"/>
      <c r="S74" s="481">
        <f t="shared" si="177"/>
        <v>0.5</v>
      </c>
      <c r="T74" s="525">
        <f t="shared" si="162"/>
        <v>0</v>
      </c>
      <c r="U74" s="530">
        <f t="shared" si="163"/>
        <v>0</v>
      </c>
      <c r="V74" s="526" t="s">
        <v>229</v>
      </c>
      <c r="W74" s="527">
        <f>IF(V74=Tablas!$B$2,Tablas!$C$2,VLOOKUP(V74,Tablas!$B$2:$C$13,2,FALSE))</f>
        <v>4</v>
      </c>
      <c r="X74" s="528">
        <f>VLOOKUP(W74,Tablas!$A$2:$C$13,3,FALSE)</f>
        <v>4</v>
      </c>
      <c r="Y74" s="529" t="str">
        <f t="shared" ref="Y74:Y76" si="185">IF($W74=2,($T74),"")</f>
        <v/>
      </c>
      <c r="Z74" s="529" t="str">
        <f t="shared" ref="Z74:Z76" si="186">IF($W74=3,($T74),"")</f>
        <v/>
      </c>
      <c r="AA74" s="529">
        <f t="shared" ref="AA74:AA76" si="187">IF($W74=4,($T74),"")</f>
        <v>0</v>
      </c>
      <c r="AB74" s="529" t="str">
        <f t="shared" ref="AB74:AB76" si="188">IF($W74=5,($T74),"")</f>
        <v/>
      </c>
      <c r="AC74" s="529" t="str">
        <f t="shared" ref="AC74:AC76" si="189">IF($W74=6,($T74),"")</f>
        <v/>
      </c>
      <c r="AD74" s="529" t="str">
        <f t="shared" ref="AD74:AD76" si="190">IF($W74=7,($T74),"")</f>
        <v/>
      </c>
    </row>
    <row r="75" spans="1:30" s="524" customFormat="1" ht="14.25" customHeight="1" thickBot="1" x14ac:dyDescent="0.25">
      <c r="A75" s="815"/>
      <c r="B75" s="817"/>
      <c r="C75" s="474" t="s">
        <v>318</v>
      </c>
      <c r="D75" s="475"/>
      <c r="E75" s="476"/>
      <c r="F75" s="770"/>
      <c r="G75" s="477">
        <v>1</v>
      </c>
      <c r="H75" s="478"/>
      <c r="I75" s="479"/>
      <c r="J75" s="479"/>
      <c r="K75" s="479"/>
      <c r="L75" s="479"/>
      <c r="M75" s="479"/>
      <c r="N75" s="479"/>
      <c r="O75" s="479"/>
      <c r="P75" s="479"/>
      <c r="Q75" s="479"/>
      <c r="R75" s="480"/>
      <c r="S75" s="481">
        <f t="shared" si="177"/>
        <v>0.5</v>
      </c>
      <c r="T75" s="525">
        <f t="shared" si="162"/>
        <v>0</v>
      </c>
      <c r="U75" s="530">
        <f t="shared" si="163"/>
        <v>0</v>
      </c>
      <c r="V75" s="526" t="s">
        <v>227</v>
      </c>
      <c r="W75" s="527">
        <f>IF(V75=Tablas!$B$2,Tablas!$C$2,VLOOKUP(V75,Tablas!$B$2:$C$13,2,FALSE))</f>
        <v>2</v>
      </c>
      <c r="X75" s="528">
        <f>VLOOKUP(W75,Tablas!$A$2:$C$13,3,FALSE)</f>
        <v>2</v>
      </c>
      <c r="Y75" s="529">
        <f t="shared" si="185"/>
        <v>0</v>
      </c>
      <c r="Z75" s="529" t="str">
        <f t="shared" si="186"/>
        <v/>
      </c>
      <c r="AA75" s="529" t="str">
        <f t="shared" si="187"/>
        <v/>
      </c>
      <c r="AB75" s="529" t="str">
        <f t="shared" si="188"/>
        <v/>
      </c>
      <c r="AC75" s="529" t="str">
        <f t="shared" si="189"/>
        <v/>
      </c>
      <c r="AD75" s="529" t="str">
        <f t="shared" si="190"/>
        <v/>
      </c>
    </row>
    <row r="76" spans="1:30" s="524" customFormat="1" ht="15" customHeight="1" thickBot="1" x14ac:dyDescent="0.25">
      <c r="A76" s="815"/>
      <c r="B76" s="817"/>
      <c r="C76" s="474" t="s">
        <v>330</v>
      </c>
      <c r="D76" s="475"/>
      <c r="E76" s="476" t="s">
        <v>332</v>
      </c>
      <c r="F76" s="770"/>
      <c r="G76" s="479"/>
      <c r="H76" s="479"/>
      <c r="I76" s="478"/>
      <c r="J76" s="478"/>
      <c r="K76" s="478"/>
      <c r="L76" s="478"/>
      <c r="M76" s="478"/>
      <c r="N76" s="478"/>
      <c r="O76" s="478"/>
      <c r="P76" s="478"/>
      <c r="Q76" s="478"/>
      <c r="R76" s="480"/>
      <c r="S76" s="481">
        <f t="shared" ref="S76" si="191">SUM(G76:R76)</f>
        <v>0</v>
      </c>
      <c r="T76" s="525">
        <f t="shared" si="162"/>
        <v>0</v>
      </c>
      <c r="U76" s="530">
        <f t="shared" si="163"/>
        <v>0</v>
      </c>
      <c r="V76" s="526" t="s">
        <v>93</v>
      </c>
      <c r="W76" s="527">
        <f>IF(V76=Tablas!$B$2,Tablas!$C$2,VLOOKUP(V76,Tablas!$B$2:$C$13,2,FALSE))</f>
        <v>5</v>
      </c>
      <c r="X76" s="528">
        <f>VLOOKUP(W76,Tablas!$A$2:$C$13,3,FALSE)</f>
        <v>5</v>
      </c>
      <c r="Y76" s="529" t="str">
        <f t="shared" si="185"/>
        <v/>
      </c>
      <c r="Z76" s="529" t="str">
        <f t="shared" si="186"/>
        <v/>
      </c>
      <c r="AA76" s="529" t="str">
        <f t="shared" si="187"/>
        <v/>
      </c>
      <c r="AB76" s="529">
        <f t="shared" si="188"/>
        <v>0</v>
      </c>
      <c r="AC76" s="529" t="str">
        <f t="shared" si="189"/>
        <v/>
      </c>
      <c r="AD76" s="529" t="str">
        <f t="shared" si="190"/>
        <v/>
      </c>
    </row>
    <row r="77" spans="1:30" s="524" customFormat="1" ht="14.25" customHeight="1" thickBot="1" x14ac:dyDescent="0.25">
      <c r="A77" s="815"/>
      <c r="B77" s="817"/>
      <c r="C77" s="474" t="s">
        <v>319</v>
      </c>
      <c r="D77" s="475"/>
      <c r="E77" s="476"/>
      <c r="F77" s="770"/>
      <c r="G77" s="477">
        <v>1</v>
      </c>
      <c r="H77" s="478"/>
      <c r="I77" s="479"/>
      <c r="J77" s="479"/>
      <c r="K77" s="479"/>
      <c r="L77" s="479"/>
      <c r="M77" s="479"/>
      <c r="N77" s="479"/>
      <c r="O77" s="479"/>
      <c r="P77" s="479"/>
      <c r="Q77" s="479"/>
      <c r="R77" s="480"/>
      <c r="S77" s="481">
        <f t="shared" ref="S77:S78" si="192">SUM(G77:R77)/2</f>
        <v>0.5</v>
      </c>
      <c r="T77" s="525">
        <f t="shared" si="162"/>
        <v>0</v>
      </c>
      <c r="U77" s="532">
        <f t="shared" si="163"/>
        <v>0</v>
      </c>
      <c r="V77" s="526" t="s">
        <v>227</v>
      </c>
      <c r="W77" s="527">
        <f>IF(V77=Tablas!$B$2,Tablas!$C$2,VLOOKUP(V77,Tablas!$B$2:$C$13,2,FALSE))</f>
        <v>2</v>
      </c>
      <c r="X77" s="528">
        <f>VLOOKUP(W77,Tablas!$A$2:$C$13,3,FALSE)</f>
        <v>2</v>
      </c>
      <c r="Y77" s="529">
        <f t="shared" ref="Y77" si="193">IF($W77=2,($T77),"")</f>
        <v>0</v>
      </c>
      <c r="Z77" s="529" t="str">
        <f t="shared" ref="Z77" si="194">IF($W77=3,($T77),"")</f>
        <v/>
      </c>
      <c r="AA77" s="529" t="str">
        <f t="shared" ref="AA77" si="195">IF($W77=4,($T77),"")</f>
        <v/>
      </c>
      <c r="AB77" s="529" t="str">
        <f t="shared" ref="AB77" si="196">IF($W77=5,($T77),"")</f>
        <v/>
      </c>
      <c r="AC77" s="529" t="str">
        <f t="shared" ref="AC77" si="197">IF($W77=6,($T77),"")</f>
        <v/>
      </c>
      <c r="AD77" s="529" t="str">
        <f t="shared" ref="AD77" si="198">IF($W77=7,($T77),"")</f>
        <v/>
      </c>
    </row>
    <row r="78" spans="1:30" s="524" customFormat="1" ht="14.25" customHeight="1" thickBot="1" x14ac:dyDescent="0.25">
      <c r="A78" s="815"/>
      <c r="B78" s="817"/>
      <c r="C78" s="474" t="s">
        <v>320</v>
      </c>
      <c r="D78" s="475"/>
      <c r="E78" s="476"/>
      <c r="F78" s="770"/>
      <c r="G78" s="477">
        <v>1</v>
      </c>
      <c r="H78" s="478"/>
      <c r="I78" s="479"/>
      <c r="J78" s="479"/>
      <c r="K78" s="479"/>
      <c r="L78" s="479"/>
      <c r="M78" s="479"/>
      <c r="N78" s="479"/>
      <c r="O78" s="479"/>
      <c r="P78" s="479"/>
      <c r="Q78" s="479"/>
      <c r="R78" s="480"/>
      <c r="S78" s="481">
        <f t="shared" si="192"/>
        <v>0.5</v>
      </c>
      <c r="T78" s="525">
        <f t="shared" si="162"/>
        <v>0</v>
      </c>
      <c r="U78" s="530">
        <f t="shared" si="163"/>
        <v>0</v>
      </c>
      <c r="V78" s="526" t="s">
        <v>229</v>
      </c>
      <c r="W78" s="527">
        <f>IF(V78=Tablas!$B$2,Tablas!$C$2,VLOOKUP(V78,Tablas!$B$2:$C$13,2,FALSE))</f>
        <v>4</v>
      </c>
      <c r="X78" s="528">
        <f>VLOOKUP(W78,Tablas!$A$2:$C$13,3,FALSE)</f>
        <v>4</v>
      </c>
      <c r="Y78" s="529" t="str">
        <f t="shared" ref="Y78" si="199">IF($W78=2,($T78),"")</f>
        <v/>
      </c>
      <c r="Z78" s="529" t="str">
        <f t="shared" ref="Z78" si="200">IF($W78=3,($T78),"")</f>
        <v/>
      </c>
      <c r="AA78" s="529">
        <f t="shared" ref="AA78" si="201">IF($W78=4,($T78),"")</f>
        <v>0</v>
      </c>
      <c r="AB78" s="529" t="str">
        <f t="shared" ref="AB78" si="202">IF($W78=5,($T78),"")</f>
        <v/>
      </c>
      <c r="AC78" s="529" t="str">
        <f t="shared" ref="AC78" si="203">IF($W78=6,($T78),"")</f>
        <v/>
      </c>
      <c r="AD78" s="529" t="str">
        <f t="shared" ref="AD78" si="204">IF($W78=7,($T78),"")</f>
        <v/>
      </c>
    </row>
    <row r="79" spans="1:30" s="524" customFormat="1" ht="15.75" thickBot="1" x14ac:dyDescent="0.3">
      <c r="A79" s="815"/>
      <c r="B79" s="818"/>
      <c r="C79" s="483" t="s">
        <v>321</v>
      </c>
      <c r="D79" s="484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5"/>
      <c r="Q79" s="485"/>
      <c r="R79" s="486"/>
      <c r="S79" s="487"/>
      <c r="T79" s="533">
        <f>SUM(T67:T76)</f>
        <v>0</v>
      </c>
      <c r="U79" s="533">
        <f>SUM(U67:U76)</f>
        <v>0</v>
      </c>
      <c r="V79" s="487"/>
      <c r="W79" s="487"/>
      <c r="X79" s="487"/>
      <c r="Y79" s="533">
        <f t="shared" ref="Y79:AD79" si="205">SUM(Y67:Y76)</f>
        <v>0</v>
      </c>
      <c r="Z79" s="533">
        <f t="shared" si="205"/>
        <v>0</v>
      </c>
      <c r="AA79" s="533">
        <f t="shared" si="205"/>
        <v>0</v>
      </c>
      <c r="AB79" s="533">
        <f t="shared" si="205"/>
        <v>0</v>
      </c>
      <c r="AC79" s="533">
        <f t="shared" si="205"/>
        <v>0</v>
      </c>
      <c r="AD79" s="534">
        <f t="shared" si="205"/>
        <v>0</v>
      </c>
    </row>
    <row r="80" spans="1:30" s="524" customFormat="1" ht="15" customHeight="1" thickBot="1" x14ac:dyDescent="0.25">
      <c r="A80" s="815"/>
      <c r="B80" s="816" t="s">
        <v>310</v>
      </c>
      <c r="C80" s="488" t="s">
        <v>322</v>
      </c>
      <c r="D80" s="292"/>
      <c r="E80" s="467" t="s">
        <v>332</v>
      </c>
      <c r="F80" s="770"/>
      <c r="G80" s="477"/>
      <c r="H80" s="477">
        <v>1</v>
      </c>
      <c r="I80" s="477"/>
      <c r="J80" s="477"/>
      <c r="K80" s="470"/>
      <c r="L80" s="470"/>
      <c r="M80" s="470"/>
      <c r="N80" s="470"/>
      <c r="O80" s="470"/>
      <c r="P80" s="470"/>
      <c r="Q80" s="477"/>
      <c r="R80" s="511"/>
      <c r="S80" s="512">
        <f t="shared" ref="S80:S85" si="206">SUM(G80:R80)</f>
        <v>1</v>
      </c>
      <c r="T80" s="525">
        <f t="shared" ref="T80:T85" si="207">IF($F80=0,0,($D80/$F80)*$S80)</f>
        <v>0</v>
      </c>
      <c r="U80" s="521">
        <f t="shared" ref="U80:U85" si="208">T80/1700</f>
        <v>0</v>
      </c>
      <c r="V80" s="526" t="s">
        <v>229</v>
      </c>
      <c r="W80" s="527">
        <f>IF(V80=Tablas!$B$2,Tablas!$C$2,VLOOKUP(V80,Tablas!$B$2:$C$13,2,FALSE))</f>
        <v>4</v>
      </c>
      <c r="X80" s="528">
        <f>VLOOKUP(W80,Tablas!$A$2:$C$13,3,FALSE)</f>
        <v>4</v>
      </c>
      <c r="Y80" s="529" t="str">
        <f t="shared" ref="Y80:Y81" si="209">IF($W80=2,($T80),"")</f>
        <v/>
      </c>
      <c r="Z80" s="529" t="str">
        <f t="shared" ref="Z80:Z81" si="210">IF($W80=3,($T80),"")</f>
        <v/>
      </c>
      <c r="AA80" s="529">
        <f t="shared" ref="AA80:AA81" si="211">IF($W80=4,($T80),"")</f>
        <v>0</v>
      </c>
      <c r="AB80" s="529" t="str">
        <f t="shared" ref="AB80:AB81" si="212">IF($W80=5,($T80),"")</f>
        <v/>
      </c>
      <c r="AC80" s="529" t="str">
        <f t="shared" ref="AC80:AC81" si="213">IF($W80=6,($T80),"")</f>
        <v/>
      </c>
      <c r="AD80" s="529" t="str">
        <f t="shared" ref="AD80:AD81" si="214">IF($W80=7,($T80),"")</f>
        <v/>
      </c>
    </row>
    <row r="81" spans="1:30" s="524" customFormat="1" ht="15" customHeight="1" thickBot="1" x14ac:dyDescent="0.25">
      <c r="A81" s="815"/>
      <c r="B81" s="817"/>
      <c r="C81" s="443" t="s">
        <v>323</v>
      </c>
      <c r="D81" s="495"/>
      <c r="E81" s="496"/>
      <c r="F81" s="770"/>
      <c r="G81" s="497"/>
      <c r="H81" s="497">
        <v>1</v>
      </c>
      <c r="I81" s="497"/>
      <c r="J81" s="497"/>
      <c r="K81" s="498"/>
      <c r="L81" s="498"/>
      <c r="M81" s="498"/>
      <c r="N81" s="498"/>
      <c r="O81" s="498"/>
      <c r="P81" s="498"/>
      <c r="Q81" s="497"/>
      <c r="R81" s="499"/>
      <c r="S81" s="500">
        <f t="shared" si="206"/>
        <v>1</v>
      </c>
      <c r="T81" s="525">
        <f t="shared" si="207"/>
        <v>0</v>
      </c>
      <c r="U81" s="536">
        <f t="shared" si="208"/>
        <v>0</v>
      </c>
      <c r="V81" s="526" t="s">
        <v>227</v>
      </c>
      <c r="W81" s="527">
        <f>IF(V81=Tablas!$B$2,Tablas!$C$2,VLOOKUP(V81,Tablas!$B$2:$C$13,2,FALSE))</f>
        <v>2</v>
      </c>
      <c r="X81" s="528">
        <f>VLOOKUP(W81,Tablas!$A$2:$C$13,3,FALSE)</f>
        <v>2</v>
      </c>
      <c r="Y81" s="529">
        <f t="shared" si="209"/>
        <v>0</v>
      </c>
      <c r="Z81" s="529" t="str">
        <f t="shared" si="210"/>
        <v/>
      </c>
      <c r="AA81" s="529" t="str">
        <f t="shared" si="211"/>
        <v/>
      </c>
      <c r="AB81" s="529" t="str">
        <f t="shared" si="212"/>
        <v/>
      </c>
      <c r="AC81" s="529" t="str">
        <f t="shared" si="213"/>
        <v/>
      </c>
      <c r="AD81" s="529" t="str">
        <f t="shared" si="214"/>
        <v/>
      </c>
    </row>
    <row r="82" spans="1:30" s="524" customFormat="1" ht="15" customHeight="1" thickBot="1" x14ac:dyDescent="0.25">
      <c r="A82" s="815"/>
      <c r="B82" s="817"/>
      <c r="C82" s="437" t="s">
        <v>324</v>
      </c>
      <c r="D82" s="501"/>
      <c r="E82" s="454" t="s">
        <v>332</v>
      </c>
      <c r="F82" s="770"/>
      <c r="G82" s="477"/>
      <c r="H82" s="477"/>
      <c r="I82" s="477"/>
      <c r="J82" s="477"/>
      <c r="K82" s="502"/>
      <c r="L82" s="502"/>
      <c r="M82" s="502"/>
      <c r="N82" s="502"/>
      <c r="O82" s="502"/>
      <c r="P82" s="502"/>
      <c r="Q82" s="477">
        <v>1</v>
      </c>
      <c r="R82" s="503"/>
      <c r="S82" s="512">
        <f t="shared" si="206"/>
        <v>1</v>
      </c>
      <c r="T82" s="525">
        <f t="shared" si="207"/>
        <v>0</v>
      </c>
      <c r="U82" s="530">
        <f t="shared" si="208"/>
        <v>0</v>
      </c>
      <c r="V82" s="526" t="s">
        <v>229</v>
      </c>
      <c r="W82" s="527">
        <f>IF(V82=Tablas!$B$2,Tablas!$C$2,VLOOKUP(V82,Tablas!$B$2:$C$13,2,FALSE))</f>
        <v>4</v>
      </c>
      <c r="X82" s="528">
        <f>VLOOKUP(W82,Tablas!$A$2:$C$13,3,FALSE)</f>
        <v>4</v>
      </c>
      <c r="Y82" s="529" t="str">
        <f t="shared" ref="Y82:Y83" si="215">IF($W82=2,($T82),"")</f>
        <v/>
      </c>
      <c r="Z82" s="529" t="str">
        <f t="shared" ref="Z82:Z83" si="216">IF($W82=3,($T82),"")</f>
        <v/>
      </c>
      <c r="AA82" s="529">
        <f t="shared" ref="AA82:AA83" si="217">IF($W82=4,($T82),"")</f>
        <v>0</v>
      </c>
      <c r="AB82" s="529" t="str">
        <f t="shared" ref="AB82:AB83" si="218">IF($W82=5,($T82),"")</f>
        <v/>
      </c>
      <c r="AC82" s="529" t="str">
        <f t="shared" ref="AC82:AC83" si="219">IF($W82=6,($T82),"")</f>
        <v/>
      </c>
      <c r="AD82" s="529" t="str">
        <f t="shared" ref="AD82:AD83" si="220">IF($W82=7,($T82),"")</f>
        <v/>
      </c>
    </row>
    <row r="83" spans="1:30" s="524" customFormat="1" ht="15" customHeight="1" thickBot="1" x14ac:dyDescent="0.25">
      <c r="A83" s="815"/>
      <c r="B83" s="817"/>
      <c r="C83" s="437" t="s">
        <v>325</v>
      </c>
      <c r="D83" s="501"/>
      <c r="E83" s="454"/>
      <c r="F83" s="770"/>
      <c r="G83" s="477"/>
      <c r="H83" s="477"/>
      <c r="I83" s="477"/>
      <c r="J83" s="477"/>
      <c r="K83" s="502"/>
      <c r="L83" s="502"/>
      <c r="M83" s="502"/>
      <c r="N83" s="502"/>
      <c r="O83" s="502"/>
      <c r="P83" s="502"/>
      <c r="Q83" s="477">
        <v>1</v>
      </c>
      <c r="R83" s="503"/>
      <c r="S83" s="481">
        <f t="shared" si="206"/>
        <v>1</v>
      </c>
      <c r="T83" s="525">
        <f t="shared" si="207"/>
        <v>0</v>
      </c>
      <c r="U83" s="530">
        <f t="shared" si="208"/>
        <v>0</v>
      </c>
      <c r="V83" s="526" t="s">
        <v>227</v>
      </c>
      <c r="W83" s="527">
        <f>IF(V83=Tablas!$B$2,Tablas!$C$2,VLOOKUP(V83,Tablas!$B$2:$C$13,2,FALSE))</f>
        <v>2</v>
      </c>
      <c r="X83" s="528">
        <f>VLOOKUP(W83,Tablas!$A$2:$C$13,3,FALSE)</f>
        <v>2</v>
      </c>
      <c r="Y83" s="529">
        <f t="shared" si="215"/>
        <v>0</v>
      </c>
      <c r="Z83" s="529" t="str">
        <f t="shared" si="216"/>
        <v/>
      </c>
      <c r="AA83" s="529" t="str">
        <f t="shared" si="217"/>
        <v/>
      </c>
      <c r="AB83" s="529" t="str">
        <f t="shared" si="218"/>
        <v/>
      </c>
      <c r="AC83" s="529" t="str">
        <f t="shared" si="219"/>
        <v/>
      </c>
      <c r="AD83" s="529" t="str">
        <f t="shared" si="220"/>
        <v/>
      </c>
    </row>
    <row r="84" spans="1:30" s="524" customFormat="1" ht="15" customHeight="1" thickBot="1" x14ac:dyDescent="0.25">
      <c r="A84" s="815"/>
      <c r="B84" s="817"/>
      <c r="C84" s="474" t="s">
        <v>326</v>
      </c>
      <c r="D84" s="482"/>
      <c r="E84" s="476" t="s">
        <v>332</v>
      </c>
      <c r="F84" s="770"/>
      <c r="G84" s="479"/>
      <c r="H84" s="502"/>
      <c r="I84" s="477">
        <v>1</v>
      </c>
      <c r="J84" s="477"/>
      <c r="K84" s="502"/>
      <c r="L84" s="502"/>
      <c r="M84" s="502"/>
      <c r="N84" s="502"/>
      <c r="O84" s="477"/>
      <c r="P84" s="477">
        <v>1</v>
      </c>
      <c r="Q84" s="477"/>
      <c r="R84" s="480"/>
      <c r="S84" s="481">
        <f t="shared" si="206"/>
        <v>2</v>
      </c>
      <c r="T84" s="525">
        <f t="shared" si="207"/>
        <v>0</v>
      </c>
      <c r="U84" s="530">
        <f t="shared" si="208"/>
        <v>0</v>
      </c>
      <c r="V84" s="526" t="s">
        <v>229</v>
      </c>
      <c r="W84" s="527">
        <f>IF(V84=Tablas!$B$2,Tablas!$C$2,VLOOKUP(V84,Tablas!$B$2:$C$13,2,FALSE))</f>
        <v>4</v>
      </c>
      <c r="X84" s="528">
        <f>VLOOKUP(W84,Tablas!$A$2:$C$13,3,FALSE)</f>
        <v>4</v>
      </c>
      <c r="Y84" s="529" t="str">
        <f t="shared" ref="Y84:Y85" si="221">IF($W84=2,($T84),"")</f>
        <v/>
      </c>
      <c r="Z84" s="529" t="str">
        <f t="shared" ref="Z84:Z85" si="222">IF($W84=3,($T84),"")</f>
        <v/>
      </c>
      <c r="AA84" s="529">
        <f t="shared" ref="AA84:AA85" si="223">IF($W84=4,($T84),"")</f>
        <v>0</v>
      </c>
      <c r="AB84" s="529" t="str">
        <f t="shared" ref="AB84:AB85" si="224">IF($W84=5,($T84),"")</f>
        <v/>
      </c>
      <c r="AC84" s="529" t="str">
        <f t="shared" ref="AC84:AC85" si="225">IF($W84=6,($T84),"")</f>
        <v/>
      </c>
      <c r="AD84" s="529" t="str">
        <f t="shared" ref="AD84:AD85" si="226">IF($W84=7,($T84),"")</f>
        <v/>
      </c>
    </row>
    <row r="85" spans="1:30" s="524" customFormat="1" ht="15" customHeight="1" thickBot="1" x14ac:dyDescent="0.25">
      <c r="A85" s="815"/>
      <c r="B85" s="523"/>
      <c r="C85" s="474" t="s">
        <v>327</v>
      </c>
      <c r="D85" s="482"/>
      <c r="E85" s="476"/>
      <c r="F85" s="770"/>
      <c r="G85" s="479"/>
      <c r="H85" s="502"/>
      <c r="I85" s="477">
        <v>1</v>
      </c>
      <c r="J85" s="477"/>
      <c r="K85" s="502"/>
      <c r="L85" s="502"/>
      <c r="M85" s="502"/>
      <c r="N85" s="502"/>
      <c r="O85" s="477"/>
      <c r="P85" s="477">
        <v>1</v>
      </c>
      <c r="Q85" s="477"/>
      <c r="R85" s="480"/>
      <c r="S85" s="481">
        <f t="shared" si="206"/>
        <v>2</v>
      </c>
      <c r="T85" s="525">
        <f t="shared" si="207"/>
        <v>0</v>
      </c>
      <c r="U85" s="530">
        <f t="shared" si="208"/>
        <v>0</v>
      </c>
      <c r="V85" s="526" t="s">
        <v>227</v>
      </c>
      <c r="W85" s="527">
        <f>IF(V85=Tablas!$B$2,Tablas!$C$2,VLOOKUP(V85,Tablas!$B$2:$C$13,2,FALSE))</f>
        <v>2</v>
      </c>
      <c r="X85" s="528">
        <f>VLOOKUP(W85,Tablas!$A$2:$C$13,3,FALSE)</f>
        <v>2</v>
      </c>
      <c r="Y85" s="529">
        <f t="shared" si="221"/>
        <v>0</v>
      </c>
      <c r="Z85" s="529" t="str">
        <f t="shared" si="222"/>
        <v/>
      </c>
      <c r="AA85" s="529" t="str">
        <f t="shared" si="223"/>
        <v/>
      </c>
      <c r="AB85" s="529" t="str">
        <f t="shared" si="224"/>
        <v/>
      </c>
      <c r="AC85" s="529" t="str">
        <f t="shared" si="225"/>
        <v/>
      </c>
      <c r="AD85" s="529" t="str">
        <f t="shared" si="226"/>
        <v/>
      </c>
    </row>
    <row r="86" spans="1:30" s="524" customFormat="1" ht="15.75" thickBot="1" x14ac:dyDescent="0.3">
      <c r="A86" s="815"/>
      <c r="B86" s="819"/>
      <c r="C86" s="483" t="s">
        <v>328</v>
      </c>
      <c r="D86" s="484"/>
      <c r="E86" s="485"/>
      <c r="F86" s="485"/>
      <c r="G86" s="485"/>
      <c r="H86" s="485"/>
      <c r="I86" s="485"/>
      <c r="J86" s="485"/>
      <c r="K86" s="485"/>
      <c r="L86" s="485"/>
      <c r="M86" s="485"/>
      <c r="N86" s="485"/>
      <c r="O86" s="485"/>
      <c r="P86" s="485"/>
      <c r="Q86" s="485"/>
      <c r="R86" s="486"/>
      <c r="S86" s="487"/>
      <c r="T86" s="533">
        <f>SUM(T80:T84)</f>
        <v>0</v>
      </c>
      <c r="U86" s="533">
        <f>SUM(U80:U84)</f>
        <v>0</v>
      </c>
      <c r="V86" s="487"/>
      <c r="W86" s="487"/>
      <c r="X86" s="487"/>
      <c r="Y86" s="533">
        <f t="shared" ref="Y86:AD86" si="227">SUM(Y80:Y84)</f>
        <v>0</v>
      </c>
      <c r="Z86" s="533">
        <f t="shared" si="227"/>
        <v>0</v>
      </c>
      <c r="AA86" s="533">
        <f t="shared" si="227"/>
        <v>0</v>
      </c>
      <c r="AB86" s="533">
        <f t="shared" si="227"/>
        <v>0</v>
      </c>
      <c r="AC86" s="533">
        <f t="shared" si="227"/>
        <v>0</v>
      </c>
      <c r="AD86" s="533">
        <f t="shared" si="227"/>
        <v>0</v>
      </c>
    </row>
    <row r="87" spans="1:30" s="524" customFormat="1" ht="15.75" thickBot="1" x14ac:dyDescent="0.3">
      <c r="A87" s="815"/>
      <c r="B87" s="820"/>
      <c r="C87" s="505" t="s">
        <v>329</v>
      </c>
      <c r="D87" s="513"/>
      <c r="E87" s="514"/>
      <c r="F87" s="515"/>
      <c r="G87" s="516"/>
      <c r="H87" s="516"/>
      <c r="I87" s="517"/>
      <c r="J87" s="516"/>
      <c r="K87" s="516"/>
      <c r="L87" s="516"/>
      <c r="M87" s="516"/>
      <c r="N87" s="516"/>
      <c r="O87" s="516"/>
      <c r="P87" s="516"/>
      <c r="Q87" s="516"/>
      <c r="R87" s="516"/>
      <c r="S87" s="516"/>
      <c r="T87" s="538">
        <f>+T86+T79</f>
        <v>0</v>
      </c>
      <c r="U87" s="538">
        <f>+U86+U79</f>
        <v>0</v>
      </c>
      <c r="V87" s="516"/>
      <c r="W87" s="516"/>
      <c r="X87" s="516"/>
      <c r="Y87" s="538">
        <f t="shared" ref="Y87:AD87" si="228">+Y86+Y79</f>
        <v>0</v>
      </c>
      <c r="Z87" s="538">
        <f t="shared" si="228"/>
        <v>0</v>
      </c>
      <c r="AA87" s="538">
        <f t="shared" si="228"/>
        <v>0</v>
      </c>
      <c r="AB87" s="538">
        <f t="shared" si="228"/>
        <v>0</v>
      </c>
      <c r="AC87" s="538">
        <f t="shared" si="228"/>
        <v>0</v>
      </c>
      <c r="AD87" s="538">
        <f t="shared" si="228"/>
        <v>0</v>
      </c>
    </row>
    <row r="88" spans="1:30" s="524" customFormat="1" ht="15" customHeight="1" thickBot="1" x14ac:dyDescent="0.25">
      <c r="A88" s="815" t="s">
        <v>307</v>
      </c>
      <c r="B88" s="465" t="s">
        <v>308</v>
      </c>
      <c r="C88" s="466" t="s">
        <v>331</v>
      </c>
      <c r="D88" s="292">
        <f>SUM(D4+D25+D46+D67)</f>
        <v>0</v>
      </c>
      <c r="E88" s="467" t="s">
        <v>332</v>
      </c>
      <c r="F88" s="770"/>
      <c r="G88" s="468"/>
      <c r="H88" s="469"/>
      <c r="I88" s="470"/>
      <c r="J88" s="471"/>
      <c r="K88" s="471"/>
      <c r="L88" s="470"/>
      <c r="M88" s="470"/>
      <c r="N88" s="470"/>
      <c r="O88" s="470"/>
      <c r="P88" s="470"/>
      <c r="Q88" s="470"/>
      <c r="R88" s="472"/>
      <c r="S88" s="473">
        <f>SUM(G88:R88)</f>
        <v>0</v>
      </c>
      <c r="T88" s="525">
        <f t="shared" ref="T88:T99" si="229">IF($F88=0,0,($D88/$F88)*$S88)</f>
        <v>0</v>
      </c>
      <c r="U88" s="521">
        <f t="shared" ref="U88:U99" si="230">T88/1700</f>
        <v>0</v>
      </c>
      <c r="V88" s="526" t="s">
        <v>229</v>
      </c>
      <c r="W88" s="527">
        <f>IF(V88=Tablas!$B$2,Tablas!$C$2,VLOOKUP(V88,Tablas!$B$2:$C$13,2,FALSE))</f>
        <v>4</v>
      </c>
      <c r="X88" s="528">
        <f>VLOOKUP(W88,Tablas!$A$2:$C$13,3,FALSE)</f>
        <v>4</v>
      </c>
      <c r="Y88" s="529" t="str">
        <f t="shared" ref="Y88:Y90" si="231">IF($W88=2,($T88),"")</f>
        <v/>
      </c>
      <c r="Z88" s="529" t="str">
        <f t="shared" ref="Z88:Z90" si="232">IF($W88=3,($T88),"")</f>
        <v/>
      </c>
      <c r="AA88" s="529">
        <f t="shared" ref="AA88:AA90" si="233">IF($W88=4,($T88),"")</f>
        <v>0</v>
      </c>
      <c r="AB88" s="529" t="str">
        <f t="shared" ref="AB88:AB90" si="234">IF($W88=5,($T88),"")</f>
        <v/>
      </c>
      <c r="AC88" s="529" t="str">
        <f t="shared" ref="AC88:AC90" si="235">IF($W88=6,($T88),"")</f>
        <v/>
      </c>
      <c r="AD88" s="529" t="str">
        <f t="shared" ref="AD88:AD90" si="236">IF($W88=7,($T88),"")</f>
        <v/>
      </c>
    </row>
    <row r="89" spans="1:30" s="524" customFormat="1" ht="15" customHeight="1" thickBot="1" x14ac:dyDescent="0.25">
      <c r="A89" s="815"/>
      <c r="B89" s="816" t="s">
        <v>309</v>
      </c>
      <c r="C89" s="474" t="s">
        <v>311</v>
      </c>
      <c r="D89" s="333">
        <f>SUM(D5+D26+D47+D68)</f>
        <v>0</v>
      </c>
      <c r="E89" s="476" t="s">
        <v>332</v>
      </c>
      <c r="F89" s="770"/>
      <c r="G89" s="477">
        <v>1</v>
      </c>
      <c r="H89" s="478"/>
      <c r="I89" s="479"/>
      <c r="J89" s="479"/>
      <c r="K89" s="479"/>
      <c r="L89" s="479"/>
      <c r="M89" s="479"/>
      <c r="N89" s="479"/>
      <c r="O89" s="479"/>
      <c r="P89" s="479"/>
      <c r="Q89" s="479"/>
      <c r="R89" s="480"/>
      <c r="S89" s="481">
        <f t="shared" ref="S89:S90" si="237">SUM(G89:R89)/2</f>
        <v>0.5</v>
      </c>
      <c r="T89" s="525">
        <f t="shared" si="229"/>
        <v>0</v>
      </c>
      <c r="U89" s="530">
        <f t="shared" si="230"/>
        <v>0</v>
      </c>
      <c r="V89" s="526" t="s">
        <v>229</v>
      </c>
      <c r="W89" s="527">
        <f>IF(V89=Tablas!$B$2,Tablas!$C$2,VLOOKUP(V89,Tablas!$B$2:$C$13,2,FALSE))</f>
        <v>4</v>
      </c>
      <c r="X89" s="528">
        <f>VLOOKUP(W89,Tablas!$A$2:$C$13,3,FALSE)</f>
        <v>4</v>
      </c>
      <c r="Y89" s="529" t="str">
        <f t="shared" si="231"/>
        <v/>
      </c>
      <c r="Z89" s="529" t="str">
        <f t="shared" si="232"/>
        <v/>
      </c>
      <c r="AA89" s="529">
        <f t="shared" si="233"/>
        <v>0</v>
      </c>
      <c r="AB89" s="529" t="str">
        <f t="shared" si="234"/>
        <v/>
      </c>
      <c r="AC89" s="529" t="str">
        <f t="shared" si="235"/>
        <v/>
      </c>
      <c r="AD89" s="529" t="str">
        <f t="shared" si="236"/>
        <v/>
      </c>
    </row>
    <row r="90" spans="1:30" s="524" customFormat="1" ht="14.25" customHeight="1" thickBot="1" x14ac:dyDescent="0.25">
      <c r="A90" s="815"/>
      <c r="B90" s="817"/>
      <c r="C90" s="474" t="s">
        <v>312</v>
      </c>
      <c r="D90" s="475"/>
      <c r="E90" s="476"/>
      <c r="F90" s="770"/>
      <c r="G90" s="477">
        <v>1</v>
      </c>
      <c r="H90" s="478"/>
      <c r="I90" s="479"/>
      <c r="J90" s="479"/>
      <c r="K90" s="479"/>
      <c r="L90" s="479"/>
      <c r="M90" s="479"/>
      <c r="N90" s="479"/>
      <c r="O90" s="479"/>
      <c r="P90" s="479"/>
      <c r="Q90" s="479"/>
      <c r="R90" s="480"/>
      <c r="S90" s="481">
        <f t="shared" si="237"/>
        <v>0.5</v>
      </c>
      <c r="T90" s="525">
        <f t="shared" si="229"/>
        <v>0</v>
      </c>
      <c r="U90" s="530">
        <f t="shared" si="230"/>
        <v>0</v>
      </c>
      <c r="V90" s="526" t="s">
        <v>227</v>
      </c>
      <c r="W90" s="527">
        <f>IF(V90=Tablas!$B$2,Tablas!$C$2,VLOOKUP(V90,Tablas!$B$2:$C$13,2,FALSE))</f>
        <v>2</v>
      </c>
      <c r="X90" s="528">
        <f>VLOOKUP(W90,Tablas!$A$2:$C$13,3,FALSE)</f>
        <v>2</v>
      </c>
      <c r="Y90" s="529">
        <f t="shared" si="231"/>
        <v>0</v>
      </c>
      <c r="Z90" s="529" t="str">
        <f t="shared" si="232"/>
        <v/>
      </c>
      <c r="AA90" s="529" t="str">
        <f t="shared" si="233"/>
        <v/>
      </c>
      <c r="AB90" s="529" t="str">
        <f t="shared" si="234"/>
        <v/>
      </c>
      <c r="AC90" s="529" t="str">
        <f t="shared" si="235"/>
        <v/>
      </c>
      <c r="AD90" s="529" t="str">
        <f t="shared" si="236"/>
        <v/>
      </c>
    </row>
    <row r="91" spans="1:30" s="524" customFormat="1" ht="14.25" customHeight="1" thickBot="1" x14ac:dyDescent="0.25">
      <c r="A91" s="815"/>
      <c r="B91" s="817"/>
      <c r="C91" s="474" t="s">
        <v>313</v>
      </c>
      <c r="D91" s="333">
        <f>SUM(D7+D28+D49+D70)</f>
        <v>35</v>
      </c>
      <c r="E91" s="476" t="s">
        <v>332</v>
      </c>
      <c r="F91" s="770"/>
      <c r="G91" s="477"/>
      <c r="H91" s="477"/>
      <c r="I91" s="479"/>
      <c r="J91" s="479"/>
      <c r="K91" s="477">
        <v>1</v>
      </c>
      <c r="L91" s="479"/>
      <c r="M91" s="479"/>
      <c r="N91" s="479"/>
      <c r="O91" s="479"/>
      <c r="P91" s="478">
        <v>1</v>
      </c>
      <c r="Q91" s="479"/>
      <c r="R91" s="480"/>
      <c r="S91" s="481">
        <f>SUM(G91:R91)</f>
        <v>2</v>
      </c>
      <c r="T91" s="525">
        <f t="shared" si="229"/>
        <v>0</v>
      </c>
      <c r="U91" s="530">
        <f t="shared" si="230"/>
        <v>0</v>
      </c>
      <c r="V91" s="526" t="s">
        <v>229</v>
      </c>
      <c r="W91" s="527">
        <f>IF(V91=Tablas!$B$2,Tablas!$C$2,VLOOKUP(V91,Tablas!$B$2:$C$13,2,FALSE))</f>
        <v>4</v>
      </c>
      <c r="X91" s="528">
        <f>VLOOKUP(W91,Tablas!$A$2:$C$13,3,FALSE)</f>
        <v>4</v>
      </c>
      <c r="Y91" s="529" t="str">
        <f t="shared" ref="Y91:Y92" si="238">IF($W91=2,($T91),"")</f>
        <v/>
      </c>
      <c r="Z91" s="529" t="str">
        <f t="shared" ref="Z91:Z92" si="239">IF($W91=3,($T91),"")</f>
        <v/>
      </c>
      <c r="AA91" s="529">
        <f t="shared" ref="AA91:AA92" si="240">IF($W91=4,($T91),"")</f>
        <v>0</v>
      </c>
      <c r="AB91" s="529" t="str">
        <f t="shared" ref="AB91:AB92" si="241">IF($W91=5,($T91),"")</f>
        <v/>
      </c>
      <c r="AC91" s="529" t="str">
        <f t="shared" ref="AC91:AC92" si="242">IF($W91=6,($T91),"")</f>
        <v/>
      </c>
      <c r="AD91" s="529" t="str">
        <f t="shared" ref="AD91:AD92" si="243">IF($W91=7,($T91),"")</f>
        <v/>
      </c>
    </row>
    <row r="92" spans="1:30" s="524" customFormat="1" ht="14.25" customHeight="1" thickBot="1" x14ac:dyDescent="0.25">
      <c r="A92" s="815"/>
      <c r="B92" s="817"/>
      <c r="C92" s="474" t="s">
        <v>314</v>
      </c>
      <c r="D92" s="475"/>
      <c r="E92" s="476"/>
      <c r="F92" s="770"/>
      <c r="G92" s="477">
        <v>1</v>
      </c>
      <c r="H92" s="478"/>
      <c r="I92" s="479"/>
      <c r="J92" s="479"/>
      <c r="K92" s="479"/>
      <c r="L92" s="479"/>
      <c r="M92" s="479"/>
      <c r="N92" s="479"/>
      <c r="O92" s="479"/>
      <c r="P92" s="479"/>
      <c r="Q92" s="479"/>
      <c r="R92" s="480"/>
      <c r="S92" s="481">
        <f t="shared" ref="S92:S96" si="244">SUM(G92:R92)/2</f>
        <v>0.5</v>
      </c>
      <c r="T92" s="525">
        <f t="shared" si="229"/>
        <v>0</v>
      </c>
      <c r="U92" s="530">
        <f t="shared" si="230"/>
        <v>0</v>
      </c>
      <c r="V92" s="526" t="s">
        <v>227</v>
      </c>
      <c r="W92" s="527">
        <f>IF(V92=Tablas!$B$2,Tablas!$C$2,VLOOKUP(V92,Tablas!$B$2:$C$13,2,FALSE))</f>
        <v>2</v>
      </c>
      <c r="X92" s="528">
        <f>VLOOKUP(W92,Tablas!$A$2:$C$13,3,FALSE)</f>
        <v>2</v>
      </c>
      <c r="Y92" s="529">
        <f t="shared" si="238"/>
        <v>0</v>
      </c>
      <c r="Z92" s="529" t="str">
        <f t="shared" si="239"/>
        <v/>
      </c>
      <c r="AA92" s="529" t="str">
        <f t="shared" si="240"/>
        <v/>
      </c>
      <c r="AB92" s="529" t="str">
        <f t="shared" si="241"/>
        <v/>
      </c>
      <c r="AC92" s="529" t="str">
        <f t="shared" si="242"/>
        <v/>
      </c>
      <c r="AD92" s="529" t="str">
        <f t="shared" si="243"/>
        <v/>
      </c>
    </row>
    <row r="93" spans="1:30" s="524" customFormat="1" ht="15" customHeight="1" thickBot="1" x14ac:dyDescent="0.25">
      <c r="A93" s="815"/>
      <c r="B93" s="817"/>
      <c r="C93" s="474" t="s">
        <v>315</v>
      </c>
      <c r="D93" s="333">
        <f>SUM(D9+D30+D51+D72)</f>
        <v>1772</v>
      </c>
      <c r="E93" s="476" t="s">
        <v>332</v>
      </c>
      <c r="F93" s="770"/>
      <c r="G93" s="478">
        <v>1</v>
      </c>
      <c r="H93" s="477"/>
      <c r="I93" s="479"/>
      <c r="J93" s="479"/>
      <c r="K93" s="479"/>
      <c r="L93" s="479"/>
      <c r="M93" s="479"/>
      <c r="N93" s="479"/>
      <c r="O93" s="479"/>
      <c r="P93" s="479"/>
      <c r="Q93" s="479"/>
      <c r="R93" s="480"/>
      <c r="S93" s="481">
        <f t="shared" si="244"/>
        <v>0.5</v>
      </c>
      <c r="T93" s="525">
        <f t="shared" si="229"/>
        <v>0</v>
      </c>
      <c r="U93" s="530">
        <f t="shared" si="230"/>
        <v>0</v>
      </c>
      <c r="V93" s="526" t="s">
        <v>229</v>
      </c>
      <c r="W93" s="527">
        <f>IF(V93=Tablas!$B$2,Tablas!$C$2,VLOOKUP(V93,Tablas!$B$2:$C$13,2,FALSE))</f>
        <v>4</v>
      </c>
      <c r="X93" s="528">
        <f>VLOOKUP(W93,Tablas!$A$2:$C$13,3,FALSE)</f>
        <v>4</v>
      </c>
      <c r="Y93" s="529" t="str">
        <f t="shared" ref="Y93:Y94" si="245">IF($W93=2,($T93),"")</f>
        <v/>
      </c>
      <c r="Z93" s="529" t="str">
        <f t="shared" ref="Z93:Z94" si="246">IF($W93=3,($T93),"")</f>
        <v/>
      </c>
      <c r="AA93" s="529">
        <f t="shared" ref="AA93:AA94" si="247">IF($W93=4,($T93),"")</f>
        <v>0</v>
      </c>
      <c r="AB93" s="529" t="str">
        <f t="shared" ref="AB93:AB94" si="248">IF($W93=5,($T93),"")</f>
        <v/>
      </c>
      <c r="AC93" s="529" t="str">
        <f t="shared" ref="AC93:AC94" si="249">IF($W93=6,($T93),"")</f>
        <v/>
      </c>
      <c r="AD93" s="529" t="str">
        <f t="shared" ref="AD93:AD94" si="250">IF($W93=7,($T93),"")</f>
        <v/>
      </c>
    </row>
    <row r="94" spans="1:30" s="524" customFormat="1" ht="14.25" customHeight="1" thickBot="1" x14ac:dyDescent="0.25">
      <c r="A94" s="815"/>
      <c r="B94" s="817"/>
      <c r="C94" s="474" t="s">
        <v>316</v>
      </c>
      <c r="D94" s="333">
        <f>SUM(D10+D31+D52+D73)</f>
        <v>1423</v>
      </c>
      <c r="E94" s="476"/>
      <c r="F94" s="770"/>
      <c r="G94" s="477">
        <v>1</v>
      </c>
      <c r="H94" s="478"/>
      <c r="I94" s="479"/>
      <c r="J94" s="479"/>
      <c r="K94" s="479"/>
      <c r="L94" s="479"/>
      <c r="M94" s="479"/>
      <c r="N94" s="479"/>
      <c r="O94" s="479"/>
      <c r="P94" s="479"/>
      <c r="Q94" s="479"/>
      <c r="R94" s="480"/>
      <c r="S94" s="481">
        <f t="shared" si="244"/>
        <v>0.5</v>
      </c>
      <c r="T94" s="525">
        <f t="shared" si="229"/>
        <v>0</v>
      </c>
      <c r="U94" s="530">
        <f t="shared" si="230"/>
        <v>0</v>
      </c>
      <c r="V94" s="526" t="s">
        <v>227</v>
      </c>
      <c r="W94" s="527">
        <f>IF(V94=Tablas!$B$2,Tablas!$C$2,VLOOKUP(V94,Tablas!$B$2:$C$13,2,FALSE))</f>
        <v>2</v>
      </c>
      <c r="X94" s="528">
        <f>VLOOKUP(W94,Tablas!$A$2:$C$13,3,FALSE)</f>
        <v>2</v>
      </c>
      <c r="Y94" s="529">
        <f t="shared" si="245"/>
        <v>0</v>
      </c>
      <c r="Z94" s="529" t="str">
        <f t="shared" si="246"/>
        <v/>
      </c>
      <c r="AA94" s="529" t="str">
        <f t="shared" si="247"/>
        <v/>
      </c>
      <c r="AB94" s="529" t="str">
        <f t="shared" si="248"/>
        <v/>
      </c>
      <c r="AC94" s="529" t="str">
        <f t="shared" si="249"/>
        <v/>
      </c>
      <c r="AD94" s="529" t="str">
        <f t="shared" si="250"/>
        <v/>
      </c>
    </row>
    <row r="95" spans="1:30" s="524" customFormat="1" ht="15" customHeight="1" thickBot="1" x14ac:dyDescent="0.25">
      <c r="A95" s="815"/>
      <c r="B95" s="817"/>
      <c r="C95" s="474" t="s">
        <v>317</v>
      </c>
      <c r="D95" s="333">
        <f>SUM(D11+D32+D53+D74)</f>
        <v>0</v>
      </c>
      <c r="E95" s="476" t="s">
        <v>332</v>
      </c>
      <c r="F95" s="770"/>
      <c r="G95" s="478"/>
      <c r="H95" s="478">
        <v>1</v>
      </c>
      <c r="I95" s="479"/>
      <c r="J95" s="479"/>
      <c r="K95" s="479"/>
      <c r="L95" s="479"/>
      <c r="M95" s="479"/>
      <c r="N95" s="479"/>
      <c r="O95" s="479"/>
      <c r="P95" s="479"/>
      <c r="Q95" s="479"/>
      <c r="R95" s="480"/>
      <c r="S95" s="481">
        <f t="shared" si="244"/>
        <v>0.5</v>
      </c>
      <c r="T95" s="525">
        <f t="shared" si="229"/>
        <v>0</v>
      </c>
      <c r="U95" s="530">
        <f t="shared" si="230"/>
        <v>0</v>
      </c>
      <c r="V95" s="526" t="s">
        <v>229</v>
      </c>
      <c r="W95" s="527">
        <f>IF(V95=Tablas!$B$2,Tablas!$C$2,VLOOKUP(V95,Tablas!$B$2:$C$13,2,FALSE))</f>
        <v>4</v>
      </c>
      <c r="X95" s="528">
        <f>VLOOKUP(W95,Tablas!$A$2:$C$13,3,FALSE)</f>
        <v>4</v>
      </c>
      <c r="Y95" s="529" t="str">
        <f t="shared" ref="Y95:Y97" si="251">IF($W95=2,($T95),"")</f>
        <v/>
      </c>
      <c r="Z95" s="529" t="str">
        <f t="shared" ref="Z95:Z97" si="252">IF($W95=3,($T95),"")</f>
        <v/>
      </c>
      <c r="AA95" s="529">
        <f t="shared" ref="AA95:AA97" si="253">IF($W95=4,($T95),"")</f>
        <v>0</v>
      </c>
      <c r="AB95" s="529" t="str">
        <f t="shared" ref="AB95:AB97" si="254">IF($W95=5,($T95),"")</f>
        <v/>
      </c>
      <c r="AC95" s="529" t="str">
        <f t="shared" ref="AC95:AC97" si="255">IF($W95=6,($T95),"")</f>
        <v/>
      </c>
      <c r="AD95" s="529" t="str">
        <f t="shared" ref="AD95:AD97" si="256">IF($W95=7,($T95),"")</f>
        <v/>
      </c>
    </row>
    <row r="96" spans="1:30" s="524" customFormat="1" ht="14.25" customHeight="1" thickBot="1" x14ac:dyDescent="0.25">
      <c r="A96" s="815"/>
      <c r="B96" s="817"/>
      <c r="C96" s="474" t="s">
        <v>318</v>
      </c>
      <c r="D96" s="475"/>
      <c r="E96" s="476"/>
      <c r="F96" s="770"/>
      <c r="G96" s="477">
        <v>1</v>
      </c>
      <c r="H96" s="478"/>
      <c r="I96" s="479"/>
      <c r="J96" s="479"/>
      <c r="K96" s="479"/>
      <c r="L96" s="479"/>
      <c r="M96" s="479"/>
      <c r="N96" s="479"/>
      <c r="O96" s="479"/>
      <c r="P96" s="479"/>
      <c r="Q96" s="479"/>
      <c r="R96" s="480"/>
      <c r="S96" s="481">
        <f t="shared" si="244"/>
        <v>0.5</v>
      </c>
      <c r="T96" s="525">
        <f t="shared" si="229"/>
        <v>0</v>
      </c>
      <c r="U96" s="530">
        <f t="shared" si="230"/>
        <v>0</v>
      </c>
      <c r="V96" s="526" t="s">
        <v>227</v>
      </c>
      <c r="W96" s="527">
        <f>IF(V96=Tablas!$B$2,Tablas!$C$2,VLOOKUP(V96,Tablas!$B$2:$C$13,2,FALSE))</f>
        <v>2</v>
      </c>
      <c r="X96" s="528">
        <f>VLOOKUP(W96,Tablas!$A$2:$C$13,3,FALSE)</f>
        <v>2</v>
      </c>
      <c r="Y96" s="529">
        <f t="shared" si="251"/>
        <v>0</v>
      </c>
      <c r="Z96" s="529" t="str">
        <f t="shared" si="252"/>
        <v/>
      </c>
      <c r="AA96" s="529" t="str">
        <f t="shared" si="253"/>
        <v/>
      </c>
      <c r="AB96" s="529" t="str">
        <f t="shared" si="254"/>
        <v/>
      </c>
      <c r="AC96" s="529" t="str">
        <f t="shared" si="255"/>
        <v/>
      </c>
      <c r="AD96" s="529" t="str">
        <f t="shared" si="256"/>
        <v/>
      </c>
    </row>
    <row r="97" spans="1:30" s="524" customFormat="1" ht="15" customHeight="1" thickBot="1" x14ac:dyDescent="0.25">
      <c r="A97" s="815"/>
      <c r="B97" s="817"/>
      <c r="C97" s="474" t="s">
        <v>330</v>
      </c>
      <c r="D97" s="293">
        <f>SUM(D13+D34+D55+D76)</f>
        <v>7</v>
      </c>
      <c r="E97" s="476" t="s">
        <v>332</v>
      </c>
      <c r="F97" s="770"/>
      <c r="G97" s="479"/>
      <c r="H97" s="479"/>
      <c r="I97" s="478"/>
      <c r="J97" s="478"/>
      <c r="K97" s="478"/>
      <c r="L97" s="478"/>
      <c r="M97" s="478"/>
      <c r="N97" s="478"/>
      <c r="O97" s="478"/>
      <c r="P97" s="478"/>
      <c r="Q97" s="478"/>
      <c r="R97" s="480"/>
      <c r="S97" s="481">
        <f t="shared" ref="S97" si="257">SUM(G97:R97)</f>
        <v>0</v>
      </c>
      <c r="T97" s="525">
        <f t="shared" si="229"/>
        <v>0</v>
      </c>
      <c r="U97" s="530">
        <f t="shared" si="230"/>
        <v>0</v>
      </c>
      <c r="V97" s="526" t="s">
        <v>93</v>
      </c>
      <c r="W97" s="527">
        <f>IF(V97=Tablas!$B$2,Tablas!$C$2,VLOOKUP(V97,Tablas!$B$2:$C$13,2,FALSE))</f>
        <v>5</v>
      </c>
      <c r="X97" s="528">
        <f>VLOOKUP(W97,Tablas!$A$2:$C$13,3,FALSE)</f>
        <v>5</v>
      </c>
      <c r="Y97" s="529" t="str">
        <f t="shared" si="251"/>
        <v/>
      </c>
      <c r="Z97" s="529" t="str">
        <f t="shared" si="252"/>
        <v/>
      </c>
      <c r="AA97" s="529" t="str">
        <f t="shared" si="253"/>
        <v/>
      </c>
      <c r="AB97" s="529">
        <f t="shared" si="254"/>
        <v>0</v>
      </c>
      <c r="AC97" s="529" t="str">
        <f t="shared" si="255"/>
        <v/>
      </c>
      <c r="AD97" s="529" t="str">
        <f t="shared" si="256"/>
        <v/>
      </c>
    </row>
    <row r="98" spans="1:30" s="524" customFormat="1" ht="14.25" customHeight="1" thickBot="1" x14ac:dyDescent="0.25">
      <c r="A98" s="815"/>
      <c r="B98" s="817"/>
      <c r="C98" s="474" t="s">
        <v>319</v>
      </c>
      <c r="D98" s="293">
        <f t="shared" ref="D98:D99" si="258">SUM(D14+D35+D56+D77)</f>
        <v>7</v>
      </c>
      <c r="E98" s="476"/>
      <c r="F98" s="770"/>
      <c r="G98" s="477">
        <v>1</v>
      </c>
      <c r="H98" s="478"/>
      <c r="I98" s="479"/>
      <c r="J98" s="479"/>
      <c r="K98" s="479"/>
      <c r="L98" s="479"/>
      <c r="M98" s="479"/>
      <c r="N98" s="479"/>
      <c r="O98" s="479"/>
      <c r="P98" s="479"/>
      <c r="Q98" s="479"/>
      <c r="R98" s="480"/>
      <c r="S98" s="481">
        <f t="shared" ref="S98:S99" si="259">SUM(G98:R98)/2</f>
        <v>0.5</v>
      </c>
      <c r="T98" s="525">
        <f t="shared" si="229"/>
        <v>0</v>
      </c>
      <c r="U98" s="532">
        <f t="shared" si="230"/>
        <v>0</v>
      </c>
      <c r="V98" s="526" t="s">
        <v>227</v>
      </c>
      <c r="W98" s="527">
        <f>IF(V98=Tablas!$B$2,Tablas!$C$2,VLOOKUP(V98,Tablas!$B$2:$C$13,2,FALSE))</f>
        <v>2</v>
      </c>
      <c r="X98" s="528">
        <f>VLOOKUP(W98,Tablas!$A$2:$C$13,3,FALSE)</f>
        <v>2</v>
      </c>
      <c r="Y98" s="529">
        <f t="shared" ref="Y98" si="260">IF($W98=2,($T98),"")</f>
        <v>0</v>
      </c>
      <c r="Z98" s="529" t="str">
        <f t="shared" ref="Z98" si="261">IF($W98=3,($T98),"")</f>
        <v/>
      </c>
      <c r="AA98" s="529" t="str">
        <f t="shared" ref="AA98" si="262">IF($W98=4,($T98),"")</f>
        <v/>
      </c>
      <c r="AB98" s="529" t="str">
        <f t="shared" ref="AB98" si="263">IF($W98=5,($T98),"")</f>
        <v/>
      </c>
      <c r="AC98" s="529" t="str">
        <f t="shared" ref="AC98" si="264">IF($W98=6,($T98),"")</f>
        <v/>
      </c>
      <c r="AD98" s="529" t="str">
        <f t="shared" ref="AD98" si="265">IF($W98=7,($T98),"")</f>
        <v/>
      </c>
    </row>
    <row r="99" spans="1:30" s="524" customFormat="1" ht="14.25" customHeight="1" thickBot="1" x14ac:dyDescent="0.25">
      <c r="A99" s="815"/>
      <c r="B99" s="817"/>
      <c r="C99" s="474" t="s">
        <v>320</v>
      </c>
      <c r="D99" s="293">
        <f t="shared" si="258"/>
        <v>7</v>
      </c>
      <c r="E99" s="476"/>
      <c r="F99" s="770"/>
      <c r="G99" s="477">
        <v>1</v>
      </c>
      <c r="H99" s="478"/>
      <c r="I99" s="479"/>
      <c r="J99" s="479"/>
      <c r="K99" s="479"/>
      <c r="L99" s="479"/>
      <c r="M99" s="479"/>
      <c r="N99" s="479"/>
      <c r="O99" s="479"/>
      <c r="P99" s="479"/>
      <c r="Q99" s="479"/>
      <c r="R99" s="480"/>
      <c r="S99" s="481">
        <f t="shared" si="259"/>
        <v>0.5</v>
      </c>
      <c r="T99" s="525">
        <f t="shared" si="229"/>
        <v>0</v>
      </c>
      <c r="U99" s="530">
        <f t="shared" si="230"/>
        <v>0</v>
      </c>
      <c r="V99" s="526" t="s">
        <v>229</v>
      </c>
      <c r="W99" s="527">
        <f>IF(V99=Tablas!$B$2,Tablas!$C$2,VLOOKUP(V99,Tablas!$B$2:$C$13,2,FALSE))</f>
        <v>4</v>
      </c>
      <c r="X99" s="528">
        <f>VLOOKUP(W99,Tablas!$A$2:$C$13,3,FALSE)</f>
        <v>4</v>
      </c>
      <c r="Y99" s="529" t="str">
        <f t="shared" ref="Y99" si="266">IF($W99=2,($T99),"")</f>
        <v/>
      </c>
      <c r="Z99" s="529" t="str">
        <f t="shared" ref="Z99" si="267">IF($W99=3,($T99),"")</f>
        <v/>
      </c>
      <c r="AA99" s="529">
        <f t="shared" ref="AA99" si="268">IF($W99=4,($T99),"")</f>
        <v>0</v>
      </c>
      <c r="AB99" s="529" t="str">
        <f t="shared" ref="AB99" si="269">IF($W99=5,($T99),"")</f>
        <v/>
      </c>
      <c r="AC99" s="529" t="str">
        <f t="shared" ref="AC99" si="270">IF($W99=6,($T99),"")</f>
        <v/>
      </c>
      <c r="AD99" s="529" t="str">
        <f t="shared" ref="AD99" si="271">IF($W99=7,($T99),"")</f>
        <v/>
      </c>
    </row>
    <row r="100" spans="1:30" s="524" customFormat="1" ht="15.75" thickBot="1" x14ac:dyDescent="0.3">
      <c r="A100" s="815"/>
      <c r="B100" s="818"/>
      <c r="C100" s="483" t="s">
        <v>321</v>
      </c>
      <c r="D100" s="484"/>
      <c r="E100" s="485"/>
      <c r="F100" s="485"/>
      <c r="G100" s="485"/>
      <c r="H100" s="485"/>
      <c r="I100" s="485"/>
      <c r="J100" s="485"/>
      <c r="K100" s="485"/>
      <c r="L100" s="485"/>
      <c r="M100" s="485"/>
      <c r="N100" s="485"/>
      <c r="O100" s="485"/>
      <c r="P100" s="485"/>
      <c r="Q100" s="485"/>
      <c r="R100" s="486"/>
      <c r="S100" s="487"/>
      <c r="T100" s="533">
        <f>SUM(T88:T97)</f>
        <v>0</v>
      </c>
      <c r="U100" s="533">
        <f>SUM(U93:U97)</f>
        <v>0</v>
      </c>
      <c r="V100" s="487"/>
      <c r="W100" s="487"/>
      <c r="X100" s="487"/>
      <c r="Y100" s="533">
        <f t="shared" ref="Y100:AD100" si="272">SUM(Y88:Y97)</f>
        <v>0</v>
      </c>
      <c r="Z100" s="533">
        <f t="shared" si="272"/>
        <v>0</v>
      </c>
      <c r="AA100" s="533">
        <f t="shared" si="272"/>
        <v>0</v>
      </c>
      <c r="AB100" s="533">
        <f t="shared" si="272"/>
        <v>0</v>
      </c>
      <c r="AC100" s="533">
        <f t="shared" si="272"/>
        <v>0</v>
      </c>
      <c r="AD100" s="534">
        <f t="shared" si="272"/>
        <v>0</v>
      </c>
    </row>
    <row r="101" spans="1:30" s="524" customFormat="1" ht="15" customHeight="1" thickBot="1" x14ac:dyDescent="0.25">
      <c r="A101" s="815"/>
      <c r="B101" s="816" t="s">
        <v>310</v>
      </c>
      <c r="C101" s="488" t="s">
        <v>322</v>
      </c>
      <c r="D101" s="293">
        <f>SUM(D17+D38+D59+D80)</f>
        <v>974.33</v>
      </c>
      <c r="E101" s="467" t="s">
        <v>332</v>
      </c>
      <c r="F101" s="770"/>
      <c r="G101" s="477"/>
      <c r="H101" s="477">
        <v>1</v>
      </c>
      <c r="I101" s="477"/>
      <c r="J101" s="477"/>
      <c r="K101" s="470"/>
      <c r="L101" s="470"/>
      <c r="M101" s="470"/>
      <c r="N101" s="470"/>
      <c r="O101" s="470"/>
      <c r="P101" s="470"/>
      <c r="Q101" s="477"/>
      <c r="R101" s="511"/>
      <c r="S101" s="512">
        <f t="shared" ref="S101:S106" si="273">SUM(G101:R101)</f>
        <v>1</v>
      </c>
      <c r="T101" s="525">
        <f t="shared" ref="T101:T106" si="274">IF($F101=0,0,($D101/$F101)*$S101)</f>
        <v>0</v>
      </c>
      <c r="U101" s="521">
        <f t="shared" ref="U101:U106" si="275">T101/1700</f>
        <v>0</v>
      </c>
      <c r="V101" s="526" t="s">
        <v>229</v>
      </c>
      <c r="W101" s="527">
        <f>IF(V101=Tablas!$B$2,Tablas!$C$2,VLOOKUP(V101,Tablas!$B$2:$C$13,2,FALSE))</f>
        <v>4</v>
      </c>
      <c r="X101" s="528">
        <f>VLOOKUP(W101,Tablas!$A$2:$C$13,3,FALSE)</f>
        <v>4</v>
      </c>
      <c r="Y101" s="529" t="str">
        <f t="shared" ref="Y101:Y102" si="276">IF($W101=2,($T101),"")</f>
        <v/>
      </c>
      <c r="Z101" s="529" t="str">
        <f t="shared" ref="Z101:Z102" si="277">IF($W101=3,($T101),"")</f>
        <v/>
      </c>
      <c r="AA101" s="529">
        <f t="shared" ref="AA101:AA102" si="278">IF($W101=4,($T101),"")</f>
        <v>0</v>
      </c>
      <c r="AB101" s="529" t="str">
        <f t="shared" ref="AB101:AB102" si="279">IF($W101=5,($T101),"")</f>
        <v/>
      </c>
      <c r="AC101" s="529" t="str">
        <f t="shared" ref="AC101:AC102" si="280">IF($W101=6,($T101),"")</f>
        <v/>
      </c>
      <c r="AD101" s="529" t="str">
        <f t="shared" ref="AD101:AD102" si="281">IF($W101=7,($T101),"")</f>
        <v/>
      </c>
    </row>
    <row r="102" spans="1:30" s="524" customFormat="1" ht="15" customHeight="1" thickBot="1" x14ac:dyDescent="0.25">
      <c r="A102" s="815"/>
      <c r="B102" s="817"/>
      <c r="C102" s="443" t="s">
        <v>323</v>
      </c>
      <c r="D102" s="293">
        <f>SUM(D18+D39+D60+D81)</f>
        <v>975</v>
      </c>
      <c r="E102" s="496"/>
      <c r="F102" s="770"/>
      <c r="G102" s="497"/>
      <c r="H102" s="497">
        <v>1</v>
      </c>
      <c r="I102" s="497"/>
      <c r="J102" s="497"/>
      <c r="K102" s="498"/>
      <c r="L102" s="498"/>
      <c r="M102" s="498"/>
      <c r="N102" s="498"/>
      <c r="O102" s="498"/>
      <c r="P102" s="498"/>
      <c r="Q102" s="497"/>
      <c r="R102" s="499"/>
      <c r="S102" s="500">
        <f t="shared" si="273"/>
        <v>1</v>
      </c>
      <c r="T102" s="525">
        <f t="shared" si="274"/>
        <v>0</v>
      </c>
      <c r="U102" s="536">
        <f t="shared" si="275"/>
        <v>0</v>
      </c>
      <c r="V102" s="526" t="s">
        <v>227</v>
      </c>
      <c r="W102" s="527">
        <f>IF(V102=Tablas!$B$2,Tablas!$C$2,VLOOKUP(V102,Tablas!$B$2:$C$13,2,FALSE))</f>
        <v>2</v>
      </c>
      <c r="X102" s="528">
        <f>VLOOKUP(W102,Tablas!$A$2:$C$13,3,FALSE)</f>
        <v>2</v>
      </c>
      <c r="Y102" s="529">
        <f t="shared" si="276"/>
        <v>0</v>
      </c>
      <c r="Z102" s="529" t="str">
        <f t="shared" si="277"/>
        <v/>
      </c>
      <c r="AA102" s="529" t="str">
        <f t="shared" si="278"/>
        <v/>
      </c>
      <c r="AB102" s="529" t="str">
        <f t="shared" si="279"/>
        <v/>
      </c>
      <c r="AC102" s="529" t="str">
        <f t="shared" si="280"/>
        <v/>
      </c>
      <c r="AD102" s="529" t="str">
        <f t="shared" si="281"/>
        <v/>
      </c>
    </row>
    <row r="103" spans="1:30" s="524" customFormat="1" ht="15" customHeight="1" thickBot="1" x14ac:dyDescent="0.25">
      <c r="A103" s="815"/>
      <c r="B103" s="817"/>
      <c r="C103" s="437" t="s">
        <v>324</v>
      </c>
      <c r="D103" s="293">
        <f>SUM(D19+D40+D61+D82)</f>
        <v>975</v>
      </c>
      <c r="E103" s="454" t="s">
        <v>332</v>
      </c>
      <c r="F103" s="770"/>
      <c r="G103" s="477"/>
      <c r="H103" s="477"/>
      <c r="I103" s="477"/>
      <c r="J103" s="477"/>
      <c r="K103" s="502"/>
      <c r="L103" s="502"/>
      <c r="M103" s="502"/>
      <c r="N103" s="502"/>
      <c r="O103" s="502"/>
      <c r="P103" s="502"/>
      <c r="Q103" s="477">
        <v>1</v>
      </c>
      <c r="R103" s="503"/>
      <c r="S103" s="512">
        <f t="shared" si="273"/>
        <v>1</v>
      </c>
      <c r="T103" s="525">
        <f t="shared" si="274"/>
        <v>0</v>
      </c>
      <c r="U103" s="530">
        <f t="shared" si="275"/>
        <v>0</v>
      </c>
      <c r="V103" s="526" t="s">
        <v>229</v>
      </c>
      <c r="W103" s="527">
        <f>IF(V103=Tablas!$B$2,Tablas!$C$2,VLOOKUP(V103,Tablas!$B$2:$C$13,2,FALSE))</f>
        <v>4</v>
      </c>
      <c r="X103" s="528">
        <f>VLOOKUP(W103,Tablas!$A$2:$C$13,3,FALSE)</f>
        <v>4</v>
      </c>
      <c r="Y103" s="529" t="str">
        <f t="shared" ref="Y103:Y104" si="282">IF($W103=2,($T103),"")</f>
        <v/>
      </c>
      <c r="Z103" s="529" t="str">
        <f t="shared" ref="Z103:Z104" si="283">IF($W103=3,($T103),"")</f>
        <v/>
      </c>
      <c r="AA103" s="529">
        <f t="shared" ref="AA103:AA104" si="284">IF($W103=4,($T103),"")</f>
        <v>0</v>
      </c>
      <c r="AB103" s="529" t="str">
        <f t="shared" ref="AB103:AB104" si="285">IF($W103=5,($T103),"")</f>
        <v/>
      </c>
      <c r="AC103" s="529" t="str">
        <f t="shared" ref="AC103:AC104" si="286">IF($W103=6,($T103),"")</f>
        <v/>
      </c>
      <c r="AD103" s="529" t="str">
        <f t="shared" ref="AD103:AD104" si="287">IF($W103=7,($T103),"")</f>
        <v/>
      </c>
    </row>
    <row r="104" spans="1:30" s="524" customFormat="1" ht="15" customHeight="1" thickBot="1" x14ac:dyDescent="0.25">
      <c r="A104" s="815"/>
      <c r="B104" s="817"/>
      <c r="C104" s="437" t="s">
        <v>325</v>
      </c>
      <c r="D104" s="293">
        <f t="shared" ref="D104:D106" si="288">SUM(D20+D41+D62+D83)</f>
        <v>975</v>
      </c>
      <c r="E104" s="454"/>
      <c r="F104" s="770"/>
      <c r="G104" s="477"/>
      <c r="H104" s="477"/>
      <c r="I104" s="477"/>
      <c r="J104" s="477"/>
      <c r="K104" s="502"/>
      <c r="L104" s="502"/>
      <c r="M104" s="502"/>
      <c r="N104" s="502"/>
      <c r="O104" s="502"/>
      <c r="P104" s="502"/>
      <c r="Q104" s="477">
        <v>1</v>
      </c>
      <c r="R104" s="503"/>
      <c r="S104" s="481">
        <f t="shared" si="273"/>
        <v>1</v>
      </c>
      <c r="T104" s="525">
        <f t="shared" si="274"/>
        <v>0</v>
      </c>
      <c r="U104" s="530">
        <f t="shared" si="275"/>
        <v>0</v>
      </c>
      <c r="V104" s="526" t="s">
        <v>227</v>
      </c>
      <c r="W104" s="527">
        <f>IF(V104=Tablas!$B$2,Tablas!$C$2,VLOOKUP(V104,Tablas!$B$2:$C$13,2,FALSE))</f>
        <v>2</v>
      </c>
      <c r="X104" s="528">
        <f>VLOOKUP(W104,Tablas!$A$2:$C$13,3,FALSE)</f>
        <v>2</v>
      </c>
      <c r="Y104" s="529">
        <f t="shared" si="282"/>
        <v>0</v>
      </c>
      <c r="Z104" s="529" t="str">
        <f t="shared" si="283"/>
        <v/>
      </c>
      <c r="AA104" s="529" t="str">
        <f t="shared" si="284"/>
        <v/>
      </c>
      <c r="AB104" s="529" t="str">
        <f t="shared" si="285"/>
        <v/>
      </c>
      <c r="AC104" s="529" t="str">
        <f t="shared" si="286"/>
        <v/>
      </c>
      <c r="AD104" s="529" t="str">
        <f t="shared" si="287"/>
        <v/>
      </c>
    </row>
    <row r="105" spans="1:30" s="524" customFormat="1" ht="15" customHeight="1" thickBot="1" x14ac:dyDescent="0.25">
      <c r="A105" s="815"/>
      <c r="B105" s="817"/>
      <c r="C105" s="474" t="s">
        <v>326</v>
      </c>
      <c r="D105" s="293">
        <f t="shared" si="288"/>
        <v>1592.33</v>
      </c>
      <c r="E105" s="476" t="s">
        <v>332</v>
      </c>
      <c r="F105" s="770"/>
      <c r="G105" s="479"/>
      <c r="H105" s="502"/>
      <c r="I105" s="477">
        <v>1</v>
      </c>
      <c r="J105" s="477"/>
      <c r="K105" s="502"/>
      <c r="L105" s="502"/>
      <c r="M105" s="502"/>
      <c r="N105" s="502"/>
      <c r="O105" s="477"/>
      <c r="P105" s="477">
        <v>1</v>
      </c>
      <c r="Q105" s="477"/>
      <c r="R105" s="480"/>
      <c r="S105" s="481">
        <f t="shared" si="273"/>
        <v>2</v>
      </c>
      <c r="T105" s="525">
        <f t="shared" si="274"/>
        <v>0</v>
      </c>
      <c r="U105" s="530">
        <f t="shared" si="275"/>
        <v>0</v>
      </c>
      <c r="V105" s="526" t="s">
        <v>229</v>
      </c>
      <c r="W105" s="527">
        <f>IF(V105=Tablas!$B$2,Tablas!$C$2,VLOOKUP(V105,Tablas!$B$2:$C$13,2,FALSE))</f>
        <v>4</v>
      </c>
      <c r="X105" s="528">
        <f>VLOOKUP(W105,Tablas!$A$2:$C$13,3,FALSE)</f>
        <v>4</v>
      </c>
      <c r="Y105" s="529" t="str">
        <f t="shared" ref="Y105:Y106" si="289">IF($W105=2,($T105),"")</f>
        <v/>
      </c>
      <c r="Z105" s="529" t="str">
        <f t="shared" ref="Z105:Z106" si="290">IF($W105=3,($T105),"")</f>
        <v/>
      </c>
      <c r="AA105" s="529">
        <f t="shared" ref="AA105:AA106" si="291">IF($W105=4,($T105),"")</f>
        <v>0</v>
      </c>
      <c r="AB105" s="529" t="str">
        <f t="shared" ref="AB105:AB106" si="292">IF($W105=5,($T105),"")</f>
        <v/>
      </c>
      <c r="AC105" s="529" t="str">
        <f t="shared" ref="AC105:AC106" si="293">IF($W105=6,($T105),"")</f>
        <v/>
      </c>
      <c r="AD105" s="529" t="str">
        <f t="shared" ref="AD105:AD106" si="294">IF($W105=7,($T105),"")</f>
        <v/>
      </c>
    </row>
    <row r="106" spans="1:30" s="524" customFormat="1" ht="15" customHeight="1" thickBot="1" x14ac:dyDescent="0.25">
      <c r="A106" s="815"/>
      <c r="B106" s="523"/>
      <c r="C106" s="474" t="s">
        <v>327</v>
      </c>
      <c r="D106" s="293">
        <f t="shared" si="288"/>
        <v>1592.33</v>
      </c>
      <c r="E106" s="476"/>
      <c r="F106" s="770"/>
      <c r="G106" s="479"/>
      <c r="H106" s="502"/>
      <c r="I106" s="477">
        <v>1</v>
      </c>
      <c r="J106" s="477"/>
      <c r="K106" s="502"/>
      <c r="L106" s="502"/>
      <c r="M106" s="502"/>
      <c r="N106" s="502"/>
      <c r="O106" s="477"/>
      <c r="P106" s="477">
        <v>1</v>
      </c>
      <c r="Q106" s="477"/>
      <c r="R106" s="480"/>
      <c r="S106" s="481">
        <f t="shared" si="273"/>
        <v>2</v>
      </c>
      <c r="T106" s="525">
        <f t="shared" si="274"/>
        <v>0</v>
      </c>
      <c r="U106" s="530">
        <f t="shared" si="275"/>
        <v>0</v>
      </c>
      <c r="V106" s="526" t="s">
        <v>227</v>
      </c>
      <c r="W106" s="527">
        <f>IF(V106=Tablas!$B$2,Tablas!$C$2,VLOOKUP(V106,Tablas!$B$2:$C$13,2,FALSE))</f>
        <v>2</v>
      </c>
      <c r="X106" s="528">
        <f>VLOOKUP(W106,Tablas!$A$2:$C$13,3,FALSE)</f>
        <v>2</v>
      </c>
      <c r="Y106" s="529">
        <f t="shared" si="289"/>
        <v>0</v>
      </c>
      <c r="Z106" s="529" t="str">
        <f t="shared" si="290"/>
        <v/>
      </c>
      <c r="AA106" s="529" t="str">
        <f t="shared" si="291"/>
        <v/>
      </c>
      <c r="AB106" s="529" t="str">
        <f t="shared" si="292"/>
        <v/>
      </c>
      <c r="AC106" s="529" t="str">
        <f t="shared" si="293"/>
        <v/>
      </c>
      <c r="AD106" s="529" t="str">
        <f t="shared" si="294"/>
        <v/>
      </c>
    </row>
    <row r="107" spans="1:30" s="524" customFormat="1" ht="15.75" thickBot="1" x14ac:dyDescent="0.3">
      <c r="A107" s="815"/>
      <c r="B107" s="819"/>
      <c r="C107" s="483" t="s">
        <v>328</v>
      </c>
      <c r="D107" s="484"/>
      <c r="E107" s="485"/>
      <c r="F107" s="485"/>
      <c r="G107" s="485"/>
      <c r="H107" s="485"/>
      <c r="I107" s="485"/>
      <c r="J107" s="485"/>
      <c r="K107" s="485"/>
      <c r="L107" s="485"/>
      <c r="M107" s="485"/>
      <c r="N107" s="485"/>
      <c r="O107" s="485"/>
      <c r="P107" s="485"/>
      <c r="Q107" s="485"/>
      <c r="R107" s="486"/>
      <c r="S107" s="487"/>
      <c r="T107" s="533">
        <f>SUM(T101:T105)</f>
        <v>0</v>
      </c>
      <c r="U107" s="533">
        <f>SUM(U101:U105)</f>
        <v>0</v>
      </c>
      <c r="V107" s="487"/>
      <c r="W107" s="487"/>
      <c r="X107" s="487"/>
      <c r="Y107" s="533">
        <f t="shared" ref="Y107:AD107" si="295">SUM(Y101:Y105)</f>
        <v>0</v>
      </c>
      <c r="Z107" s="533">
        <f t="shared" si="295"/>
        <v>0</v>
      </c>
      <c r="AA107" s="533">
        <f t="shared" si="295"/>
        <v>0</v>
      </c>
      <c r="AB107" s="533">
        <f t="shared" si="295"/>
        <v>0</v>
      </c>
      <c r="AC107" s="533">
        <f t="shared" si="295"/>
        <v>0</v>
      </c>
      <c r="AD107" s="533">
        <f t="shared" si="295"/>
        <v>0</v>
      </c>
    </row>
    <row r="108" spans="1:30" s="524" customFormat="1" ht="15.75" thickBot="1" x14ac:dyDescent="0.3">
      <c r="A108" s="815"/>
      <c r="B108" s="819"/>
      <c r="C108" s="458" t="s">
        <v>329</v>
      </c>
      <c r="D108" s="518"/>
      <c r="E108" s="519"/>
      <c r="F108" s="520"/>
      <c r="G108" s="516"/>
      <c r="H108" s="516"/>
      <c r="I108" s="517"/>
      <c r="J108" s="516"/>
      <c r="K108" s="516"/>
      <c r="L108" s="516"/>
      <c r="M108" s="516"/>
      <c r="N108" s="516"/>
      <c r="O108" s="516"/>
      <c r="P108" s="516"/>
      <c r="Q108" s="516"/>
      <c r="R108" s="516"/>
      <c r="S108" s="516"/>
      <c r="T108" s="538">
        <f>+T107+T100</f>
        <v>0</v>
      </c>
      <c r="U108" s="538">
        <f>+U107+U100</f>
        <v>0</v>
      </c>
      <c r="V108" s="516"/>
      <c r="W108" s="516"/>
      <c r="X108" s="516"/>
      <c r="Y108" s="538">
        <f t="shared" ref="Y108:AD108" si="296">+Y107+Y100</f>
        <v>0</v>
      </c>
      <c r="Z108" s="538">
        <f t="shared" si="296"/>
        <v>0</v>
      </c>
      <c r="AA108" s="538">
        <f t="shared" si="296"/>
        <v>0</v>
      </c>
      <c r="AB108" s="538">
        <f t="shared" si="296"/>
        <v>0</v>
      </c>
      <c r="AC108" s="538">
        <f t="shared" si="296"/>
        <v>0</v>
      </c>
      <c r="AD108" s="538">
        <f t="shared" si="296"/>
        <v>0</v>
      </c>
    </row>
    <row r="111" spans="1:30" x14ac:dyDescent="0.2">
      <c r="E111" s="699"/>
    </row>
  </sheetData>
  <sheetProtection algorithmName="SHA-512" hashValue="AvxIZHLQYoFlGZMFMn70lJu8pSjvtwcvuPCHAPZqQjuiPLw1r9t8uOmwlZiAE8qTkt7tRHdF/vqPJvjl4fbL5Q==" saltValue="pWRLCac4XS6EnGtu20Zadw==" spinCount="100000" sheet="1" objects="1" scenarios="1"/>
  <autoFilter ref="A3:AD108" xr:uid="{2D46F291-31E6-49E1-8B0C-292E02C470D7}"/>
  <mergeCells count="23">
    <mergeCell ref="A88:A108"/>
    <mergeCell ref="B89:B100"/>
    <mergeCell ref="B101:B105"/>
    <mergeCell ref="B107:B108"/>
    <mergeCell ref="A25:A45"/>
    <mergeCell ref="B26:B37"/>
    <mergeCell ref="B38:B42"/>
    <mergeCell ref="B44:B45"/>
    <mergeCell ref="A46:A66"/>
    <mergeCell ref="B47:B58"/>
    <mergeCell ref="B59:B63"/>
    <mergeCell ref="B65:B66"/>
    <mergeCell ref="S1:T1"/>
    <mergeCell ref="U1:Y1"/>
    <mergeCell ref="A67:A87"/>
    <mergeCell ref="B68:B79"/>
    <mergeCell ref="B80:B84"/>
    <mergeCell ref="B86:B87"/>
    <mergeCell ref="C1:R1"/>
    <mergeCell ref="A4:A24"/>
    <mergeCell ref="B23:B24"/>
    <mergeCell ref="B5:B16"/>
    <mergeCell ref="B17:B21"/>
  </mergeCells>
  <hyperlinks>
    <hyperlink ref="A1" location="Inici!A1" display="Inici" xr:uid="{948F91B4-3147-4A34-A285-60C0706964E0}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C65027-180A-4974-93D1-5C03A5F356EF}">
          <x14:formula1>
            <xm:f>Tablas!$B$2:$B$10</xm:f>
          </x14:formula1>
          <xm:sqref>V80:V85 V88:V99 V4:V15 V17:V22 V25:V36 V38:V43 V46:V57 V59:V64 V67:V78 V101:V106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69"/>
  <sheetViews>
    <sheetView zoomScale="130" zoomScaleNormal="130" workbookViewId="0">
      <pane xSplit="2" ySplit="4" topLeftCell="C43" activePane="bottomRight" state="frozen"/>
      <selection pane="topRight" activeCell="C1" sqref="C1"/>
      <selection pane="bottomLeft" activeCell="A5" sqref="A5"/>
      <selection pane="bottomRight" activeCell="F57" sqref="F57:F67"/>
    </sheetView>
  </sheetViews>
  <sheetFormatPr baseColWidth="10" defaultColWidth="11.42578125" defaultRowHeight="15" x14ac:dyDescent="0.25"/>
  <cols>
    <col min="1" max="1" width="17.7109375" style="87" customWidth="1"/>
    <col min="2" max="2" width="19" style="113" customWidth="1"/>
    <col min="3" max="3" width="30.28515625" style="1" customWidth="1"/>
    <col min="4" max="4" width="9.42578125" style="1" bestFit="1" customWidth="1"/>
    <col min="5" max="5" width="8.42578125" style="2" customWidth="1"/>
    <col min="6" max="6" width="12.7109375" style="1" bestFit="1" customWidth="1"/>
    <col min="7" max="7" width="2.42578125" style="2" bestFit="1" customWidth="1"/>
    <col min="8" max="8" width="2.28515625" style="1" bestFit="1" customWidth="1"/>
    <col min="9" max="9" width="3.140625" style="1" bestFit="1" customWidth="1"/>
    <col min="10" max="10" width="2.7109375" style="1" bestFit="1" customWidth="1"/>
    <col min="11" max="11" width="3.140625" style="1" bestFit="1" customWidth="1"/>
    <col min="12" max="13" width="2.140625" style="1" bestFit="1" customWidth="1"/>
    <col min="14" max="14" width="2.7109375" style="1" bestFit="1" customWidth="1"/>
    <col min="15" max="15" width="2.28515625" style="1" bestFit="1" customWidth="1"/>
    <col min="16" max="18" width="2.7109375" style="1" bestFit="1" customWidth="1"/>
    <col min="19" max="19" width="13" style="1" customWidth="1"/>
    <col min="20" max="20" width="10.85546875" style="1" customWidth="1"/>
    <col min="21" max="21" width="10.7109375" style="1" bestFit="1" customWidth="1"/>
    <col min="22" max="22" width="12.85546875" style="1" customWidth="1"/>
    <col min="23" max="24" width="5.42578125" style="1" hidden="1" customWidth="1"/>
    <col min="25" max="25" width="6.42578125" style="1" customWidth="1"/>
    <col min="26" max="26" width="8" style="1" bestFit="1" customWidth="1"/>
    <col min="27" max="27" width="9.42578125" style="1" bestFit="1" customWidth="1"/>
    <col min="28" max="28" width="13.85546875" style="1" customWidth="1"/>
    <col min="29" max="29" width="9.140625" style="1" bestFit="1" customWidth="1"/>
    <col min="30" max="30" width="12.85546875" style="1" customWidth="1"/>
    <col min="31" max="16384" width="11.42578125" style="1"/>
  </cols>
  <sheetData>
    <row r="1" spans="1:30" s="52" customFormat="1" ht="31.35" customHeight="1" x14ac:dyDescent="0.25">
      <c r="A1" s="417" t="s">
        <v>85</v>
      </c>
      <c r="C1" s="782" t="s">
        <v>213</v>
      </c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3" t="s">
        <v>215</v>
      </c>
      <c r="T1" s="783"/>
      <c r="U1" s="784" t="str">
        <f>+'TOTAL '!W3</f>
        <v>Reposicions</v>
      </c>
      <c r="V1" s="784"/>
      <c r="W1" s="784"/>
      <c r="X1" s="784"/>
      <c r="Y1" s="784"/>
    </row>
    <row r="2" spans="1:30" x14ac:dyDescent="0.25">
      <c r="C2" s="1">
        <f>+'TOTAL '!AD43</f>
        <v>0</v>
      </c>
      <c r="E2" s="1"/>
    </row>
    <row r="3" spans="1:30" ht="15.75" thickBot="1" x14ac:dyDescent="0.3"/>
    <row r="4" spans="1:30" s="52" customFormat="1" ht="60.75" thickBot="1" x14ac:dyDescent="0.3">
      <c r="A4" s="91" t="s">
        <v>217</v>
      </c>
      <c r="B4" s="92" t="s">
        <v>218</v>
      </c>
      <c r="C4" s="347" t="s">
        <v>219</v>
      </c>
      <c r="D4" s="91" t="s">
        <v>235</v>
      </c>
      <c r="E4" s="305" t="s">
        <v>220</v>
      </c>
      <c r="F4" s="341" t="s">
        <v>221</v>
      </c>
      <c r="G4" s="92" t="s">
        <v>222</v>
      </c>
      <c r="H4" s="92" t="s">
        <v>60</v>
      </c>
      <c r="I4" s="92" t="s">
        <v>58</v>
      </c>
      <c r="J4" s="92" t="s">
        <v>61</v>
      </c>
      <c r="K4" s="92" t="s">
        <v>58</v>
      </c>
      <c r="L4" s="92" t="s">
        <v>62</v>
      </c>
      <c r="M4" s="92" t="s">
        <v>62</v>
      </c>
      <c r="N4" s="92" t="s">
        <v>61</v>
      </c>
      <c r="O4" s="92" t="s">
        <v>57</v>
      </c>
      <c r="P4" s="92" t="s">
        <v>63</v>
      </c>
      <c r="Q4" s="92" t="s">
        <v>64</v>
      </c>
      <c r="R4" s="92" t="s">
        <v>59</v>
      </c>
      <c r="S4" s="92" t="s">
        <v>223</v>
      </c>
      <c r="T4" s="92" t="s">
        <v>224</v>
      </c>
      <c r="U4" s="92" t="s">
        <v>225</v>
      </c>
      <c r="V4" s="92" t="s">
        <v>226</v>
      </c>
      <c r="Y4" s="305" t="s">
        <v>227</v>
      </c>
      <c r="Z4" s="305" t="s">
        <v>228</v>
      </c>
      <c r="AA4" s="305" t="s">
        <v>229</v>
      </c>
      <c r="AB4" s="305" t="s">
        <v>230</v>
      </c>
      <c r="AC4" s="305" t="s">
        <v>231</v>
      </c>
      <c r="AD4" s="358" t="s">
        <v>120</v>
      </c>
    </row>
    <row r="5" spans="1:30" thickBot="1" x14ac:dyDescent="0.25">
      <c r="A5" s="822" t="s">
        <v>107</v>
      </c>
      <c r="B5" s="824" t="s">
        <v>70</v>
      </c>
      <c r="C5" s="436" t="s">
        <v>345</v>
      </c>
      <c r="D5" s="540"/>
      <c r="E5" s="541"/>
      <c r="F5" s="770"/>
      <c r="G5" s="542"/>
      <c r="H5" s="542"/>
      <c r="I5" s="542"/>
      <c r="J5" s="542"/>
      <c r="K5" s="542"/>
      <c r="L5" s="543"/>
      <c r="M5" s="543"/>
      <c r="N5" s="543"/>
      <c r="O5" s="543"/>
      <c r="P5" s="542"/>
      <c r="Q5" s="542"/>
      <c r="R5" s="544"/>
      <c r="S5" s="545">
        <f>SUM(G5:R5)</f>
        <v>0</v>
      </c>
      <c r="T5" s="525">
        <f t="shared" ref="T5:T15" si="0">IF($F5=0,0,($D5/$F5)*$S5)</f>
        <v>0</v>
      </c>
      <c r="U5" s="546">
        <f>T5/1700</f>
        <v>0</v>
      </c>
      <c r="V5" s="526" t="s">
        <v>227</v>
      </c>
      <c r="W5" s="527">
        <f>IF(V5=Tablas!$B$2,Tablas!$C$2,VLOOKUP(V5,Tablas!$B$2:$C$13,2,FALSE))</f>
        <v>2</v>
      </c>
      <c r="X5" s="528">
        <f>VLOOKUP(W5,Tablas!$A$2:$C$13,3,FALSE)</f>
        <v>2</v>
      </c>
      <c r="Y5" s="529">
        <f t="shared" ref="Y5:Y15" si="1">IF($W5=2,($T5),"")</f>
        <v>0</v>
      </c>
      <c r="Z5" s="529" t="str">
        <f t="shared" ref="Z5:Z15" si="2">IF($W5=3,($T5),"")</f>
        <v/>
      </c>
      <c r="AA5" s="529" t="str">
        <f t="shared" ref="AA5:AA15" si="3">IF($W5=4,($T5),"")</f>
        <v/>
      </c>
      <c r="AB5" s="529" t="str">
        <f t="shared" ref="AB5:AB15" si="4">IF($W5=5,($T5),"")</f>
        <v/>
      </c>
      <c r="AC5" s="529" t="str">
        <f t="shared" ref="AC5:AC15" si="5">IF($W5=6,($T5),"")</f>
        <v/>
      </c>
      <c r="AD5" s="547"/>
    </row>
    <row r="6" spans="1:30" thickBot="1" x14ac:dyDescent="0.25">
      <c r="A6" s="822"/>
      <c r="B6" s="824"/>
      <c r="C6" s="441" t="s">
        <v>334</v>
      </c>
      <c r="D6" s="548"/>
      <c r="E6" s="452"/>
      <c r="F6" s="770"/>
      <c r="G6" s="549"/>
      <c r="H6" s="549"/>
      <c r="I6" s="549"/>
      <c r="J6" s="550"/>
      <c r="K6" s="550"/>
      <c r="L6" s="551"/>
      <c r="M6" s="551"/>
      <c r="N6" s="551"/>
      <c r="O6" s="551"/>
      <c r="P6" s="551"/>
      <c r="Q6" s="551"/>
      <c r="R6" s="552"/>
      <c r="S6" s="553">
        <f>SUM(G6:R6)</f>
        <v>0</v>
      </c>
      <c r="T6" s="525">
        <f t="shared" si="0"/>
        <v>0</v>
      </c>
      <c r="U6" s="554">
        <f>T6/1700</f>
        <v>0</v>
      </c>
      <c r="V6" s="526" t="s">
        <v>227</v>
      </c>
      <c r="W6" s="527">
        <f>IF(V6=Tablas!$B$2,Tablas!$C$2,VLOOKUP(V6,Tablas!$B$2:$C$13,2,FALSE))</f>
        <v>2</v>
      </c>
      <c r="X6" s="528">
        <f>VLOOKUP(W6,Tablas!$A$2:$C$13,3,FALSE)</f>
        <v>2</v>
      </c>
      <c r="Y6" s="529">
        <f t="shared" si="1"/>
        <v>0</v>
      </c>
      <c r="Z6" s="529" t="str">
        <f t="shared" si="2"/>
        <v/>
      </c>
      <c r="AA6" s="529" t="str">
        <f t="shared" si="3"/>
        <v/>
      </c>
      <c r="AB6" s="529" t="str">
        <f t="shared" si="4"/>
        <v/>
      </c>
      <c r="AC6" s="529" t="str">
        <f t="shared" si="5"/>
        <v/>
      </c>
      <c r="AD6" s="555"/>
    </row>
    <row r="7" spans="1:30" s="4" customFormat="1" thickBot="1" x14ac:dyDescent="0.25">
      <c r="A7" s="822"/>
      <c r="B7" s="824"/>
      <c r="C7" s="455" t="s">
        <v>335</v>
      </c>
      <c r="D7" s="556">
        <v>20</v>
      </c>
      <c r="E7" s="557"/>
      <c r="F7" s="770"/>
      <c r="G7" s="558"/>
      <c r="H7" s="558"/>
      <c r="I7" s="558"/>
      <c r="J7" s="559"/>
      <c r="K7" s="559"/>
      <c r="L7" s="560"/>
      <c r="M7" s="560"/>
      <c r="N7" s="560"/>
      <c r="O7" s="560"/>
      <c r="P7" s="560"/>
      <c r="Q7" s="560"/>
      <c r="R7" s="561"/>
      <c r="S7" s="553">
        <v>1</v>
      </c>
      <c r="T7" s="525">
        <f t="shared" si="0"/>
        <v>0</v>
      </c>
      <c r="U7" s="554">
        <f t="shared" ref="U7:U12" si="6">T7/1700</f>
        <v>0</v>
      </c>
      <c r="V7" s="526" t="s">
        <v>227</v>
      </c>
      <c r="W7" s="527">
        <f>IF(V7=Tablas!$B$2,Tablas!$C$2,VLOOKUP(V7,Tablas!$B$2:$C$13,2,FALSE))</f>
        <v>2</v>
      </c>
      <c r="X7" s="528">
        <f>VLOOKUP(W7,Tablas!$A$2:$C$13,3,FALSE)</f>
        <v>2</v>
      </c>
      <c r="Y7" s="529">
        <f t="shared" si="1"/>
        <v>0</v>
      </c>
      <c r="Z7" s="529" t="str">
        <f t="shared" si="2"/>
        <v/>
      </c>
      <c r="AA7" s="529" t="str">
        <f t="shared" si="3"/>
        <v/>
      </c>
      <c r="AB7" s="529" t="str">
        <f t="shared" si="4"/>
        <v/>
      </c>
      <c r="AC7" s="529" t="str">
        <f t="shared" si="5"/>
        <v/>
      </c>
      <c r="AD7" s="562"/>
    </row>
    <row r="8" spans="1:30" s="4" customFormat="1" thickBot="1" x14ac:dyDescent="0.25">
      <c r="A8" s="822"/>
      <c r="B8" s="824"/>
      <c r="C8" s="455" t="s">
        <v>336</v>
      </c>
      <c r="D8" s="556">
        <v>20</v>
      </c>
      <c r="E8" s="557"/>
      <c r="F8" s="770"/>
      <c r="G8" s="558"/>
      <c r="H8" s="558"/>
      <c r="I8" s="558"/>
      <c r="J8" s="559"/>
      <c r="K8" s="559"/>
      <c r="L8" s="560"/>
      <c r="M8" s="560"/>
      <c r="N8" s="560"/>
      <c r="O8" s="560"/>
      <c r="P8" s="560"/>
      <c r="Q8" s="560"/>
      <c r="R8" s="561"/>
      <c r="S8" s="553">
        <v>1</v>
      </c>
      <c r="T8" s="525">
        <f t="shared" si="0"/>
        <v>0</v>
      </c>
      <c r="U8" s="554">
        <f t="shared" si="6"/>
        <v>0</v>
      </c>
      <c r="V8" s="526" t="s">
        <v>229</v>
      </c>
      <c r="W8" s="527">
        <f>IF(V8=Tablas!$B$2,Tablas!$C$2,VLOOKUP(V8,Tablas!$B$2:$C$13,2,FALSE))</f>
        <v>4</v>
      </c>
      <c r="X8" s="528">
        <f>VLOOKUP(W8,Tablas!$A$2:$C$13,3,FALSE)</f>
        <v>4</v>
      </c>
      <c r="Y8" s="529" t="str">
        <f t="shared" si="1"/>
        <v/>
      </c>
      <c r="Z8" s="529" t="str">
        <f t="shared" si="2"/>
        <v/>
      </c>
      <c r="AA8" s="529">
        <f t="shared" si="3"/>
        <v>0</v>
      </c>
      <c r="AB8" s="529" t="str">
        <f t="shared" si="4"/>
        <v/>
      </c>
      <c r="AC8" s="529" t="str">
        <f t="shared" si="5"/>
        <v/>
      </c>
      <c r="AD8" s="547"/>
    </row>
    <row r="9" spans="1:30" s="4" customFormat="1" ht="15" customHeight="1" thickBot="1" x14ac:dyDescent="0.25">
      <c r="A9" s="822"/>
      <c r="B9" s="824"/>
      <c r="C9" s="455" t="s">
        <v>337</v>
      </c>
      <c r="D9" s="556">
        <v>20</v>
      </c>
      <c r="E9" s="557"/>
      <c r="F9" s="770"/>
      <c r="G9" s="558"/>
      <c r="H9" s="558"/>
      <c r="I9" s="558"/>
      <c r="J9" s="559"/>
      <c r="K9" s="559"/>
      <c r="L9" s="560"/>
      <c r="M9" s="560"/>
      <c r="N9" s="560"/>
      <c r="O9" s="560"/>
      <c r="P9" s="560"/>
      <c r="Q9" s="560"/>
      <c r="R9" s="561"/>
      <c r="S9" s="553">
        <v>1</v>
      </c>
      <c r="T9" s="525">
        <f t="shared" si="0"/>
        <v>0</v>
      </c>
      <c r="U9" s="554">
        <f t="shared" si="6"/>
        <v>0</v>
      </c>
      <c r="V9" s="526" t="s">
        <v>227</v>
      </c>
      <c r="W9" s="527">
        <f>IF(V9=Tablas!$B$2,Tablas!$C$2,VLOOKUP(V9,Tablas!$B$2:$C$13,2,FALSE))</f>
        <v>2</v>
      </c>
      <c r="X9" s="528">
        <f>VLOOKUP(W9,Tablas!$A$2:$C$13,3,FALSE)</f>
        <v>2</v>
      </c>
      <c r="Y9" s="529">
        <f t="shared" si="1"/>
        <v>0</v>
      </c>
      <c r="Z9" s="529" t="str">
        <f t="shared" si="2"/>
        <v/>
      </c>
      <c r="AA9" s="529" t="str">
        <f t="shared" si="3"/>
        <v/>
      </c>
      <c r="AB9" s="529" t="str">
        <f t="shared" si="4"/>
        <v/>
      </c>
      <c r="AC9" s="529" t="str">
        <f t="shared" si="5"/>
        <v/>
      </c>
      <c r="AD9" s="547"/>
    </row>
    <row r="10" spans="1:30" s="4" customFormat="1" thickBot="1" x14ac:dyDescent="0.25">
      <c r="A10" s="822"/>
      <c r="B10" s="824"/>
      <c r="C10" s="455" t="s">
        <v>338</v>
      </c>
      <c r="D10" s="556">
        <v>20</v>
      </c>
      <c r="E10" s="557"/>
      <c r="F10" s="770"/>
      <c r="G10" s="558"/>
      <c r="H10" s="558"/>
      <c r="I10" s="558"/>
      <c r="J10" s="559"/>
      <c r="K10" s="559"/>
      <c r="L10" s="560"/>
      <c r="M10" s="560"/>
      <c r="N10" s="560"/>
      <c r="O10" s="560"/>
      <c r="P10" s="560"/>
      <c r="Q10" s="560"/>
      <c r="R10" s="561"/>
      <c r="S10" s="553">
        <v>1</v>
      </c>
      <c r="T10" s="525">
        <f t="shared" si="0"/>
        <v>0</v>
      </c>
      <c r="U10" s="554">
        <f t="shared" si="6"/>
        <v>0</v>
      </c>
      <c r="V10" s="526" t="s">
        <v>229</v>
      </c>
      <c r="W10" s="527">
        <f>IF(V10=Tablas!$B$2,Tablas!$C$2,VLOOKUP(V10,Tablas!$B$2:$C$13,2,FALSE))</f>
        <v>4</v>
      </c>
      <c r="X10" s="528">
        <f>VLOOKUP(W10,Tablas!$A$2:$C$13,3,FALSE)</f>
        <v>4</v>
      </c>
      <c r="Y10" s="529" t="str">
        <f t="shared" si="1"/>
        <v/>
      </c>
      <c r="Z10" s="529" t="str">
        <f t="shared" si="2"/>
        <v/>
      </c>
      <c r="AA10" s="529">
        <f t="shared" si="3"/>
        <v>0</v>
      </c>
      <c r="AB10" s="529" t="str">
        <f t="shared" si="4"/>
        <v/>
      </c>
      <c r="AC10" s="529" t="str">
        <f t="shared" si="5"/>
        <v/>
      </c>
      <c r="AD10" s="547"/>
    </row>
    <row r="11" spans="1:30" s="4" customFormat="1" ht="15" customHeight="1" thickBot="1" x14ac:dyDescent="0.25">
      <c r="A11" s="822"/>
      <c r="B11" s="824"/>
      <c r="C11" s="455" t="s">
        <v>339</v>
      </c>
      <c r="D11" s="556"/>
      <c r="E11" s="557" t="s">
        <v>67</v>
      </c>
      <c r="F11" s="770"/>
      <c r="G11" s="558"/>
      <c r="H11" s="558"/>
      <c r="I11" s="558"/>
      <c r="J11" s="559"/>
      <c r="K11" s="559"/>
      <c r="L11" s="560"/>
      <c r="M11" s="560"/>
      <c r="N11" s="560"/>
      <c r="O11" s="560"/>
      <c r="P11" s="560"/>
      <c r="Q11" s="560"/>
      <c r="R11" s="561"/>
      <c r="S11" s="553">
        <f t="shared" ref="S11:S12" si="7">SUM(G11:R11)</f>
        <v>0</v>
      </c>
      <c r="T11" s="525">
        <f t="shared" si="0"/>
        <v>0</v>
      </c>
      <c r="U11" s="554">
        <f t="shared" si="6"/>
        <v>0</v>
      </c>
      <c r="V11" s="526" t="s">
        <v>227</v>
      </c>
      <c r="W11" s="527">
        <f>IF(V11=Tablas!$B$2,Tablas!$C$2,VLOOKUP(V11,Tablas!$B$2:$C$13,2,FALSE))</f>
        <v>2</v>
      </c>
      <c r="X11" s="528">
        <f>VLOOKUP(W11,Tablas!$A$2:$C$13,3,FALSE)</f>
        <v>2</v>
      </c>
      <c r="Y11" s="529">
        <f t="shared" si="1"/>
        <v>0</v>
      </c>
      <c r="Z11" s="529" t="str">
        <f t="shared" si="2"/>
        <v/>
      </c>
      <c r="AA11" s="529" t="str">
        <f t="shared" si="3"/>
        <v/>
      </c>
      <c r="AB11" s="529" t="str">
        <f t="shared" si="4"/>
        <v/>
      </c>
      <c r="AC11" s="529" t="str">
        <f t="shared" si="5"/>
        <v/>
      </c>
      <c r="AD11" s="547"/>
    </row>
    <row r="12" spans="1:30" s="4" customFormat="1" thickBot="1" x14ac:dyDescent="0.25">
      <c r="A12" s="822"/>
      <c r="B12" s="824"/>
      <c r="C12" s="455" t="s">
        <v>338</v>
      </c>
      <c r="D12" s="556"/>
      <c r="E12" s="557" t="s">
        <v>67</v>
      </c>
      <c r="F12" s="770"/>
      <c r="G12" s="558"/>
      <c r="H12" s="558"/>
      <c r="I12" s="558"/>
      <c r="J12" s="559"/>
      <c r="K12" s="559"/>
      <c r="L12" s="560"/>
      <c r="M12" s="560"/>
      <c r="N12" s="560"/>
      <c r="O12" s="560"/>
      <c r="P12" s="560"/>
      <c r="Q12" s="560"/>
      <c r="R12" s="561"/>
      <c r="S12" s="553">
        <f t="shared" si="7"/>
        <v>0</v>
      </c>
      <c r="T12" s="525">
        <f t="shared" si="0"/>
        <v>0</v>
      </c>
      <c r="U12" s="554">
        <f t="shared" si="6"/>
        <v>0</v>
      </c>
      <c r="V12" s="526" t="s">
        <v>229</v>
      </c>
      <c r="W12" s="527">
        <f>IF(V12=Tablas!$B$2,Tablas!$C$2,VLOOKUP(V12,Tablas!$B$2:$C$13,2,FALSE))</f>
        <v>4</v>
      </c>
      <c r="X12" s="528">
        <f>VLOOKUP(W12,Tablas!$A$2:$C$13,3,FALSE)</f>
        <v>4</v>
      </c>
      <c r="Y12" s="529" t="str">
        <f t="shared" si="1"/>
        <v/>
      </c>
      <c r="Z12" s="529" t="str">
        <f t="shared" si="2"/>
        <v/>
      </c>
      <c r="AA12" s="529">
        <f t="shared" si="3"/>
        <v>0</v>
      </c>
      <c r="AB12" s="529" t="str">
        <f t="shared" si="4"/>
        <v/>
      </c>
      <c r="AC12" s="529" t="str">
        <f t="shared" si="5"/>
        <v/>
      </c>
      <c r="AD12" s="547"/>
    </row>
    <row r="13" spans="1:30" thickBot="1" x14ac:dyDescent="0.25">
      <c r="A13" s="822"/>
      <c r="B13" s="824"/>
      <c r="C13" s="441" t="s">
        <v>340</v>
      </c>
      <c r="D13" s="563">
        <v>240</v>
      </c>
      <c r="E13" s="452"/>
      <c r="F13" s="770"/>
      <c r="G13" s="564"/>
      <c r="H13" s="564"/>
      <c r="I13" s="565">
        <v>1</v>
      </c>
      <c r="J13" s="564"/>
      <c r="K13" s="564"/>
      <c r="L13" s="565">
        <v>1</v>
      </c>
      <c r="M13" s="564"/>
      <c r="N13" s="564"/>
      <c r="O13" s="565">
        <v>1</v>
      </c>
      <c r="P13" s="564"/>
      <c r="Q13" s="564"/>
      <c r="R13" s="566">
        <v>1</v>
      </c>
      <c r="S13" s="553">
        <f>SUM(G13:R13)</f>
        <v>4</v>
      </c>
      <c r="T13" s="525">
        <f t="shared" si="0"/>
        <v>0</v>
      </c>
      <c r="U13" s="554">
        <f>T13/1700</f>
        <v>0</v>
      </c>
      <c r="V13" s="526" t="s">
        <v>227</v>
      </c>
      <c r="W13" s="527">
        <f>IF(V13=Tablas!$B$2,Tablas!$C$2,VLOOKUP(V13,Tablas!$B$2:$C$13,2,FALSE))</f>
        <v>2</v>
      </c>
      <c r="X13" s="528">
        <f>VLOOKUP(W13,Tablas!$A$2:$C$13,3,FALSE)</f>
        <v>2</v>
      </c>
      <c r="Y13" s="529">
        <f t="shared" si="1"/>
        <v>0</v>
      </c>
      <c r="Z13" s="529" t="str">
        <f t="shared" si="2"/>
        <v/>
      </c>
      <c r="AA13" s="529" t="str">
        <f t="shared" si="3"/>
        <v/>
      </c>
      <c r="AB13" s="529" t="str">
        <f t="shared" si="4"/>
        <v/>
      </c>
      <c r="AC13" s="529" t="str">
        <f t="shared" si="5"/>
        <v/>
      </c>
      <c r="AD13" s="547"/>
    </row>
    <row r="14" spans="1:30" thickBot="1" x14ac:dyDescent="0.25">
      <c r="A14" s="822"/>
      <c r="B14" s="824"/>
      <c r="C14" s="441" t="s">
        <v>341</v>
      </c>
      <c r="D14" s="563">
        <v>240</v>
      </c>
      <c r="E14" s="452"/>
      <c r="F14" s="770"/>
      <c r="G14" s="564"/>
      <c r="H14" s="564"/>
      <c r="I14" s="565">
        <v>1</v>
      </c>
      <c r="J14" s="564"/>
      <c r="K14" s="564"/>
      <c r="L14" s="565">
        <v>1</v>
      </c>
      <c r="M14" s="564"/>
      <c r="N14" s="564"/>
      <c r="O14" s="565">
        <v>1</v>
      </c>
      <c r="P14" s="564"/>
      <c r="Q14" s="564"/>
      <c r="R14" s="566">
        <v>1</v>
      </c>
      <c r="S14" s="553">
        <f>SUM(G14:R14)</f>
        <v>4</v>
      </c>
      <c r="T14" s="525">
        <f t="shared" si="0"/>
        <v>0</v>
      </c>
      <c r="U14" s="554">
        <f>T14/1700</f>
        <v>0</v>
      </c>
      <c r="V14" s="526" t="s">
        <v>227</v>
      </c>
      <c r="W14" s="527">
        <f>IF(V14=Tablas!$B$2,Tablas!$C$2,VLOOKUP(V14,Tablas!$B$2:$C$13,2,FALSE))</f>
        <v>2</v>
      </c>
      <c r="X14" s="528">
        <f>VLOOKUP(W14,Tablas!$A$2:$C$13,3,FALSE)</f>
        <v>2</v>
      </c>
      <c r="Y14" s="529">
        <f t="shared" si="1"/>
        <v>0</v>
      </c>
      <c r="Z14" s="529" t="str">
        <f t="shared" si="2"/>
        <v/>
      </c>
      <c r="AA14" s="529" t="str">
        <f t="shared" si="3"/>
        <v/>
      </c>
      <c r="AB14" s="529" t="str">
        <f t="shared" si="4"/>
        <v/>
      </c>
      <c r="AC14" s="529" t="str">
        <f t="shared" si="5"/>
        <v/>
      </c>
      <c r="AD14" s="547"/>
    </row>
    <row r="15" spans="1:30" thickBot="1" x14ac:dyDescent="0.25">
      <c r="A15" s="822"/>
      <c r="B15" s="824"/>
      <c r="C15" s="456" t="s">
        <v>342</v>
      </c>
      <c r="D15" s="567"/>
      <c r="E15" s="568"/>
      <c r="F15" s="770"/>
      <c r="G15" s="569"/>
      <c r="H15" s="569"/>
      <c r="I15" s="570"/>
      <c r="J15" s="569"/>
      <c r="K15" s="569"/>
      <c r="L15" s="569"/>
      <c r="M15" s="569"/>
      <c r="N15" s="569"/>
      <c r="O15" s="570"/>
      <c r="P15" s="569"/>
      <c r="Q15" s="569"/>
      <c r="R15" s="571"/>
      <c r="S15" s="553">
        <f>SUM(G15:R15)</f>
        <v>0</v>
      </c>
      <c r="T15" s="525">
        <f t="shared" si="0"/>
        <v>0</v>
      </c>
      <c r="U15" s="572">
        <f>T15/1700</f>
        <v>0</v>
      </c>
      <c r="V15" s="526" t="s">
        <v>227</v>
      </c>
      <c r="W15" s="527">
        <f>IF(V15=Tablas!$B$2,Tablas!$C$2,VLOOKUP(V15,Tablas!$B$2:$C$13,2,FALSE))</f>
        <v>2</v>
      </c>
      <c r="X15" s="528">
        <f>VLOOKUP(W15,Tablas!$A$2:$C$13,3,FALSE)</f>
        <v>2</v>
      </c>
      <c r="Y15" s="529">
        <f t="shared" si="1"/>
        <v>0</v>
      </c>
      <c r="Z15" s="529" t="str">
        <f t="shared" si="2"/>
        <v/>
      </c>
      <c r="AA15" s="529" t="str">
        <f t="shared" si="3"/>
        <v/>
      </c>
      <c r="AB15" s="529" t="str">
        <f t="shared" si="4"/>
        <v/>
      </c>
      <c r="AC15" s="529" t="str">
        <f t="shared" si="5"/>
        <v/>
      </c>
      <c r="AD15" s="547"/>
    </row>
    <row r="16" spans="1:30" thickBot="1" x14ac:dyDescent="0.25">
      <c r="A16" s="822"/>
      <c r="B16" s="824"/>
      <c r="C16" s="457" t="s">
        <v>343</v>
      </c>
      <c r="D16" s="573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575"/>
      <c r="S16" s="576"/>
      <c r="T16" s="577">
        <f>SUM(T5:T15)</f>
        <v>0</v>
      </c>
      <c r="U16" s="577">
        <f>SUM(U5:U15)</f>
        <v>0</v>
      </c>
      <c r="V16" s="576"/>
      <c r="W16" s="576"/>
      <c r="X16" s="576"/>
      <c r="Y16" s="577">
        <f t="shared" ref="Y16:AD16" si="8">SUM(Y5:Y15)</f>
        <v>0</v>
      </c>
      <c r="Z16" s="577">
        <f t="shared" si="8"/>
        <v>0</v>
      </c>
      <c r="AA16" s="577">
        <f t="shared" si="8"/>
        <v>0</v>
      </c>
      <c r="AB16" s="577">
        <f t="shared" si="8"/>
        <v>0</v>
      </c>
      <c r="AC16" s="577">
        <f t="shared" si="8"/>
        <v>0</v>
      </c>
      <c r="AD16" s="577">
        <f t="shared" si="8"/>
        <v>0</v>
      </c>
    </row>
    <row r="17" spans="1:30" ht="15.75" thickBot="1" x14ac:dyDescent="0.25">
      <c r="A17" s="822"/>
      <c r="B17" s="578"/>
      <c r="C17" s="458" t="s">
        <v>344</v>
      </c>
      <c r="D17" s="518"/>
      <c r="E17" s="519"/>
      <c r="F17" s="520"/>
      <c r="G17" s="579"/>
      <c r="H17" s="579"/>
      <c r="I17" s="580"/>
      <c r="J17" s="579"/>
      <c r="K17" s="579"/>
      <c r="L17" s="579"/>
      <c r="M17" s="579"/>
      <c r="N17" s="579"/>
      <c r="O17" s="579"/>
      <c r="P17" s="579"/>
      <c r="Q17" s="579"/>
      <c r="R17" s="579"/>
      <c r="S17" s="579"/>
      <c r="T17" s="581">
        <f>SUM(T16)</f>
        <v>0</v>
      </c>
      <c r="U17" s="581">
        <f>SUM(U16)</f>
        <v>0</v>
      </c>
      <c r="V17" s="579"/>
      <c r="W17" s="582"/>
      <c r="X17" s="582"/>
      <c r="Y17" s="581">
        <f t="shared" ref="Y17:AD17" si="9">SUM(Y16)</f>
        <v>0</v>
      </c>
      <c r="Z17" s="581">
        <f t="shared" si="9"/>
        <v>0</v>
      </c>
      <c r="AA17" s="581">
        <f t="shared" si="9"/>
        <v>0</v>
      </c>
      <c r="AB17" s="581">
        <f t="shared" si="9"/>
        <v>0</v>
      </c>
      <c r="AC17" s="581">
        <f t="shared" si="9"/>
        <v>0</v>
      </c>
      <c r="AD17" s="581">
        <f t="shared" si="9"/>
        <v>0</v>
      </c>
    </row>
    <row r="18" spans="1:30" thickBot="1" x14ac:dyDescent="0.25">
      <c r="A18" s="822" t="s">
        <v>108</v>
      </c>
      <c r="B18" s="824" t="s">
        <v>70</v>
      </c>
      <c r="C18" s="436" t="s">
        <v>345</v>
      </c>
      <c r="D18" s="540"/>
      <c r="E18" s="541"/>
      <c r="F18" s="770"/>
      <c r="G18" s="542"/>
      <c r="H18" s="542"/>
      <c r="I18" s="542"/>
      <c r="J18" s="542"/>
      <c r="K18" s="542"/>
      <c r="L18" s="543"/>
      <c r="M18" s="543"/>
      <c r="N18" s="543"/>
      <c r="O18" s="543"/>
      <c r="P18" s="542"/>
      <c r="Q18" s="542"/>
      <c r="R18" s="544"/>
      <c r="S18" s="545">
        <f>SUM(G18:R18)</f>
        <v>0</v>
      </c>
      <c r="T18" s="525">
        <f t="shared" ref="T18:T28" si="10">IF($F18=0,0,($D18/$F18)*$S18)</f>
        <v>0</v>
      </c>
      <c r="U18" s="546">
        <f>T18/1700</f>
        <v>0</v>
      </c>
      <c r="V18" s="526" t="s">
        <v>227</v>
      </c>
      <c r="W18" s="527">
        <f>IF(V18=Tablas!$B$2,Tablas!$C$2,VLOOKUP(V18,Tablas!$B$2:$C$13,2,FALSE))</f>
        <v>2</v>
      </c>
      <c r="X18" s="528">
        <f>VLOOKUP(W18,Tablas!$A$2:$C$13,3,FALSE)</f>
        <v>2</v>
      </c>
      <c r="Y18" s="529">
        <f t="shared" ref="Y18:Y21" si="11">IF($W18=2,($T18),"")</f>
        <v>0</v>
      </c>
      <c r="Z18" s="529" t="str">
        <f t="shared" ref="Z18:Z21" si="12">IF($W18=3,($T18),"")</f>
        <v/>
      </c>
      <c r="AA18" s="529" t="str">
        <f t="shared" ref="AA18:AA21" si="13">IF($W18=4,($T18),"")</f>
        <v/>
      </c>
      <c r="AB18" s="529" t="str">
        <f t="shared" ref="AB18:AB21" si="14">IF($W18=5,($T18),"")</f>
        <v/>
      </c>
      <c r="AC18" s="529" t="str">
        <f t="shared" ref="AC18:AC21" si="15">IF($W18=6,($T18),"")</f>
        <v/>
      </c>
      <c r="AD18" s="547"/>
    </row>
    <row r="19" spans="1:30" thickBot="1" x14ac:dyDescent="0.25">
      <c r="A19" s="822"/>
      <c r="B19" s="824"/>
      <c r="C19" s="441" t="s">
        <v>334</v>
      </c>
      <c r="D19" s="548"/>
      <c r="E19" s="452"/>
      <c r="F19" s="770"/>
      <c r="G19" s="549"/>
      <c r="H19" s="549"/>
      <c r="I19" s="549"/>
      <c r="J19" s="550"/>
      <c r="K19" s="550"/>
      <c r="L19" s="551"/>
      <c r="M19" s="551"/>
      <c r="N19" s="551"/>
      <c r="O19" s="551"/>
      <c r="P19" s="551"/>
      <c r="Q19" s="551"/>
      <c r="R19" s="552"/>
      <c r="S19" s="553">
        <f>SUM(G19:R19)</f>
        <v>0</v>
      </c>
      <c r="T19" s="525">
        <f t="shared" si="10"/>
        <v>0</v>
      </c>
      <c r="U19" s="554">
        <f>T19/1700</f>
        <v>0</v>
      </c>
      <c r="V19" s="526" t="s">
        <v>227</v>
      </c>
      <c r="W19" s="527">
        <f>IF(V19=Tablas!$B$2,Tablas!$C$2,VLOOKUP(V19,Tablas!$B$2:$C$13,2,FALSE))</f>
        <v>2</v>
      </c>
      <c r="X19" s="528">
        <f>VLOOKUP(W19,Tablas!$A$2:$C$13,3,FALSE)</f>
        <v>2</v>
      </c>
      <c r="Y19" s="529">
        <f t="shared" si="11"/>
        <v>0</v>
      </c>
      <c r="Z19" s="529" t="str">
        <f t="shared" si="12"/>
        <v/>
      </c>
      <c r="AA19" s="529" t="str">
        <f t="shared" si="13"/>
        <v/>
      </c>
      <c r="AB19" s="529" t="str">
        <f t="shared" si="14"/>
        <v/>
      </c>
      <c r="AC19" s="529" t="str">
        <f t="shared" si="15"/>
        <v/>
      </c>
      <c r="AD19" s="547"/>
    </row>
    <row r="20" spans="1:30" s="4" customFormat="1" thickBot="1" x14ac:dyDescent="0.25">
      <c r="A20" s="822"/>
      <c r="B20" s="824"/>
      <c r="C20" s="455" t="s">
        <v>335</v>
      </c>
      <c r="D20" s="556"/>
      <c r="E20" s="557"/>
      <c r="F20" s="770"/>
      <c r="G20" s="558"/>
      <c r="H20" s="558"/>
      <c r="I20" s="558"/>
      <c r="J20" s="559"/>
      <c r="K20" s="559"/>
      <c r="L20" s="560"/>
      <c r="M20" s="560"/>
      <c r="N20" s="560"/>
      <c r="O20" s="560"/>
      <c r="P20" s="560"/>
      <c r="Q20" s="560"/>
      <c r="R20" s="561"/>
      <c r="S20" s="553">
        <f t="shared" ref="S20:S23" si="16">SUM(G20:R20)</f>
        <v>0</v>
      </c>
      <c r="T20" s="525">
        <f t="shared" si="10"/>
        <v>0</v>
      </c>
      <c r="U20" s="554">
        <f t="shared" ref="U20:U25" si="17">T20/1700</f>
        <v>0</v>
      </c>
      <c r="V20" s="526" t="s">
        <v>227</v>
      </c>
      <c r="W20" s="527">
        <f>IF(V20=Tablas!$B$2,Tablas!$C$2,VLOOKUP(V20,Tablas!$B$2:$C$13,2,FALSE))</f>
        <v>2</v>
      </c>
      <c r="X20" s="528">
        <f>VLOOKUP(W20,Tablas!$A$2:$C$13,3,FALSE)</f>
        <v>2</v>
      </c>
      <c r="Y20" s="529">
        <f t="shared" si="11"/>
        <v>0</v>
      </c>
      <c r="Z20" s="529" t="str">
        <f t="shared" si="12"/>
        <v/>
      </c>
      <c r="AA20" s="529" t="str">
        <f t="shared" si="13"/>
        <v/>
      </c>
      <c r="AB20" s="529" t="str">
        <f t="shared" si="14"/>
        <v/>
      </c>
      <c r="AC20" s="529" t="str">
        <f t="shared" si="15"/>
        <v/>
      </c>
      <c r="AD20" s="547"/>
    </row>
    <row r="21" spans="1:30" s="4" customFormat="1" thickBot="1" x14ac:dyDescent="0.25">
      <c r="A21" s="822"/>
      <c r="B21" s="824"/>
      <c r="C21" s="455" t="s">
        <v>336</v>
      </c>
      <c r="D21" s="556"/>
      <c r="E21" s="557"/>
      <c r="F21" s="770"/>
      <c r="G21" s="558"/>
      <c r="H21" s="558"/>
      <c r="I21" s="558"/>
      <c r="J21" s="559"/>
      <c r="K21" s="559"/>
      <c r="L21" s="560"/>
      <c r="M21" s="560"/>
      <c r="N21" s="560"/>
      <c r="O21" s="560"/>
      <c r="P21" s="560"/>
      <c r="Q21" s="560"/>
      <c r="R21" s="561"/>
      <c r="S21" s="553">
        <f t="shared" si="16"/>
        <v>0</v>
      </c>
      <c r="T21" s="525">
        <f t="shared" si="10"/>
        <v>0</v>
      </c>
      <c r="U21" s="554">
        <f t="shared" si="17"/>
        <v>0</v>
      </c>
      <c r="V21" s="526" t="s">
        <v>229</v>
      </c>
      <c r="W21" s="527">
        <f>IF(V21=Tablas!$B$2,Tablas!$C$2,VLOOKUP(V21,Tablas!$B$2:$C$13,2,FALSE))</f>
        <v>4</v>
      </c>
      <c r="X21" s="528">
        <f>VLOOKUP(W21,Tablas!$A$2:$C$13,3,FALSE)</f>
        <v>4</v>
      </c>
      <c r="Y21" s="529" t="str">
        <f t="shared" si="11"/>
        <v/>
      </c>
      <c r="Z21" s="529" t="str">
        <f t="shared" si="12"/>
        <v/>
      </c>
      <c r="AA21" s="529">
        <f t="shared" si="13"/>
        <v>0</v>
      </c>
      <c r="AB21" s="529" t="str">
        <f t="shared" si="14"/>
        <v/>
      </c>
      <c r="AC21" s="529" t="str">
        <f t="shared" si="15"/>
        <v/>
      </c>
      <c r="AD21" s="547"/>
    </row>
    <row r="22" spans="1:30" s="4" customFormat="1" ht="15" customHeight="1" thickBot="1" x14ac:dyDescent="0.25">
      <c r="A22" s="822"/>
      <c r="B22" s="824"/>
      <c r="C22" s="455" t="s">
        <v>337</v>
      </c>
      <c r="D22" s="556"/>
      <c r="E22" s="557"/>
      <c r="F22" s="770"/>
      <c r="G22" s="558"/>
      <c r="H22" s="558"/>
      <c r="I22" s="558"/>
      <c r="J22" s="559"/>
      <c r="K22" s="559"/>
      <c r="L22" s="560"/>
      <c r="M22" s="560"/>
      <c r="N22" s="560"/>
      <c r="O22" s="560"/>
      <c r="P22" s="560"/>
      <c r="Q22" s="560"/>
      <c r="R22" s="561"/>
      <c r="S22" s="553">
        <f t="shared" si="16"/>
        <v>0</v>
      </c>
      <c r="T22" s="525">
        <f t="shared" si="10"/>
        <v>0</v>
      </c>
      <c r="U22" s="554">
        <f t="shared" si="17"/>
        <v>0</v>
      </c>
      <c r="V22" s="526" t="s">
        <v>227</v>
      </c>
      <c r="W22" s="527">
        <f>IF(V22=Tablas!$B$2,Tablas!$C$2,VLOOKUP(V22,Tablas!$B$2:$C$13,2,FALSE))</f>
        <v>2</v>
      </c>
      <c r="X22" s="528">
        <f>VLOOKUP(W22,Tablas!$A$2:$C$13,3,FALSE)</f>
        <v>2</v>
      </c>
      <c r="Y22" s="529">
        <f t="shared" ref="Y22:Y23" si="18">IF($W22=2,($T22),"")</f>
        <v>0</v>
      </c>
      <c r="Z22" s="529" t="str">
        <f t="shared" ref="Z22:Z23" si="19">IF($W22=3,($T22),"")</f>
        <v/>
      </c>
      <c r="AA22" s="529" t="str">
        <f t="shared" ref="AA22:AA23" si="20">IF($W22=4,($T22),"")</f>
        <v/>
      </c>
      <c r="AB22" s="529" t="str">
        <f t="shared" ref="AB22:AB23" si="21">IF($W22=5,($T22),"")</f>
        <v/>
      </c>
      <c r="AC22" s="529" t="str">
        <f t="shared" ref="AC22:AC23" si="22">IF($W22=6,($T22),"")</f>
        <v/>
      </c>
      <c r="AD22" s="547"/>
    </row>
    <row r="23" spans="1:30" s="4" customFormat="1" thickBot="1" x14ac:dyDescent="0.25">
      <c r="A23" s="822"/>
      <c r="B23" s="824"/>
      <c r="C23" s="455" t="s">
        <v>338</v>
      </c>
      <c r="D23" s="556"/>
      <c r="E23" s="557"/>
      <c r="F23" s="770"/>
      <c r="G23" s="558"/>
      <c r="H23" s="558"/>
      <c r="I23" s="558"/>
      <c r="J23" s="559"/>
      <c r="K23" s="559"/>
      <c r="L23" s="560"/>
      <c r="M23" s="560"/>
      <c r="N23" s="560"/>
      <c r="O23" s="560"/>
      <c r="P23" s="560"/>
      <c r="Q23" s="560"/>
      <c r="R23" s="561"/>
      <c r="S23" s="553">
        <f t="shared" si="16"/>
        <v>0</v>
      </c>
      <c r="T23" s="525">
        <f t="shared" si="10"/>
        <v>0</v>
      </c>
      <c r="U23" s="554">
        <f t="shared" si="17"/>
        <v>0</v>
      </c>
      <c r="V23" s="526" t="s">
        <v>229</v>
      </c>
      <c r="W23" s="527">
        <f>IF(V23=Tablas!$B$2,Tablas!$C$2,VLOOKUP(V23,Tablas!$B$2:$C$13,2,FALSE))</f>
        <v>4</v>
      </c>
      <c r="X23" s="528">
        <f>VLOOKUP(W23,Tablas!$A$2:$C$13,3,FALSE)</f>
        <v>4</v>
      </c>
      <c r="Y23" s="529" t="str">
        <f t="shared" si="18"/>
        <v/>
      </c>
      <c r="Z23" s="529" t="str">
        <f t="shared" si="19"/>
        <v/>
      </c>
      <c r="AA23" s="529">
        <f t="shared" si="20"/>
        <v>0</v>
      </c>
      <c r="AB23" s="529" t="str">
        <f t="shared" si="21"/>
        <v/>
      </c>
      <c r="AC23" s="529" t="str">
        <f t="shared" si="22"/>
        <v/>
      </c>
      <c r="AD23" s="547"/>
    </row>
    <row r="24" spans="1:30" s="4" customFormat="1" ht="15" customHeight="1" thickBot="1" x14ac:dyDescent="0.25">
      <c r="A24" s="822"/>
      <c r="B24" s="824"/>
      <c r="C24" s="455" t="s">
        <v>339</v>
      </c>
      <c r="D24" s="556"/>
      <c r="E24" s="557" t="s">
        <v>67</v>
      </c>
      <c r="F24" s="770"/>
      <c r="G24" s="558"/>
      <c r="H24" s="558"/>
      <c r="I24" s="558"/>
      <c r="J24" s="559"/>
      <c r="K24" s="559"/>
      <c r="L24" s="560"/>
      <c r="M24" s="560"/>
      <c r="N24" s="560"/>
      <c r="O24" s="560"/>
      <c r="P24" s="560"/>
      <c r="Q24" s="560"/>
      <c r="R24" s="561"/>
      <c r="S24" s="553">
        <f t="shared" ref="S24:S25" si="23">SUM(G24:R24)</f>
        <v>0</v>
      </c>
      <c r="T24" s="525">
        <f t="shared" si="10"/>
        <v>0</v>
      </c>
      <c r="U24" s="554">
        <f t="shared" si="17"/>
        <v>0</v>
      </c>
      <c r="V24" s="526" t="s">
        <v>227</v>
      </c>
      <c r="W24" s="527">
        <f>IF(V24=Tablas!$B$2,Tablas!$C$2,VLOOKUP(V24,Tablas!$B$2:$C$13,2,FALSE))</f>
        <v>2</v>
      </c>
      <c r="X24" s="528">
        <f>VLOOKUP(W24,Tablas!$A$2:$C$13,3,FALSE)</f>
        <v>2</v>
      </c>
      <c r="Y24" s="529">
        <f t="shared" ref="Y24:Y25" si="24">IF($W24=2,($T24),"")</f>
        <v>0</v>
      </c>
      <c r="Z24" s="529" t="str">
        <f t="shared" ref="Z24:Z25" si="25">IF($W24=3,($T24),"")</f>
        <v/>
      </c>
      <c r="AA24" s="529" t="str">
        <f t="shared" ref="AA24:AA25" si="26">IF($W24=4,($T24),"")</f>
        <v/>
      </c>
      <c r="AB24" s="529" t="str">
        <f t="shared" ref="AB24:AB25" si="27">IF($W24=5,($T24),"")</f>
        <v/>
      </c>
      <c r="AC24" s="529" t="str">
        <f t="shared" ref="AC24:AC25" si="28">IF($W24=6,($T24),"")</f>
        <v/>
      </c>
      <c r="AD24" s="547"/>
    </row>
    <row r="25" spans="1:30" s="4" customFormat="1" thickBot="1" x14ac:dyDescent="0.25">
      <c r="A25" s="822"/>
      <c r="B25" s="824"/>
      <c r="C25" s="455" t="s">
        <v>338</v>
      </c>
      <c r="D25" s="556"/>
      <c r="E25" s="557" t="s">
        <v>67</v>
      </c>
      <c r="F25" s="770"/>
      <c r="G25" s="558"/>
      <c r="H25" s="558"/>
      <c r="I25" s="558"/>
      <c r="J25" s="559"/>
      <c r="K25" s="559"/>
      <c r="L25" s="560"/>
      <c r="M25" s="560"/>
      <c r="N25" s="560"/>
      <c r="O25" s="560"/>
      <c r="P25" s="560"/>
      <c r="Q25" s="560"/>
      <c r="R25" s="561"/>
      <c r="S25" s="553">
        <f t="shared" si="23"/>
        <v>0</v>
      </c>
      <c r="T25" s="525">
        <f t="shared" si="10"/>
        <v>0</v>
      </c>
      <c r="U25" s="554">
        <f t="shared" si="17"/>
        <v>0</v>
      </c>
      <c r="V25" s="526" t="s">
        <v>229</v>
      </c>
      <c r="W25" s="527">
        <f>IF(V25=Tablas!$B$2,Tablas!$C$2,VLOOKUP(V25,Tablas!$B$2:$C$13,2,FALSE))</f>
        <v>4</v>
      </c>
      <c r="X25" s="528">
        <f>VLOOKUP(W25,Tablas!$A$2:$C$13,3,FALSE)</f>
        <v>4</v>
      </c>
      <c r="Y25" s="529" t="str">
        <f t="shared" si="24"/>
        <v/>
      </c>
      <c r="Z25" s="529" t="str">
        <f t="shared" si="25"/>
        <v/>
      </c>
      <c r="AA25" s="529">
        <f t="shared" si="26"/>
        <v>0</v>
      </c>
      <c r="AB25" s="529" t="str">
        <f t="shared" si="27"/>
        <v/>
      </c>
      <c r="AC25" s="529" t="str">
        <f t="shared" si="28"/>
        <v/>
      </c>
      <c r="AD25" s="547"/>
    </row>
    <row r="26" spans="1:30" thickBot="1" x14ac:dyDescent="0.25">
      <c r="A26" s="822"/>
      <c r="B26" s="824"/>
      <c r="C26" s="441" t="s">
        <v>340</v>
      </c>
      <c r="D26" s="563"/>
      <c r="E26" s="452"/>
      <c r="F26" s="770"/>
      <c r="G26" s="564"/>
      <c r="H26" s="564"/>
      <c r="I26" s="565">
        <v>1</v>
      </c>
      <c r="J26" s="564"/>
      <c r="K26" s="564"/>
      <c r="L26" s="565">
        <v>1</v>
      </c>
      <c r="M26" s="564"/>
      <c r="N26" s="564"/>
      <c r="O26" s="565">
        <v>1</v>
      </c>
      <c r="P26" s="564"/>
      <c r="Q26" s="564"/>
      <c r="R26" s="566">
        <v>1</v>
      </c>
      <c r="S26" s="553">
        <f>SUM(G26:R26)</f>
        <v>4</v>
      </c>
      <c r="T26" s="525">
        <f t="shared" si="10"/>
        <v>0</v>
      </c>
      <c r="U26" s="554">
        <f>T26/1700</f>
        <v>0</v>
      </c>
      <c r="V26" s="526" t="s">
        <v>227</v>
      </c>
      <c r="W26" s="527">
        <f>IF(V26=Tablas!$B$2,Tablas!$C$2,VLOOKUP(V26,Tablas!$B$2:$C$13,2,FALSE))</f>
        <v>2</v>
      </c>
      <c r="X26" s="528">
        <f>VLOOKUP(W26,Tablas!$A$2:$C$13,3,FALSE)</f>
        <v>2</v>
      </c>
      <c r="Y26" s="529">
        <f t="shared" ref="Y26:Y28" si="29">IF($W26=2,($T26),"")</f>
        <v>0</v>
      </c>
      <c r="Z26" s="529" t="str">
        <f t="shared" ref="Z26:Z28" si="30">IF($W26=3,($T26),"")</f>
        <v/>
      </c>
      <c r="AA26" s="529" t="str">
        <f t="shared" ref="AA26:AA28" si="31">IF($W26=4,($T26),"")</f>
        <v/>
      </c>
      <c r="AB26" s="529" t="str">
        <f t="shared" ref="AB26:AB28" si="32">IF($W26=5,($T26),"")</f>
        <v/>
      </c>
      <c r="AC26" s="529" t="str">
        <f t="shared" ref="AC26:AC28" si="33">IF($W26=6,($T26),"")</f>
        <v/>
      </c>
      <c r="AD26" s="547"/>
    </row>
    <row r="27" spans="1:30" thickBot="1" x14ac:dyDescent="0.25">
      <c r="A27" s="822"/>
      <c r="B27" s="824"/>
      <c r="C27" s="441" t="s">
        <v>341</v>
      </c>
      <c r="D27" s="563"/>
      <c r="E27" s="452"/>
      <c r="F27" s="770"/>
      <c r="G27" s="564"/>
      <c r="H27" s="564"/>
      <c r="I27" s="565">
        <v>1</v>
      </c>
      <c r="J27" s="564"/>
      <c r="K27" s="564"/>
      <c r="L27" s="565">
        <v>1</v>
      </c>
      <c r="M27" s="564"/>
      <c r="N27" s="564"/>
      <c r="O27" s="565">
        <v>1</v>
      </c>
      <c r="P27" s="564"/>
      <c r="Q27" s="564"/>
      <c r="R27" s="566">
        <v>1</v>
      </c>
      <c r="S27" s="553">
        <f>SUM(G27:R27)</f>
        <v>4</v>
      </c>
      <c r="T27" s="525">
        <f t="shared" si="10"/>
        <v>0</v>
      </c>
      <c r="U27" s="554">
        <f>T27/1700</f>
        <v>0</v>
      </c>
      <c r="V27" s="526" t="s">
        <v>227</v>
      </c>
      <c r="W27" s="527">
        <f>IF(V27=Tablas!$B$2,Tablas!$C$2,VLOOKUP(V27,Tablas!$B$2:$C$13,2,FALSE))</f>
        <v>2</v>
      </c>
      <c r="X27" s="528">
        <f>VLOOKUP(W27,Tablas!$A$2:$C$13,3,FALSE)</f>
        <v>2</v>
      </c>
      <c r="Y27" s="529">
        <f t="shared" si="29"/>
        <v>0</v>
      </c>
      <c r="Z27" s="529" t="str">
        <f t="shared" si="30"/>
        <v/>
      </c>
      <c r="AA27" s="529" t="str">
        <f t="shared" si="31"/>
        <v/>
      </c>
      <c r="AB27" s="529" t="str">
        <f t="shared" si="32"/>
        <v/>
      </c>
      <c r="AC27" s="529" t="str">
        <f t="shared" si="33"/>
        <v/>
      </c>
      <c r="AD27" s="547"/>
    </row>
    <row r="28" spans="1:30" thickBot="1" x14ac:dyDescent="0.25">
      <c r="A28" s="822"/>
      <c r="B28" s="824"/>
      <c r="C28" s="456" t="s">
        <v>342</v>
      </c>
      <c r="D28" s="567"/>
      <c r="E28" s="568"/>
      <c r="F28" s="770"/>
      <c r="G28" s="569"/>
      <c r="H28" s="569"/>
      <c r="I28" s="570"/>
      <c r="J28" s="569"/>
      <c r="K28" s="569"/>
      <c r="L28" s="569"/>
      <c r="M28" s="569"/>
      <c r="N28" s="569"/>
      <c r="O28" s="570"/>
      <c r="P28" s="569"/>
      <c r="Q28" s="569"/>
      <c r="R28" s="571"/>
      <c r="S28" s="553">
        <f>SUM(G28:R28)</f>
        <v>0</v>
      </c>
      <c r="T28" s="525">
        <f t="shared" si="10"/>
        <v>0</v>
      </c>
      <c r="U28" s="572">
        <f>T28/1700</f>
        <v>0</v>
      </c>
      <c r="V28" s="526" t="s">
        <v>227</v>
      </c>
      <c r="W28" s="527">
        <f>IF(V28=Tablas!$B$2,Tablas!$C$2,VLOOKUP(V28,Tablas!$B$2:$C$13,2,FALSE))</f>
        <v>2</v>
      </c>
      <c r="X28" s="528">
        <f>VLOOKUP(W28,Tablas!$A$2:$C$13,3,FALSE)</f>
        <v>2</v>
      </c>
      <c r="Y28" s="529">
        <f t="shared" si="29"/>
        <v>0</v>
      </c>
      <c r="Z28" s="529" t="str">
        <f t="shared" si="30"/>
        <v/>
      </c>
      <c r="AA28" s="529" t="str">
        <f t="shared" si="31"/>
        <v/>
      </c>
      <c r="AB28" s="529" t="str">
        <f t="shared" si="32"/>
        <v/>
      </c>
      <c r="AC28" s="529" t="str">
        <f t="shared" si="33"/>
        <v/>
      </c>
      <c r="AD28" s="547"/>
    </row>
    <row r="29" spans="1:30" thickBot="1" x14ac:dyDescent="0.25">
      <c r="A29" s="822"/>
      <c r="B29" s="824"/>
      <c r="C29" s="457" t="s">
        <v>343</v>
      </c>
      <c r="D29" s="573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5"/>
      <c r="S29" s="576"/>
      <c r="T29" s="577">
        <f>SUM(T18:T28)</f>
        <v>0</v>
      </c>
      <c r="U29" s="577">
        <f>SUM(U18:U28)</f>
        <v>0</v>
      </c>
      <c r="V29" s="576"/>
      <c r="W29" s="576"/>
      <c r="X29" s="576"/>
      <c r="Y29" s="577">
        <f t="shared" ref="Y29:AD29" si="34">SUM(Y18:Y28)</f>
        <v>0</v>
      </c>
      <c r="Z29" s="577">
        <f t="shared" si="34"/>
        <v>0</v>
      </c>
      <c r="AA29" s="577">
        <f t="shared" si="34"/>
        <v>0</v>
      </c>
      <c r="AB29" s="577">
        <f t="shared" si="34"/>
        <v>0</v>
      </c>
      <c r="AC29" s="577">
        <f t="shared" si="34"/>
        <v>0</v>
      </c>
      <c r="AD29" s="577">
        <f t="shared" si="34"/>
        <v>0</v>
      </c>
    </row>
    <row r="30" spans="1:30" ht="15.75" thickBot="1" x14ac:dyDescent="0.25">
      <c r="A30" s="822"/>
      <c r="B30" s="583"/>
      <c r="C30" s="458" t="s">
        <v>344</v>
      </c>
      <c r="D30" s="518"/>
      <c r="E30" s="519"/>
      <c r="F30" s="520"/>
      <c r="G30" s="579"/>
      <c r="H30" s="579"/>
      <c r="I30" s="580"/>
      <c r="J30" s="579"/>
      <c r="K30" s="579"/>
      <c r="L30" s="579"/>
      <c r="M30" s="579"/>
      <c r="N30" s="579"/>
      <c r="O30" s="579"/>
      <c r="P30" s="579"/>
      <c r="Q30" s="579"/>
      <c r="R30" s="579"/>
      <c r="S30" s="579"/>
      <c r="T30" s="581">
        <f>SUM(T29)</f>
        <v>0</v>
      </c>
      <c r="U30" s="581">
        <f>SUM(U29)</f>
        <v>0</v>
      </c>
      <c r="V30" s="579"/>
      <c r="W30" s="582"/>
      <c r="X30" s="582"/>
      <c r="Y30" s="581">
        <f t="shared" ref="Y30:AD30" si="35">SUM(Y29)</f>
        <v>0</v>
      </c>
      <c r="Z30" s="581">
        <f t="shared" si="35"/>
        <v>0</v>
      </c>
      <c r="AA30" s="581">
        <f t="shared" si="35"/>
        <v>0</v>
      </c>
      <c r="AB30" s="581">
        <f t="shared" si="35"/>
        <v>0</v>
      </c>
      <c r="AC30" s="581">
        <f t="shared" si="35"/>
        <v>0</v>
      </c>
      <c r="AD30" s="581">
        <f t="shared" si="35"/>
        <v>0</v>
      </c>
    </row>
    <row r="31" spans="1:30" thickBot="1" x14ac:dyDescent="0.25">
      <c r="A31" s="822" t="s">
        <v>109</v>
      </c>
      <c r="B31" s="824" t="s">
        <v>70</v>
      </c>
      <c r="C31" s="436" t="s">
        <v>345</v>
      </c>
      <c r="D31" s="540"/>
      <c r="E31" s="541"/>
      <c r="F31" s="770"/>
      <c r="G31" s="542"/>
      <c r="H31" s="542"/>
      <c r="I31" s="542"/>
      <c r="J31" s="542"/>
      <c r="K31" s="542"/>
      <c r="L31" s="543"/>
      <c r="M31" s="543"/>
      <c r="N31" s="543"/>
      <c r="O31" s="543"/>
      <c r="P31" s="542"/>
      <c r="Q31" s="542"/>
      <c r="R31" s="544"/>
      <c r="S31" s="545">
        <f>SUM(G31:R31)</f>
        <v>0</v>
      </c>
      <c r="T31" s="525">
        <f t="shared" ref="T31:T41" si="36">IF($F31=0,0,($D31/$F31)*$S31)</f>
        <v>0</v>
      </c>
      <c r="U31" s="546">
        <f>T31/1700</f>
        <v>0</v>
      </c>
      <c r="V31" s="526" t="s">
        <v>227</v>
      </c>
      <c r="W31" s="527">
        <f>IF(V31=Tablas!$B$2,Tablas!$C$2,VLOOKUP(V31,Tablas!$B$2:$C$13,2,FALSE))</f>
        <v>2</v>
      </c>
      <c r="X31" s="528">
        <f>VLOOKUP(W31,Tablas!$A$2:$C$13,3,FALSE)</f>
        <v>2</v>
      </c>
      <c r="Y31" s="529">
        <f t="shared" ref="Y31:Y34" si="37">IF($W31=2,($T31),"")</f>
        <v>0</v>
      </c>
      <c r="Z31" s="529" t="str">
        <f t="shared" ref="Z31:Z34" si="38">IF($W31=3,($T31),"")</f>
        <v/>
      </c>
      <c r="AA31" s="529" t="str">
        <f t="shared" ref="AA31:AA34" si="39">IF($W31=4,($T31),"")</f>
        <v/>
      </c>
      <c r="AB31" s="529" t="str">
        <f t="shared" ref="AB31:AB34" si="40">IF($W31=5,($T31),"")</f>
        <v/>
      </c>
      <c r="AC31" s="529" t="str">
        <f t="shared" ref="AC31:AC34" si="41">IF($W31=6,($T31),"")</f>
        <v/>
      </c>
      <c r="AD31" s="547"/>
    </row>
    <row r="32" spans="1:30" thickBot="1" x14ac:dyDescent="0.25">
      <c r="A32" s="822"/>
      <c r="B32" s="824"/>
      <c r="C32" s="441" t="s">
        <v>334</v>
      </c>
      <c r="D32" s="548"/>
      <c r="E32" s="452"/>
      <c r="F32" s="770"/>
      <c r="G32" s="549"/>
      <c r="H32" s="549"/>
      <c r="I32" s="549"/>
      <c r="J32" s="550"/>
      <c r="K32" s="550"/>
      <c r="L32" s="551"/>
      <c r="M32" s="551"/>
      <c r="N32" s="551"/>
      <c r="O32" s="551"/>
      <c r="P32" s="551"/>
      <c r="Q32" s="551"/>
      <c r="R32" s="552"/>
      <c r="S32" s="553">
        <f>SUM(G32:R32)</f>
        <v>0</v>
      </c>
      <c r="T32" s="525">
        <f t="shared" si="36"/>
        <v>0</v>
      </c>
      <c r="U32" s="554">
        <f>T32/1700</f>
        <v>0</v>
      </c>
      <c r="V32" s="526" t="s">
        <v>227</v>
      </c>
      <c r="W32" s="527">
        <f>IF(V32=Tablas!$B$2,Tablas!$C$2,VLOOKUP(V32,Tablas!$B$2:$C$13,2,FALSE))</f>
        <v>2</v>
      </c>
      <c r="X32" s="528">
        <f>VLOOKUP(W32,Tablas!$A$2:$C$13,3,FALSE)</f>
        <v>2</v>
      </c>
      <c r="Y32" s="529">
        <f t="shared" si="37"/>
        <v>0</v>
      </c>
      <c r="Z32" s="529" t="str">
        <f t="shared" si="38"/>
        <v/>
      </c>
      <c r="AA32" s="529" t="str">
        <f t="shared" si="39"/>
        <v/>
      </c>
      <c r="AB32" s="529" t="str">
        <f t="shared" si="40"/>
        <v/>
      </c>
      <c r="AC32" s="529" t="str">
        <f t="shared" si="41"/>
        <v/>
      </c>
      <c r="AD32" s="547"/>
    </row>
    <row r="33" spans="1:30" s="4" customFormat="1" thickBot="1" x14ac:dyDescent="0.25">
      <c r="A33" s="822"/>
      <c r="B33" s="824"/>
      <c r="C33" s="455" t="s">
        <v>335</v>
      </c>
      <c r="D33" s="556"/>
      <c r="E33" s="557"/>
      <c r="F33" s="770"/>
      <c r="G33" s="558"/>
      <c r="H33" s="558"/>
      <c r="I33" s="558"/>
      <c r="J33" s="559"/>
      <c r="K33" s="559"/>
      <c r="L33" s="560"/>
      <c r="M33" s="560"/>
      <c r="N33" s="560"/>
      <c r="O33" s="560"/>
      <c r="P33" s="560"/>
      <c r="Q33" s="560"/>
      <c r="R33" s="561"/>
      <c r="S33" s="553">
        <f t="shared" ref="S33:S36" si="42">SUM(G33:R33)</f>
        <v>0</v>
      </c>
      <c r="T33" s="525">
        <f t="shared" si="36"/>
        <v>0</v>
      </c>
      <c r="U33" s="554">
        <f t="shared" ref="U33:U38" si="43">T33/1700</f>
        <v>0</v>
      </c>
      <c r="V33" s="526" t="s">
        <v>227</v>
      </c>
      <c r="W33" s="527">
        <f>IF(V33=Tablas!$B$2,Tablas!$C$2,VLOOKUP(V33,Tablas!$B$2:$C$13,2,FALSE))</f>
        <v>2</v>
      </c>
      <c r="X33" s="528">
        <f>VLOOKUP(W33,Tablas!$A$2:$C$13,3,FALSE)</f>
        <v>2</v>
      </c>
      <c r="Y33" s="529">
        <f t="shared" si="37"/>
        <v>0</v>
      </c>
      <c r="Z33" s="529" t="str">
        <f t="shared" si="38"/>
        <v/>
      </c>
      <c r="AA33" s="529" t="str">
        <f t="shared" si="39"/>
        <v/>
      </c>
      <c r="AB33" s="529" t="str">
        <f t="shared" si="40"/>
        <v/>
      </c>
      <c r="AC33" s="529" t="str">
        <f t="shared" si="41"/>
        <v/>
      </c>
      <c r="AD33" s="547"/>
    </row>
    <row r="34" spans="1:30" s="4" customFormat="1" thickBot="1" x14ac:dyDescent="0.25">
      <c r="A34" s="822"/>
      <c r="B34" s="824"/>
      <c r="C34" s="455" t="s">
        <v>336</v>
      </c>
      <c r="D34" s="556"/>
      <c r="E34" s="557"/>
      <c r="F34" s="770"/>
      <c r="G34" s="558"/>
      <c r="H34" s="558"/>
      <c r="I34" s="558"/>
      <c r="J34" s="559"/>
      <c r="K34" s="559"/>
      <c r="L34" s="560"/>
      <c r="M34" s="560"/>
      <c r="N34" s="560"/>
      <c r="O34" s="560"/>
      <c r="P34" s="560"/>
      <c r="Q34" s="560"/>
      <c r="R34" s="561"/>
      <c r="S34" s="553">
        <f t="shared" si="42"/>
        <v>0</v>
      </c>
      <c r="T34" s="525">
        <f t="shared" si="36"/>
        <v>0</v>
      </c>
      <c r="U34" s="554">
        <f t="shared" si="43"/>
        <v>0</v>
      </c>
      <c r="V34" s="526" t="s">
        <v>229</v>
      </c>
      <c r="W34" s="527">
        <f>IF(V34=Tablas!$B$2,Tablas!$C$2,VLOOKUP(V34,Tablas!$B$2:$C$13,2,FALSE))</f>
        <v>4</v>
      </c>
      <c r="X34" s="528">
        <f>VLOOKUP(W34,Tablas!$A$2:$C$13,3,FALSE)</f>
        <v>4</v>
      </c>
      <c r="Y34" s="529" t="str">
        <f t="shared" si="37"/>
        <v/>
      </c>
      <c r="Z34" s="529" t="str">
        <f t="shared" si="38"/>
        <v/>
      </c>
      <c r="AA34" s="529">
        <f t="shared" si="39"/>
        <v>0</v>
      </c>
      <c r="AB34" s="529" t="str">
        <f t="shared" si="40"/>
        <v/>
      </c>
      <c r="AC34" s="529" t="str">
        <f t="shared" si="41"/>
        <v/>
      </c>
      <c r="AD34" s="547"/>
    </row>
    <row r="35" spans="1:30" s="4" customFormat="1" ht="15" customHeight="1" thickBot="1" x14ac:dyDescent="0.25">
      <c r="A35" s="822"/>
      <c r="B35" s="824"/>
      <c r="C35" s="455" t="s">
        <v>337</v>
      </c>
      <c r="D35" s="556"/>
      <c r="E35" s="557"/>
      <c r="F35" s="770"/>
      <c r="G35" s="558"/>
      <c r="H35" s="558"/>
      <c r="I35" s="558"/>
      <c r="J35" s="559"/>
      <c r="K35" s="559"/>
      <c r="L35" s="560"/>
      <c r="M35" s="560"/>
      <c r="N35" s="560"/>
      <c r="O35" s="560"/>
      <c r="P35" s="560"/>
      <c r="Q35" s="560"/>
      <c r="R35" s="561"/>
      <c r="S35" s="553">
        <f t="shared" si="42"/>
        <v>0</v>
      </c>
      <c r="T35" s="525">
        <f t="shared" si="36"/>
        <v>0</v>
      </c>
      <c r="U35" s="554">
        <f t="shared" si="43"/>
        <v>0</v>
      </c>
      <c r="V35" s="526" t="s">
        <v>227</v>
      </c>
      <c r="W35" s="527">
        <f>IF(V35=Tablas!$B$2,Tablas!$C$2,VLOOKUP(V35,Tablas!$B$2:$C$13,2,FALSE))</f>
        <v>2</v>
      </c>
      <c r="X35" s="528">
        <f>VLOOKUP(W35,Tablas!$A$2:$C$13,3,FALSE)</f>
        <v>2</v>
      </c>
      <c r="Y35" s="529">
        <f t="shared" ref="Y35:Y36" si="44">IF($W35=2,($T35),"")</f>
        <v>0</v>
      </c>
      <c r="Z35" s="529" t="str">
        <f t="shared" ref="Z35:Z36" si="45">IF($W35=3,($T35),"")</f>
        <v/>
      </c>
      <c r="AA35" s="529" t="str">
        <f t="shared" ref="AA35:AA36" si="46">IF($W35=4,($T35),"")</f>
        <v/>
      </c>
      <c r="AB35" s="529" t="str">
        <f t="shared" ref="AB35:AB36" si="47">IF($W35=5,($T35),"")</f>
        <v/>
      </c>
      <c r="AC35" s="529" t="str">
        <f t="shared" ref="AC35:AC36" si="48">IF($W35=6,($T35),"")</f>
        <v/>
      </c>
      <c r="AD35" s="547"/>
    </row>
    <row r="36" spans="1:30" s="4" customFormat="1" thickBot="1" x14ac:dyDescent="0.25">
      <c r="A36" s="822"/>
      <c r="B36" s="824"/>
      <c r="C36" s="455" t="s">
        <v>338</v>
      </c>
      <c r="D36" s="556"/>
      <c r="E36" s="557"/>
      <c r="F36" s="770"/>
      <c r="G36" s="558"/>
      <c r="H36" s="558"/>
      <c r="I36" s="558"/>
      <c r="J36" s="559"/>
      <c r="K36" s="559"/>
      <c r="L36" s="560"/>
      <c r="M36" s="560"/>
      <c r="N36" s="560"/>
      <c r="O36" s="560"/>
      <c r="P36" s="560"/>
      <c r="Q36" s="560"/>
      <c r="R36" s="561"/>
      <c r="S36" s="553">
        <f t="shared" si="42"/>
        <v>0</v>
      </c>
      <c r="T36" s="525">
        <f t="shared" si="36"/>
        <v>0</v>
      </c>
      <c r="U36" s="554">
        <f t="shared" si="43"/>
        <v>0</v>
      </c>
      <c r="V36" s="526" t="s">
        <v>229</v>
      </c>
      <c r="W36" s="527">
        <f>IF(V36=Tablas!$B$2,Tablas!$C$2,VLOOKUP(V36,Tablas!$B$2:$C$13,2,FALSE))</f>
        <v>4</v>
      </c>
      <c r="X36" s="528">
        <f>VLOOKUP(W36,Tablas!$A$2:$C$13,3,FALSE)</f>
        <v>4</v>
      </c>
      <c r="Y36" s="529" t="str">
        <f t="shared" si="44"/>
        <v/>
      </c>
      <c r="Z36" s="529" t="str">
        <f t="shared" si="45"/>
        <v/>
      </c>
      <c r="AA36" s="529">
        <f t="shared" si="46"/>
        <v>0</v>
      </c>
      <c r="AB36" s="529" t="str">
        <f t="shared" si="47"/>
        <v/>
      </c>
      <c r="AC36" s="529" t="str">
        <f t="shared" si="48"/>
        <v/>
      </c>
      <c r="AD36" s="547"/>
    </row>
    <row r="37" spans="1:30" s="4" customFormat="1" ht="15" customHeight="1" thickBot="1" x14ac:dyDescent="0.25">
      <c r="A37" s="822"/>
      <c r="B37" s="824"/>
      <c r="C37" s="455" t="s">
        <v>339</v>
      </c>
      <c r="D37" s="556"/>
      <c r="E37" s="557" t="s">
        <v>67</v>
      </c>
      <c r="F37" s="770"/>
      <c r="G37" s="558"/>
      <c r="H37" s="558"/>
      <c r="I37" s="558"/>
      <c r="J37" s="559"/>
      <c r="K37" s="559"/>
      <c r="L37" s="560"/>
      <c r="M37" s="560"/>
      <c r="N37" s="560"/>
      <c r="O37" s="560"/>
      <c r="P37" s="560"/>
      <c r="Q37" s="560"/>
      <c r="R37" s="561"/>
      <c r="S37" s="553">
        <f t="shared" ref="S37:S38" si="49">SUM(G37:R37)</f>
        <v>0</v>
      </c>
      <c r="T37" s="525">
        <f t="shared" si="36"/>
        <v>0</v>
      </c>
      <c r="U37" s="554">
        <f t="shared" si="43"/>
        <v>0</v>
      </c>
      <c r="V37" s="526" t="s">
        <v>227</v>
      </c>
      <c r="W37" s="527">
        <f>IF(V37=Tablas!$B$2,Tablas!$C$2,VLOOKUP(V37,Tablas!$B$2:$C$13,2,FALSE))</f>
        <v>2</v>
      </c>
      <c r="X37" s="528">
        <f>VLOOKUP(W37,Tablas!$A$2:$C$13,3,FALSE)</f>
        <v>2</v>
      </c>
      <c r="Y37" s="529">
        <f t="shared" ref="Y37:Y38" si="50">IF($W37=2,($T37),"")</f>
        <v>0</v>
      </c>
      <c r="Z37" s="529" t="str">
        <f t="shared" ref="Z37:Z38" si="51">IF($W37=3,($T37),"")</f>
        <v/>
      </c>
      <c r="AA37" s="529" t="str">
        <f t="shared" ref="AA37:AA38" si="52">IF($W37=4,($T37),"")</f>
        <v/>
      </c>
      <c r="AB37" s="529" t="str">
        <f t="shared" ref="AB37:AB38" si="53">IF($W37=5,($T37),"")</f>
        <v/>
      </c>
      <c r="AC37" s="529" t="str">
        <f t="shared" ref="AC37:AC38" si="54">IF($W37=6,($T37),"")</f>
        <v/>
      </c>
      <c r="AD37" s="547"/>
    </row>
    <row r="38" spans="1:30" s="4" customFormat="1" thickBot="1" x14ac:dyDescent="0.25">
      <c r="A38" s="822"/>
      <c r="B38" s="824"/>
      <c r="C38" s="455" t="s">
        <v>338</v>
      </c>
      <c r="D38" s="556"/>
      <c r="E38" s="557" t="s">
        <v>67</v>
      </c>
      <c r="F38" s="770"/>
      <c r="G38" s="558"/>
      <c r="H38" s="558"/>
      <c r="I38" s="558"/>
      <c r="J38" s="559"/>
      <c r="K38" s="559"/>
      <c r="L38" s="560"/>
      <c r="M38" s="560"/>
      <c r="N38" s="560"/>
      <c r="O38" s="560"/>
      <c r="P38" s="560"/>
      <c r="Q38" s="560"/>
      <c r="R38" s="561"/>
      <c r="S38" s="553">
        <f t="shared" si="49"/>
        <v>0</v>
      </c>
      <c r="T38" s="525">
        <f t="shared" si="36"/>
        <v>0</v>
      </c>
      <c r="U38" s="554">
        <f t="shared" si="43"/>
        <v>0</v>
      </c>
      <c r="V38" s="526" t="s">
        <v>229</v>
      </c>
      <c r="W38" s="527">
        <f>IF(V38=Tablas!$B$2,Tablas!$C$2,VLOOKUP(V38,Tablas!$B$2:$C$13,2,FALSE))</f>
        <v>4</v>
      </c>
      <c r="X38" s="528">
        <f>VLOOKUP(W38,Tablas!$A$2:$C$13,3,FALSE)</f>
        <v>4</v>
      </c>
      <c r="Y38" s="529" t="str">
        <f t="shared" si="50"/>
        <v/>
      </c>
      <c r="Z38" s="529" t="str">
        <f t="shared" si="51"/>
        <v/>
      </c>
      <c r="AA38" s="529">
        <f t="shared" si="52"/>
        <v>0</v>
      </c>
      <c r="AB38" s="529" t="str">
        <f t="shared" si="53"/>
        <v/>
      </c>
      <c r="AC38" s="529" t="str">
        <f t="shared" si="54"/>
        <v/>
      </c>
      <c r="AD38" s="547"/>
    </row>
    <row r="39" spans="1:30" thickBot="1" x14ac:dyDescent="0.25">
      <c r="A39" s="822"/>
      <c r="B39" s="824"/>
      <c r="C39" s="441" t="s">
        <v>340</v>
      </c>
      <c r="D39" s="563"/>
      <c r="E39" s="452"/>
      <c r="F39" s="770"/>
      <c r="G39" s="564"/>
      <c r="H39" s="564"/>
      <c r="I39" s="565"/>
      <c r="J39" s="564"/>
      <c r="K39" s="564"/>
      <c r="L39" s="565"/>
      <c r="M39" s="564"/>
      <c r="N39" s="564"/>
      <c r="O39" s="565"/>
      <c r="P39" s="564"/>
      <c r="Q39" s="564"/>
      <c r="R39" s="566"/>
      <c r="S39" s="553">
        <f>SUM(G39:R39)</f>
        <v>0</v>
      </c>
      <c r="T39" s="525">
        <f t="shared" si="36"/>
        <v>0</v>
      </c>
      <c r="U39" s="554">
        <f>T39/1700</f>
        <v>0</v>
      </c>
      <c r="V39" s="526" t="s">
        <v>227</v>
      </c>
      <c r="W39" s="527">
        <f>IF(V39=Tablas!$B$2,Tablas!$C$2,VLOOKUP(V39,Tablas!$B$2:$C$13,2,FALSE))</f>
        <v>2</v>
      </c>
      <c r="X39" s="528">
        <f>VLOOKUP(W39,Tablas!$A$2:$C$13,3,FALSE)</f>
        <v>2</v>
      </c>
      <c r="Y39" s="529">
        <f t="shared" ref="Y39:Y41" si="55">IF($W39=2,($T39),"")</f>
        <v>0</v>
      </c>
      <c r="Z39" s="529" t="str">
        <f t="shared" ref="Z39:Z41" si="56">IF($W39=3,($T39),"")</f>
        <v/>
      </c>
      <c r="AA39" s="529" t="str">
        <f t="shared" ref="AA39:AA41" si="57">IF($W39=4,($T39),"")</f>
        <v/>
      </c>
      <c r="AB39" s="529" t="str">
        <f t="shared" ref="AB39:AB41" si="58">IF($W39=5,($T39),"")</f>
        <v/>
      </c>
      <c r="AC39" s="529" t="str">
        <f t="shared" ref="AC39:AC41" si="59">IF($W39=6,($T39),"")</f>
        <v/>
      </c>
      <c r="AD39" s="547"/>
    </row>
    <row r="40" spans="1:30" thickBot="1" x14ac:dyDescent="0.25">
      <c r="A40" s="822"/>
      <c r="B40" s="824"/>
      <c r="C40" s="441" t="s">
        <v>341</v>
      </c>
      <c r="D40" s="563"/>
      <c r="E40" s="452"/>
      <c r="F40" s="770"/>
      <c r="G40" s="564"/>
      <c r="H40" s="564"/>
      <c r="I40" s="565">
        <v>1</v>
      </c>
      <c r="J40" s="564"/>
      <c r="K40" s="564"/>
      <c r="L40" s="565">
        <v>1</v>
      </c>
      <c r="M40" s="564"/>
      <c r="N40" s="564"/>
      <c r="O40" s="565">
        <v>1</v>
      </c>
      <c r="P40" s="564"/>
      <c r="Q40" s="564"/>
      <c r="R40" s="566">
        <v>1</v>
      </c>
      <c r="S40" s="553">
        <f>SUM(G40:R40)</f>
        <v>4</v>
      </c>
      <c r="T40" s="525">
        <f t="shared" si="36"/>
        <v>0</v>
      </c>
      <c r="U40" s="554">
        <f>T40/1700</f>
        <v>0</v>
      </c>
      <c r="V40" s="526" t="s">
        <v>227</v>
      </c>
      <c r="W40" s="527">
        <f>IF(V40=Tablas!$B$2,Tablas!$C$2,VLOOKUP(V40,Tablas!$B$2:$C$13,2,FALSE))</f>
        <v>2</v>
      </c>
      <c r="X40" s="528">
        <f>VLOOKUP(W40,Tablas!$A$2:$C$13,3,FALSE)</f>
        <v>2</v>
      </c>
      <c r="Y40" s="529">
        <f t="shared" si="55"/>
        <v>0</v>
      </c>
      <c r="Z40" s="529" t="str">
        <f t="shared" si="56"/>
        <v/>
      </c>
      <c r="AA40" s="529" t="str">
        <f t="shared" si="57"/>
        <v/>
      </c>
      <c r="AB40" s="529" t="str">
        <f t="shared" si="58"/>
        <v/>
      </c>
      <c r="AC40" s="529" t="str">
        <f t="shared" si="59"/>
        <v/>
      </c>
      <c r="AD40" s="547"/>
    </row>
    <row r="41" spans="1:30" thickBot="1" x14ac:dyDescent="0.25">
      <c r="A41" s="822"/>
      <c r="B41" s="824"/>
      <c r="C41" s="456" t="s">
        <v>342</v>
      </c>
      <c r="D41" s="567"/>
      <c r="E41" s="568"/>
      <c r="F41" s="770"/>
      <c r="G41" s="569"/>
      <c r="H41" s="569"/>
      <c r="I41" s="570"/>
      <c r="J41" s="569"/>
      <c r="K41" s="569"/>
      <c r="L41" s="569"/>
      <c r="M41" s="569"/>
      <c r="N41" s="569"/>
      <c r="O41" s="570"/>
      <c r="P41" s="569"/>
      <c r="Q41" s="569"/>
      <c r="R41" s="571"/>
      <c r="S41" s="553">
        <f>SUM(G41:R41)</f>
        <v>0</v>
      </c>
      <c r="T41" s="525">
        <f t="shared" si="36"/>
        <v>0</v>
      </c>
      <c r="U41" s="572">
        <f>T41/1700</f>
        <v>0</v>
      </c>
      <c r="V41" s="526" t="s">
        <v>227</v>
      </c>
      <c r="W41" s="527">
        <f>IF(V41=Tablas!$B$2,Tablas!$C$2,VLOOKUP(V41,Tablas!$B$2:$C$13,2,FALSE))</f>
        <v>2</v>
      </c>
      <c r="X41" s="528">
        <f>VLOOKUP(W41,Tablas!$A$2:$C$13,3,FALSE)</f>
        <v>2</v>
      </c>
      <c r="Y41" s="529">
        <f t="shared" si="55"/>
        <v>0</v>
      </c>
      <c r="Z41" s="529" t="str">
        <f t="shared" si="56"/>
        <v/>
      </c>
      <c r="AA41" s="529" t="str">
        <f t="shared" si="57"/>
        <v/>
      </c>
      <c r="AB41" s="529" t="str">
        <f t="shared" si="58"/>
        <v/>
      </c>
      <c r="AC41" s="529" t="str">
        <f t="shared" si="59"/>
        <v/>
      </c>
      <c r="AD41" s="547"/>
    </row>
    <row r="42" spans="1:30" thickBot="1" x14ac:dyDescent="0.25">
      <c r="A42" s="822"/>
      <c r="B42" s="824"/>
      <c r="C42" s="457" t="s">
        <v>343</v>
      </c>
      <c r="D42" s="573"/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  <c r="R42" s="575"/>
      <c r="S42" s="576"/>
      <c r="T42" s="577">
        <f>SUM(T31:T41)</f>
        <v>0</v>
      </c>
      <c r="U42" s="577">
        <f>SUM(U31:U41)</f>
        <v>0</v>
      </c>
      <c r="V42" s="576"/>
      <c r="W42" s="576"/>
      <c r="X42" s="576"/>
      <c r="Y42" s="577">
        <f t="shared" ref="Y42:AD42" si="60">SUM(Y31:Y41)</f>
        <v>0</v>
      </c>
      <c r="Z42" s="577">
        <f t="shared" si="60"/>
        <v>0</v>
      </c>
      <c r="AA42" s="577">
        <f t="shared" si="60"/>
        <v>0</v>
      </c>
      <c r="AB42" s="577">
        <f t="shared" si="60"/>
        <v>0</v>
      </c>
      <c r="AC42" s="577">
        <f t="shared" si="60"/>
        <v>0</v>
      </c>
      <c r="AD42" s="577">
        <f t="shared" si="60"/>
        <v>0</v>
      </c>
    </row>
    <row r="43" spans="1:30" ht="15.75" thickBot="1" x14ac:dyDescent="0.25">
      <c r="A43" s="822"/>
      <c r="B43" s="583" t="s">
        <v>79</v>
      </c>
      <c r="C43" s="458" t="s">
        <v>344</v>
      </c>
      <c r="D43" s="518"/>
      <c r="E43" s="519"/>
      <c r="F43" s="520"/>
      <c r="G43" s="579"/>
      <c r="H43" s="579"/>
      <c r="I43" s="580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81">
        <f>SUM(T42)</f>
        <v>0</v>
      </c>
      <c r="U43" s="581">
        <f>SUM(U42)</f>
        <v>0</v>
      </c>
      <c r="V43" s="579"/>
      <c r="W43" s="582"/>
      <c r="X43" s="582"/>
      <c r="Y43" s="581">
        <f t="shared" ref="Y43:AD43" si="61">SUM(Y42)</f>
        <v>0</v>
      </c>
      <c r="Z43" s="581">
        <f t="shared" si="61"/>
        <v>0</v>
      </c>
      <c r="AA43" s="581">
        <f t="shared" si="61"/>
        <v>0</v>
      </c>
      <c r="AB43" s="581">
        <f t="shared" si="61"/>
        <v>0</v>
      </c>
      <c r="AC43" s="581">
        <f t="shared" si="61"/>
        <v>0</v>
      </c>
      <c r="AD43" s="581">
        <f t="shared" si="61"/>
        <v>0</v>
      </c>
    </row>
    <row r="44" spans="1:30" thickBot="1" x14ac:dyDescent="0.25">
      <c r="A44" s="822" t="s">
        <v>333</v>
      </c>
      <c r="B44" s="824" t="s">
        <v>70</v>
      </c>
      <c r="C44" s="436" t="s">
        <v>345</v>
      </c>
      <c r="D44" s="540"/>
      <c r="E44" s="541"/>
      <c r="F44" s="770"/>
      <c r="G44" s="542"/>
      <c r="H44" s="542"/>
      <c r="I44" s="542"/>
      <c r="J44" s="542"/>
      <c r="K44" s="542"/>
      <c r="L44" s="543"/>
      <c r="M44" s="543"/>
      <c r="N44" s="543"/>
      <c r="O44" s="543"/>
      <c r="P44" s="542"/>
      <c r="Q44" s="542"/>
      <c r="R44" s="544"/>
      <c r="S44" s="545">
        <f>SUM(G44:R44)</f>
        <v>0</v>
      </c>
      <c r="T44" s="525">
        <f t="shared" ref="T44:T54" si="62">IF($F44=0,0,($D44/$F44)*$S44)</f>
        <v>0</v>
      </c>
      <c r="U44" s="546">
        <f>T44/1700</f>
        <v>0</v>
      </c>
      <c r="V44" s="526" t="s">
        <v>227</v>
      </c>
      <c r="W44" s="527">
        <f>IF(V44=Tablas!$B$2,Tablas!$C$2,VLOOKUP(V44,Tablas!$B$2:$C$13,2,FALSE))</f>
        <v>2</v>
      </c>
      <c r="X44" s="528">
        <f>VLOOKUP(W44,Tablas!$A$2:$C$13,3,FALSE)</f>
        <v>2</v>
      </c>
      <c r="Y44" s="529">
        <f t="shared" ref="Y44:Y47" si="63">IF($W44=2,($T44),"")</f>
        <v>0</v>
      </c>
      <c r="Z44" s="529" t="str">
        <f t="shared" ref="Z44:Z47" si="64">IF($W44=3,($T44),"")</f>
        <v/>
      </c>
      <c r="AA44" s="529" t="str">
        <f t="shared" ref="AA44:AA47" si="65">IF($W44=4,($T44),"")</f>
        <v/>
      </c>
      <c r="AB44" s="529" t="str">
        <f t="shared" ref="AB44:AB47" si="66">IF($W44=5,($T44),"")</f>
        <v/>
      </c>
      <c r="AC44" s="529" t="str">
        <f t="shared" ref="AC44:AC47" si="67">IF($W44=6,($T44),"")</f>
        <v/>
      </c>
      <c r="AD44" s="547"/>
    </row>
    <row r="45" spans="1:30" thickBot="1" x14ac:dyDescent="0.25">
      <c r="A45" s="822"/>
      <c r="B45" s="824"/>
      <c r="C45" s="441" t="s">
        <v>334</v>
      </c>
      <c r="D45" s="548"/>
      <c r="E45" s="452"/>
      <c r="F45" s="770"/>
      <c r="G45" s="549"/>
      <c r="H45" s="549"/>
      <c r="I45" s="549"/>
      <c r="J45" s="550"/>
      <c r="K45" s="550"/>
      <c r="L45" s="551"/>
      <c r="M45" s="551"/>
      <c r="N45" s="551"/>
      <c r="O45" s="551"/>
      <c r="P45" s="551"/>
      <c r="Q45" s="551"/>
      <c r="R45" s="552"/>
      <c r="S45" s="553">
        <f>SUM(G45:R45)</f>
        <v>0</v>
      </c>
      <c r="T45" s="525">
        <f t="shared" si="62"/>
        <v>0</v>
      </c>
      <c r="U45" s="554">
        <f>T45/1700</f>
        <v>0</v>
      </c>
      <c r="V45" s="526" t="s">
        <v>227</v>
      </c>
      <c r="W45" s="527">
        <f>IF(V45=Tablas!$B$2,Tablas!$C$2,VLOOKUP(V45,Tablas!$B$2:$C$13,2,FALSE))</f>
        <v>2</v>
      </c>
      <c r="X45" s="528">
        <f>VLOOKUP(W45,Tablas!$A$2:$C$13,3,FALSE)</f>
        <v>2</v>
      </c>
      <c r="Y45" s="529">
        <f t="shared" si="63"/>
        <v>0</v>
      </c>
      <c r="Z45" s="529" t="str">
        <f t="shared" si="64"/>
        <v/>
      </c>
      <c r="AA45" s="529" t="str">
        <f t="shared" si="65"/>
        <v/>
      </c>
      <c r="AB45" s="529" t="str">
        <f t="shared" si="66"/>
        <v/>
      </c>
      <c r="AC45" s="529" t="str">
        <f t="shared" si="67"/>
        <v/>
      </c>
      <c r="AD45" s="547"/>
    </row>
    <row r="46" spans="1:30" s="4" customFormat="1" thickBot="1" x14ac:dyDescent="0.25">
      <c r="A46" s="822"/>
      <c r="B46" s="824"/>
      <c r="C46" s="455" t="s">
        <v>335</v>
      </c>
      <c r="D46" s="556"/>
      <c r="E46" s="557"/>
      <c r="F46" s="770"/>
      <c r="G46" s="558"/>
      <c r="H46" s="558"/>
      <c r="I46" s="558"/>
      <c r="J46" s="559"/>
      <c r="K46" s="559"/>
      <c r="L46" s="560"/>
      <c r="M46" s="560"/>
      <c r="N46" s="560"/>
      <c r="O46" s="560"/>
      <c r="P46" s="560"/>
      <c r="Q46" s="560"/>
      <c r="R46" s="561"/>
      <c r="S46" s="553">
        <f t="shared" ref="S46:S49" si="68">SUM(G46:R46)</f>
        <v>0</v>
      </c>
      <c r="T46" s="525">
        <f t="shared" si="62"/>
        <v>0</v>
      </c>
      <c r="U46" s="554">
        <f t="shared" ref="U46:U51" si="69">T46/1700</f>
        <v>0</v>
      </c>
      <c r="V46" s="526" t="s">
        <v>227</v>
      </c>
      <c r="W46" s="527">
        <f>IF(V46=Tablas!$B$2,Tablas!$C$2,VLOOKUP(V46,Tablas!$B$2:$C$13,2,FALSE))</f>
        <v>2</v>
      </c>
      <c r="X46" s="528">
        <f>VLOOKUP(W46,Tablas!$A$2:$C$13,3,FALSE)</f>
        <v>2</v>
      </c>
      <c r="Y46" s="529">
        <f t="shared" si="63"/>
        <v>0</v>
      </c>
      <c r="Z46" s="529" t="str">
        <f t="shared" si="64"/>
        <v/>
      </c>
      <c r="AA46" s="529" t="str">
        <f t="shared" si="65"/>
        <v/>
      </c>
      <c r="AB46" s="529" t="str">
        <f t="shared" si="66"/>
        <v/>
      </c>
      <c r="AC46" s="529" t="str">
        <f t="shared" si="67"/>
        <v/>
      </c>
      <c r="AD46" s="547"/>
    </row>
    <row r="47" spans="1:30" s="4" customFormat="1" thickBot="1" x14ac:dyDescent="0.25">
      <c r="A47" s="822"/>
      <c r="B47" s="824"/>
      <c r="C47" s="455" t="s">
        <v>336</v>
      </c>
      <c r="D47" s="556"/>
      <c r="E47" s="557"/>
      <c r="F47" s="770"/>
      <c r="G47" s="558"/>
      <c r="H47" s="558"/>
      <c r="I47" s="558"/>
      <c r="J47" s="559"/>
      <c r="K47" s="559"/>
      <c r="L47" s="560"/>
      <c r="M47" s="560"/>
      <c r="N47" s="560"/>
      <c r="O47" s="560"/>
      <c r="P47" s="560"/>
      <c r="Q47" s="560"/>
      <c r="R47" s="561"/>
      <c r="S47" s="553">
        <f t="shared" si="68"/>
        <v>0</v>
      </c>
      <c r="T47" s="525">
        <f t="shared" si="62"/>
        <v>0</v>
      </c>
      <c r="U47" s="554">
        <f t="shared" si="69"/>
        <v>0</v>
      </c>
      <c r="V47" s="526" t="s">
        <v>229</v>
      </c>
      <c r="W47" s="527">
        <f>IF(V47=Tablas!$B$2,Tablas!$C$2,VLOOKUP(V47,Tablas!$B$2:$C$13,2,FALSE))</f>
        <v>4</v>
      </c>
      <c r="X47" s="528">
        <f>VLOOKUP(W47,Tablas!$A$2:$C$13,3,FALSE)</f>
        <v>4</v>
      </c>
      <c r="Y47" s="529" t="str">
        <f t="shared" si="63"/>
        <v/>
      </c>
      <c r="Z47" s="529" t="str">
        <f t="shared" si="64"/>
        <v/>
      </c>
      <c r="AA47" s="529">
        <f t="shared" si="65"/>
        <v>0</v>
      </c>
      <c r="AB47" s="529" t="str">
        <f t="shared" si="66"/>
        <v/>
      </c>
      <c r="AC47" s="529" t="str">
        <f t="shared" si="67"/>
        <v/>
      </c>
      <c r="AD47" s="547"/>
    </row>
    <row r="48" spans="1:30" s="4" customFormat="1" ht="15" customHeight="1" thickBot="1" x14ac:dyDescent="0.25">
      <c r="A48" s="822"/>
      <c r="B48" s="824"/>
      <c r="C48" s="455" t="s">
        <v>337</v>
      </c>
      <c r="D48" s="556"/>
      <c r="E48" s="557"/>
      <c r="F48" s="770"/>
      <c r="G48" s="558"/>
      <c r="H48" s="558"/>
      <c r="I48" s="558"/>
      <c r="J48" s="559"/>
      <c r="K48" s="559"/>
      <c r="L48" s="560"/>
      <c r="M48" s="560"/>
      <c r="N48" s="560"/>
      <c r="O48" s="560"/>
      <c r="P48" s="560"/>
      <c r="Q48" s="560"/>
      <c r="R48" s="561"/>
      <c r="S48" s="553">
        <f t="shared" si="68"/>
        <v>0</v>
      </c>
      <c r="T48" s="525">
        <f t="shared" si="62"/>
        <v>0</v>
      </c>
      <c r="U48" s="554">
        <f t="shared" si="69"/>
        <v>0</v>
      </c>
      <c r="V48" s="526" t="s">
        <v>227</v>
      </c>
      <c r="W48" s="527">
        <f>IF(V48=Tablas!$B$2,Tablas!$C$2,VLOOKUP(V48,Tablas!$B$2:$C$13,2,FALSE))</f>
        <v>2</v>
      </c>
      <c r="X48" s="528">
        <f>VLOOKUP(W48,Tablas!$A$2:$C$13,3,FALSE)</f>
        <v>2</v>
      </c>
      <c r="Y48" s="529">
        <f t="shared" ref="Y48:Y49" si="70">IF($W48=2,($T48),"")</f>
        <v>0</v>
      </c>
      <c r="Z48" s="529" t="str">
        <f t="shared" ref="Z48:Z49" si="71">IF($W48=3,($T48),"")</f>
        <v/>
      </c>
      <c r="AA48" s="529" t="str">
        <f t="shared" ref="AA48:AA49" si="72">IF($W48=4,($T48),"")</f>
        <v/>
      </c>
      <c r="AB48" s="529" t="str">
        <f t="shared" ref="AB48:AB49" si="73">IF($W48=5,($T48),"")</f>
        <v/>
      </c>
      <c r="AC48" s="529" t="str">
        <f t="shared" ref="AC48:AC49" si="74">IF($W48=6,($T48),"")</f>
        <v/>
      </c>
      <c r="AD48" s="547"/>
    </row>
    <row r="49" spans="1:30" s="4" customFormat="1" thickBot="1" x14ac:dyDescent="0.25">
      <c r="A49" s="822"/>
      <c r="B49" s="824"/>
      <c r="C49" s="455" t="s">
        <v>338</v>
      </c>
      <c r="D49" s="556"/>
      <c r="E49" s="557"/>
      <c r="F49" s="770"/>
      <c r="G49" s="558"/>
      <c r="H49" s="558"/>
      <c r="I49" s="558"/>
      <c r="J49" s="559"/>
      <c r="K49" s="559"/>
      <c r="L49" s="560"/>
      <c r="M49" s="560"/>
      <c r="N49" s="560"/>
      <c r="O49" s="560"/>
      <c r="P49" s="560"/>
      <c r="Q49" s="560"/>
      <c r="R49" s="561"/>
      <c r="S49" s="553">
        <f t="shared" si="68"/>
        <v>0</v>
      </c>
      <c r="T49" s="525">
        <f t="shared" si="62"/>
        <v>0</v>
      </c>
      <c r="U49" s="554">
        <f t="shared" si="69"/>
        <v>0</v>
      </c>
      <c r="V49" s="526" t="s">
        <v>229</v>
      </c>
      <c r="W49" s="527">
        <f>IF(V49=Tablas!$B$2,Tablas!$C$2,VLOOKUP(V49,Tablas!$B$2:$C$13,2,FALSE))</f>
        <v>4</v>
      </c>
      <c r="X49" s="528">
        <f>VLOOKUP(W49,Tablas!$A$2:$C$13,3,FALSE)</f>
        <v>4</v>
      </c>
      <c r="Y49" s="529" t="str">
        <f t="shared" si="70"/>
        <v/>
      </c>
      <c r="Z49" s="529" t="str">
        <f t="shared" si="71"/>
        <v/>
      </c>
      <c r="AA49" s="529">
        <f t="shared" si="72"/>
        <v>0</v>
      </c>
      <c r="AB49" s="529" t="str">
        <f t="shared" si="73"/>
        <v/>
      </c>
      <c r="AC49" s="529" t="str">
        <f t="shared" si="74"/>
        <v/>
      </c>
      <c r="AD49" s="547"/>
    </row>
    <row r="50" spans="1:30" s="4" customFormat="1" ht="15" customHeight="1" thickBot="1" x14ac:dyDescent="0.25">
      <c r="A50" s="822"/>
      <c r="B50" s="824"/>
      <c r="C50" s="455" t="s">
        <v>339</v>
      </c>
      <c r="D50" s="556"/>
      <c r="E50" s="557" t="s">
        <v>67</v>
      </c>
      <c r="F50" s="770"/>
      <c r="G50" s="558"/>
      <c r="H50" s="558"/>
      <c r="I50" s="558"/>
      <c r="J50" s="559"/>
      <c r="K50" s="559"/>
      <c r="L50" s="560"/>
      <c r="M50" s="560"/>
      <c r="N50" s="560"/>
      <c r="O50" s="560"/>
      <c r="P50" s="560"/>
      <c r="Q50" s="560"/>
      <c r="R50" s="561"/>
      <c r="S50" s="553">
        <f t="shared" ref="S50:S51" si="75">SUM(G50:R50)</f>
        <v>0</v>
      </c>
      <c r="T50" s="525">
        <f t="shared" si="62"/>
        <v>0</v>
      </c>
      <c r="U50" s="554">
        <f t="shared" si="69"/>
        <v>0</v>
      </c>
      <c r="V50" s="526" t="s">
        <v>227</v>
      </c>
      <c r="W50" s="527">
        <f>IF(V50=Tablas!$B$2,Tablas!$C$2,VLOOKUP(V50,Tablas!$B$2:$C$13,2,FALSE))</f>
        <v>2</v>
      </c>
      <c r="X50" s="528">
        <f>VLOOKUP(W50,Tablas!$A$2:$C$13,3,FALSE)</f>
        <v>2</v>
      </c>
      <c r="Y50" s="529">
        <f t="shared" ref="Y50:Y51" si="76">IF($W50=2,($T50),"")</f>
        <v>0</v>
      </c>
      <c r="Z50" s="529" t="str">
        <f t="shared" ref="Z50:Z51" si="77">IF($W50=3,($T50),"")</f>
        <v/>
      </c>
      <c r="AA50" s="529" t="str">
        <f t="shared" ref="AA50:AA51" si="78">IF($W50=4,($T50),"")</f>
        <v/>
      </c>
      <c r="AB50" s="529" t="str">
        <f t="shared" ref="AB50:AB51" si="79">IF($W50=5,($T50),"")</f>
        <v/>
      </c>
      <c r="AC50" s="529" t="str">
        <f t="shared" ref="AC50:AC51" si="80">IF($W50=6,($T50),"")</f>
        <v/>
      </c>
      <c r="AD50" s="547"/>
    </row>
    <row r="51" spans="1:30" s="4" customFormat="1" thickBot="1" x14ac:dyDescent="0.25">
      <c r="A51" s="822"/>
      <c r="B51" s="824"/>
      <c r="C51" s="455" t="s">
        <v>338</v>
      </c>
      <c r="D51" s="556"/>
      <c r="E51" s="557" t="s">
        <v>67</v>
      </c>
      <c r="F51" s="770"/>
      <c r="G51" s="558"/>
      <c r="H51" s="558"/>
      <c r="I51" s="558"/>
      <c r="J51" s="559"/>
      <c r="K51" s="559"/>
      <c r="L51" s="560"/>
      <c r="M51" s="560"/>
      <c r="N51" s="560"/>
      <c r="O51" s="560"/>
      <c r="P51" s="560"/>
      <c r="Q51" s="560"/>
      <c r="R51" s="561"/>
      <c r="S51" s="553">
        <f t="shared" si="75"/>
        <v>0</v>
      </c>
      <c r="T51" s="525">
        <f t="shared" si="62"/>
        <v>0</v>
      </c>
      <c r="U51" s="554">
        <f t="shared" si="69"/>
        <v>0</v>
      </c>
      <c r="V51" s="526" t="s">
        <v>229</v>
      </c>
      <c r="W51" s="527">
        <f>IF(V51=Tablas!$B$2,Tablas!$C$2,VLOOKUP(V51,Tablas!$B$2:$C$13,2,FALSE))</f>
        <v>4</v>
      </c>
      <c r="X51" s="528">
        <f>VLOOKUP(W51,Tablas!$A$2:$C$13,3,FALSE)</f>
        <v>4</v>
      </c>
      <c r="Y51" s="529" t="str">
        <f t="shared" si="76"/>
        <v/>
      </c>
      <c r="Z51" s="529" t="str">
        <f t="shared" si="77"/>
        <v/>
      </c>
      <c r="AA51" s="529">
        <f t="shared" si="78"/>
        <v>0</v>
      </c>
      <c r="AB51" s="529" t="str">
        <f t="shared" si="79"/>
        <v/>
      </c>
      <c r="AC51" s="529" t="str">
        <f t="shared" si="80"/>
        <v/>
      </c>
      <c r="AD51" s="547"/>
    </row>
    <row r="52" spans="1:30" thickBot="1" x14ac:dyDescent="0.25">
      <c r="A52" s="822"/>
      <c r="B52" s="824"/>
      <c r="C52" s="441" t="s">
        <v>340</v>
      </c>
      <c r="D52" s="563"/>
      <c r="E52" s="452"/>
      <c r="F52" s="770"/>
      <c r="G52" s="564"/>
      <c r="H52" s="564"/>
      <c r="I52" s="565">
        <v>1</v>
      </c>
      <c r="J52" s="564"/>
      <c r="K52" s="564"/>
      <c r="L52" s="565">
        <v>1</v>
      </c>
      <c r="M52" s="564"/>
      <c r="N52" s="564"/>
      <c r="O52" s="565">
        <v>1</v>
      </c>
      <c r="P52" s="564"/>
      <c r="Q52" s="564"/>
      <c r="R52" s="566">
        <v>1</v>
      </c>
      <c r="S52" s="553">
        <v>4</v>
      </c>
      <c r="T52" s="525">
        <f t="shared" si="62"/>
        <v>0</v>
      </c>
      <c r="U52" s="554">
        <f>T52/1700</f>
        <v>0</v>
      </c>
      <c r="V52" s="526" t="s">
        <v>227</v>
      </c>
      <c r="W52" s="527">
        <f>IF(V52=Tablas!$B$2,Tablas!$C$2,VLOOKUP(V52,Tablas!$B$2:$C$13,2,FALSE))</f>
        <v>2</v>
      </c>
      <c r="X52" s="528">
        <f>VLOOKUP(W52,Tablas!$A$2:$C$13,3,FALSE)</f>
        <v>2</v>
      </c>
      <c r="Y52" s="529">
        <f t="shared" ref="Y52:Y54" si="81">IF($W52=2,($T52),"")</f>
        <v>0</v>
      </c>
      <c r="Z52" s="529" t="str">
        <f t="shared" ref="Z52:Z54" si="82">IF($W52=3,($T52),"")</f>
        <v/>
      </c>
      <c r="AA52" s="529" t="str">
        <f t="shared" ref="AA52:AA54" si="83">IF($W52=4,($T52),"")</f>
        <v/>
      </c>
      <c r="AB52" s="529" t="str">
        <f t="shared" ref="AB52:AB54" si="84">IF($W52=5,($T52),"")</f>
        <v/>
      </c>
      <c r="AC52" s="529" t="str">
        <f t="shared" ref="AC52:AC54" si="85">IF($W52=6,($T52),"")</f>
        <v/>
      </c>
      <c r="AD52" s="547"/>
    </row>
    <row r="53" spans="1:30" thickBot="1" x14ac:dyDescent="0.25">
      <c r="A53" s="822"/>
      <c r="B53" s="824"/>
      <c r="C53" s="441" t="s">
        <v>341</v>
      </c>
      <c r="D53" s="563"/>
      <c r="E53" s="452"/>
      <c r="F53" s="770"/>
      <c r="G53" s="564"/>
      <c r="H53" s="564"/>
      <c r="I53" s="565">
        <v>1</v>
      </c>
      <c r="J53" s="564"/>
      <c r="K53" s="564"/>
      <c r="L53" s="565">
        <v>1</v>
      </c>
      <c r="M53" s="564"/>
      <c r="N53" s="564"/>
      <c r="O53" s="565">
        <v>1</v>
      </c>
      <c r="P53" s="564"/>
      <c r="Q53" s="564"/>
      <c r="R53" s="566">
        <v>1</v>
      </c>
      <c r="S53" s="553">
        <f>SUM(G53:R53)</f>
        <v>4</v>
      </c>
      <c r="T53" s="525">
        <f t="shared" si="62"/>
        <v>0</v>
      </c>
      <c r="U53" s="554">
        <f>T53/1700</f>
        <v>0</v>
      </c>
      <c r="V53" s="526" t="s">
        <v>227</v>
      </c>
      <c r="W53" s="527">
        <f>IF(V53=Tablas!$B$2,Tablas!$C$2,VLOOKUP(V53,Tablas!$B$2:$C$13,2,FALSE))</f>
        <v>2</v>
      </c>
      <c r="X53" s="528">
        <f>VLOOKUP(W53,Tablas!$A$2:$C$13,3,FALSE)</f>
        <v>2</v>
      </c>
      <c r="Y53" s="529">
        <f t="shared" si="81"/>
        <v>0</v>
      </c>
      <c r="Z53" s="529" t="str">
        <f t="shared" si="82"/>
        <v/>
      </c>
      <c r="AA53" s="529" t="str">
        <f t="shared" si="83"/>
        <v/>
      </c>
      <c r="AB53" s="529" t="str">
        <f t="shared" si="84"/>
        <v/>
      </c>
      <c r="AC53" s="529" t="str">
        <f t="shared" si="85"/>
        <v/>
      </c>
      <c r="AD53" s="547"/>
    </row>
    <row r="54" spans="1:30" thickBot="1" x14ac:dyDescent="0.25">
      <c r="A54" s="822"/>
      <c r="B54" s="824"/>
      <c r="C54" s="456" t="s">
        <v>342</v>
      </c>
      <c r="D54" s="567"/>
      <c r="E54" s="568"/>
      <c r="F54" s="770"/>
      <c r="G54" s="569"/>
      <c r="H54" s="569"/>
      <c r="I54" s="570"/>
      <c r="J54" s="569"/>
      <c r="K54" s="569"/>
      <c r="L54" s="569"/>
      <c r="M54" s="569"/>
      <c r="N54" s="569"/>
      <c r="O54" s="570"/>
      <c r="P54" s="569"/>
      <c r="Q54" s="569"/>
      <c r="R54" s="571"/>
      <c r="S54" s="553">
        <f>SUM(G54:R54)</f>
        <v>0</v>
      </c>
      <c r="T54" s="525">
        <f t="shared" si="62"/>
        <v>0</v>
      </c>
      <c r="U54" s="572">
        <f>T54/1700</f>
        <v>0</v>
      </c>
      <c r="V54" s="526" t="s">
        <v>227</v>
      </c>
      <c r="W54" s="527">
        <f>IF(V54=Tablas!$B$2,Tablas!$C$2,VLOOKUP(V54,Tablas!$B$2:$C$13,2,FALSE))</f>
        <v>2</v>
      </c>
      <c r="X54" s="528">
        <f>VLOOKUP(W54,Tablas!$A$2:$C$13,3,FALSE)</f>
        <v>2</v>
      </c>
      <c r="Y54" s="529">
        <f t="shared" si="81"/>
        <v>0</v>
      </c>
      <c r="Z54" s="529" t="str">
        <f t="shared" si="82"/>
        <v/>
      </c>
      <c r="AA54" s="529" t="str">
        <f t="shared" si="83"/>
        <v/>
      </c>
      <c r="AB54" s="529" t="str">
        <f t="shared" si="84"/>
        <v/>
      </c>
      <c r="AC54" s="529" t="str">
        <f t="shared" si="85"/>
        <v/>
      </c>
      <c r="AD54" s="547"/>
    </row>
    <row r="55" spans="1:30" thickBot="1" x14ac:dyDescent="0.25">
      <c r="A55" s="822"/>
      <c r="B55" s="824"/>
      <c r="C55" s="457" t="s">
        <v>343</v>
      </c>
      <c r="D55" s="573"/>
      <c r="E55" s="574"/>
      <c r="F55" s="574"/>
      <c r="G55" s="574"/>
      <c r="H55" s="574"/>
      <c r="I55" s="574"/>
      <c r="J55" s="574"/>
      <c r="K55" s="574"/>
      <c r="L55" s="574"/>
      <c r="M55" s="574"/>
      <c r="N55" s="574"/>
      <c r="O55" s="574"/>
      <c r="P55" s="574"/>
      <c r="Q55" s="574"/>
      <c r="R55" s="575"/>
      <c r="S55" s="576"/>
      <c r="T55" s="577">
        <f>SUM(T44:T54)</f>
        <v>0</v>
      </c>
      <c r="U55" s="577">
        <f>SUM(U44:U54)</f>
        <v>0</v>
      </c>
      <c r="V55" s="576"/>
      <c r="W55" s="576"/>
      <c r="X55" s="576"/>
      <c r="Y55" s="577">
        <f t="shared" ref="Y55:AD55" si="86">SUM(Y44:Y54)</f>
        <v>0</v>
      </c>
      <c r="Z55" s="577">
        <f t="shared" si="86"/>
        <v>0</v>
      </c>
      <c r="AA55" s="577">
        <f t="shared" si="86"/>
        <v>0</v>
      </c>
      <c r="AB55" s="577">
        <f t="shared" si="86"/>
        <v>0</v>
      </c>
      <c r="AC55" s="577">
        <f t="shared" si="86"/>
        <v>0</v>
      </c>
      <c r="AD55" s="577">
        <f t="shared" si="86"/>
        <v>0</v>
      </c>
    </row>
    <row r="56" spans="1:30" ht="15.75" thickBot="1" x14ac:dyDescent="0.25">
      <c r="A56" s="822"/>
      <c r="B56" s="583" t="s">
        <v>79</v>
      </c>
      <c r="C56" s="458" t="s">
        <v>344</v>
      </c>
      <c r="D56" s="584"/>
      <c r="E56" s="519"/>
      <c r="F56" s="520"/>
      <c r="G56" s="579"/>
      <c r="H56" s="579"/>
      <c r="I56" s="580"/>
      <c r="J56" s="579"/>
      <c r="K56" s="579"/>
      <c r="L56" s="579"/>
      <c r="M56" s="579"/>
      <c r="N56" s="579"/>
      <c r="O56" s="579"/>
      <c r="P56" s="579"/>
      <c r="Q56" s="579"/>
      <c r="R56" s="579"/>
      <c r="S56" s="579"/>
      <c r="T56" s="581">
        <f>SUM(T55)</f>
        <v>0</v>
      </c>
      <c r="U56" s="581">
        <f>SUM(U55)</f>
        <v>0</v>
      </c>
      <c r="V56" s="579"/>
      <c r="W56" s="582"/>
      <c r="X56" s="582"/>
      <c r="Y56" s="581">
        <f t="shared" ref="Y56:AD56" si="87">SUM(Y55)</f>
        <v>0</v>
      </c>
      <c r="Z56" s="581">
        <f t="shared" si="87"/>
        <v>0</v>
      </c>
      <c r="AA56" s="581">
        <f t="shared" si="87"/>
        <v>0</v>
      </c>
      <c r="AB56" s="581">
        <f t="shared" si="87"/>
        <v>0</v>
      </c>
      <c r="AC56" s="581">
        <f t="shared" si="87"/>
        <v>0</v>
      </c>
      <c r="AD56" s="581">
        <f t="shared" si="87"/>
        <v>0</v>
      </c>
    </row>
    <row r="57" spans="1:30" thickBot="1" x14ac:dyDescent="0.25">
      <c r="A57" s="822" t="s">
        <v>307</v>
      </c>
      <c r="B57" s="824" t="s">
        <v>70</v>
      </c>
      <c r="C57" s="436" t="s">
        <v>345</v>
      </c>
      <c r="D57" s="585">
        <f>+D5+D18+D31+D44</f>
        <v>0</v>
      </c>
      <c r="E57" s="541"/>
      <c r="F57" s="770"/>
      <c r="G57" s="542"/>
      <c r="H57" s="542"/>
      <c r="I57" s="542"/>
      <c r="J57" s="542"/>
      <c r="K57" s="542"/>
      <c r="L57" s="543"/>
      <c r="M57" s="543"/>
      <c r="N57" s="543"/>
      <c r="O57" s="543"/>
      <c r="P57" s="542"/>
      <c r="Q57" s="542"/>
      <c r="R57" s="544"/>
      <c r="S57" s="545">
        <f>SUM(G57:R57)</f>
        <v>0</v>
      </c>
      <c r="T57" s="525">
        <f>+T5+T18+T31+T44</f>
        <v>0</v>
      </c>
      <c r="U57" s="546">
        <f>T57/1700</f>
        <v>0</v>
      </c>
      <c r="V57" s="526" t="s">
        <v>227</v>
      </c>
      <c r="W57" s="527">
        <f>IF(V57=Tablas!$B$2,Tablas!$C$2,VLOOKUP(V57,Tablas!$B$2:$C$13,2,FALSE))</f>
        <v>2</v>
      </c>
      <c r="X57" s="528">
        <f>VLOOKUP(W57,Tablas!$A$2:$C$13,3,FALSE)</f>
        <v>2</v>
      </c>
      <c r="Y57" s="529">
        <f t="shared" ref="Y57:Y60" si="88">IF($W57=2,($T57),"")</f>
        <v>0</v>
      </c>
      <c r="Z57" s="529" t="str">
        <f t="shared" ref="Z57:Z60" si="89">IF($W57=3,($T57),"")</f>
        <v/>
      </c>
      <c r="AA57" s="529" t="str">
        <f t="shared" ref="AA57:AA60" si="90">IF($W57=4,($T57),"")</f>
        <v/>
      </c>
      <c r="AB57" s="529" t="str">
        <f t="shared" ref="AB57:AB60" si="91">IF($W57=5,($T57),"")</f>
        <v/>
      </c>
      <c r="AC57" s="529" t="str">
        <f t="shared" ref="AC57:AC60" si="92">IF($W57=6,($T57),"")</f>
        <v/>
      </c>
      <c r="AD57" s="547"/>
    </row>
    <row r="58" spans="1:30" thickBot="1" x14ac:dyDescent="0.25">
      <c r="A58" s="822"/>
      <c r="B58" s="824"/>
      <c r="C58" s="441" t="s">
        <v>334</v>
      </c>
      <c r="D58" s="586">
        <f t="shared" ref="D58:D67" si="93">+D6+D19+D32+D45</f>
        <v>0</v>
      </c>
      <c r="E58" s="452"/>
      <c r="F58" s="770"/>
      <c r="G58" s="549"/>
      <c r="H58" s="549"/>
      <c r="I58" s="549"/>
      <c r="J58" s="550"/>
      <c r="K58" s="550"/>
      <c r="L58" s="551"/>
      <c r="M58" s="551"/>
      <c r="N58" s="551"/>
      <c r="O58" s="551"/>
      <c r="P58" s="551"/>
      <c r="Q58" s="551"/>
      <c r="R58" s="552"/>
      <c r="S58" s="553">
        <f>SUM(G58:R58)</f>
        <v>0</v>
      </c>
      <c r="T58" s="525">
        <f t="shared" ref="T58:T67" si="94">+T6+T19+T32+T45</f>
        <v>0</v>
      </c>
      <c r="U58" s="554">
        <f>T58/1700</f>
        <v>0</v>
      </c>
      <c r="V58" s="526" t="s">
        <v>227</v>
      </c>
      <c r="W58" s="527">
        <f>IF(V58=Tablas!$B$2,Tablas!$C$2,VLOOKUP(V58,Tablas!$B$2:$C$13,2,FALSE))</f>
        <v>2</v>
      </c>
      <c r="X58" s="528">
        <f>VLOOKUP(W58,Tablas!$A$2:$C$13,3,FALSE)</f>
        <v>2</v>
      </c>
      <c r="Y58" s="529">
        <f t="shared" si="88"/>
        <v>0</v>
      </c>
      <c r="Z58" s="529" t="str">
        <f t="shared" si="89"/>
        <v/>
      </c>
      <c r="AA58" s="529" t="str">
        <f t="shared" si="90"/>
        <v/>
      </c>
      <c r="AB58" s="529" t="str">
        <f t="shared" si="91"/>
        <v/>
      </c>
      <c r="AC58" s="529" t="str">
        <f t="shared" si="92"/>
        <v/>
      </c>
      <c r="AD58" s="547"/>
    </row>
    <row r="59" spans="1:30" s="4" customFormat="1" thickBot="1" x14ac:dyDescent="0.25">
      <c r="A59" s="822"/>
      <c r="B59" s="824"/>
      <c r="C59" s="455" t="s">
        <v>335</v>
      </c>
      <c r="D59" s="586">
        <f t="shared" si="93"/>
        <v>20</v>
      </c>
      <c r="E59" s="557"/>
      <c r="F59" s="770"/>
      <c r="G59" s="558"/>
      <c r="H59" s="558"/>
      <c r="I59" s="558"/>
      <c r="J59" s="559"/>
      <c r="K59" s="559"/>
      <c r="L59" s="560"/>
      <c r="M59" s="560"/>
      <c r="N59" s="560"/>
      <c r="O59" s="560"/>
      <c r="P59" s="560"/>
      <c r="Q59" s="560"/>
      <c r="R59" s="561"/>
      <c r="S59" s="553">
        <f t="shared" ref="S59:S64" si="95">SUM(G59:R59)</f>
        <v>0</v>
      </c>
      <c r="T59" s="525">
        <f t="shared" si="94"/>
        <v>0</v>
      </c>
      <c r="U59" s="554">
        <f t="shared" ref="U59:U64" si="96">T59/1700</f>
        <v>0</v>
      </c>
      <c r="V59" s="526" t="s">
        <v>227</v>
      </c>
      <c r="W59" s="527">
        <f>IF(V59=Tablas!$B$2,Tablas!$C$2,VLOOKUP(V59,Tablas!$B$2:$C$13,2,FALSE))</f>
        <v>2</v>
      </c>
      <c r="X59" s="528">
        <f>VLOOKUP(W59,Tablas!$A$2:$C$13,3,FALSE)</f>
        <v>2</v>
      </c>
      <c r="Y59" s="529">
        <f t="shared" si="88"/>
        <v>0</v>
      </c>
      <c r="Z59" s="529" t="str">
        <f t="shared" si="89"/>
        <v/>
      </c>
      <c r="AA59" s="529" t="str">
        <f t="shared" si="90"/>
        <v/>
      </c>
      <c r="AB59" s="529" t="str">
        <f t="shared" si="91"/>
        <v/>
      </c>
      <c r="AC59" s="529" t="str">
        <f t="shared" si="92"/>
        <v/>
      </c>
      <c r="AD59" s="547"/>
    </row>
    <row r="60" spans="1:30" s="4" customFormat="1" thickBot="1" x14ac:dyDescent="0.25">
      <c r="A60" s="822"/>
      <c r="B60" s="824"/>
      <c r="C60" s="455" t="s">
        <v>336</v>
      </c>
      <c r="D60" s="586">
        <f t="shared" si="93"/>
        <v>20</v>
      </c>
      <c r="E60" s="557"/>
      <c r="F60" s="770"/>
      <c r="G60" s="558"/>
      <c r="H60" s="558"/>
      <c r="I60" s="558"/>
      <c r="J60" s="559"/>
      <c r="K60" s="559"/>
      <c r="L60" s="560"/>
      <c r="M60" s="560"/>
      <c r="N60" s="560"/>
      <c r="O60" s="560"/>
      <c r="P60" s="560"/>
      <c r="Q60" s="560"/>
      <c r="R60" s="561"/>
      <c r="S60" s="553">
        <f t="shared" si="95"/>
        <v>0</v>
      </c>
      <c r="T60" s="525">
        <f t="shared" si="94"/>
        <v>0</v>
      </c>
      <c r="U60" s="554">
        <f t="shared" si="96"/>
        <v>0</v>
      </c>
      <c r="V60" s="526" t="s">
        <v>229</v>
      </c>
      <c r="W60" s="527">
        <f>IF(V60=Tablas!$B$2,Tablas!$C$2,VLOOKUP(V60,Tablas!$B$2:$C$13,2,FALSE))</f>
        <v>4</v>
      </c>
      <c r="X60" s="528">
        <f>VLOOKUP(W60,Tablas!$A$2:$C$13,3,FALSE)</f>
        <v>4</v>
      </c>
      <c r="Y60" s="529" t="str">
        <f t="shared" si="88"/>
        <v/>
      </c>
      <c r="Z60" s="529" t="str">
        <f t="shared" si="89"/>
        <v/>
      </c>
      <c r="AA60" s="529">
        <f t="shared" si="90"/>
        <v>0</v>
      </c>
      <c r="AB60" s="529" t="str">
        <f t="shared" si="91"/>
        <v/>
      </c>
      <c r="AC60" s="529" t="str">
        <f t="shared" si="92"/>
        <v/>
      </c>
      <c r="AD60" s="547"/>
    </row>
    <row r="61" spans="1:30" s="4" customFormat="1" ht="15" customHeight="1" thickBot="1" x14ac:dyDescent="0.25">
      <c r="A61" s="822"/>
      <c r="B61" s="824"/>
      <c r="C61" s="455" t="s">
        <v>337</v>
      </c>
      <c r="D61" s="586">
        <f t="shared" si="93"/>
        <v>20</v>
      </c>
      <c r="E61" s="557"/>
      <c r="F61" s="770"/>
      <c r="G61" s="558"/>
      <c r="H61" s="558"/>
      <c r="I61" s="558"/>
      <c r="J61" s="559"/>
      <c r="K61" s="559"/>
      <c r="L61" s="560"/>
      <c r="M61" s="560"/>
      <c r="N61" s="560"/>
      <c r="O61" s="560"/>
      <c r="P61" s="560"/>
      <c r="Q61" s="560"/>
      <c r="R61" s="561"/>
      <c r="S61" s="553">
        <f t="shared" si="95"/>
        <v>0</v>
      </c>
      <c r="T61" s="525">
        <f t="shared" si="94"/>
        <v>0</v>
      </c>
      <c r="U61" s="554">
        <f t="shared" si="96"/>
        <v>0</v>
      </c>
      <c r="V61" s="526" t="s">
        <v>227</v>
      </c>
      <c r="W61" s="527">
        <f>IF(V61=Tablas!$B$2,Tablas!$C$2,VLOOKUP(V61,Tablas!$B$2:$C$13,2,FALSE))</f>
        <v>2</v>
      </c>
      <c r="X61" s="528">
        <f>VLOOKUP(W61,Tablas!$A$2:$C$13,3,FALSE)</f>
        <v>2</v>
      </c>
      <c r="Y61" s="529">
        <f t="shared" ref="Y61:Y62" si="97">IF($W61=2,($T61),"")</f>
        <v>0</v>
      </c>
      <c r="Z61" s="529" t="str">
        <f t="shared" ref="Z61:Z62" si="98">IF($W61=3,($T61),"")</f>
        <v/>
      </c>
      <c r="AA61" s="529" t="str">
        <f t="shared" ref="AA61:AA62" si="99">IF($W61=4,($T61),"")</f>
        <v/>
      </c>
      <c r="AB61" s="529" t="str">
        <f t="shared" ref="AB61:AB62" si="100">IF($W61=5,($T61),"")</f>
        <v/>
      </c>
      <c r="AC61" s="529" t="str">
        <f t="shared" ref="AC61:AC62" si="101">IF($W61=6,($T61),"")</f>
        <v/>
      </c>
      <c r="AD61" s="547"/>
    </row>
    <row r="62" spans="1:30" s="4" customFormat="1" thickBot="1" x14ac:dyDescent="0.25">
      <c r="A62" s="822"/>
      <c r="B62" s="824"/>
      <c r="C62" s="455" t="s">
        <v>338</v>
      </c>
      <c r="D62" s="586">
        <f t="shared" si="93"/>
        <v>20</v>
      </c>
      <c r="E62" s="557"/>
      <c r="F62" s="770"/>
      <c r="G62" s="558"/>
      <c r="H62" s="558"/>
      <c r="I62" s="558"/>
      <c r="J62" s="559"/>
      <c r="K62" s="559"/>
      <c r="L62" s="560"/>
      <c r="M62" s="560"/>
      <c r="N62" s="560"/>
      <c r="O62" s="560"/>
      <c r="P62" s="560"/>
      <c r="Q62" s="560"/>
      <c r="R62" s="561"/>
      <c r="S62" s="553">
        <f t="shared" si="95"/>
        <v>0</v>
      </c>
      <c r="T62" s="525">
        <f t="shared" si="94"/>
        <v>0</v>
      </c>
      <c r="U62" s="554">
        <f t="shared" si="96"/>
        <v>0</v>
      </c>
      <c r="V62" s="526" t="s">
        <v>229</v>
      </c>
      <c r="W62" s="527">
        <f>IF(V62=Tablas!$B$2,Tablas!$C$2,VLOOKUP(V62,Tablas!$B$2:$C$13,2,FALSE))</f>
        <v>4</v>
      </c>
      <c r="X62" s="528">
        <f>VLOOKUP(W62,Tablas!$A$2:$C$13,3,FALSE)</f>
        <v>4</v>
      </c>
      <c r="Y62" s="529" t="str">
        <f t="shared" si="97"/>
        <v/>
      </c>
      <c r="Z62" s="529" t="str">
        <f t="shared" si="98"/>
        <v/>
      </c>
      <c r="AA62" s="529">
        <f t="shared" si="99"/>
        <v>0</v>
      </c>
      <c r="AB62" s="529" t="str">
        <f t="shared" si="100"/>
        <v/>
      </c>
      <c r="AC62" s="529" t="str">
        <f t="shared" si="101"/>
        <v/>
      </c>
      <c r="AD62" s="547"/>
    </row>
    <row r="63" spans="1:30" s="4" customFormat="1" ht="15" customHeight="1" thickBot="1" x14ac:dyDescent="0.25">
      <c r="A63" s="822"/>
      <c r="B63" s="824"/>
      <c r="C63" s="455" t="s">
        <v>339</v>
      </c>
      <c r="D63" s="586">
        <f t="shared" si="93"/>
        <v>0</v>
      </c>
      <c r="E63" s="557" t="s">
        <v>67</v>
      </c>
      <c r="F63" s="770"/>
      <c r="G63" s="558"/>
      <c r="H63" s="558"/>
      <c r="I63" s="558"/>
      <c r="J63" s="559"/>
      <c r="K63" s="559"/>
      <c r="L63" s="560"/>
      <c r="M63" s="560"/>
      <c r="N63" s="560"/>
      <c r="O63" s="560"/>
      <c r="P63" s="560"/>
      <c r="Q63" s="560"/>
      <c r="R63" s="561"/>
      <c r="S63" s="553">
        <f t="shared" si="95"/>
        <v>0</v>
      </c>
      <c r="T63" s="525">
        <f t="shared" si="94"/>
        <v>0</v>
      </c>
      <c r="U63" s="554">
        <f t="shared" si="96"/>
        <v>0</v>
      </c>
      <c r="V63" s="526" t="s">
        <v>227</v>
      </c>
      <c r="W63" s="527">
        <f>IF(V63=Tablas!$B$2,Tablas!$C$2,VLOOKUP(V63,Tablas!$B$2:$C$13,2,FALSE))</f>
        <v>2</v>
      </c>
      <c r="X63" s="528">
        <f>VLOOKUP(W63,Tablas!$A$2:$C$13,3,FALSE)</f>
        <v>2</v>
      </c>
      <c r="Y63" s="529">
        <f t="shared" ref="Y63:Y64" si="102">IF($W63=2,($T63),"")</f>
        <v>0</v>
      </c>
      <c r="Z63" s="529" t="str">
        <f t="shared" ref="Z63:Z64" si="103">IF($W63=3,($T63),"")</f>
        <v/>
      </c>
      <c r="AA63" s="529" t="str">
        <f t="shared" ref="AA63:AA64" si="104">IF($W63=4,($T63),"")</f>
        <v/>
      </c>
      <c r="AB63" s="529" t="str">
        <f t="shared" ref="AB63:AB64" si="105">IF($W63=5,($T63),"")</f>
        <v/>
      </c>
      <c r="AC63" s="529" t="str">
        <f t="shared" ref="AC63:AC64" si="106">IF($W63=6,($T63),"")</f>
        <v/>
      </c>
      <c r="AD63" s="547"/>
    </row>
    <row r="64" spans="1:30" s="4" customFormat="1" thickBot="1" x14ac:dyDescent="0.25">
      <c r="A64" s="822"/>
      <c r="B64" s="824"/>
      <c r="C64" s="455" t="s">
        <v>338</v>
      </c>
      <c r="D64" s="586">
        <f t="shared" si="93"/>
        <v>0</v>
      </c>
      <c r="E64" s="557" t="s">
        <v>67</v>
      </c>
      <c r="F64" s="770"/>
      <c r="G64" s="558"/>
      <c r="H64" s="558"/>
      <c r="I64" s="558"/>
      <c r="J64" s="559"/>
      <c r="K64" s="559"/>
      <c r="L64" s="560"/>
      <c r="M64" s="560"/>
      <c r="N64" s="560"/>
      <c r="O64" s="560"/>
      <c r="P64" s="560"/>
      <c r="Q64" s="560"/>
      <c r="R64" s="561"/>
      <c r="S64" s="553">
        <f t="shared" si="95"/>
        <v>0</v>
      </c>
      <c r="T64" s="525">
        <f t="shared" si="94"/>
        <v>0</v>
      </c>
      <c r="U64" s="554">
        <f t="shared" si="96"/>
        <v>0</v>
      </c>
      <c r="V64" s="526" t="s">
        <v>229</v>
      </c>
      <c r="W64" s="527">
        <f>IF(V64=Tablas!$B$2,Tablas!$C$2,VLOOKUP(V64,Tablas!$B$2:$C$13,2,FALSE))</f>
        <v>4</v>
      </c>
      <c r="X64" s="528">
        <f>VLOOKUP(W64,Tablas!$A$2:$C$13,3,FALSE)</f>
        <v>4</v>
      </c>
      <c r="Y64" s="529" t="str">
        <f t="shared" si="102"/>
        <v/>
      </c>
      <c r="Z64" s="529" t="str">
        <f t="shared" si="103"/>
        <v/>
      </c>
      <c r="AA64" s="529">
        <f t="shared" si="104"/>
        <v>0</v>
      </c>
      <c r="AB64" s="529" t="str">
        <f t="shared" si="105"/>
        <v/>
      </c>
      <c r="AC64" s="529" t="str">
        <f t="shared" si="106"/>
        <v/>
      </c>
      <c r="AD64" s="547"/>
    </row>
    <row r="65" spans="1:30" thickBot="1" x14ac:dyDescent="0.25">
      <c r="A65" s="822"/>
      <c r="B65" s="824"/>
      <c r="C65" s="441" t="s">
        <v>340</v>
      </c>
      <c r="D65" s="586">
        <f t="shared" si="93"/>
        <v>240</v>
      </c>
      <c r="E65" s="452"/>
      <c r="F65" s="770"/>
      <c r="G65" s="564"/>
      <c r="H65" s="564"/>
      <c r="I65" s="565">
        <v>1</v>
      </c>
      <c r="J65" s="564"/>
      <c r="K65" s="564"/>
      <c r="L65" s="565">
        <v>1</v>
      </c>
      <c r="M65" s="564"/>
      <c r="N65" s="564"/>
      <c r="O65" s="565">
        <v>1</v>
      </c>
      <c r="P65" s="564"/>
      <c r="Q65" s="564"/>
      <c r="R65" s="566">
        <v>1</v>
      </c>
      <c r="S65" s="553">
        <f>SUM(G65:R65)</f>
        <v>4</v>
      </c>
      <c r="T65" s="525">
        <f t="shared" si="94"/>
        <v>0</v>
      </c>
      <c r="U65" s="554">
        <f>T65/1700</f>
        <v>0</v>
      </c>
      <c r="V65" s="526" t="s">
        <v>227</v>
      </c>
      <c r="W65" s="527">
        <f>IF(V65=Tablas!$B$2,Tablas!$C$2,VLOOKUP(V65,Tablas!$B$2:$C$13,2,FALSE))</f>
        <v>2</v>
      </c>
      <c r="X65" s="528">
        <f>VLOOKUP(W65,Tablas!$A$2:$C$13,3,FALSE)</f>
        <v>2</v>
      </c>
      <c r="Y65" s="529">
        <f t="shared" ref="Y65:Y67" si="107">IF($W65=2,($T65),"")</f>
        <v>0</v>
      </c>
      <c r="Z65" s="529" t="str">
        <f t="shared" ref="Z65:Z67" si="108">IF($W65=3,($T65),"")</f>
        <v/>
      </c>
      <c r="AA65" s="529" t="str">
        <f t="shared" ref="AA65:AA67" si="109">IF($W65=4,($T65),"")</f>
        <v/>
      </c>
      <c r="AB65" s="529" t="str">
        <f t="shared" ref="AB65:AB67" si="110">IF($W65=5,($T65),"")</f>
        <v/>
      </c>
      <c r="AC65" s="529" t="str">
        <f t="shared" ref="AC65:AC67" si="111">IF($W65=6,($T65),"")</f>
        <v/>
      </c>
      <c r="AD65" s="547"/>
    </row>
    <row r="66" spans="1:30" thickBot="1" x14ac:dyDescent="0.25">
      <c r="A66" s="822"/>
      <c r="B66" s="824"/>
      <c r="C66" s="441" t="s">
        <v>341</v>
      </c>
      <c r="D66" s="586">
        <f t="shared" si="93"/>
        <v>240</v>
      </c>
      <c r="E66" s="452"/>
      <c r="F66" s="770"/>
      <c r="G66" s="564"/>
      <c r="H66" s="564"/>
      <c r="I66" s="565">
        <v>1</v>
      </c>
      <c r="J66" s="564"/>
      <c r="K66" s="564"/>
      <c r="L66" s="565">
        <v>1</v>
      </c>
      <c r="M66" s="564"/>
      <c r="N66" s="564"/>
      <c r="O66" s="565">
        <v>1</v>
      </c>
      <c r="P66" s="564"/>
      <c r="Q66" s="564"/>
      <c r="R66" s="566">
        <v>1</v>
      </c>
      <c r="S66" s="553">
        <f>SUM(G66:R66)</f>
        <v>4</v>
      </c>
      <c r="T66" s="525">
        <f t="shared" si="94"/>
        <v>0</v>
      </c>
      <c r="U66" s="554">
        <f>T66/1700</f>
        <v>0</v>
      </c>
      <c r="V66" s="526" t="s">
        <v>227</v>
      </c>
      <c r="W66" s="527">
        <f>IF(V66=Tablas!$B$2,Tablas!$C$2,VLOOKUP(V66,Tablas!$B$2:$C$13,2,FALSE))</f>
        <v>2</v>
      </c>
      <c r="X66" s="528">
        <f>VLOOKUP(W66,Tablas!$A$2:$C$13,3,FALSE)</f>
        <v>2</v>
      </c>
      <c r="Y66" s="529">
        <f t="shared" si="107"/>
        <v>0</v>
      </c>
      <c r="Z66" s="529" t="str">
        <f t="shared" si="108"/>
        <v/>
      </c>
      <c r="AA66" s="529" t="str">
        <f t="shared" si="109"/>
        <v/>
      </c>
      <c r="AB66" s="529" t="str">
        <f t="shared" si="110"/>
        <v/>
      </c>
      <c r="AC66" s="529" t="str">
        <f t="shared" si="111"/>
        <v/>
      </c>
      <c r="AD66" s="547"/>
    </row>
    <row r="67" spans="1:30" thickBot="1" x14ac:dyDescent="0.25">
      <c r="A67" s="822"/>
      <c r="B67" s="824"/>
      <c r="C67" s="456" t="s">
        <v>342</v>
      </c>
      <c r="D67" s="587">
        <f t="shared" si="93"/>
        <v>0</v>
      </c>
      <c r="E67" s="568"/>
      <c r="F67" s="770"/>
      <c r="G67" s="569"/>
      <c r="H67" s="569"/>
      <c r="I67" s="570"/>
      <c r="J67" s="569"/>
      <c r="K67" s="569"/>
      <c r="L67" s="569"/>
      <c r="M67" s="569"/>
      <c r="N67" s="569"/>
      <c r="O67" s="570"/>
      <c r="P67" s="569"/>
      <c r="Q67" s="569"/>
      <c r="R67" s="571"/>
      <c r="S67" s="553">
        <f>SUM(G67:R67)</f>
        <v>0</v>
      </c>
      <c r="T67" s="525">
        <f t="shared" si="94"/>
        <v>0</v>
      </c>
      <c r="U67" s="572">
        <f>T67/1700</f>
        <v>0</v>
      </c>
      <c r="V67" s="526" t="s">
        <v>227</v>
      </c>
      <c r="W67" s="527">
        <f>IF(V67=Tablas!$B$2,Tablas!$C$2,VLOOKUP(V67,Tablas!$B$2:$C$13,2,FALSE))</f>
        <v>2</v>
      </c>
      <c r="X67" s="528">
        <f>VLOOKUP(W67,Tablas!$A$2:$C$13,3,FALSE)</f>
        <v>2</v>
      </c>
      <c r="Y67" s="529">
        <f t="shared" si="107"/>
        <v>0</v>
      </c>
      <c r="Z67" s="529" t="str">
        <f t="shared" si="108"/>
        <v/>
      </c>
      <c r="AA67" s="529" t="str">
        <f t="shared" si="109"/>
        <v/>
      </c>
      <c r="AB67" s="529" t="str">
        <f t="shared" si="110"/>
        <v/>
      </c>
      <c r="AC67" s="529" t="str">
        <f t="shared" si="111"/>
        <v/>
      </c>
      <c r="AD67" s="547"/>
    </row>
    <row r="68" spans="1:30" thickBot="1" x14ac:dyDescent="0.25">
      <c r="A68" s="822"/>
      <c r="B68" s="824"/>
      <c r="C68" s="457" t="s">
        <v>343</v>
      </c>
      <c r="D68" s="573"/>
      <c r="E68" s="574"/>
      <c r="F68" s="574"/>
      <c r="G68" s="574"/>
      <c r="H68" s="574"/>
      <c r="I68" s="574"/>
      <c r="J68" s="574"/>
      <c r="K68" s="574"/>
      <c r="L68" s="574"/>
      <c r="M68" s="574"/>
      <c r="N68" s="574"/>
      <c r="O68" s="574"/>
      <c r="P68" s="574"/>
      <c r="Q68" s="574"/>
      <c r="R68" s="575"/>
      <c r="S68" s="576"/>
      <c r="T68" s="577">
        <f>SUM(T57:T67)</f>
        <v>0</v>
      </c>
      <c r="U68" s="577">
        <f>SUM(U57:U67)</f>
        <v>0</v>
      </c>
      <c r="V68" s="576"/>
      <c r="W68" s="576"/>
      <c r="X68" s="576"/>
      <c r="Y68" s="577">
        <f t="shared" ref="Y68:AD68" si="112">SUM(Y57:Y67)</f>
        <v>0</v>
      </c>
      <c r="Z68" s="577">
        <f t="shared" si="112"/>
        <v>0</v>
      </c>
      <c r="AA68" s="577">
        <f t="shared" si="112"/>
        <v>0</v>
      </c>
      <c r="AB68" s="577">
        <f t="shared" si="112"/>
        <v>0</v>
      </c>
      <c r="AC68" s="577">
        <f t="shared" si="112"/>
        <v>0</v>
      </c>
      <c r="AD68" s="577">
        <f t="shared" si="112"/>
        <v>0</v>
      </c>
    </row>
    <row r="69" spans="1:30" ht="15.75" thickBot="1" x14ac:dyDescent="0.25">
      <c r="A69" s="822"/>
      <c r="B69" s="583"/>
      <c r="C69" s="458" t="s">
        <v>344</v>
      </c>
      <c r="D69" s="518"/>
      <c r="E69" s="519"/>
      <c r="F69" s="520"/>
      <c r="G69" s="579"/>
      <c r="H69" s="579"/>
      <c r="I69" s="580"/>
      <c r="J69" s="579"/>
      <c r="K69" s="579"/>
      <c r="L69" s="579"/>
      <c r="M69" s="579"/>
      <c r="N69" s="579"/>
      <c r="O69" s="579"/>
      <c r="P69" s="579"/>
      <c r="Q69" s="579"/>
      <c r="R69" s="579"/>
      <c r="S69" s="579"/>
      <c r="T69" s="581">
        <f>SUM(T68)</f>
        <v>0</v>
      </c>
      <c r="U69" s="581">
        <f>SUM(U68)</f>
        <v>0</v>
      </c>
      <c r="V69" s="579"/>
      <c r="W69" s="582"/>
      <c r="X69" s="582"/>
      <c r="Y69" s="581">
        <f t="shared" ref="Y69:AD69" si="113">SUM(Y68)</f>
        <v>0</v>
      </c>
      <c r="Z69" s="581">
        <f t="shared" si="113"/>
        <v>0</v>
      </c>
      <c r="AA69" s="581">
        <f t="shared" si="113"/>
        <v>0</v>
      </c>
      <c r="AB69" s="581">
        <f t="shared" si="113"/>
        <v>0</v>
      </c>
      <c r="AC69" s="581">
        <f t="shared" si="113"/>
        <v>0</v>
      </c>
      <c r="AD69" s="581">
        <f t="shared" si="113"/>
        <v>0</v>
      </c>
    </row>
  </sheetData>
  <sheetProtection algorithmName="SHA-512" hashValue="4Amwm3vODsGTvXYiFqi1DFGc/7xzEOZFrOVrCilVfyhNFdkLY1x/CZMpNs5nEwgRNLsHx7Wh9xXuTZBmfI0KPA==" saltValue="NmgGjZudmi7L6j2AKE3YOQ==" spinCount="100000" sheet="1" objects="1" scenarios="1"/>
  <autoFilter ref="A4:AD69" xr:uid="{EF6CD2D6-CCB0-4A2D-AE36-1ED6E5B3CE38}"/>
  <mergeCells count="13">
    <mergeCell ref="S1:T1"/>
    <mergeCell ref="U1:Y1"/>
    <mergeCell ref="A44:A56"/>
    <mergeCell ref="B44:B55"/>
    <mergeCell ref="A57:A69"/>
    <mergeCell ref="B57:B68"/>
    <mergeCell ref="A18:A30"/>
    <mergeCell ref="B18:B29"/>
    <mergeCell ref="A5:A17"/>
    <mergeCell ref="B5:B16"/>
    <mergeCell ref="A31:A43"/>
    <mergeCell ref="B31:B42"/>
    <mergeCell ref="C1:R1"/>
  </mergeCells>
  <hyperlinks>
    <hyperlink ref="A1" location="Inici!A1" display="Inici" xr:uid="{A6FA7D62-00F4-439C-B0F6-C5E463FB64B4}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A5724F-4A8E-47B7-AB95-530ED1502FCB}">
          <x14:formula1>
            <xm:f>Tablas!$B$2:$B$10</xm:f>
          </x14:formula1>
          <xm:sqref>V18:V28 V31:V41 V44:V54 V5:V15 V57:V67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filterMode="1"/>
  <dimension ref="A1:AD78"/>
  <sheetViews>
    <sheetView zoomScale="110" zoomScaleNormal="110" workbookViewId="0">
      <pane xSplit="2" ySplit="3" topLeftCell="C32" activePane="bottomRight" state="frozen"/>
      <selection pane="topRight" activeCell="C1" sqref="C1"/>
      <selection pane="bottomLeft" activeCell="A4" sqref="A4"/>
      <selection pane="bottomRight" activeCell="F71" sqref="F71"/>
    </sheetView>
  </sheetViews>
  <sheetFormatPr baseColWidth="10" defaultColWidth="11.42578125" defaultRowHeight="15" x14ac:dyDescent="0.25"/>
  <cols>
    <col min="1" max="1" width="15.140625" style="97" customWidth="1"/>
    <col min="2" max="2" width="14.42578125" style="97" bestFit="1" customWidth="1"/>
    <col min="3" max="3" width="41" style="1" customWidth="1"/>
    <col min="4" max="5" width="10.7109375" style="87" customWidth="1"/>
    <col min="6" max="6" width="13.85546875" style="87" customWidth="1"/>
    <col min="7" max="8" width="4.85546875" style="1" bestFit="1" customWidth="1"/>
    <col min="9" max="9" width="4.85546875" style="2" bestFit="1" customWidth="1"/>
    <col min="10" max="18" width="4.85546875" style="1" bestFit="1" customWidth="1"/>
    <col min="19" max="19" width="14.140625" style="1" customWidth="1"/>
    <col min="20" max="20" width="12.42578125" style="1" customWidth="1"/>
    <col min="21" max="21" width="10.28515625" style="1" customWidth="1"/>
    <col min="22" max="22" width="12" style="1" customWidth="1"/>
    <col min="23" max="24" width="5.85546875" style="1" hidden="1" customWidth="1"/>
    <col min="25" max="25" width="11" style="1" bestFit="1" customWidth="1"/>
    <col min="26" max="26" width="8.42578125" style="1" bestFit="1" customWidth="1"/>
    <col min="27" max="27" width="10.42578125" style="1" customWidth="1"/>
    <col min="28" max="28" width="12.28515625" style="1" customWidth="1"/>
    <col min="29" max="29" width="9.42578125" style="1" customWidth="1"/>
    <col min="30" max="30" width="12.85546875" style="1" customWidth="1"/>
    <col min="31" max="16384" width="11.42578125" style="1"/>
  </cols>
  <sheetData>
    <row r="1" spans="1:30" s="52" customFormat="1" ht="31.35" customHeight="1" x14ac:dyDescent="0.25">
      <c r="A1" s="417" t="s">
        <v>85</v>
      </c>
      <c r="C1" s="782" t="s">
        <v>213</v>
      </c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3" t="s">
        <v>215</v>
      </c>
      <c r="T1" s="783"/>
      <c r="U1" s="784" t="str">
        <f>+'TOTAL '!X3</f>
        <v>Sorrals</v>
      </c>
      <c r="V1" s="784"/>
      <c r="W1" s="784"/>
      <c r="X1" s="784"/>
      <c r="Y1" s="784"/>
    </row>
    <row r="2" spans="1:30" s="4" customFormat="1" ht="15.75" thickBot="1" x14ac:dyDescent="0.3">
      <c r="A2" s="122"/>
      <c r="B2" s="122"/>
      <c r="C2" s="1">
        <f>+'TOTAL '!AD43</f>
        <v>0</v>
      </c>
      <c r="D2" s="129"/>
      <c r="E2" s="129"/>
      <c r="F2" s="129"/>
      <c r="I2" s="5"/>
    </row>
    <row r="3" spans="1:30" s="52" customFormat="1" ht="60.75" thickBot="1" x14ac:dyDescent="0.3">
      <c r="A3" s="91" t="s">
        <v>217</v>
      </c>
      <c r="B3" s="92" t="s">
        <v>218</v>
      </c>
      <c r="C3" s="347" t="s">
        <v>219</v>
      </c>
      <c r="D3" s="91" t="s">
        <v>235</v>
      </c>
      <c r="E3" s="305" t="s">
        <v>220</v>
      </c>
      <c r="F3" s="341" t="s">
        <v>221</v>
      </c>
      <c r="G3" s="92" t="s">
        <v>222</v>
      </c>
      <c r="H3" s="92" t="s">
        <v>60</v>
      </c>
      <c r="I3" s="92" t="s">
        <v>58</v>
      </c>
      <c r="J3" s="92" t="s">
        <v>61</v>
      </c>
      <c r="K3" s="92" t="s">
        <v>58</v>
      </c>
      <c r="L3" s="92" t="s">
        <v>62</v>
      </c>
      <c r="M3" s="92" t="s">
        <v>62</v>
      </c>
      <c r="N3" s="92" t="s">
        <v>61</v>
      </c>
      <c r="O3" s="92" t="s">
        <v>57</v>
      </c>
      <c r="P3" s="92" t="s">
        <v>63</v>
      </c>
      <c r="Q3" s="92" t="s">
        <v>64</v>
      </c>
      <c r="R3" s="92" t="s">
        <v>59</v>
      </c>
      <c r="S3" s="92" t="s">
        <v>223</v>
      </c>
      <c r="T3" s="92" t="s">
        <v>224</v>
      </c>
      <c r="U3" s="92" t="s">
        <v>225</v>
      </c>
      <c r="V3" s="92" t="s">
        <v>226</v>
      </c>
      <c r="Y3" s="305" t="s">
        <v>227</v>
      </c>
      <c r="Z3" s="305" t="s">
        <v>228</v>
      </c>
      <c r="AA3" s="305" t="s">
        <v>229</v>
      </c>
      <c r="AB3" s="305" t="s">
        <v>230</v>
      </c>
      <c r="AC3" s="305" t="s">
        <v>231</v>
      </c>
      <c r="AD3" s="358" t="s">
        <v>120</v>
      </c>
    </row>
    <row r="4" spans="1:30" s="606" customFormat="1" ht="15" customHeight="1" thickBot="1" x14ac:dyDescent="0.3">
      <c r="A4" s="833" t="s">
        <v>107</v>
      </c>
      <c r="B4" s="828" t="s">
        <v>347</v>
      </c>
      <c r="C4" s="588" t="s">
        <v>348</v>
      </c>
      <c r="D4" s="589">
        <v>15</v>
      </c>
      <c r="E4" s="590"/>
      <c r="F4" s="770"/>
      <c r="G4" s="591">
        <v>1</v>
      </c>
      <c r="H4" s="591">
        <v>1</v>
      </c>
      <c r="I4" s="591">
        <v>1</v>
      </c>
      <c r="J4" s="591">
        <v>1</v>
      </c>
      <c r="K4" s="591">
        <v>1</v>
      </c>
      <c r="L4" s="591">
        <v>1</v>
      </c>
      <c r="M4" s="591">
        <v>1</v>
      </c>
      <c r="N4" s="591">
        <v>1</v>
      </c>
      <c r="O4" s="591">
        <v>1</v>
      </c>
      <c r="P4" s="591">
        <v>1</v>
      </c>
      <c r="Q4" s="591">
        <v>1</v>
      </c>
      <c r="R4" s="592">
        <v>1</v>
      </c>
      <c r="S4" s="545">
        <f>SUM(G4:R4)</f>
        <v>12</v>
      </c>
      <c r="T4" s="593">
        <f t="shared" ref="T4:T7" si="0">IF($F4=0,0,($D4/$F4)*$S4)</f>
        <v>0</v>
      </c>
      <c r="U4" s="546">
        <f t="shared" ref="U4:U7" si="1">T4/1700</f>
        <v>0</v>
      </c>
      <c r="V4" s="526" t="s">
        <v>227</v>
      </c>
      <c r="W4" s="356">
        <f>IF(V4=Tablas!$B$2,Tablas!$C$2,VLOOKUP(V4,Tablas!$B$2:$C$13,2,FALSE))</f>
        <v>2</v>
      </c>
      <c r="X4" s="357">
        <f>VLOOKUP(W4,Tablas!$A$2:$C$13,3,FALSE)</f>
        <v>2</v>
      </c>
      <c r="Y4" s="529">
        <f t="shared" ref="Y4:Y16" si="2">IF($W4=2,($T4),"")</f>
        <v>0</v>
      </c>
      <c r="Z4" s="529" t="str">
        <f t="shared" ref="Z4:Z16" si="3">IF($W4=3,($T4),"")</f>
        <v/>
      </c>
      <c r="AA4" s="529" t="str">
        <f t="shared" ref="AA4:AA16" si="4">IF($W4=4,($T4),"")</f>
        <v/>
      </c>
      <c r="AB4" s="529" t="str">
        <f t="shared" ref="AB4:AB16" si="5">IF($W4=5,($T4),"")</f>
        <v/>
      </c>
      <c r="AC4" s="529" t="str">
        <f t="shared" ref="AC4:AC16" si="6">IF($W4=6,($T4),"")</f>
        <v/>
      </c>
      <c r="AD4" s="547"/>
    </row>
    <row r="5" spans="1:30" s="606" customFormat="1" ht="15.75" thickBot="1" x14ac:dyDescent="0.3">
      <c r="A5" s="830"/>
      <c r="B5" s="827"/>
      <c r="C5" s="594" t="s">
        <v>353</v>
      </c>
      <c r="D5" s="595">
        <v>15</v>
      </c>
      <c r="E5" s="596"/>
      <c r="F5" s="770"/>
      <c r="G5" s="597">
        <v>1</v>
      </c>
      <c r="H5" s="597">
        <v>1</v>
      </c>
      <c r="I5" s="597">
        <v>1</v>
      </c>
      <c r="J5" s="597">
        <v>1</v>
      </c>
      <c r="K5" s="597">
        <v>1</v>
      </c>
      <c r="L5" s="597">
        <v>1</v>
      </c>
      <c r="M5" s="597">
        <v>1</v>
      </c>
      <c r="N5" s="597">
        <v>1</v>
      </c>
      <c r="O5" s="597">
        <v>1</v>
      </c>
      <c r="P5" s="597">
        <v>1</v>
      </c>
      <c r="Q5" s="597">
        <v>1</v>
      </c>
      <c r="R5" s="598">
        <v>1</v>
      </c>
      <c r="S5" s="553">
        <f>SUM(G5:R5)</f>
        <v>12</v>
      </c>
      <c r="T5" s="593">
        <f t="shared" si="0"/>
        <v>0</v>
      </c>
      <c r="U5" s="554">
        <f t="shared" si="1"/>
        <v>0</v>
      </c>
      <c r="V5" s="526" t="s">
        <v>227</v>
      </c>
      <c r="W5" s="356">
        <f>IF(V5=Tablas!$B$2,Tablas!$C$2,VLOOKUP(V5,Tablas!$B$2:$C$13,2,FALSE))</f>
        <v>2</v>
      </c>
      <c r="X5" s="357">
        <f>VLOOKUP(W5,Tablas!$A$2:$C$13,3,FALSE)</f>
        <v>2</v>
      </c>
      <c r="Y5" s="529">
        <f t="shared" si="2"/>
        <v>0</v>
      </c>
      <c r="Z5" s="529" t="str">
        <f t="shared" si="3"/>
        <v/>
      </c>
      <c r="AA5" s="529" t="str">
        <f t="shared" si="4"/>
        <v/>
      </c>
      <c r="AB5" s="529" t="str">
        <f t="shared" si="5"/>
        <v/>
      </c>
      <c r="AC5" s="529" t="str">
        <f t="shared" si="6"/>
        <v/>
      </c>
      <c r="AD5" s="547"/>
    </row>
    <row r="6" spans="1:30" s="606" customFormat="1" ht="15.75" thickBot="1" x14ac:dyDescent="0.3">
      <c r="A6" s="830"/>
      <c r="B6" s="827"/>
      <c r="C6" s="594" t="s">
        <v>354</v>
      </c>
      <c r="D6" s="595">
        <v>15</v>
      </c>
      <c r="E6" s="599"/>
      <c r="F6" s="770"/>
      <c r="G6" s="600"/>
      <c r="H6" s="600"/>
      <c r="I6" s="600"/>
      <c r="J6" s="600"/>
      <c r="K6" s="600"/>
      <c r="L6" s="600"/>
      <c r="M6" s="601">
        <v>1</v>
      </c>
      <c r="N6" s="600"/>
      <c r="O6" s="600"/>
      <c r="P6" s="600"/>
      <c r="Q6" s="600"/>
      <c r="R6" s="602"/>
      <c r="S6" s="553">
        <f>SUM(G6:R6)</f>
        <v>1</v>
      </c>
      <c r="T6" s="593">
        <f t="shared" si="0"/>
        <v>0</v>
      </c>
      <c r="U6" s="554">
        <f t="shared" si="1"/>
        <v>0</v>
      </c>
      <c r="V6" s="526" t="s">
        <v>227</v>
      </c>
      <c r="W6" s="356">
        <f>IF(V6=Tablas!$B$2,Tablas!$C$2,VLOOKUP(V6,Tablas!$B$2:$C$13,2,FALSE))</f>
        <v>2</v>
      </c>
      <c r="X6" s="357">
        <f>VLOOKUP(W6,Tablas!$A$2:$C$13,3,FALSE)</f>
        <v>2</v>
      </c>
      <c r="Y6" s="529">
        <f t="shared" si="2"/>
        <v>0</v>
      </c>
      <c r="Z6" s="529" t="str">
        <f t="shared" si="3"/>
        <v/>
      </c>
      <c r="AA6" s="529" t="str">
        <f t="shared" si="4"/>
        <v/>
      </c>
      <c r="AB6" s="529" t="str">
        <f t="shared" si="5"/>
        <v/>
      </c>
      <c r="AC6" s="529" t="str">
        <f t="shared" si="6"/>
        <v/>
      </c>
      <c r="AD6" s="547"/>
    </row>
    <row r="7" spans="1:30" s="606" customFormat="1" ht="15.75" thickBot="1" x14ac:dyDescent="0.3">
      <c r="A7" s="830"/>
      <c r="B7" s="827"/>
      <c r="C7" s="594" t="s">
        <v>349</v>
      </c>
      <c r="D7" s="595">
        <v>15</v>
      </c>
      <c r="E7" s="599"/>
      <c r="F7" s="770"/>
      <c r="G7" s="601">
        <v>1</v>
      </c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4"/>
      <c r="S7" s="553">
        <f>SUM(G7:R7)</f>
        <v>1</v>
      </c>
      <c r="T7" s="593">
        <f t="shared" si="0"/>
        <v>0</v>
      </c>
      <c r="U7" s="554">
        <f t="shared" si="1"/>
        <v>0</v>
      </c>
      <c r="V7" s="526" t="s">
        <v>227</v>
      </c>
      <c r="W7" s="356">
        <f>IF(V7=Tablas!$B$2,Tablas!$C$2,VLOOKUP(V7,Tablas!$B$2:$C$13,2,FALSE))</f>
        <v>2</v>
      </c>
      <c r="X7" s="357">
        <f>VLOOKUP(W7,Tablas!$A$2:$C$13,3,FALSE)</f>
        <v>2</v>
      </c>
      <c r="Y7" s="529">
        <f t="shared" si="2"/>
        <v>0</v>
      </c>
      <c r="Z7" s="529" t="str">
        <f t="shared" si="3"/>
        <v/>
      </c>
      <c r="AA7" s="529" t="str">
        <f t="shared" si="4"/>
        <v/>
      </c>
      <c r="AB7" s="529" t="str">
        <f t="shared" si="5"/>
        <v/>
      </c>
      <c r="AC7" s="529" t="str">
        <f t="shared" si="6"/>
        <v/>
      </c>
      <c r="AD7" s="547"/>
    </row>
    <row r="8" spans="1:30" s="606" customFormat="1" ht="15.75" thickBot="1" x14ac:dyDescent="0.3">
      <c r="A8" s="830"/>
      <c r="B8" s="827"/>
      <c r="C8" s="256" t="s">
        <v>358</v>
      </c>
      <c r="D8" s="257"/>
      <c r="E8" s="383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8"/>
      <c r="S8" s="576"/>
      <c r="T8" s="605">
        <f>SUM(T4:T7)</f>
        <v>0</v>
      </c>
      <c r="U8" s="605">
        <f>SUM(U4:U7)</f>
        <v>0</v>
      </c>
      <c r="V8" s="576"/>
      <c r="W8" s="120"/>
      <c r="X8" s="120"/>
      <c r="Y8" s="577">
        <f t="shared" ref="Y8:AD8" si="7">SUM(Y4:Y7)</f>
        <v>0</v>
      </c>
      <c r="Z8" s="577">
        <f t="shared" si="7"/>
        <v>0</v>
      </c>
      <c r="AA8" s="577">
        <f t="shared" si="7"/>
        <v>0</v>
      </c>
      <c r="AB8" s="577">
        <f t="shared" si="7"/>
        <v>0</v>
      </c>
      <c r="AC8" s="577">
        <f t="shared" si="7"/>
        <v>0</v>
      </c>
      <c r="AD8" s="577">
        <f t="shared" si="7"/>
        <v>0</v>
      </c>
    </row>
    <row r="9" spans="1:30" customFormat="1" ht="15.75" thickBot="1" x14ac:dyDescent="0.3">
      <c r="A9" s="829"/>
      <c r="B9" s="825" t="s">
        <v>80</v>
      </c>
      <c r="C9" s="245" t="s">
        <v>348</v>
      </c>
      <c r="D9" s="133"/>
      <c r="E9" s="380"/>
      <c r="F9" s="770"/>
      <c r="G9" s="136">
        <v>1</v>
      </c>
      <c r="H9" s="136">
        <v>1</v>
      </c>
      <c r="I9" s="136">
        <v>1</v>
      </c>
      <c r="J9" s="136">
        <v>1</v>
      </c>
      <c r="K9" s="136">
        <v>1</v>
      </c>
      <c r="L9" s="136">
        <v>1</v>
      </c>
      <c r="M9" s="136">
        <v>1</v>
      </c>
      <c r="N9" s="136">
        <v>1</v>
      </c>
      <c r="O9" s="136">
        <v>1</v>
      </c>
      <c r="P9" s="136">
        <v>1</v>
      </c>
      <c r="Q9" s="136">
        <v>1</v>
      </c>
      <c r="R9" s="246">
        <v>1</v>
      </c>
      <c r="S9" s="111">
        <f t="shared" ref="S9:S16" si="8">SUM(G9:R9)</f>
        <v>12</v>
      </c>
      <c r="T9" s="387">
        <v>0</v>
      </c>
      <c r="U9" s="118">
        <f t="shared" ref="U9:U16" si="9">T9/1700</f>
        <v>0</v>
      </c>
      <c r="V9" s="93" t="s">
        <v>227</v>
      </c>
      <c r="W9" s="356">
        <f>IF(V9=Tablas!$B$2,Tablas!$C$2,VLOOKUP(V9,Tablas!$B$2:$C$13,2,FALSE))</f>
        <v>2</v>
      </c>
      <c r="X9" s="357">
        <f>VLOOKUP(W9,Tablas!$A$2:$C$13,3,FALSE)</f>
        <v>2</v>
      </c>
      <c r="Y9" s="368">
        <f t="shared" si="2"/>
        <v>0</v>
      </c>
      <c r="Z9" s="368" t="str">
        <f t="shared" si="3"/>
        <v/>
      </c>
      <c r="AA9" s="368" t="str">
        <f t="shared" si="4"/>
        <v/>
      </c>
      <c r="AB9" s="368" t="str">
        <f t="shared" si="5"/>
        <v/>
      </c>
      <c r="AC9" s="368" t="str">
        <f t="shared" si="6"/>
        <v/>
      </c>
      <c r="AD9" s="119"/>
    </row>
    <row r="10" spans="1:30" customFormat="1" ht="15.75" thickBot="1" x14ac:dyDescent="0.3">
      <c r="A10" s="829"/>
      <c r="B10" s="826"/>
      <c r="C10" s="247" t="s">
        <v>353</v>
      </c>
      <c r="D10" s="248"/>
      <c r="E10" s="381"/>
      <c r="F10" s="770"/>
      <c r="G10" s="252">
        <v>1</v>
      </c>
      <c r="H10" s="252">
        <v>1</v>
      </c>
      <c r="I10" s="252">
        <v>1</v>
      </c>
      <c r="J10" s="252">
        <v>1</v>
      </c>
      <c r="K10" s="252">
        <v>1</v>
      </c>
      <c r="L10" s="252">
        <v>1</v>
      </c>
      <c r="M10" s="252">
        <v>1</v>
      </c>
      <c r="N10" s="252">
        <v>1</v>
      </c>
      <c r="O10" s="252">
        <v>1</v>
      </c>
      <c r="P10" s="252">
        <v>1</v>
      </c>
      <c r="Q10" s="252">
        <v>1</v>
      </c>
      <c r="R10" s="259">
        <v>1</v>
      </c>
      <c r="S10" s="95">
        <f t="shared" si="8"/>
        <v>12</v>
      </c>
      <c r="T10" s="387">
        <v>0</v>
      </c>
      <c r="U10" s="108">
        <f t="shared" si="9"/>
        <v>0</v>
      </c>
      <c r="V10" s="93" t="s">
        <v>227</v>
      </c>
      <c r="W10" s="356">
        <f>IF(V10=Tablas!$B$2,Tablas!$C$2,VLOOKUP(V10,Tablas!$B$2:$C$13,2,FALSE))</f>
        <v>2</v>
      </c>
      <c r="X10" s="357">
        <f>VLOOKUP(W10,Tablas!$A$2:$C$13,3,FALSE)</f>
        <v>2</v>
      </c>
      <c r="Y10" s="368">
        <f t="shared" si="2"/>
        <v>0</v>
      </c>
      <c r="Z10" s="368" t="str">
        <f t="shared" si="3"/>
        <v/>
      </c>
      <c r="AA10" s="368" t="str">
        <f t="shared" si="4"/>
        <v/>
      </c>
      <c r="AB10" s="368" t="str">
        <f t="shared" si="5"/>
        <v/>
      </c>
      <c r="AC10" s="368" t="str">
        <f t="shared" si="6"/>
        <v/>
      </c>
      <c r="AD10" s="119"/>
    </row>
    <row r="11" spans="1:30" customFormat="1" ht="15.75" thickBot="1" x14ac:dyDescent="0.3">
      <c r="A11" s="829"/>
      <c r="B11" s="826"/>
      <c r="C11" s="247" t="s">
        <v>354</v>
      </c>
      <c r="D11" s="248"/>
      <c r="E11" s="382"/>
      <c r="F11" s="770"/>
      <c r="G11" s="251"/>
      <c r="H11" s="252">
        <v>1</v>
      </c>
      <c r="I11" s="251"/>
      <c r="J11" s="251"/>
      <c r="K11" s="251"/>
      <c r="L11" s="251"/>
      <c r="M11" s="251"/>
      <c r="N11" s="252">
        <v>1</v>
      </c>
      <c r="O11" s="251"/>
      <c r="P11" s="251"/>
      <c r="Q11" s="251"/>
      <c r="R11" s="253"/>
      <c r="S11" s="95">
        <f t="shared" si="8"/>
        <v>2</v>
      </c>
      <c r="T11" s="387">
        <v>0</v>
      </c>
      <c r="U11" s="108">
        <f t="shared" si="9"/>
        <v>0</v>
      </c>
      <c r="V11" s="93" t="s">
        <v>227</v>
      </c>
      <c r="W11" s="356">
        <f>IF(V11=Tablas!$B$2,Tablas!$C$2,VLOOKUP(V11,Tablas!$B$2:$C$13,2,FALSE))</f>
        <v>2</v>
      </c>
      <c r="X11" s="357">
        <f>VLOOKUP(W11,Tablas!$A$2:$C$13,3,FALSE)</f>
        <v>2</v>
      </c>
      <c r="Y11" s="368">
        <f t="shared" si="2"/>
        <v>0</v>
      </c>
      <c r="Z11" s="368" t="str">
        <f t="shared" si="3"/>
        <v/>
      </c>
      <c r="AA11" s="368" t="str">
        <f t="shared" si="4"/>
        <v/>
      </c>
      <c r="AB11" s="368" t="str">
        <f t="shared" si="5"/>
        <v/>
      </c>
      <c r="AC11" s="368" t="str">
        <f t="shared" si="6"/>
        <v/>
      </c>
      <c r="AD11" s="119"/>
    </row>
    <row r="12" spans="1:30" customFormat="1" ht="15.75" thickBot="1" x14ac:dyDescent="0.3">
      <c r="A12" s="829"/>
      <c r="B12" s="826"/>
      <c r="C12" s="247" t="s">
        <v>350</v>
      </c>
      <c r="D12" s="248"/>
      <c r="E12" s="382"/>
      <c r="F12" s="770"/>
      <c r="G12" s="254"/>
      <c r="H12" s="254"/>
      <c r="I12" s="254"/>
      <c r="J12" s="254"/>
      <c r="K12" s="252">
        <v>1</v>
      </c>
      <c r="L12" s="254"/>
      <c r="M12" s="254"/>
      <c r="N12" s="254"/>
      <c r="O12" s="254"/>
      <c r="P12" s="254"/>
      <c r="Q12" s="254"/>
      <c r="R12" s="255"/>
      <c r="S12" s="95">
        <f t="shared" si="8"/>
        <v>1</v>
      </c>
      <c r="T12" s="387">
        <v>0</v>
      </c>
      <c r="U12" s="108">
        <f t="shared" si="9"/>
        <v>0</v>
      </c>
      <c r="V12" s="93" t="s">
        <v>227</v>
      </c>
      <c r="W12" s="356">
        <f>IF(V12=Tablas!$B$2,Tablas!$C$2,VLOOKUP(V12,Tablas!$B$2:$C$13,2,FALSE))</f>
        <v>2</v>
      </c>
      <c r="X12" s="357">
        <f>VLOOKUP(W12,Tablas!$A$2:$C$13,3,FALSE)</f>
        <v>2</v>
      </c>
      <c r="Y12" s="368">
        <f t="shared" si="2"/>
        <v>0</v>
      </c>
      <c r="Z12" s="368" t="str">
        <f t="shared" si="3"/>
        <v/>
      </c>
      <c r="AA12" s="368" t="str">
        <f t="shared" si="4"/>
        <v/>
      </c>
      <c r="AB12" s="368" t="str">
        <f t="shared" si="5"/>
        <v/>
      </c>
      <c r="AC12" s="368" t="str">
        <f t="shared" si="6"/>
        <v/>
      </c>
      <c r="AD12" s="119"/>
    </row>
    <row r="13" spans="1:30" customFormat="1" ht="15.75" thickBot="1" x14ac:dyDescent="0.3">
      <c r="A13" s="829"/>
      <c r="B13" s="826"/>
      <c r="C13" s="260" t="s">
        <v>355</v>
      </c>
      <c r="D13" s="248"/>
      <c r="E13" s="382"/>
      <c r="F13" s="770"/>
      <c r="G13" s="125">
        <v>1</v>
      </c>
      <c r="H13" s="125">
        <v>1</v>
      </c>
      <c r="I13" s="125">
        <v>1</v>
      </c>
      <c r="J13" s="125">
        <v>1</v>
      </c>
      <c r="K13" s="125">
        <v>1</v>
      </c>
      <c r="L13" s="125">
        <v>1</v>
      </c>
      <c r="M13" s="125">
        <v>1</v>
      </c>
      <c r="N13" s="125">
        <v>1</v>
      </c>
      <c r="O13" s="125">
        <v>1</v>
      </c>
      <c r="P13" s="125">
        <v>1</v>
      </c>
      <c r="Q13" s="125">
        <v>1</v>
      </c>
      <c r="R13" s="249">
        <v>1</v>
      </c>
      <c r="S13" s="95">
        <f t="shared" si="8"/>
        <v>12</v>
      </c>
      <c r="T13" s="387">
        <v>0</v>
      </c>
      <c r="U13" s="108">
        <f t="shared" si="9"/>
        <v>0</v>
      </c>
      <c r="V13" s="93" t="s">
        <v>227</v>
      </c>
      <c r="W13" s="356">
        <f>IF(V13=Tablas!$B$2,Tablas!$C$2,VLOOKUP(V13,Tablas!$B$2:$C$13,2,FALSE))</f>
        <v>2</v>
      </c>
      <c r="X13" s="357">
        <f>VLOOKUP(W13,Tablas!$A$2:$C$13,3,FALSE)</f>
        <v>2</v>
      </c>
      <c r="Y13" s="368">
        <f t="shared" si="2"/>
        <v>0</v>
      </c>
      <c r="Z13" s="368" t="str">
        <f t="shared" si="3"/>
        <v/>
      </c>
      <c r="AA13" s="368" t="str">
        <f t="shared" si="4"/>
        <v/>
      </c>
      <c r="AB13" s="368" t="str">
        <f t="shared" si="5"/>
        <v/>
      </c>
      <c r="AC13" s="368" t="str">
        <f t="shared" si="6"/>
        <v/>
      </c>
      <c r="AD13" s="119"/>
    </row>
    <row r="14" spans="1:30" customFormat="1" ht="15.75" thickBot="1" x14ac:dyDescent="0.3">
      <c r="A14" s="829"/>
      <c r="B14" s="826"/>
      <c r="C14" s="261" t="s">
        <v>351</v>
      </c>
      <c r="D14" s="334"/>
      <c r="E14" s="384"/>
      <c r="F14" s="770"/>
      <c r="G14" s="271">
        <v>31</v>
      </c>
      <c r="H14" s="271">
        <v>28</v>
      </c>
      <c r="I14" s="271">
        <v>31</v>
      </c>
      <c r="J14" s="271">
        <v>30</v>
      </c>
      <c r="K14" s="271">
        <v>31</v>
      </c>
      <c r="L14" s="271">
        <v>30</v>
      </c>
      <c r="M14" s="271">
        <v>31</v>
      </c>
      <c r="N14" s="271">
        <v>31</v>
      </c>
      <c r="O14" s="271">
        <v>30</v>
      </c>
      <c r="P14" s="271">
        <v>31</v>
      </c>
      <c r="Q14" s="271">
        <v>30</v>
      </c>
      <c r="R14" s="271">
        <v>31</v>
      </c>
      <c r="S14" s="95">
        <f t="shared" ref="S14" si="10">SUM(G14:R14)</f>
        <v>365</v>
      </c>
      <c r="T14" s="387">
        <v>0</v>
      </c>
      <c r="U14" s="127">
        <f t="shared" si="9"/>
        <v>0</v>
      </c>
      <c r="V14" s="93" t="s">
        <v>227</v>
      </c>
      <c r="W14" s="356">
        <f>IF(V14=Tablas!$B$2,Tablas!$C$2,VLOOKUP(V14,Tablas!$B$2:$C$13,2,FALSE))</f>
        <v>2</v>
      </c>
      <c r="X14" s="357">
        <f>VLOOKUP(W14,Tablas!$A$2:$C$13,3,FALSE)</f>
        <v>2</v>
      </c>
      <c r="Y14" s="368">
        <f t="shared" si="2"/>
        <v>0</v>
      </c>
      <c r="Z14" s="368" t="str">
        <f t="shared" si="3"/>
        <v/>
      </c>
      <c r="AA14" s="368" t="str">
        <f t="shared" si="4"/>
        <v/>
      </c>
      <c r="AB14" s="368" t="str">
        <f t="shared" si="5"/>
        <v/>
      </c>
      <c r="AC14" s="368" t="str">
        <f t="shared" si="6"/>
        <v/>
      </c>
      <c r="AD14" s="119"/>
    </row>
    <row r="15" spans="1:30" customFormat="1" ht="15.75" thickBot="1" x14ac:dyDescent="0.3">
      <c r="A15" s="829"/>
      <c r="B15" s="826"/>
      <c r="C15" s="261" t="s">
        <v>352</v>
      </c>
      <c r="D15" s="248"/>
      <c r="E15" s="385"/>
      <c r="F15" s="770"/>
      <c r="G15" s="125">
        <v>1</v>
      </c>
      <c r="H15" s="125">
        <v>1</v>
      </c>
      <c r="I15" s="125">
        <v>1</v>
      </c>
      <c r="J15" s="125">
        <v>1</v>
      </c>
      <c r="K15" s="125">
        <v>1</v>
      </c>
      <c r="L15" s="125">
        <v>1</v>
      </c>
      <c r="M15" s="125">
        <v>1</v>
      </c>
      <c r="N15" s="125">
        <v>1</v>
      </c>
      <c r="O15" s="125">
        <v>1</v>
      </c>
      <c r="P15" s="125">
        <v>1</v>
      </c>
      <c r="Q15" s="125">
        <v>1</v>
      </c>
      <c r="R15" s="249">
        <v>1</v>
      </c>
      <c r="S15" s="95">
        <f t="shared" si="8"/>
        <v>12</v>
      </c>
      <c r="T15" s="387">
        <v>0</v>
      </c>
      <c r="U15" s="127">
        <f t="shared" ref="U15" si="11">T15/1700</f>
        <v>0</v>
      </c>
      <c r="V15" s="93" t="s">
        <v>227</v>
      </c>
      <c r="W15" s="356">
        <f>IF(V15=Tablas!$B$2,Tablas!$C$2,VLOOKUP(V15,Tablas!$B$2:$C$13,2,FALSE))</f>
        <v>2</v>
      </c>
      <c r="X15" s="357">
        <f>VLOOKUP(W15,Tablas!$A$2:$C$13,3,FALSE)</f>
        <v>2</v>
      </c>
      <c r="Y15" s="368">
        <f t="shared" si="2"/>
        <v>0</v>
      </c>
      <c r="Z15" s="368" t="str">
        <f t="shared" si="3"/>
        <v/>
      </c>
      <c r="AA15" s="368" t="str">
        <f t="shared" si="4"/>
        <v/>
      </c>
      <c r="AB15" s="368" t="str">
        <f t="shared" si="5"/>
        <v/>
      </c>
      <c r="AC15" s="368" t="str">
        <f t="shared" si="6"/>
        <v/>
      </c>
      <c r="AD15" s="119"/>
    </row>
    <row r="16" spans="1:30" customFormat="1" ht="15.75" thickBot="1" x14ac:dyDescent="0.3">
      <c r="A16" s="829"/>
      <c r="B16" s="826"/>
      <c r="C16" s="261" t="s">
        <v>356</v>
      </c>
      <c r="D16" s="248"/>
      <c r="E16" s="385"/>
      <c r="F16" s="770"/>
      <c r="G16" s="125">
        <v>1</v>
      </c>
      <c r="H16" s="125">
        <v>1</v>
      </c>
      <c r="I16" s="125">
        <v>1</v>
      </c>
      <c r="J16" s="125">
        <v>1</v>
      </c>
      <c r="K16" s="125">
        <v>1</v>
      </c>
      <c r="L16" s="125">
        <v>1</v>
      </c>
      <c r="M16" s="125">
        <v>1</v>
      </c>
      <c r="N16" s="125">
        <v>1</v>
      </c>
      <c r="O16" s="125">
        <v>1</v>
      </c>
      <c r="P16" s="125">
        <v>1</v>
      </c>
      <c r="Q16" s="125">
        <v>1</v>
      </c>
      <c r="R16" s="249">
        <v>1</v>
      </c>
      <c r="S16" s="95">
        <f t="shared" si="8"/>
        <v>12</v>
      </c>
      <c r="T16" s="387">
        <v>0</v>
      </c>
      <c r="U16" s="127">
        <f t="shared" si="9"/>
        <v>0</v>
      </c>
      <c r="V16" s="93" t="s">
        <v>227</v>
      </c>
      <c r="W16" s="356">
        <f>IF(V16=Tablas!$B$2,Tablas!$C$2,VLOOKUP(V16,Tablas!$B$2:$C$13,2,FALSE))</f>
        <v>2</v>
      </c>
      <c r="X16" s="357">
        <f>VLOOKUP(W16,Tablas!$A$2:$C$13,3,FALSE)</f>
        <v>2</v>
      </c>
      <c r="Y16" s="368">
        <f t="shared" si="2"/>
        <v>0</v>
      </c>
      <c r="Z16" s="368" t="str">
        <f t="shared" si="3"/>
        <v/>
      </c>
      <c r="AA16" s="368" t="str">
        <f t="shared" si="4"/>
        <v/>
      </c>
      <c r="AB16" s="368" t="str">
        <f t="shared" si="5"/>
        <v/>
      </c>
      <c r="AC16" s="368" t="str">
        <f t="shared" si="6"/>
        <v/>
      </c>
      <c r="AD16" s="119"/>
    </row>
    <row r="17" spans="1:30" s="606" customFormat="1" ht="15.75" thickBot="1" x14ac:dyDescent="0.3">
      <c r="A17" s="830"/>
      <c r="B17" s="827"/>
      <c r="C17" s="264" t="s">
        <v>357</v>
      </c>
      <c r="D17" s="243"/>
      <c r="E17" s="386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4"/>
      <c r="S17" s="576"/>
      <c r="T17" s="577">
        <f>SUM(T9:T16)</f>
        <v>0</v>
      </c>
      <c r="U17" s="577">
        <f>SUM(U9:U16)</f>
        <v>0</v>
      </c>
      <c r="V17" s="576"/>
      <c r="W17" s="120"/>
      <c r="X17" s="120"/>
      <c r="Y17" s="577">
        <f t="shared" ref="Y17:AD17" si="12">SUM(Y9:Y16)</f>
        <v>0</v>
      </c>
      <c r="Z17" s="577">
        <f t="shared" si="12"/>
        <v>0</v>
      </c>
      <c r="AA17" s="577">
        <f t="shared" si="12"/>
        <v>0</v>
      </c>
      <c r="AB17" s="577">
        <f t="shared" si="12"/>
        <v>0</v>
      </c>
      <c r="AC17" s="577">
        <f t="shared" si="12"/>
        <v>0</v>
      </c>
      <c r="AD17" s="577">
        <f t="shared" si="12"/>
        <v>0</v>
      </c>
    </row>
    <row r="18" spans="1:30" s="606" customFormat="1" ht="15.75" thickBot="1" x14ac:dyDescent="0.3">
      <c r="A18" s="831"/>
      <c r="B18" s="607"/>
      <c r="C18" s="123" t="s">
        <v>359</v>
      </c>
      <c r="D18" s="134"/>
      <c r="E18" s="134"/>
      <c r="F18" s="132"/>
      <c r="G18" s="579"/>
      <c r="H18" s="579"/>
      <c r="I18" s="579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81">
        <f>SUM(T17+T8)</f>
        <v>0</v>
      </c>
      <c r="U18" s="581">
        <f>SUM(U17+U8)</f>
        <v>0</v>
      </c>
      <c r="V18" s="579"/>
      <c r="W18" s="313"/>
      <c r="X18" s="313"/>
      <c r="Y18" s="581">
        <f>SUM(Y17+Y8)</f>
        <v>0</v>
      </c>
      <c r="Z18" s="581">
        <f t="shared" ref="Z18:AD18" si="13">SUM(Z17+Z8)</f>
        <v>0</v>
      </c>
      <c r="AA18" s="581">
        <f t="shared" si="13"/>
        <v>0</v>
      </c>
      <c r="AB18" s="581">
        <f t="shared" si="13"/>
        <v>0</v>
      </c>
      <c r="AC18" s="581">
        <f t="shared" si="13"/>
        <v>0</v>
      </c>
      <c r="AD18" s="581">
        <f t="shared" si="13"/>
        <v>0</v>
      </c>
    </row>
    <row r="19" spans="1:30" s="606" customFormat="1" ht="15" customHeight="1" thickBot="1" x14ac:dyDescent="0.3">
      <c r="A19" s="830" t="s">
        <v>108</v>
      </c>
      <c r="B19" s="828" t="s">
        <v>347</v>
      </c>
      <c r="C19" s="588" t="s">
        <v>348</v>
      </c>
      <c r="D19" s="589">
        <v>5</v>
      </c>
      <c r="E19" s="590"/>
      <c r="F19" s="770"/>
      <c r="G19" s="591">
        <v>1</v>
      </c>
      <c r="H19" s="591">
        <v>1</v>
      </c>
      <c r="I19" s="591">
        <v>1</v>
      </c>
      <c r="J19" s="591">
        <v>1</v>
      </c>
      <c r="K19" s="591">
        <v>1</v>
      </c>
      <c r="L19" s="591">
        <v>1</v>
      </c>
      <c r="M19" s="591">
        <v>1</v>
      </c>
      <c r="N19" s="591">
        <v>1</v>
      </c>
      <c r="O19" s="591">
        <v>1</v>
      </c>
      <c r="P19" s="591">
        <v>1</v>
      </c>
      <c r="Q19" s="591">
        <v>1</v>
      </c>
      <c r="R19" s="592">
        <v>1</v>
      </c>
      <c r="S19" s="608">
        <f>SUM(G19:R19)</f>
        <v>12</v>
      </c>
      <c r="T19" s="593">
        <f t="shared" ref="T19:T22" si="14">IF($F19=0,0,($D19/$F19)*$S19)</f>
        <v>0</v>
      </c>
      <c r="U19" s="546">
        <f t="shared" ref="U19:U22" si="15">T19/1700</f>
        <v>0</v>
      </c>
      <c r="V19" s="526" t="s">
        <v>227</v>
      </c>
      <c r="W19" s="356">
        <f>IF(V19=Tablas!$B$2,Tablas!$C$2,VLOOKUP(V19,Tablas!$B$2:$C$13,2,FALSE))</f>
        <v>2</v>
      </c>
      <c r="X19" s="357">
        <f>VLOOKUP(W19,Tablas!$A$2:$C$13,3,FALSE)</f>
        <v>2</v>
      </c>
      <c r="Y19" s="529">
        <f t="shared" ref="Y19:Y22" si="16">IF($W19=2,($T19),"")</f>
        <v>0</v>
      </c>
      <c r="Z19" s="529" t="str">
        <f t="shared" ref="Z19:Z22" si="17">IF($W19=3,($T19),"")</f>
        <v/>
      </c>
      <c r="AA19" s="529" t="str">
        <f t="shared" ref="AA19:AA22" si="18">IF($W19=4,($T19),"")</f>
        <v/>
      </c>
      <c r="AB19" s="529" t="str">
        <f t="shared" ref="AB19:AB22" si="19">IF($W19=5,($T19),"")</f>
        <v/>
      </c>
      <c r="AC19" s="529" t="str">
        <f t="shared" ref="AC19:AC22" si="20">IF($W19=6,($T19),"")</f>
        <v/>
      </c>
      <c r="AD19" s="547"/>
    </row>
    <row r="20" spans="1:30" s="606" customFormat="1" ht="15.75" thickBot="1" x14ac:dyDescent="0.3">
      <c r="A20" s="830"/>
      <c r="B20" s="827"/>
      <c r="C20" s="594" t="s">
        <v>353</v>
      </c>
      <c r="D20" s="595">
        <v>5</v>
      </c>
      <c r="E20" s="596"/>
      <c r="F20" s="770"/>
      <c r="G20" s="597">
        <v>1</v>
      </c>
      <c r="H20" s="597">
        <v>1</v>
      </c>
      <c r="I20" s="597">
        <v>1</v>
      </c>
      <c r="J20" s="597">
        <v>1</v>
      </c>
      <c r="K20" s="597">
        <v>1</v>
      </c>
      <c r="L20" s="597">
        <v>1</v>
      </c>
      <c r="M20" s="597">
        <v>1</v>
      </c>
      <c r="N20" s="597">
        <v>1</v>
      </c>
      <c r="O20" s="597">
        <v>1</v>
      </c>
      <c r="P20" s="597">
        <v>1</v>
      </c>
      <c r="Q20" s="597">
        <v>1</v>
      </c>
      <c r="R20" s="598">
        <v>1</v>
      </c>
      <c r="S20" s="553">
        <f>SUM(G20:R20)</f>
        <v>12</v>
      </c>
      <c r="T20" s="593">
        <f t="shared" si="14"/>
        <v>0</v>
      </c>
      <c r="U20" s="554">
        <f t="shared" si="15"/>
        <v>0</v>
      </c>
      <c r="V20" s="526" t="s">
        <v>227</v>
      </c>
      <c r="W20" s="356">
        <f>IF(V20=Tablas!$B$2,Tablas!$C$2,VLOOKUP(V20,Tablas!$B$2:$C$13,2,FALSE))</f>
        <v>2</v>
      </c>
      <c r="X20" s="357">
        <f>VLOOKUP(W20,Tablas!$A$2:$C$13,3,FALSE)</f>
        <v>2</v>
      </c>
      <c r="Y20" s="529">
        <f t="shared" si="16"/>
        <v>0</v>
      </c>
      <c r="Z20" s="529" t="str">
        <f t="shared" si="17"/>
        <v/>
      </c>
      <c r="AA20" s="529" t="str">
        <f t="shared" si="18"/>
        <v/>
      </c>
      <c r="AB20" s="529" t="str">
        <f t="shared" si="19"/>
        <v/>
      </c>
      <c r="AC20" s="529" t="str">
        <f t="shared" si="20"/>
        <v/>
      </c>
      <c r="AD20" s="547"/>
    </row>
    <row r="21" spans="1:30" s="606" customFormat="1" ht="15.75" thickBot="1" x14ac:dyDescent="0.3">
      <c r="A21" s="830"/>
      <c r="B21" s="827"/>
      <c r="C21" s="594" t="s">
        <v>354</v>
      </c>
      <c r="D21" s="595">
        <v>5</v>
      </c>
      <c r="E21" s="599"/>
      <c r="F21" s="770"/>
      <c r="G21" s="600"/>
      <c r="H21" s="600"/>
      <c r="I21" s="600"/>
      <c r="J21" s="600"/>
      <c r="K21" s="600"/>
      <c r="L21" s="600"/>
      <c r="M21" s="601">
        <v>1</v>
      </c>
      <c r="N21" s="600"/>
      <c r="O21" s="600"/>
      <c r="P21" s="600"/>
      <c r="Q21" s="600"/>
      <c r="R21" s="602"/>
      <c r="S21" s="553">
        <f>SUM(G21:R21)</f>
        <v>1</v>
      </c>
      <c r="T21" s="593">
        <f t="shared" si="14"/>
        <v>0</v>
      </c>
      <c r="U21" s="554">
        <f t="shared" si="15"/>
        <v>0</v>
      </c>
      <c r="V21" s="526" t="s">
        <v>227</v>
      </c>
      <c r="W21" s="356">
        <f>IF(V21=Tablas!$B$2,Tablas!$C$2,VLOOKUP(V21,Tablas!$B$2:$C$13,2,FALSE))</f>
        <v>2</v>
      </c>
      <c r="X21" s="357">
        <f>VLOOKUP(W21,Tablas!$A$2:$C$13,3,FALSE)</f>
        <v>2</v>
      </c>
      <c r="Y21" s="529">
        <f t="shared" si="16"/>
        <v>0</v>
      </c>
      <c r="Z21" s="529" t="str">
        <f t="shared" si="17"/>
        <v/>
      </c>
      <c r="AA21" s="529" t="str">
        <f t="shared" si="18"/>
        <v/>
      </c>
      <c r="AB21" s="529" t="str">
        <f t="shared" si="19"/>
        <v/>
      </c>
      <c r="AC21" s="529" t="str">
        <f t="shared" si="20"/>
        <v/>
      </c>
      <c r="AD21" s="547"/>
    </row>
    <row r="22" spans="1:30" s="606" customFormat="1" ht="15.75" thickBot="1" x14ac:dyDescent="0.3">
      <c r="A22" s="830"/>
      <c r="B22" s="827"/>
      <c r="C22" s="594" t="s">
        <v>349</v>
      </c>
      <c r="D22" s="595">
        <v>5</v>
      </c>
      <c r="E22" s="599"/>
      <c r="F22" s="770"/>
      <c r="G22" s="601">
        <v>1</v>
      </c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604"/>
      <c r="S22" s="553">
        <f>SUM(G22:R22)</f>
        <v>1</v>
      </c>
      <c r="T22" s="593">
        <f t="shared" si="14"/>
        <v>0</v>
      </c>
      <c r="U22" s="554">
        <f t="shared" si="15"/>
        <v>0</v>
      </c>
      <c r="V22" s="526" t="s">
        <v>227</v>
      </c>
      <c r="W22" s="356">
        <f>IF(V22=Tablas!$B$2,Tablas!$C$2,VLOOKUP(V22,Tablas!$B$2:$C$13,2,FALSE))</f>
        <v>2</v>
      </c>
      <c r="X22" s="357">
        <f>VLOOKUP(W22,Tablas!$A$2:$C$13,3,FALSE)</f>
        <v>2</v>
      </c>
      <c r="Y22" s="529">
        <f t="shared" si="16"/>
        <v>0</v>
      </c>
      <c r="Z22" s="529" t="str">
        <f t="shared" si="17"/>
        <v/>
      </c>
      <c r="AA22" s="529" t="str">
        <f t="shared" si="18"/>
        <v/>
      </c>
      <c r="AB22" s="529" t="str">
        <f t="shared" si="19"/>
        <v/>
      </c>
      <c r="AC22" s="529" t="str">
        <f t="shared" si="20"/>
        <v/>
      </c>
      <c r="AD22" s="547"/>
    </row>
    <row r="23" spans="1:30" s="606" customFormat="1" ht="15.75" thickBot="1" x14ac:dyDescent="0.3">
      <c r="A23" s="830"/>
      <c r="B23" s="827"/>
      <c r="C23" s="256" t="s">
        <v>358</v>
      </c>
      <c r="D23" s="257"/>
      <c r="E23" s="383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8"/>
      <c r="S23" s="576"/>
      <c r="T23" s="605">
        <f>SUM(T19:T22)</f>
        <v>0</v>
      </c>
      <c r="U23" s="605">
        <f>SUM(U19:U22)</f>
        <v>0</v>
      </c>
      <c r="V23" s="576"/>
      <c r="W23" s="120"/>
      <c r="X23" s="120"/>
      <c r="Y23" s="577">
        <f t="shared" ref="Y23:AD23" si="21">SUM(Y19:Y22)</f>
        <v>0</v>
      </c>
      <c r="Z23" s="577">
        <f t="shared" si="21"/>
        <v>0</v>
      </c>
      <c r="AA23" s="577">
        <f t="shared" si="21"/>
        <v>0</v>
      </c>
      <c r="AB23" s="577">
        <f t="shared" si="21"/>
        <v>0</v>
      </c>
      <c r="AC23" s="577">
        <f t="shared" si="21"/>
        <v>0</v>
      </c>
      <c r="AD23" s="577">
        <f t="shared" si="21"/>
        <v>0</v>
      </c>
    </row>
    <row r="24" spans="1:30" customFormat="1" ht="15" hidden="1" customHeight="1" thickBot="1" x14ac:dyDescent="0.3">
      <c r="A24" s="829"/>
      <c r="B24" s="825" t="s">
        <v>80</v>
      </c>
      <c r="C24" s="245" t="s">
        <v>348</v>
      </c>
      <c r="D24" s="133"/>
      <c r="E24" s="380"/>
      <c r="F24" s="130">
        <v>50</v>
      </c>
      <c r="G24" s="136">
        <v>1</v>
      </c>
      <c r="H24" s="136">
        <v>1</v>
      </c>
      <c r="I24" s="136">
        <v>1</v>
      </c>
      <c r="J24" s="136">
        <v>1</v>
      </c>
      <c r="K24" s="136">
        <v>1</v>
      </c>
      <c r="L24" s="136">
        <v>1</v>
      </c>
      <c r="M24" s="136">
        <v>1</v>
      </c>
      <c r="N24" s="136">
        <v>1</v>
      </c>
      <c r="O24" s="136">
        <v>1</v>
      </c>
      <c r="P24" s="136">
        <v>1</v>
      </c>
      <c r="Q24" s="136">
        <v>1</v>
      </c>
      <c r="R24" s="246">
        <v>1</v>
      </c>
      <c r="S24" s="111">
        <f t="shared" ref="S24:S31" si="22">SUM(G24:R24)</f>
        <v>12</v>
      </c>
      <c r="T24" s="387">
        <f t="shared" ref="T24:T31" si="23">IF($F24=0,0,($D24/$F24)*$S24)</f>
        <v>0</v>
      </c>
      <c r="U24" s="118">
        <f t="shared" ref="U24:U31" si="24">T24/1700</f>
        <v>0</v>
      </c>
      <c r="V24" s="93" t="s">
        <v>227</v>
      </c>
      <c r="W24" s="356">
        <f>IF(V24=Tablas!$B$2,Tablas!$C$2,VLOOKUP(V24,Tablas!$B$2:$C$13,2,FALSE))</f>
        <v>2</v>
      </c>
      <c r="X24" s="357">
        <f>VLOOKUP(W24,Tablas!$A$2:$C$13,3,FALSE)</f>
        <v>2</v>
      </c>
      <c r="Y24" s="368">
        <f t="shared" ref="Y24:Y31" si="25">IF($W24=2,($T24),"")</f>
        <v>0</v>
      </c>
      <c r="Z24" s="368" t="str">
        <f t="shared" ref="Z24:Z31" si="26">IF($W24=3,($T24),"")</f>
        <v/>
      </c>
      <c r="AA24" s="368" t="str">
        <f t="shared" ref="AA24:AA31" si="27">IF($W24=4,($T24),"")</f>
        <v/>
      </c>
      <c r="AB24" s="368" t="str">
        <f t="shared" ref="AB24:AB31" si="28">IF($W24=5,($T24),"")</f>
        <v/>
      </c>
      <c r="AC24" s="368" t="str">
        <f t="shared" ref="AC24:AC31" si="29">IF($W24=6,($T24),"")</f>
        <v/>
      </c>
      <c r="AD24" s="119"/>
    </row>
    <row r="25" spans="1:30" customFormat="1" ht="15.75" hidden="1" thickBot="1" x14ac:dyDescent="0.3">
      <c r="A25" s="829"/>
      <c r="B25" s="826"/>
      <c r="C25" s="247" t="s">
        <v>353</v>
      </c>
      <c r="D25" s="248"/>
      <c r="E25" s="381"/>
      <c r="F25" s="131">
        <v>500</v>
      </c>
      <c r="G25" s="252">
        <v>1</v>
      </c>
      <c r="H25" s="252">
        <v>1</v>
      </c>
      <c r="I25" s="252">
        <v>1</v>
      </c>
      <c r="J25" s="252">
        <v>1</v>
      </c>
      <c r="K25" s="252">
        <v>1</v>
      </c>
      <c r="L25" s="252">
        <v>1</v>
      </c>
      <c r="M25" s="252">
        <v>1</v>
      </c>
      <c r="N25" s="252">
        <v>1</v>
      </c>
      <c r="O25" s="252">
        <v>1</v>
      </c>
      <c r="P25" s="252">
        <v>1</v>
      </c>
      <c r="Q25" s="252">
        <v>1</v>
      </c>
      <c r="R25" s="259">
        <v>1</v>
      </c>
      <c r="S25" s="95">
        <f t="shared" si="22"/>
        <v>12</v>
      </c>
      <c r="T25" s="387">
        <f t="shared" si="23"/>
        <v>0</v>
      </c>
      <c r="U25" s="108">
        <f t="shared" si="24"/>
        <v>0</v>
      </c>
      <c r="V25" s="93" t="s">
        <v>227</v>
      </c>
      <c r="W25" s="356">
        <f>IF(V25=Tablas!$B$2,Tablas!$C$2,VLOOKUP(V25,Tablas!$B$2:$C$13,2,FALSE))</f>
        <v>2</v>
      </c>
      <c r="X25" s="357">
        <f>VLOOKUP(W25,Tablas!$A$2:$C$13,3,FALSE)</f>
        <v>2</v>
      </c>
      <c r="Y25" s="368">
        <f t="shared" si="25"/>
        <v>0</v>
      </c>
      <c r="Z25" s="368" t="str">
        <f t="shared" si="26"/>
        <v/>
      </c>
      <c r="AA25" s="368" t="str">
        <f t="shared" si="27"/>
        <v/>
      </c>
      <c r="AB25" s="368" t="str">
        <f t="shared" si="28"/>
        <v/>
      </c>
      <c r="AC25" s="368" t="str">
        <f t="shared" si="29"/>
        <v/>
      </c>
      <c r="AD25" s="119"/>
    </row>
    <row r="26" spans="1:30" customFormat="1" ht="15.75" hidden="1" thickBot="1" x14ac:dyDescent="0.3">
      <c r="A26" s="829"/>
      <c r="B26" s="826"/>
      <c r="C26" s="247" t="s">
        <v>354</v>
      </c>
      <c r="D26" s="248"/>
      <c r="E26" s="382"/>
      <c r="F26" s="250">
        <v>500</v>
      </c>
      <c r="G26" s="251"/>
      <c r="H26" s="252">
        <v>1</v>
      </c>
      <c r="I26" s="251"/>
      <c r="J26" s="251"/>
      <c r="K26" s="251"/>
      <c r="L26" s="251"/>
      <c r="M26" s="251"/>
      <c r="N26" s="252">
        <v>1</v>
      </c>
      <c r="O26" s="251"/>
      <c r="P26" s="251"/>
      <c r="Q26" s="251"/>
      <c r="R26" s="253"/>
      <c r="S26" s="95">
        <f t="shared" si="22"/>
        <v>2</v>
      </c>
      <c r="T26" s="387">
        <f t="shared" si="23"/>
        <v>0</v>
      </c>
      <c r="U26" s="108">
        <f t="shared" si="24"/>
        <v>0</v>
      </c>
      <c r="V26" s="93" t="s">
        <v>227</v>
      </c>
      <c r="W26" s="356">
        <f>IF(V26=Tablas!$B$2,Tablas!$C$2,VLOOKUP(V26,Tablas!$B$2:$C$13,2,FALSE))</f>
        <v>2</v>
      </c>
      <c r="X26" s="357">
        <f>VLOOKUP(W26,Tablas!$A$2:$C$13,3,FALSE)</f>
        <v>2</v>
      </c>
      <c r="Y26" s="368">
        <f t="shared" si="25"/>
        <v>0</v>
      </c>
      <c r="Z26" s="368" t="str">
        <f t="shared" si="26"/>
        <v/>
      </c>
      <c r="AA26" s="368" t="str">
        <f t="shared" si="27"/>
        <v/>
      </c>
      <c r="AB26" s="368" t="str">
        <f t="shared" si="28"/>
        <v/>
      </c>
      <c r="AC26" s="368" t="str">
        <f t="shared" si="29"/>
        <v/>
      </c>
      <c r="AD26" s="119"/>
    </row>
    <row r="27" spans="1:30" customFormat="1" ht="15.75" hidden="1" thickBot="1" x14ac:dyDescent="0.3">
      <c r="A27" s="829"/>
      <c r="B27" s="826"/>
      <c r="C27" s="247" t="s">
        <v>350</v>
      </c>
      <c r="D27" s="248"/>
      <c r="E27" s="382"/>
      <c r="F27" s="250">
        <v>57.14</v>
      </c>
      <c r="G27" s="254"/>
      <c r="H27" s="254"/>
      <c r="I27" s="254"/>
      <c r="J27" s="254"/>
      <c r="K27" s="252">
        <v>1</v>
      </c>
      <c r="L27" s="254"/>
      <c r="M27" s="254"/>
      <c r="N27" s="254"/>
      <c r="O27" s="254"/>
      <c r="P27" s="254"/>
      <c r="Q27" s="254"/>
      <c r="R27" s="255"/>
      <c r="S27" s="95">
        <f t="shared" si="22"/>
        <v>1</v>
      </c>
      <c r="T27" s="387">
        <f t="shared" si="23"/>
        <v>0</v>
      </c>
      <c r="U27" s="108">
        <f t="shared" si="24"/>
        <v>0</v>
      </c>
      <c r="V27" s="93" t="s">
        <v>227</v>
      </c>
      <c r="W27" s="356">
        <f>IF(V27=Tablas!$B$2,Tablas!$C$2,VLOOKUP(V27,Tablas!$B$2:$C$13,2,FALSE))</f>
        <v>2</v>
      </c>
      <c r="X27" s="357">
        <f>VLOOKUP(W27,Tablas!$A$2:$C$13,3,FALSE)</f>
        <v>2</v>
      </c>
      <c r="Y27" s="368">
        <f t="shared" si="25"/>
        <v>0</v>
      </c>
      <c r="Z27" s="368" t="str">
        <f t="shared" si="26"/>
        <v/>
      </c>
      <c r="AA27" s="368" t="str">
        <f t="shared" si="27"/>
        <v/>
      </c>
      <c r="AB27" s="368" t="str">
        <f t="shared" si="28"/>
        <v/>
      </c>
      <c r="AC27" s="368" t="str">
        <f t="shared" si="29"/>
        <v/>
      </c>
      <c r="AD27" s="119"/>
    </row>
    <row r="28" spans="1:30" customFormat="1" ht="15.75" hidden="1" thickBot="1" x14ac:dyDescent="0.3">
      <c r="A28" s="829"/>
      <c r="B28" s="826"/>
      <c r="C28" s="260" t="s">
        <v>355</v>
      </c>
      <c r="D28" s="248"/>
      <c r="E28" s="382"/>
      <c r="F28" s="250">
        <v>500</v>
      </c>
      <c r="G28" s="125">
        <v>1</v>
      </c>
      <c r="H28" s="125">
        <v>1</v>
      </c>
      <c r="I28" s="125">
        <v>1</v>
      </c>
      <c r="J28" s="125">
        <v>1</v>
      </c>
      <c r="K28" s="125">
        <v>1</v>
      </c>
      <c r="L28" s="125">
        <v>1</v>
      </c>
      <c r="M28" s="125">
        <v>1</v>
      </c>
      <c r="N28" s="125">
        <v>1</v>
      </c>
      <c r="O28" s="125">
        <v>1</v>
      </c>
      <c r="P28" s="125">
        <v>1</v>
      </c>
      <c r="Q28" s="125">
        <v>1</v>
      </c>
      <c r="R28" s="249">
        <v>1</v>
      </c>
      <c r="S28" s="95">
        <f t="shared" si="22"/>
        <v>12</v>
      </c>
      <c r="T28" s="387">
        <f t="shared" si="23"/>
        <v>0</v>
      </c>
      <c r="U28" s="108">
        <f t="shared" ref="U28:U30" si="30">T28/1700</f>
        <v>0</v>
      </c>
      <c r="V28" s="93" t="s">
        <v>227</v>
      </c>
      <c r="W28" s="356">
        <f>IF(V28=Tablas!$B$2,Tablas!$C$2,VLOOKUP(V28,Tablas!$B$2:$C$13,2,FALSE))</f>
        <v>2</v>
      </c>
      <c r="X28" s="357">
        <f>VLOOKUP(W28,Tablas!$A$2:$C$13,3,FALSE)</f>
        <v>2</v>
      </c>
      <c r="Y28" s="368">
        <f t="shared" si="25"/>
        <v>0</v>
      </c>
      <c r="Z28" s="368" t="str">
        <f t="shared" si="26"/>
        <v/>
      </c>
      <c r="AA28" s="368" t="str">
        <f t="shared" si="27"/>
        <v/>
      </c>
      <c r="AB28" s="368" t="str">
        <f t="shared" si="28"/>
        <v/>
      </c>
      <c r="AC28" s="368" t="str">
        <f t="shared" si="29"/>
        <v/>
      </c>
      <c r="AD28" s="119"/>
    </row>
    <row r="29" spans="1:30" customFormat="1" ht="15.75" hidden="1" thickBot="1" x14ac:dyDescent="0.3">
      <c r="A29" s="829"/>
      <c r="B29" s="826"/>
      <c r="C29" s="261" t="s">
        <v>351</v>
      </c>
      <c r="D29" s="334"/>
      <c r="E29" s="384"/>
      <c r="F29" s="262">
        <v>10</v>
      </c>
      <c r="G29" s="271">
        <v>30.42</v>
      </c>
      <c r="H29" s="271">
        <v>30.42</v>
      </c>
      <c r="I29" s="271">
        <v>30.42</v>
      </c>
      <c r="J29" s="271">
        <v>30.42</v>
      </c>
      <c r="K29" s="271">
        <v>30.42</v>
      </c>
      <c r="L29" s="271">
        <v>30.42</v>
      </c>
      <c r="M29" s="271">
        <v>30.42</v>
      </c>
      <c r="N29" s="271">
        <v>30.42</v>
      </c>
      <c r="O29" s="271">
        <v>30.42</v>
      </c>
      <c r="P29" s="271">
        <v>30.42</v>
      </c>
      <c r="Q29" s="271">
        <v>30.42</v>
      </c>
      <c r="R29" s="271">
        <v>30.42</v>
      </c>
      <c r="S29" s="95">
        <f t="shared" ref="S29" si="31">SUM(G29:R29)</f>
        <v>365.04000000000013</v>
      </c>
      <c r="T29" s="387">
        <f t="shared" si="23"/>
        <v>0</v>
      </c>
      <c r="U29" s="127">
        <f t="shared" si="30"/>
        <v>0</v>
      </c>
      <c r="V29" s="93" t="s">
        <v>227</v>
      </c>
      <c r="W29" s="356">
        <f>IF(V29=Tablas!$B$2,Tablas!$C$2,VLOOKUP(V29,Tablas!$B$2:$C$13,2,FALSE))</f>
        <v>2</v>
      </c>
      <c r="X29" s="357">
        <f>VLOOKUP(W29,Tablas!$A$2:$C$13,3,FALSE)</f>
        <v>2</v>
      </c>
      <c r="Y29" s="368">
        <f t="shared" si="25"/>
        <v>0</v>
      </c>
      <c r="Z29" s="368" t="str">
        <f t="shared" si="26"/>
        <v/>
      </c>
      <c r="AA29" s="368" t="str">
        <f t="shared" si="27"/>
        <v/>
      </c>
      <c r="AB29" s="368" t="str">
        <f t="shared" si="28"/>
        <v/>
      </c>
      <c r="AC29" s="368" t="str">
        <f t="shared" si="29"/>
        <v/>
      </c>
      <c r="AD29" s="119"/>
    </row>
    <row r="30" spans="1:30" customFormat="1" ht="15.75" hidden="1" thickBot="1" x14ac:dyDescent="0.3">
      <c r="A30" s="829"/>
      <c r="B30" s="826"/>
      <c r="C30" s="261" t="s">
        <v>352</v>
      </c>
      <c r="D30" s="248"/>
      <c r="E30" s="385"/>
      <c r="F30" s="262">
        <v>10</v>
      </c>
      <c r="G30" s="125">
        <v>1</v>
      </c>
      <c r="H30" s="125">
        <v>1</v>
      </c>
      <c r="I30" s="125">
        <v>1</v>
      </c>
      <c r="J30" s="125">
        <v>1</v>
      </c>
      <c r="K30" s="125">
        <v>1</v>
      </c>
      <c r="L30" s="125">
        <v>1</v>
      </c>
      <c r="M30" s="125">
        <v>1</v>
      </c>
      <c r="N30" s="125">
        <v>1</v>
      </c>
      <c r="O30" s="125">
        <v>1</v>
      </c>
      <c r="P30" s="125">
        <v>1</v>
      </c>
      <c r="Q30" s="125">
        <v>1</v>
      </c>
      <c r="R30" s="249">
        <v>1</v>
      </c>
      <c r="S30" s="95">
        <f t="shared" si="22"/>
        <v>12</v>
      </c>
      <c r="T30" s="387">
        <f t="shared" si="23"/>
        <v>0</v>
      </c>
      <c r="U30" s="127">
        <f t="shared" si="30"/>
        <v>0</v>
      </c>
      <c r="V30" s="93" t="s">
        <v>227</v>
      </c>
      <c r="W30" s="356">
        <f>IF(V30=Tablas!$B$2,Tablas!$C$2,VLOOKUP(V30,Tablas!$B$2:$C$13,2,FALSE))</f>
        <v>2</v>
      </c>
      <c r="X30" s="357">
        <f>VLOOKUP(W30,Tablas!$A$2:$C$13,3,FALSE)</f>
        <v>2</v>
      </c>
      <c r="Y30" s="368">
        <f t="shared" si="25"/>
        <v>0</v>
      </c>
      <c r="Z30" s="368" t="str">
        <f t="shared" si="26"/>
        <v/>
      </c>
      <c r="AA30" s="368" t="str">
        <f t="shared" si="27"/>
        <v/>
      </c>
      <c r="AB30" s="368" t="str">
        <f t="shared" si="28"/>
        <v/>
      </c>
      <c r="AC30" s="368" t="str">
        <f t="shared" si="29"/>
        <v/>
      </c>
      <c r="AD30" s="119"/>
    </row>
    <row r="31" spans="1:30" customFormat="1" ht="15.75" hidden="1" thickBot="1" x14ac:dyDescent="0.3">
      <c r="A31" s="829"/>
      <c r="B31" s="826"/>
      <c r="C31" s="261" t="s">
        <v>356</v>
      </c>
      <c r="D31" s="248"/>
      <c r="E31" s="385"/>
      <c r="F31" s="263">
        <v>250</v>
      </c>
      <c r="G31" s="125">
        <v>1</v>
      </c>
      <c r="H31" s="125">
        <v>1</v>
      </c>
      <c r="I31" s="125">
        <v>1</v>
      </c>
      <c r="J31" s="125">
        <v>1</v>
      </c>
      <c r="K31" s="125">
        <v>1</v>
      </c>
      <c r="L31" s="125">
        <v>1</v>
      </c>
      <c r="M31" s="125">
        <v>1</v>
      </c>
      <c r="N31" s="125">
        <v>1</v>
      </c>
      <c r="O31" s="125">
        <v>1</v>
      </c>
      <c r="P31" s="125">
        <v>1</v>
      </c>
      <c r="Q31" s="125">
        <v>1</v>
      </c>
      <c r="R31" s="249">
        <v>1</v>
      </c>
      <c r="S31" s="95">
        <f t="shared" si="22"/>
        <v>12</v>
      </c>
      <c r="T31" s="387">
        <f t="shared" si="23"/>
        <v>0</v>
      </c>
      <c r="U31" s="127">
        <f t="shared" si="24"/>
        <v>0</v>
      </c>
      <c r="V31" s="93" t="s">
        <v>227</v>
      </c>
      <c r="W31" s="356">
        <f>IF(V31=Tablas!$B$2,Tablas!$C$2,VLOOKUP(V31,Tablas!$B$2:$C$13,2,FALSE))</f>
        <v>2</v>
      </c>
      <c r="X31" s="357">
        <f>VLOOKUP(W31,Tablas!$A$2:$C$13,3,FALSE)</f>
        <v>2</v>
      </c>
      <c r="Y31" s="368">
        <f t="shared" si="25"/>
        <v>0</v>
      </c>
      <c r="Z31" s="368" t="str">
        <f t="shared" si="26"/>
        <v/>
      </c>
      <c r="AA31" s="368" t="str">
        <f t="shared" si="27"/>
        <v/>
      </c>
      <c r="AB31" s="368" t="str">
        <f t="shared" si="28"/>
        <v/>
      </c>
      <c r="AC31" s="368" t="str">
        <f t="shared" si="29"/>
        <v/>
      </c>
      <c r="AD31" s="119"/>
    </row>
    <row r="32" spans="1:30" s="606" customFormat="1" ht="15.75" thickBot="1" x14ac:dyDescent="0.3">
      <c r="A32" s="830"/>
      <c r="B32" s="827"/>
      <c r="C32" s="264" t="s">
        <v>357</v>
      </c>
      <c r="D32" s="243"/>
      <c r="E32" s="386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4"/>
      <c r="S32" s="576"/>
      <c r="T32" s="577">
        <f>SUM(T24:T31)</f>
        <v>0</v>
      </c>
      <c r="U32" s="577">
        <f>SUM(U24:U31)</f>
        <v>0</v>
      </c>
      <c r="V32" s="576"/>
      <c r="W32" s="120"/>
      <c r="X32" s="120"/>
      <c r="Y32" s="577">
        <f t="shared" ref="Y32:AD32" si="32">SUM(Y24:Y31)</f>
        <v>0</v>
      </c>
      <c r="Z32" s="577">
        <f t="shared" si="32"/>
        <v>0</v>
      </c>
      <c r="AA32" s="577">
        <f t="shared" si="32"/>
        <v>0</v>
      </c>
      <c r="AB32" s="577">
        <f t="shared" si="32"/>
        <v>0</v>
      </c>
      <c r="AC32" s="577">
        <f t="shared" si="32"/>
        <v>0</v>
      </c>
      <c r="AD32" s="577">
        <f t="shared" si="32"/>
        <v>0</v>
      </c>
    </row>
    <row r="33" spans="1:30" s="606" customFormat="1" ht="15.75" thickBot="1" x14ac:dyDescent="0.3">
      <c r="A33" s="830"/>
      <c r="B33" s="607"/>
      <c r="C33" s="123" t="s">
        <v>359</v>
      </c>
      <c r="D33" s="134"/>
      <c r="E33" s="134"/>
      <c r="F33" s="132"/>
      <c r="G33" s="579"/>
      <c r="H33" s="579"/>
      <c r="I33" s="579"/>
      <c r="J33" s="579"/>
      <c r="K33" s="579"/>
      <c r="L33" s="579"/>
      <c r="M33" s="579"/>
      <c r="N33" s="579"/>
      <c r="O33" s="579"/>
      <c r="P33" s="579"/>
      <c r="Q33" s="579"/>
      <c r="R33" s="579"/>
      <c r="S33" s="576"/>
      <c r="T33" s="581">
        <f>SUM(T23+T32)</f>
        <v>0</v>
      </c>
      <c r="U33" s="581">
        <f>SUM(U23+U32)</f>
        <v>0</v>
      </c>
      <c r="V33" s="579"/>
      <c r="W33" s="313"/>
      <c r="X33" s="313"/>
      <c r="Y33" s="581">
        <f t="shared" ref="Y33:AD33" si="33">SUM(Y23+Y32)</f>
        <v>0</v>
      </c>
      <c r="Z33" s="581">
        <f t="shared" si="33"/>
        <v>0</v>
      </c>
      <c r="AA33" s="581">
        <f t="shared" si="33"/>
        <v>0</v>
      </c>
      <c r="AB33" s="581">
        <f t="shared" si="33"/>
        <v>0</v>
      </c>
      <c r="AC33" s="581">
        <f t="shared" si="33"/>
        <v>0</v>
      </c>
      <c r="AD33" s="581">
        <f t="shared" si="33"/>
        <v>0</v>
      </c>
    </row>
    <row r="34" spans="1:30" customFormat="1" ht="15" hidden="1" customHeight="1" thickBot="1" x14ac:dyDescent="0.3">
      <c r="A34" s="832" t="s">
        <v>109</v>
      </c>
      <c r="B34" s="825" t="s">
        <v>347</v>
      </c>
      <c r="C34" s="245" t="s">
        <v>348</v>
      </c>
      <c r="D34" s="133"/>
      <c r="E34" s="380"/>
      <c r="F34" s="130">
        <v>50</v>
      </c>
      <c r="G34" s="136">
        <v>1</v>
      </c>
      <c r="H34" s="136">
        <v>1</v>
      </c>
      <c r="I34" s="136">
        <v>1</v>
      </c>
      <c r="J34" s="136">
        <v>1</v>
      </c>
      <c r="K34" s="136">
        <v>1</v>
      </c>
      <c r="L34" s="136">
        <v>1</v>
      </c>
      <c r="M34" s="136">
        <v>1</v>
      </c>
      <c r="N34" s="136">
        <v>1</v>
      </c>
      <c r="O34" s="136">
        <v>1</v>
      </c>
      <c r="P34" s="136">
        <v>1</v>
      </c>
      <c r="Q34" s="136">
        <v>1</v>
      </c>
      <c r="R34" s="246">
        <v>1</v>
      </c>
      <c r="S34" s="111">
        <f>SUM(G34:R34)</f>
        <v>12</v>
      </c>
      <c r="T34" s="387">
        <f t="shared" ref="T34:T37" si="34">IF($F34=0,0,($D34/$F34)*$S34)</f>
        <v>0</v>
      </c>
      <c r="U34" s="118">
        <f t="shared" ref="U34:U37" si="35">T34/1700</f>
        <v>0</v>
      </c>
      <c r="V34" s="93" t="s">
        <v>227</v>
      </c>
      <c r="W34" s="356">
        <f>IF(V34=Tablas!$B$2,Tablas!$C$2,VLOOKUP(V34,Tablas!$B$2:$C$13,2,FALSE))</f>
        <v>2</v>
      </c>
      <c r="X34" s="357">
        <f>VLOOKUP(W34,Tablas!$A$2:$C$13,3,FALSE)</f>
        <v>2</v>
      </c>
      <c r="Y34" s="368">
        <f t="shared" ref="Y34:Y37" si="36">IF($W34=2,($T34),"")</f>
        <v>0</v>
      </c>
      <c r="Z34" s="368" t="str">
        <f t="shared" ref="Z34:Z37" si="37">IF($W34=3,($T34),"")</f>
        <v/>
      </c>
      <c r="AA34" s="368" t="str">
        <f t="shared" ref="AA34:AA37" si="38">IF($W34=4,($T34),"")</f>
        <v/>
      </c>
      <c r="AB34" s="368" t="str">
        <f t="shared" ref="AB34:AB37" si="39">IF($W34=5,($T34),"")</f>
        <v/>
      </c>
      <c r="AC34" s="368" t="str">
        <f t="shared" ref="AC34:AC37" si="40">IF($W34=6,($T34),"")</f>
        <v/>
      </c>
      <c r="AD34" s="119"/>
    </row>
    <row r="35" spans="1:30" customFormat="1" ht="15.75" hidden="1" thickBot="1" x14ac:dyDescent="0.3">
      <c r="A35" s="829"/>
      <c r="B35" s="826"/>
      <c r="C35" s="247" t="s">
        <v>353</v>
      </c>
      <c r="D35" s="248"/>
      <c r="E35" s="381"/>
      <c r="F35" s="131">
        <v>500</v>
      </c>
      <c r="G35" s="125">
        <v>1</v>
      </c>
      <c r="H35" s="125">
        <v>1</v>
      </c>
      <c r="I35" s="125">
        <v>1</v>
      </c>
      <c r="J35" s="125">
        <v>1</v>
      </c>
      <c r="K35" s="125">
        <v>1</v>
      </c>
      <c r="L35" s="125">
        <v>1</v>
      </c>
      <c r="M35" s="125">
        <v>1</v>
      </c>
      <c r="N35" s="125">
        <v>1</v>
      </c>
      <c r="O35" s="125">
        <v>1</v>
      </c>
      <c r="P35" s="125">
        <v>1</v>
      </c>
      <c r="Q35" s="125">
        <v>1</v>
      </c>
      <c r="R35" s="249">
        <v>1</v>
      </c>
      <c r="S35" s="95">
        <f>SUM(G35:R35)</f>
        <v>12</v>
      </c>
      <c r="T35" s="387">
        <f t="shared" si="34"/>
        <v>0</v>
      </c>
      <c r="U35" s="108">
        <f t="shared" si="35"/>
        <v>0</v>
      </c>
      <c r="V35" s="93" t="s">
        <v>227</v>
      </c>
      <c r="W35" s="356">
        <f>IF(V35=Tablas!$B$2,Tablas!$C$2,VLOOKUP(V35,Tablas!$B$2:$C$13,2,FALSE))</f>
        <v>2</v>
      </c>
      <c r="X35" s="357">
        <f>VLOOKUP(W35,Tablas!$A$2:$C$13,3,FALSE)</f>
        <v>2</v>
      </c>
      <c r="Y35" s="368">
        <f t="shared" si="36"/>
        <v>0</v>
      </c>
      <c r="Z35" s="368" t="str">
        <f t="shared" si="37"/>
        <v/>
      </c>
      <c r="AA35" s="368" t="str">
        <f t="shared" si="38"/>
        <v/>
      </c>
      <c r="AB35" s="368" t="str">
        <f t="shared" si="39"/>
        <v/>
      </c>
      <c r="AC35" s="368" t="str">
        <f t="shared" si="40"/>
        <v/>
      </c>
      <c r="AD35" s="119"/>
    </row>
    <row r="36" spans="1:30" customFormat="1" ht="15.75" hidden="1" thickBot="1" x14ac:dyDescent="0.3">
      <c r="A36" s="829"/>
      <c r="B36" s="826"/>
      <c r="C36" s="247" t="s">
        <v>354</v>
      </c>
      <c r="D36" s="248"/>
      <c r="E36" s="382"/>
      <c r="F36" s="250">
        <v>500</v>
      </c>
      <c r="G36" s="251"/>
      <c r="H36" s="251"/>
      <c r="I36" s="251"/>
      <c r="J36" s="251"/>
      <c r="K36" s="251"/>
      <c r="L36" s="251"/>
      <c r="M36" s="252">
        <v>1</v>
      </c>
      <c r="N36" s="251"/>
      <c r="O36" s="251"/>
      <c r="P36" s="251"/>
      <c r="Q36" s="251"/>
      <c r="R36" s="253"/>
      <c r="S36" s="95">
        <f>SUM(G36:R36)</f>
        <v>1</v>
      </c>
      <c r="T36" s="387">
        <f t="shared" si="34"/>
        <v>0</v>
      </c>
      <c r="U36" s="108">
        <f t="shared" si="35"/>
        <v>0</v>
      </c>
      <c r="V36" s="93" t="s">
        <v>227</v>
      </c>
      <c r="W36" s="356">
        <f>IF(V36=Tablas!$B$2,Tablas!$C$2,VLOOKUP(V36,Tablas!$B$2:$C$13,2,FALSE))</f>
        <v>2</v>
      </c>
      <c r="X36" s="357">
        <f>VLOOKUP(W36,Tablas!$A$2:$C$13,3,FALSE)</f>
        <v>2</v>
      </c>
      <c r="Y36" s="368">
        <f t="shared" si="36"/>
        <v>0</v>
      </c>
      <c r="Z36" s="368" t="str">
        <f t="shared" si="37"/>
        <v/>
      </c>
      <c r="AA36" s="368" t="str">
        <f t="shared" si="38"/>
        <v/>
      </c>
      <c r="AB36" s="368" t="str">
        <f t="shared" si="39"/>
        <v/>
      </c>
      <c r="AC36" s="368" t="str">
        <f t="shared" si="40"/>
        <v/>
      </c>
      <c r="AD36" s="119"/>
    </row>
    <row r="37" spans="1:30" customFormat="1" ht="15.75" hidden="1" thickBot="1" x14ac:dyDescent="0.3">
      <c r="A37" s="829"/>
      <c r="B37" s="826"/>
      <c r="C37" s="247" t="s">
        <v>349</v>
      </c>
      <c r="D37" s="248"/>
      <c r="E37" s="382"/>
      <c r="F37" s="250">
        <v>28.57</v>
      </c>
      <c r="G37" s="252">
        <v>1</v>
      </c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5"/>
      <c r="S37" s="95">
        <f>SUM(G37:R37)</f>
        <v>1</v>
      </c>
      <c r="T37" s="387">
        <f t="shared" si="34"/>
        <v>0</v>
      </c>
      <c r="U37" s="108">
        <f t="shared" si="35"/>
        <v>0</v>
      </c>
      <c r="V37" s="93" t="s">
        <v>227</v>
      </c>
      <c r="W37" s="356">
        <f>IF(V37=Tablas!$B$2,Tablas!$C$2,VLOOKUP(V37,Tablas!$B$2:$C$13,2,FALSE))</f>
        <v>2</v>
      </c>
      <c r="X37" s="357">
        <f>VLOOKUP(W37,Tablas!$A$2:$C$13,3,FALSE)</f>
        <v>2</v>
      </c>
      <c r="Y37" s="368">
        <f t="shared" si="36"/>
        <v>0</v>
      </c>
      <c r="Z37" s="368" t="str">
        <f t="shared" si="37"/>
        <v/>
      </c>
      <c r="AA37" s="368" t="str">
        <f t="shared" si="38"/>
        <v/>
      </c>
      <c r="AB37" s="368" t="str">
        <f t="shared" si="39"/>
        <v/>
      </c>
      <c r="AC37" s="368" t="str">
        <f t="shared" si="40"/>
        <v/>
      </c>
      <c r="AD37" s="119"/>
    </row>
    <row r="38" spans="1:30" s="606" customFormat="1" ht="15.75" thickBot="1" x14ac:dyDescent="0.3">
      <c r="A38" s="833"/>
      <c r="B38" s="827"/>
      <c r="C38" s="256" t="s">
        <v>358</v>
      </c>
      <c r="D38" s="257"/>
      <c r="E38" s="383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8"/>
      <c r="S38" s="576"/>
      <c r="T38" s="605">
        <f>SUM(T34:T37)</f>
        <v>0</v>
      </c>
      <c r="U38" s="605">
        <f>SUM(U34:U37)</f>
        <v>0</v>
      </c>
      <c r="V38" s="576"/>
      <c r="W38" s="120"/>
      <c r="X38" s="120"/>
      <c r="Y38" s="577">
        <f t="shared" ref="Y38:AD38" si="41">SUM(Y34:Y37)</f>
        <v>0</v>
      </c>
      <c r="Z38" s="577">
        <f t="shared" si="41"/>
        <v>0</v>
      </c>
      <c r="AA38" s="577">
        <f t="shared" si="41"/>
        <v>0</v>
      </c>
      <c r="AB38" s="577">
        <f t="shared" si="41"/>
        <v>0</v>
      </c>
      <c r="AC38" s="577">
        <f t="shared" si="41"/>
        <v>0</v>
      </c>
      <c r="AD38" s="577">
        <f t="shared" si="41"/>
        <v>0</v>
      </c>
    </row>
    <row r="39" spans="1:30" s="606" customFormat="1" ht="15" customHeight="1" thickBot="1" x14ac:dyDescent="0.3">
      <c r="A39" s="830"/>
      <c r="B39" s="828" t="s">
        <v>80</v>
      </c>
      <c r="C39" s="588" t="s">
        <v>348</v>
      </c>
      <c r="D39" s="589">
        <v>8</v>
      </c>
      <c r="E39" s="590"/>
      <c r="F39" s="770"/>
      <c r="G39" s="591">
        <v>1</v>
      </c>
      <c r="H39" s="591">
        <v>1</v>
      </c>
      <c r="I39" s="591">
        <v>1</v>
      </c>
      <c r="J39" s="591">
        <v>1</v>
      </c>
      <c r="K39" s="591">
        <v>1</v>
      </c>
      <c r="L39" s="591">
        <v>1</v>
      </c>
      <c r="M39" s="591">
        <v>1</v>
      </c>
      <c r="N39" s="591">
        <v>1</v>
      </c>
      <c r="O39" s="591">
        <v>1</v>
      </c>
      <c r="P39" s="591">
        <v>1</v>
      </c>
      <c r="Q39" s="591">
        <v>1</v>
      </c>
      <c r="R39" s="592">
        <v>1</v>
      </c>
      <c r="S39" s="545">
        <f t="shared" ref="S39:S46" si="42">SUM(G39:R39)</f>
        <v>12</v>
      </c>
      <c r="T39" s="593">
        <f t="shared" ref="T39:T46" si="43">IF($F39=0,0,($D39/$F39)*$S39)</f>
        <v>0</v>
      </c>
      <c r="U39" s="546">
        <f t="shared" ref="U39:U46" si="44">T39/1700</f>
        <v>0</v>
      </c>
      <c r="V39" s="526" t="s">
        <v>227</v>
      </c>
      <c r="W39" s="356">
        <f>IF(V39=Tablas!$B$2,Tablas!$C$2,VLOOKUP(V39,Tablas!$B$2:$C$13,2,FALSE))</f>
        <v>2</v>
      </c>
      <c r="X39" s="357">
        <f>VLOOKUP(W39,Tablas!$A$2:$C$13,3,FALSE)</f>
        <v>2</v>
      </c>
      <c r="Y39" s="529">
        <f t="shared" ref="Y39:Y46" si="45">IF($W39=2,($T39),"")</f>
        <v>0</v>
      </c>
      <c r="Z39" s="529" t="str">
        <f t="shared" ref="Z39:Z46" si="46">IF($W39=3,($T39),"")</f>
        <v/>
      </c>
      <c r="AA39" s="529" t="str">
        <f t="shared" ref="AA39:AA46" si="47">IF($W39=4,($T39),"")</f>
        <v/>
      </c>
      <c r="AB39" s="529" t="str">
        <f t="shared" ref="AB39:AB46" si="48">IF($W39=5,($T39),"")</f>
        <v/>
      </c>
      <c r="AC39" s="529" t="str">
        <f t="shared" ref="AC39:AC46" si="49">IF($W39=6,($T39),"")</f>
        <v/>
      </c>
      <c r="AD39" s="547"/>
    </row>
    <row r="40" spans="1:30" s="606" customFormat="1" ht="15.75" thickBot="1" x14ac:dyDescent="0.3">
      <c r="A40" s="830"/>
      <c r="B40" s="827"/>
      <c r="C40" s="594" t="s">
        <v>353</v>
      </c>
      <c r="D40" s="595">
        <v>8</v>
      </c>
      <c r="E40" s="596"/>
      <c r="F40" s="770"/>
      <c r="G40" s="601">
        <v>1</v>
      </c>
      <c r="H40" s="601">
        <v>1</v>
      </c>
      <c r="I40" s="601">
        <v>1</v>
      </c>
      <c r="J40" s="601">
        <v>1</v>
      </c>
      <c r="K40" s="601">
        <v>1</v>
      </c>
      <c r="L40" s="601">
        <v>1</v>
      </c>
      <c r="M40" s="601">
        <v>1</v>
      </c>
      <c r="N40" s="601">
        <v>1</v>
      </c>
      <c r="O40" s="601">
        <v>1</v>
      </c>
      <c r="P40" s="601">
        <v>1</v>
      </c>
      <c r="Q40" s="601">
        <v>1</v>
      </c>
      <c r="R40" s="609">
        <v>1</v>
      </c>
      <c r="S40" s="553">
        <f t="shared" si="42"/>
        <v>12</v>
      </c>
      <c r="T40" s="593">
        <f t="shared" si="43"/>
        <v>0</v>
      </c>
      <c r="U40" s="554">
        <f t="shared" si="44"/>
        <v>0</v>
      </c>
      <c r="V40" s="526" t="s">
        <v>227</v>
      </c>
      <c r="W40" s="356">
        <f>IF(V40=Tablas!$B$2,Tablas!$C$2,VLOOKUP(V40,Tablas!$B$2:$C$13,2,FALSE))</f>
        <v>2</v>
      </c>
      <c r="X40" s="357">
        <f>VLOOKUP(W40,Tablas!$A$2:$C$13,3,FALSE)</f>
        <v>2</v>
      </c>
      <c r="Y40" s="529">
        <f t="shared" si="45"/>
        <v>0</v>
      </c>
      <c r="Z40" s="529" t="str">
        <f t="shared" si="46"/>
        <v/>
      </c>
      <c r="AA40" s="529" t="str">
        <f t="shared" si="47"/>
        <v/>
      </c>
      <c r="AB40" s="529" t="str">
        <f t="shared" si="48"/>
        <v/>
      </c>
      <c r="AC40" s="529" t="str">
        <f t="shared" si="49"/>
        <v/>
      </c>
      <c r="AD40" s="547"/>
    </row>
    <row r="41" spans="1:30" s="606" customFormat="1" ht="15.75" thickBot="1" x14ac:dyDescent="0.3">
      <c r="A41" s="830"/>
      <c r="B41" s="827"/>
      <c r="C41" s="594" t="s">
        <v>354</v>
      </c>
      <c r="D41" s="595">
        <v>8</v>
      </c>
      <c r="E41" s="599"/>
      <c r="F41" s="770"/>
      <c r="G41" s="600"/>
      <c r="H41" s="601">
        <v>1</v>
      </c>
      <c r="I41" s="600"/>
      <c r="J41" s="600"/>
      <c r="K41" s="600"/>
      <c r="L41" s="600"/>
      <c r="M41" s="600"/>
      <c r="N41" s="601">
        <v>1</v>
      </c>
      <c r="O41" s="600"/>
      <c r="P41" s="600"/>
      <c r="Q41" s="600"/>
      <c r="R41" s="602"/>
      <c r="S41" s="553">
        <f t="shared" si="42"/>
        <v>2</v>
      </c>
      <c r="T41" s="593">
        <f t="shared" si="43"/>
        <v>0</v>
      </c>
      <c r="U41" s="554">
        <f t="shared" si="44"/>
        <v>0</v>
      </c>
      <c r="V41" s="526" t="s">
        <v>227</v>
      </c>
      <c r="W41" s="356">
        <f>IF(V41=Tablas!$B$2,Tablas!$C$2,VLOOKUP(V41,Tablas!$B$2:$C$13,2,FALSE))</f>
        <v>2</v>
      </c>
      <c r="X41" s="357">
        <f>VLOOKUP(W41,Tablas!$A$2:$C$13,3,FALSE)</f>
        <v>2</v>
      </c>
      <c r="Y41" s="529">
        <f t="shared" si="45"/>
        <v>0</v>
      </c>
      <c r="Z41" s="529" t="str">
        <f t="shared" si="46"/>
        <v/>
      </c>
      <c r="AA41" s="529" t="str">
        <f t="shared" si="47"/>
        <v/>
      </c>
      <c r="AB41" s="529" t="str">
        <f t="shared" si="48"/>
        <v/>
      </c>
      <c r="AC41" s="529" t="str">
        <f t="shared" si="49"/>
        <v/>
      </c>
      <c r="AD41" s="547"/>
    </row>
    <row r="42" spans="1:30" s="606" customFormat="1" ht="15.75" thickBot="1" x14ac:dyDescent="0.3">
      <c r="A42" s="830"/>
      <c r="B42" s="827"/>
      <c r="C42" s="594" t="s">
        <v>350</v>
      </c>
      <c r="D42" s="595">
        <v>8</v>
      </c>
      <c r="E42" s="599"/>
      <c r="F42" s="770"/>
      <c r="G42" s="603"/>
      <c r="H42" s="603"/>
      <c r="I42" s="603"/>
      <c r="J42" s="603"/>
      <c r="K42" s="601">
        <v>1</v>
      </c>
      <c r="L42" s="603"/>
      <c r="M42" s="603"/>
      <c r="N42" s="603"/>
      <c r="O42" s="603"/>
      <c r="P42" s="603"/>
      <c r="Q42" s="603"/>
      <c r="R42" s="604"/>
      <c r="S42" s="553">
        <f t="shared" si="42"/>
        <v>1</v>
      </c>
      <c r="T42" s="593">
        <f t="shared" si="43"/>
        <v>0</v>
      </c>
      <c r="U42" s="554">
        <f t="shared" si="44"/>
        <v>0</v>
      </c>
      <c r="V42" s="526" t="s">
        <v>227</v>
      </c>
      <c r="W42" s="356">
        <f>IF(V42=Tablas!$B$2,Tablas!$C$2,VLOOKUP(V42,Tablas!$B$2:$C$13,2,FALSE))</f>
        <v>2</v>
      </c>
      <c r="X42" s="357">
        <f>VLOOKUP(W42,Tablas!$A$2:$C$13,3,FALSE)</f>
        <v>2</v>
      </c>
      <c r="Y42" s="529">
        <f t="shared" si="45"/>
        <v>0</v>
      </c>
      <c r="Z42" s="529" t="str">
        <f t="shared" si="46"/>
        <v/>
      </c>
      <c r="AA42" s="529" t="str">
        <f t="shared" si="47"/>
        <v/>
      </c>
      <c r="AB42" s="529" t="str">
        <f t="shared" si="48"/>
        <v/>
      </c>
      <c r="AC42" s="529" t="str">
        <f t="shared" si="49"/>
        <v/>
      </c>
      <c r="AD42" s="547"/>
    </row>
    <row r="43" spans="1:30" s="606" customFormat="1" ht="15.75" thickBot="1" x14ac:dyDescent="0.3">
      <c r="A43" s="830"/>
      <c r="B43" s="827"/>
      <c r="C43" s="610" t="s">
        <v>355</v>
      </c>
      <c r="D43" s="595">
        <v>8</v>
      </c>
      <c r="E43" s="599"/>
      <c r="F43" s="770"/>
      <c r="G43" s="597">
        <v>1</v>
      </c>
      <c r="H43" s="597">
        <v>1</v>
      </c>
      <c r="I43" s="597">
        <v>1</v>
      </c>
      <c r="J43" s="597">
        <v>1</v>
      </c>
      <c r="K43" s="597">
        <v>1</v>
      </c>
      <c r="L43" s="597">
        <v>1</v>
      </c>
      <c r="M43" s="597">
        <v>1</v>
      </c>
      <c r="N43" s="597">
        <v>1</v>
      </c>
      <c r="O43" s="597">
        <v>1</v>
      </c>
      <c r="P43" s="597">
        <v>1</v>
      </c>
      <c r="Q43" s="597">
        <v>1</v>
      </c>
      <c r="R43" s="598">
        <v>1</v>
      </c>
      <c r="S43" s="553">
        <f t="shared" si="42"/>
        <v>12</v>
      </c>
      <c r="T43" s="593">
        <f t="shared" si="43"/>
        <v>0</v>
      </c>
      <c r="U43" s="554">
        <f t="shared" ref="U43:U45" si="50">T43/1700</f>
        <v>0</v>
      </c>
      <c r="V43" s="526" t="s">
        <v>227</v>
      </c>
      <c r="W43" s="356">
        <f>IF(V43=Tablas!$B$2,Tablas!$C$2,VLOOKUP(V43,Tablas!$B$2:$C$13,2,FALSE))</f>
        <v>2</v>
      </c>
      <c r="X43" s="357">
        <f>VLOOKUP(W43,Tablas!$A$2:$C$13,3,FALSE)</f>
        <v>2</v>
      </c>
      <c r="Y43" s="529">
        <f t="shared" si="45"/>
        <v>0</v>
      </c>
      <c r="Z43" s="529" t="str">
        <f t="shared" si="46"/>
        <v/>
      </c>
      <c r="AA43" s="529" t="str">
        <f t="shared" si="47"/>
        <v/>
      </c>
      <c r="AB43" s="529" t="str">
        <f t="shared" si="48"/>
        <v/>
      </c>
      <c r="AC43" s="529" t="str">
        <f t="shared" si="49"/>
        <v/>
      </c>
      <c r="AD43" s="547"/>
    </row>
    <row r="44" spans="1:30" s="606" customFormat="1" ht="15.75" thickBot="1" x14ac:dyDescent="0.3">
      <c r="A44" s="830"/>
      <c r="B44" s="827"/>
      <c r="C44" s="611" t="s">
        <v>351</v>
      </c>
      <c r="D44" s="612">
        <v>1</v>
      </c>
      <c r="E44" s="613"/>
      <c r="F44" s="770"/>
      <c r="G44" s="271">
        <v>31</v>
      </c>
      <c r="H44" s="271">
        <v>28</v>
      </c>
      <c r="I44" s="271">
        <v>31</v>
      </c>
      <c r="J44" s="271">
        <v>30</v>
      </c>
      <c r="K44" s="271">
        <v>31</v>
      </c>
      <c r="L44" s="271">
        <v>30</v>
      </c>
      <c r="M44" s="271">
        <v>31</v>
      </c>
      <c r="N44" s="271">
        <v>31</v>
      </c>
      <c r="O44" s="271">
        <v>30</v>
      </c>
      <c r="P44" s="271">
        <v>31</v>
      </c>
      <c r="Q44" s="271">
        <v>30</v>
      </c>
      <c r="R44" s="271">
        <v>31</v>
      </c>
      <c r="S44" s="553">
        <f t="shared" ref="S44" si="51">SUM(G44:R44)</f>
        <v>365</v>
      </c>
      <c r="T44" s="593">
        <f t="shared" si="43"/>
        <v>0</v>
      </c>
      <c r="U44" s="614">
        <f t="shared" si="50"/>
        <v>0</v>
      </c>
      <c r="V44" s="526" t="s">
        <v>227</v>
      </c>
      <c r="W44" s="356">
        <f>IF(V44=Tablas!$B$2,Tablas!$C$2,VLOOKUP(V44,Tablas!$B$2:$C$13,2,FALSE))</f>
        <v>2</v>
      </c>
      <c r="X44" s="357">
        <f>VLOOKUP(W44,Tablas!$A$2:$C$13,3,FALSE)</f>
        <v>2</v>
      </c>
      <c r="Y44" s="529">
        <f t="shared" si="45"/>
        <v>0</v>
      </c>
      <c r="Z44" s="529" t="str">
        <f t="shared" si="46"/>
        <v/>
      </c>
      <c r="AA44" s="529" t="str">
        <f t="shared" si="47"/>
        <v/>
      </c>
      <c r="AB44" s="529" t="str">
        <f t="shared" si="48"/>
        <v/>
      </c>
      <c r="AC44" s="529" t="str">
        <f t="shared" si="49"/>
        <v/>
      </c>
      <c r="AD44" s="547"/>
    </row>
    <row r="45" spans="1:30" s="606" customFormat="1" ht="15.75" thickBot="1" x14ac:dyDescent="0.3">
      <c r="A45" s="830"/>
      <c r="B45" s="827"/>
      <c r="C45" s="611" t="s">
        <v>405</v>
      </c>
      <c r="D45" s="612">
        <v>5</v>
      </c>
      <c r="E45" s="613"/>
      <c r="F45" s="770"/>
      <c r="G45" s="597">
        <v>1</v>
      </c>
      <c r="H45" s="597">
        <v>1</v>
      </c>
      <c r="I45" s="597">
        <v>1</v>
      </c>
      <c r="J45" s="597">
        <v>1</v>
      </c>
      <c r="K45" s="597">
        <v>1</v>
      </c>
      <c r="L45" s="597">
        <v>1</v>
      </c>
      <c r="M45" s="597">
        <v>1</v>
      </c>
      <c r="N45" s="597">
        <v>1</v>
      </c>
      <c r="O45" s="597">
        <v>1</v>
      </c>
      <c r="P45" s="597">
        <v>1</v>
      </c>
      <c r="Q45" s="597">
        <v>1</v>
      </c>
      <c r="R45" s="598">
        <v>1</v>
      </c>
      <c r="S45" s="553">
        <f t="shared" si="42"/>
        <v>12</v>
      </c>
      <c r="T45" s="593">
        <f t="shared" si="43"/>
        <v>0</v>
      </c>
      <c r="U45" s="614">
        <f t="shared" si="50"/>
        <v>0</v>
      </c>
      <c r="V45" s="526" t="s">
        <v>227</v>
      </c>
      <c r="W45" s="356">
        <f>IF(V45=Tablas!$B$2,Tablas!$C$2,VLOOKUP(V45,Tablas!$B$2:$C$13,2,FALSE))</f>
        <v>2</v>
      </c>
      <c r="X45" s="357">
        <f>VLOOKUP(W45,Tablas!$A$2:$C$13,3,FALSE)</f>
        <v>2</v>
      </c>
      <c r="Y45" s="529">
        <f t="shared" si="45"/>
        <v>0</v>
      </c>
      <c r="Z45" s="529" t="str">
        <f t="shared" si="46"/>
        <v/>
      </c>
      <c r="AA45" s="529" t="str">
        <f t="shared" si="47"/>
        <v/>
      </c>
      <c r="AB45" s="529" t="str">
        <f t="shared" si="48"/>
        <v/>
      </c>
      <c r="AC45" s="529" t="str">
        <f t="shared" si="49"/>
        <v/>
      </c>
      <c r="AD45" s="547"/>
    </row>
    <row r="46" spans="1:30" s="606" customFormat="1" ht="15.75" thickBot="1" x14ac:dyDescent="0.3">
      <c r="A46" s="830"/>
      <c r="B46" s="827"/>
      <c r="C46" s="611" t="s">
        <v>356</v>
      </c>
      <c r="D46" s="595">
        <v>8</v>
      </c>
      <c r="E46" s="615"/>
      <c r="F46" s="770"/>
      <c r="G46" s="597">
        <v>1</v>
      </c>
      <c r="H46" s="597">
        <v>1</v>
      </c>
      <c r="I46" s="597">
        <v>1</v>
      </c>
      <c r="J46" s="597">
        <v>1</v>
      </c>
      <c r="K46" s="597">
        <v>1</v>
      </c>
      <c r="L46" s="597">
        <v>1</v>
      </c>
      <c r="M46" s="597">
        <v>1</v>
      </c>
      <c r="N46" s="597">
        <v>1</v>
      </c>
      <c r="O46" s="597">
        <v>1</v>
      </c>
      <c r="P46" s="597">
        <v>1</v>
      </c>
      <c r="Q46" s="597">
        <v>1</v>
      </c>
      <c r="R46" s="598">
        <v>1</v>
      </c>
      <c r="S46" s="553">
        <f t="shared" si="42"/>
        <v>12</v>
      </c>
      <c r="T46" s="593">
        <f t="shared" si="43"/>
        <v>0</v>
      </c>
      <c r="U46" s="614">
        <f t="shared" si="44"/>
        <v>0</v>
      </c>
      <c r="V46" s="526" t="s">
        <v>227</v>
      </c>
      <c r="W46" s="356">
        <f>IF(V46=Tablas!$B$2,Tablas!$C$2,VLOOKUP(V46,Tablas!$B$2:$C$13,2,FALSE))</f>
        <v>2</v>
      </c>
      <c r="X46" s="357">
        <f>VLOOKUP(W46,Tablas!$A$2:$C$13,3,FALSE)</f>
        <v>2</v>
      </c>
      <c r="Y46" s="529">
        <f t="shared" si="45"/>
        <v>0</v>
      </c>
      <c r="Z46" s="529" t="str">
        <f t="shared" si="46"/>
        <v/>
      </c>
      <c r="AA46" s="529" t="str">
        <f t="shared" si="47"/>
        <v/>
      </c>
      <c r="AB46" s="529" t="str">
        <f t="shared" si="48"/>
        <v/>
      </c>
      <c r="AC46" s="529" t="str">
        <f t="shared" si="49"/>
        <v/>
      </c>
      <c r="AD46" s="547"/>
    </row>
    <row r="47" spans="1:30" s="606" customFormat="1" ht="15.75" thickBot="1" x14ac:dyDescent="0.3">
      <c r="A47" s="830"/>
      <c r="B47" s="827"/>
      <c r="C47" s="264" t="s">
        <v>357</v>
      </c>
      <c r="D47" s="243"/>
      <c r="E47" s="386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4"/>
      <c r="S47" s="576"/>
      <c r="T47" s="577">
        <f>SUM(T39:T46)</f>
        <v>0</v>
      </c>
      <c r="U47" s="577">
        <f>SUM(U39:U46)</f>
        <v>0</v>
      </c>
      <c r="V47" s="576"/>
      <c r="W47" s="120"/>
      <c r="X47" s="120"/>
      <c r="Y47" s="577">
        <f t="shared" ref="Y47:AD47" si="52">SUM(Y39:Y46)</f>
        <v>0</v>
      </c>
      <c r="Z47" s="577">
        <f t="shared" si="52"/>
        <v>0</v>
      </c>
      <c r="AA47" s="577">
        <f t="shared" si="52"/>
        <v>0</v>
      </c>
      <c r="AB47" s="577">
        <f t="shared" si="52"/>
        <v>0</v>
      </c>
      <c r="AC47" s="577">
        <f t="shared" si="52"/>
        <v>0</v>
      </c>
      <c r="AD47" s="577">
        <f t="shared" si="52"/>
        <v>0</v>
      </c>
    </row>
    <row r="48" spans="1:30" s="606" customFormat="1" ht="15.75" thickBot="1" x14ac:dyDescent="0.3">
      <c r="A48" s="831"/>
      <c r="B48" s="607"/>
      <c r="C48" s="123" t="s">
        <v>359</v>
      </c>
      <c r="D48" s="134"/>
      <c r="E48" s="134"/>
      <c r="F48" s="132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81">
        <f>SUM(T47+T38)</f>
        <v>0</v>
      </c>
      <c r="U48" s="581">
        <f>SUM(U47+U38)</f>
        <v>0</v>
      </c>
      <c r="V48" s="579"/>
      <c r="W48" s="313"/>
      <c r="X48" s="313"/>
      <c r="Y48" s="581">
        <f t="shared" ref="Y48:AD48" si="53">SUM(Y47+Y38)</f>
        <v>0</v>
      </c>
      <c r="Z48" s="581">
        <f t="shared" si="53"/>
        <v>0</v>
      </c>
      <c r="AA48" s="581">
        <f t="shared" si="53"/>
        <v>0</v>
      </c>
      <c r="AB48" s="581">
        <f t="shared" si="53"/>
        <v>0</v>
      </c>
      <c r="AC48" s="581">
        <f t="shared" si="53"/>
        <v>0</v>
      </c>
      <c r="AD48" s="581">
        <f t="shared" si="53"/>
        <v>0</v>
      </c>
    </row>
    <row r="49" spans="1:30" customFormat="1" ht="15" hidden="1" customHeight="1" thickBot="1" x14ac:dyDescent="0.3">
      <c r="A49" s="829" t="s">
        <v>346</v>
      </c>
      <c r="B49" s="825" t="s">
        <v>347</v>
      </c>
      <c r="C49" s="245" t="s">
        <v>348</v>
      </c>
      <c r="D49" s="133"/>
      <c r="E49" s="380"/>
      <c r="F49" s="130">
        <v>50</v>
      </c>
      <c r="G49" s="136">
        <v>1</v>
      </c>
      <c r="H49" s="136">
        <v>1</v>
      </c>
      <c r="I49" s="136">
        <v>1</v>
      </c>
      <c r="J49" s="136">
        <v>1</v>
      </c>
      <c r="K49" s="136">
        <v>1</v>
      </c>
      <c r="L49" s="136">
        <v>1</v>
      </c>
      <c r="M49" s="136">
        <v>1</v>
      </c>
      <c r="N49" s="136">
        <v>1</v>
      </c>
      <c r="O49" s="136">
        <v>1</v>
      </c>
      <c r="P49" s="136">
        <v>1</v>
      </c>
      <c r="Q49" s="136">
        <v>1</v>
      </c>
      <c r="R49" s="246">
        <v>1</v>
      </c>
      <c r="S49" s="111">
        <f>SUM(G49:R49)</f>
        <v>12</v>
      </c>
      <c r="T49" s="387">
        <f t="shared" ref="T49:T52" si="54">IF($F49=0,0,($D49/$F49)*$S49)</f>
        <v>0</v>
      </c>
      <c r="U49" s="118">
        <f t="shared" ref="U49:U52" si="55">T49/1700</f>
        <v>0</v>
      </c>
      <c r="V49" s="93" t="s">
        <v>227</v>
      </c>
      <c r="W49" s="356">
        <f>IF(V49=Tablas!$B$2,Tablas!$C$2,VLOOKUP(V49,Tablas!$B$2:$C$13,2,FALSE))</f>
        <v>2</v>
      </c>
      <c r="X49" s="357">
        <f>VLOOKUP(W49,Tablas!$A$2:$C$13,3,FALSE)</f>
        <v>2</v>
      </c>
      <c r="Y49" s="368">
        <f t="shared" ref="Y49:Y52" si="56">IF($W49=2,($T49),"")</f>
        <v>0</v>
      </c>
      <c r="Z49" s="368" t="str">
        <f t="shared" ref="Z49:Z52" si="57">IF($W49=3,($T49),"")</f>
        <v/>
      </c>
      <c r="AA49" s="368" t="str">
        <f t="shared" ref="AA49:AA52" si="58">IF($W49=4,($T49),"")</f>
        <v/>
      </c>
      <c r="AB49" s="368" t="str">
        <f t="shared" ref="AB49:AB52" si="59">IF($W49=5,($T49),"")</f>
        <v/>
      </c>
      <c r="AC49" s="368" t="str">
        <f t="shared" ref="AC49:AC52" si="60">IF($W49=6,($T49),"")</f>
        <v/>
      </c>
      <c r="AD49" s="119"/>
    </row>
    <row r="50" spans="1:30" customFormat="1" ht="15.75" hidden="1" thickBot="1" x14ac:dyDescent="0.3">
      <c r="A50" s="829"/>
      <c r="B50" s="826"/>
      <c r="C50" s="247" t="s">
        <v>353</v>
      </c>
      <c r="D50" s="248"/>
      <c r="E50" s="381"/>
      <c r="F50" s="131">
        <v>500</v>
      </c>
      <c r="G50" s="125">
        <v>1</v>
      </c>
      <c r="H50" s="125">
        <v>1</v>
      </c>
      <c r="I50" s="125">
        <v>1</v>
      </c>
      <c r="J50" s="125">
        <v>1</v>
      </c>
      <c r="K50" s="125">
        <v>1</v>
      </c>
      <c r="L50" s="125">
        <v>1</v>
      </c>
      <c r="M50" s="125">
        <v>1</v>
      </c>
      <c r="N50" s="125">
        <v>1</v>
      </c>
      <c r="O50" s="125">
        <v>1</v>
      </c>
      <c r="P50" s="125">
        <v>1</v>
      </c>
      <c r="Q50" s="125">
        <v>1</v>
      </c>
      <c r="R50" s="249">
        <v>1</v>
      </c>
      <c r="S50" s="95">
        <f>SUM(G50:R50)</f>
        <v>12</v>
      </c>
      <c r="T50" s="387">
        <f t="shared" si="54"/>
        <v>0</v>
      </c>
      <c r="U50" s="108">
        <f t="shared" si="55"/>
        <v>0</v>
      </c>
      <c r="V50" s="93" t="s">
        <v>227</v>
      </c>
      <c r="W50" s="356">
        <f>IF(V50=Tablas!$B$2,Tablas!$C$2,VLOOKUP(V50,Tablas!$B$2:$C$13,2,FALSE))</f>
        <v>2</v>
      </c>
      <c r="X50" s="357">
        <f>VLOOKUP(W50,Tablas!$A$2:$C$13,3,FALSE)</f>
        <v>2</v>
      </c>
      <c r="Y50" s="368">
        <f t="shared" si="56"/>
        <v>0</v>
      </c>
      <c r="Z50" s="368" t="str">
        <f t="shared" si="57"/>
        <v/>
      </c>
      <c r="AA50" s="368" t="str">
        <f t="shared" si="58"/>
        <v/>
      </c>
      <c r="AB50" s="368" t="str">
        <f t="shared" si="59"/>
        <v/>
      </c>
      <c r="AC50" s="368" t="str">
        <f t="shared" si="60"/>
        <v/>
      </c>
      <c r="AD50" s="119"/>
    </row>
    <row r="51" spans="1:30" customFormat="1" ht="15.75" hidden="1" thickBot="1" x14ac:dyDescent="0.3">
      <c r="A51" s="829"/>
      <c r="B51" s="826"/>
      <c r="C51" s="247" t="s">
        <v>354</v>
      </c>
      <c r="D51" s="248"/>
      <c r="E51" s="382"/>
      <c r="F51" s="250">
        <v>500</v>
      </c>
      <c r="G51" s="251"/>
      <c r="H51" s="251"/>
      <c r="I51" s="251"/>
      <c r="J51" s="251"/>
      <c r="K51" s="251"/>
      <c r="L51" s="251"/>
      <c r="M51" s="252">
        <v>1</v>
      </c>
      <c r="N51" s="251"/>
      <c r="O51" s="251"/>
      <c r="P51" s="251"/>
      <c r="Q51" s="251"/>
      <c r="R51" s="253"/>
      <c r="S51" s="95">
        <f>SUM(G51:R51)</f>
        <v>1</v>
      </c>
      <c r="T51" s="387">
        <f t="shared" si="54"/>
        <v>0</v>
      </c>
      <c r="U51" s="108">
        <f t="shared" si="55"/>
        <v>0</v>
      </c>
      <c r="V51" s="93" t="s">
        <v>227</v>
      </c>
      <c r="W51" s="356">
        <f>IF(V51=Tablas!$B$2,Tablas!$C$2,VLOOKUP(V51,Tablas!$B$2:$C$13,2,FALSE))</f>
        <v>2</v>
      </c>
      <c r="X51" s="357">
        <f>VLOOKUP(W51,Tablas!$A$2:$C$13,3,FALSE)</f>
        <v>2</v>
      </c>
      <c r="Y51" s="368">
        <f t="shared" si="56"/>
        <v>0</v>
      </c>
      <c r="Z51" s="368" t="str">
        <f t="shared" si="57"/>
        <v/>
      </c>
      <c r="AA51" s="368" t="str">
        <f t="shared" si="58"/>
        <v/>
      </c>
      <c r="AB51" s="368" t="str">
        <f t="shared" si="59"/>
        <v/>
      </c>
      <c r="AC51" s="368" t="str">
        <f t="shared" si="60"/>
        <v/>
      </c>
      <c r="AD51" s="119"/>
    </row>
    <row r="52" spans="1:30" customFormat="1" ht="15.75" hidden="1" thickBot="1" x14ac:dyDescent="0.3">
      <c r="A52" s="829"/>
      <c r="B52" s="826"/>
      <c r="C52" s="247" t="s">
        <v>349</v>
      </c>
      <c r="D52" s="248"/>
      <c r="E52" s="382"/>
      <c r="F52" s="250">
        <v>28.57</v>
      </c>
      <c r="G52" s="252">
        <v>1</v>
      </c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5"/>
      <c r="S52" s="95">
        <f>SUM(G52:R52)</f>
        <v>1</v>
      </c>
      <c r="T52" s="387">
        <f t="shared" si="54"/>
        <v>0</v>
      </c>
      <c r="U52" s="108">
        <f t="shared" si="55"/>
        <v>0</v>
      </c>
      <c r="V52" s="93" t="s">
        <v>227</v>
      </c>
      <c r="W52" s="356">
        <f>IF(V52=Tablas!$B$2,Tablas!$C$2,VLOOKUP(V52,Tablas!$B$2:$C$13,2,FALSE))</f>
        <v>2</v>
      </c>
      <c r="X52" s="357">
        <f>VLOOKUP(W52,Tablas!$A$2:$C$13,3,FALSE)</f>
        <v>2</v>
      </c>
      <c r="Y52" s="368">
        <f t="shared" si="56"/>
        <v>0</v>
      </c>
      <c r="Z52" s="368" t="str">
        <f t="shared" si="57"/>
        <v/>
      </c>
      <c r="AA52" s="368" t="str">
        <f t="shared" si="58"/>
        <v/>
      </c>
      <c r="AB52" s="368" t="str">
        <f t="shared" si="59"/>
        <v/>
      </c>
      <c r="AC52" s="368" t="str">
        <f t="shared" si="60"/>
        <v/>
      </c>
      <c r="AD52" s="119"/>
    </row>
    <row r="53" spans="1:30" s="606" customFormat="1" ht="15.75" thickBot="1" x14ac:dyDescent="0.3">
      <c r="A53" s="830"/>
      <c r="B53" s="827"/>
      <c r="C53" s="256" t="s">
        <v>358</v>
      </c>
      <c r="D53" s="257"/>
      <c r="E53" s="383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8"/>
      <c r="S53" s="576"/>
      <c r="T53" s="605">
        <f>SUM(T49:T52)</f>
        <v>0</v>
      </c>
      <c r="U53" s="605">
        <f>SUM(U49:U52)</f>
        <v>0</v>
      </c>
      <c r="V53" s="576"/>
      <c r="W53" s="120"/>
      <c r="X53" s="120"/>
      <c r="Y53" s="577">
        <f t="shared" ref="Y53:AD53" si="61">SUM(Y49:Y52)</f>
        <v>0</v>
      </c>
      <c r="Z53" s="577">
        <f t="shared" si="61"/>
        <v>0</v>
      </c>
      <c r="AA53" s="577">
        <f t="shared" si="61"/>
        <v>0</v>
      </c>
      <c r="AB53" s="577">
        <f t="shared" si="61"/>
        <v>0</v>
      </c>
      <c r="AC53" s="577">
        <f t="shared" si="61"/>
        <v>0</v>
      </c>
      <c r="AD53" s="577">
        <f t="shared" si="61"/>
        <v>0</v>
      </c>
    </row>
    <row r="54" spans="1:30" customFormat="1" ht="15" hidden="1" customHeight="1" thickBot="1" x14ac:dyDescent="0.3">
      <c r="A54" s="829"/>
      <c r="B54" s="825" t="s">
        <v>80</v>
      </c>
      <c r="C54" s="245" t="s">
        <v>348</v>
      </c>
      <c r="D54" s="133"/>
      <c r="E54" s="380"/>
      <c r="F54" s="130">
        <v>50</v>
      </c>
      <c r="G54" s="136">
        <v>1</v>
      </c>
      <c r="H54" s="136">
        <v>1</v>
      </c>
      <c r="I54" s="136">
        <v>1</v>
      </c>
      <c r="J54" s="136">
        <v>1</v>
      </c>
      <c r="K54" s="136">
        <v>1</v>
      </c>
      <c r="L54" s="136">
        <v>1</v>
      </c>
      <c r="M54" s="136">
        <v>1</v>
      </c>
      <c r="N54" s="136">
        <v>1</v>
      </c>
      <c r="O54" s="136">
        <v>1</v>
      </c>
      <c r="P54" s="136">
        <v>1</v>
      </c>
      <c r="Q54" s="136">
        <v>1</v>
      </c>
      <c r="R54" s="246">
        <v>1</v>
      </c>
      <c r="S54" s="111">
        <f t="shared" ref="S54:S61" si="62">SUM(G54:R54)</f>
        <v>12</v>
      </c>
      <c r="T54" s="387">
        <f t="shared" ref="T54:T61" si="63">IF($F54=0,0,($D54/$F54)*$S54)</f>
        <v>0</v>
      </c>
      <c r="U54" s="118">
        <f t="shared" ref="U54:U61" si="64">T54/1700</f>
        <v>0</v>
      </c>
      <c r="V54" s="93" t="s">
        <v>227</v>
      </c>
      <c r="W54" s="356">
        <f>IF(V54=Tablas!$B$2,Tablas!$C$2,VLOOKUP(V54,Tablas!$B$2:$C$13,2,FALSE))</f>
        <v>2</v>
      </c>
      <c r="X54" s="357">
        <f>VLOOKUP(W54,Tablas!$A$2:$C$13,3,FALSE)</f>
        <v>2</v>
      </c>
      <c r="Y54" s="368">
        <f t="shared" ref="Y54:Y61" si="65">IF($W54=2,($T54),"")</f>
        <v>0</v>
      </c>
      <c r="Z54" s="368" t="str">
        <f t="shared" ref="Z54:Z61" si="66">IF($W54=3,($T54),"")</f>
        <v/>
      </c>
      <c r="AA54" s="368" t="str">
        <f t="shared" ref="AA54:AA61" si="67">IF($W54=4,($T54),"")</f>
        <v/>
      </c>
      <c r="AB54" s="368" t="str">
        <f t="shared" ref="AB54:AB61" si="68">IF($W54=5,($T54),"")</f>
        <v/>
      </c>
      <c r="AC54" s="368" t="str">
        <f t="shared" ref="AC54:AC61" si="69">IF($W54=6,($T54),"")</f>
        <v/>
      </c>
      <c r="AD54" s="119"/>
    </row>
    <row r="55" spans="1:30" customFormat="1" ht="15.75" hidden="1" thickBot="1" x14ac:dyDescent="0.3">
      <c r="A55" s="829"/>
      <c r="B55" s="826"/>
      <c r="C55" s="247" t="s">
        <v>353</v>
      </c>
      <c r="D55" s="248"/>
      <c r="E55" s="381"/>
      <c r="F55" s="131">
        <v>500</v>
      </c>
      <c r="G55" s="252">
        <v>1</v>
      </c>
      <c r="H55" s="252">
        <v>1</v>
      </c>
      <c r="I55" s="252">
        <v>1</v>
      </c>
      <c r="J55" s="252">
        <v>1</v>
      </c>
      <c r="K55" s="252">
        <v>1</v>
      </c>
      <c r="L55" s="252">
        <v>1</v>
      </c>
      <c r="M55" s="252">
        <v>1</v>
      </c>
      <c r="N55" s="252">
        <v>1</v>
      </c>
      <c r="O55" s="252">
        <v>1</v>
      </c>
      <c r="P55" s="252">
        <v>1</v>
      </c>
      <c r="Q55" s="252">
        <v>1</v>
      </c>
      <c r="R55" s="259">
        <v>1</v>
      </c>
      <c r="S55" s="95">
        <f t="shared" si="62"/>
        <v>12</v>
      </c>
      <c r="T55" s="387">
        <f t="shared" si="63"/>
        <v>0</v>
      </c>
      <c r="U55" s="108">
        <f t="shared" si="64"/>
        <v>0</v>
      </c>
      <c r="V55" s="93" t="s">
        <v>227</v>
      </c>
      <c r="W55" s="356">
        <f>IF(V55=Tablas!$B$2,Tablas!$C$2,VLOOKUP(V55,Tablas!$B$2:$C$13,2,FALSE))</f>
        <v>2</v>
      </c>
      <c r="X55" s="357">
        <f>VLOOKUP(W55,Tablas!$A$2:$C$13,3,FALSE)</f>
        <v>2</v>
      </c>
      <c r="Y55" s="368">
        <f t="shared" si="65"/>
        <v>0</v>
      </c>
      <c r="Z55" s="368" t="str">
        <f t="shared" si="66"/>
        <v/>
      </c>
      <c r="AA55" s="368" t="str">
        <f t="shared" si="67"/>
        <v/>
      </c>
      <c r="AB55" s="368" t="str">
        <f t="shared" si="68"/>
        <v/>
      </c>
      <c r="AC55" s="368" t="str">
        <f t="shared" si="69"/>
        <v/>
      </c>
      <c r="AD55" s="119"/>
    </row>
    <row r="56" spans="1:30" customFormat="1" ht="15.75" hidden="1" thickBot="1" x14ac:dyDescent="0.3">
      <c r="A56" s="829"/>
      <c r="B56" s="826"/>
      <c r="C56" s="247" t="s">
        <v>354</v>
      </c>
      <c r="D56" s="248"/>
      <c r="E56" s="382"/>
      <c r="F56" s="250">
        <v>500</v>
      </c>
      <c r="G56" s="251"/>
      <c r="H56" s="252">
        <v>1</v>
      </c>
      <c r="I56" s="251"/>
      <c r="J56" s="251"/>
      <c r="K56" s="251"/>
      <c r="L56" s="251"/>
      <c r="M56" s="251"/>
      <c r="N56" s="252">
        <v>1</v>
      </c>
      <c r="O56" s="251"/>
      <c r="P56" s="251"/>
      <c r="Q56" s="251"/>
      <c r="R56" s="253"/>
      <c r="S56" s="95">
        <f t="shared" si="62"/>
        <v>2</v>
      </c>
      <c r="T56" s="387">
        <f t="shared" si="63"/>
        <v>0</v>
      </c>
      <c r="U56" s="108">
        <f t="shared" si="64"/>
        <v>0</v>
      </c>
      <c r="V56" s="93" t="s">
        <v>227</v>
      </c>
      <c r="W56" s="356">
        <f>IF(V56=Tablas!$B$2,Tablas!$C$2,VLOOKUP(V56,Tablas!$B$2:$C$13,2,FALSE))</f>
        <v>2</v>
      </c>
      <c r="X56" s="357">
        <f>VLOOKUP(W56,Tablas!$A$2:$C$13,3,FALSE)</f>
        <v>2</v>
      </c>
      <c r="Y56" s="368">
        <f t="shared" si="65"/>
        <v>0</v>
      </c>
      <c r="Z56" s="368" t="str">
        <f t="shared" si="66"/>
        <v/>
      </c>
      <c r="AA56" s="368" t="str">
        <f t="shared" si="67"/>
        <v/>
      </c>
      <c r="AB56" s="368" t="str">
        <f t="shared" si="68"/>
        <v/>
      </c>
      <c r="AC56" s="368" t="str">
        <f t="shared" si="69"/>
        <v/>
      </c>
      <c r="AD56" s="119"/>
    </row>
    <row r="57" spans="1:30" customFormat="1" ht="15.75" hidden="1" thickBot="1" x14ac:dyDescent="0.3">
      <c r="A57" s="829"/>
      <c r="B57" s="826"/>
      <c r="C57" s="247" t="s">
        <v>350</v>
      </c>
      <c r="D57" s="248"/>
      <c r="E57" s="382"/>
      <c r="F57" s="250">
        <v>57.14</v>
      </c>
      <c r="G57" s="254"/>
      <c r="H57" s="254"/>
      <c r="I57" s="254"/>
      <c r="J57" s="254"/>
      <c r="K57" s="252">
        <v>1</v>
      </c>
      <c r="L57" s="254"/>
      <c r="M57" s="254"/>
      <c r="N57" s="254"/>
      <c r="O57" s="254"/>
      <c r="P57" s="254"/>
      <c r="Q57" s="254"/>
      <c r="R57" s="255"/>
      <c r="S57" s="95">
        <f t="shared" si="62"/>
        <v>1</v>
      </c>
      <c r="T57" s="387">
        <f t="shared" si="63"/>
        <v>0</v>
      </c>
      <c r="U57" s="108">
        <f t="shared" si="64"/>
        <v>0</v>
      </c>
      <c r="V57" s="93" t="s">
        <v>227</v>
      </c>
      <c r="W57" s="356">
        <f>IF(V57=Tablas!$B$2,Tablas!$C$2,VLOOKUP(V57,Tablas!$B$2:$C$13,2,FALSE))</f>
        <v>2</v>
      </c>
      <c r="X57" s="357">
        <f>VLOOKUP(W57,Tablas!$A$2:$C$13,3,FALSE)</f>
        <v>2</v>
      </c>
      <c r="Y57" s="368">
        <f t="shared" si="65"/>
        <v>0</v>
      </c>
      <c r="Z57" s="368" t="str">
        <f t="shared" si="66"/>
        <v/>
      </c>
      <c r="AA57" s="368" t="str">
        <f t="shared" si="67"/>
        <v/>
      </c>
      <c r="AB57" s="368" t="str">
        <f t="shared" si="68"/>
        <v/>
      </c>
      <c r="AC57" s="368" t="str">
        <f t="shared" si="69"/>
        <v/>
      </c>
      <c r="AD57" s="119"/>
    </row>
    <row r="58" spans="1:30" customFormat="1" ht="15.75" hidden="1" thickBot="1" x14ac:dyDescent="0.3">
      <c r="A58" s="829"/>
      <c r="B58" s="826"/>
      <c r="C58" s="260" t="s">
        <v>355</v>
      </c>
      <c r="D58" s="248"/>
      <c r="E58" s="382"/>
      <c r="F58" s="250">
        <v>500</v>
      </c>
      <c r="G58" s="125">
        <v>1</v>
      </c>
      <c r="H58" s="125">
        <v>1</v>
      </c>
      <c r="I58" s="125">
        <v>1</v>
      </c>
      <c r="J58" s="125">
        <v>1</v>
      </c>
      <c r="K58" s="125">
        <v>1</v>
      </c>
      <c r="L58" s="125">
        <v>1</v>
      </c>
      <c r="M58" s="125">
        <v>1</v>
      </c>
      <c r="N58" s="125">
        <v>1</v>
      </c>
      <c r="O58" s="125">
        <v>1</v>
      </c>
      <c r="P58" s="125">
        <v>1</v>
      </c>
      <c r="Q58" s="125">
        <v>1</v>
      </c>
      <c r="R58" s="249">
        <v>1</v>
      </c>
      <c r="S58" s="95">
        <f t="shared" si="62"/>
        <v>12</v>
      </c>
      <c r="T58" s="387">
        <f t="shared" si="63"/>
        <v>0</v>
      </c>
      <c r="U58" s="108">
        <f t="shared" ref="U58:U60" si="70">T58/1700</f>
        <v>0</v>
      </c>
      <c r="V58" s="93" t="s">
        <v>227</v>
      </c>
      <c r="W58" s="356">
        <f>IF(V58=Tablas!$B$2,Tablas!$C$2,VLOOKUP(V58,Tablas!$B$2:$C$13,2,FALSE))</f>
        <v>2</v>
      </c>
      <c r="X58" s="357">
        <f>VLOOKUP(W58,Tablas!$A$2:$C$13,3,FALSE)</f>
        <v>2</v>
      </c>
      <c r="Y58" s="368">
        <f t="shared" si="65"/>
        <v>0</v>
      </c>
      <c r="Z58" s="368" t="str">
        <f t="shared" si="66"/>
        <v/>
      </c>
      <c r="AA58" s="368" t="str">
        <f t="shared" si="67"/>
        <v/>
      </c>
      <c r="AB58" s="368" t="str">
        <f t="shared" si="68"/>
        <v/>
      </c>
      <c r="AC58" s="368" t="str">
        <f t="shared" si="69"/>
        <v/>
      </c>
      <c r="AD58" s="119"/>
    </row>
    <row r="59" spans="1:30" customFormat="1" ht="15.75" hidden="1" thickBot="1" x14ac:dyDescent="0.3">
      <c r="A59" s="829"/>
      <c r="B59" s="826"/>
      <c r="C59" s="261" t="s">
        <v>351</v>
      </c>
      <c r="D59" s="334"/>
      <c r="E59" s="384"/>
      <c r="F59" s="262">
        <v>10</v>
      </c>
      <c r="G59" s="271">
        <v>30.42</v>
      </c>
      <c r="H59" s="271">
        <v>30.42</v>
      </c>
      <c r="I59" s="271">
        <v>30.42</v>
      </c>
      <c r="J59" s="271">
        <v>30.42</v>
      </c>
      <c r="K59" s="271">
        <v>30.42</v>
      </c>
      <c r="L59" s="271">
        <v>30.42</v>
      </c>
      <c r="M59" s="271">
        <v>30.42</v>
      </c>
      <c r="N59" s="271">
        <v>30.42</v>
      </c>
      <c r="O59" s="271">
        <v>30.42</v>
      </c>
      <c r="P59" s="271">
        <v>30.42</v>
      </c>
      <c r="Q59" s="271">
        <v>30.42</v>
      </c>
      <c r="R59" s="271">
        <v>30.42</v>
      </c>
      <c r="S59" s="95">
        <f t="shared" ref="S59" si="71">SUM(G59:R59)</f>
        <v>365.04000000000013</v>
      </c>
      <c r="T59" s="387">
        <f t="shared" si="63"/>
        <v>0</v>
      </c>
      <c r="U59" s="127">
        <f t="shared" si="70"/>
        <v>0</v>
      </c>
      <c r="V59" s="93" t="s">
        <v>227</v>
      </c>
      <c r="W59" s="356">
        <f>IF(V59=Tablas!$B$2,Tablas!$C$2,VLOOKUP(V59,Tablas!$B$2:$C$13,2,FALSE))</f>
        <v>2</v>
      </c>
      <c r="X59" s="357">
        <f>VLOOKUP(W59,Tablas!$A$2:$C$13,3,FALSE)</f>
        <v>2</v>
      </c>
      <c r="Y59" s="368">
        <f t="shared" si="65"/>
        <v>0</v>
      </c>
      <c r="Z59" s="368" t="str">
        <f t="shared" si="66"/>
        <v/>
      </c>
      <c r="AA59" s="368" t="str">
        <f t="shared" si="67"/>
        <v/>
      </c>
      <c r="AB59" s="368" t="str">
        <f t="shared" si="68"/>
        <v/>
      </c>
      <c r="AC59" s="368" t="str">
        <f t="shared" si="69"/>
        <v/>
      </c>
      <c r="AD59" s="119"/>
    </row>
    <row r="60" spans="1:30" customFormat="1" ht="15.75" hidden="1" thickBot="1" x14ac:dyDescent="0.3">
      <c r="A60" s="829"/>
      <c r="B60" s="826"/>
      <c r="C60" s="261" t="s">
        <v>352</v>
      </c>
      <c r="D60" s="248"/>
      <c r="E60" s="385"/>
      <c r="F60" s="262">
        <v>10</v>
      </c>
      <c r="G60" s="125">
        <v>1</v>
      </c>
      <c r="H60" s="125">
        <v>1</v>
      </c>
      <c r="I60" s="125">
        <v>1</v>
      </c>
      <c r="J60" s="125">
        <v>1</v>
      </c>
      <c r="K60" s="125">
        <v>1</v>
      </c>
      <c r="L60" s="125">
        <v>1</v>
      </c>
      <c r="M60" s="125">
        <v>1</v>
      </c>
      <c r="N60" s="125">
        <v>1</v>
      </c>
      <c r="O60" s="125">
        <v>1</v>
      </c>
      <c r="P60" s="125">
        <v>1</v>
      </c>
      <c r="Q60" s="125">
        <v>1</v>
      </c>
      <c r="R60" s="249">
        <v>1</v>
      </c>
      <c r="S60" s="95">
        <f t="shared" si="62"/>
        <v>12</v>
      </c>
      <c r="T60" s="387">
        <f t="shared" si="63"/>
        <v>0</v>
      </c>
      <c r="U60" s="127">
        <f t="shared" si="70"/>
        <v>0</v>
      </c>
      <c r="V60" s="93" t="s">
        <v>227</v>
      </c>
      <c r="W60" s="356">
        <f>IF(V60=Tablas!$B$2,Tablas!$C$2,VLOOKUP(V60,Tablas!$B$2:$C$13,2,FALSE))</f>
        <v>2</v>
      </c>
      <c r="X60" s="357">
        <f>VLOOKUP(W60,Tablas!$A$2:$C$13,3,FALSE)</f>
        <v>2</v>
      </c>
      <c r="Y60" s="368">
        <f t="shared" si="65"/>
        <v>0</v>
      </c>
      <c r="Z60" s="368" t="str">
        <f t="shared" si="66"/>
        <v/>
      </c>
      <c r="AA60" s="368" t="str">
        <f t="shared" si="67"/>
        <v/>
      </c>
      <c r="AB60" s="368" t="str">
        <f t="shared" si="68"/>
        <v/>
      </c>
      <c r="AC60" s="368" t="str">
        <f t="shared" si="69"/>
        <v/>
      </c>
      <c r="AD60" s="119"/>
    </row>
    <row r="61" spans="1:30" customFormat="1" ht="15.75" hidden="1" thickBot="1" x14ac:dyDescent="0.3">
      <c r="A61" s="829"/>
      <c r="B61" s="826"/>
      <c r="C61" s="261" t="s">
        <v>356</v>
      </c>
      <c r="D61" s="248"/>
      <c r="E61" s="385"/>
      <c r="F61" s="263">
        <v>250</v>
      </c>
      <c r="G61" s="125">
        <v>1</v>
      </c>
      <c r="H61" s="125">
        <v>1</v>
      </c>
      <c r="I61" s="125">
        <v>1</v>
      </c>
      <c r="J61" s="125">
        <v>1</v>
      </c>
      <c r="K61" s="125">
        <v>1</v>
      </c>
      <c r="L61" s="125">
        <v>1</v>
      </c>
      <c r="M61" s="125">
        <v>1</v>
      </c>
      <c r="N61" s="125">
        <v>1</v>
      </c>
      <c r="O61" s="125">
        <v>1</v>
      </c>
      <c r="P61" s="125">
        <v>1</v>
      </c>
      <c r="Q61" s="125">
        <v>1</v>
      </c>
      <c r="R61" s="249">
        <v>1</v>
      </c>
      <c r="S61" s="95">
        <f t="shared" si="62"/>
        <v>12</v>
      </c>
      <c r="T61" s="387">
        <f t="shared" si="63"/>
        <v>0</v>
      </c>
      <c r="U61" s="127">
        <f t="shared" si="64"/>
        <v>0</v>
      </c>
      <c r="V61" s="93" t="s">
        <v>227</v>
      </c>
      <c r="W61" s="356">
        <f>IF(V61=Tablas!$B$2,Tablas!$C$2,VLOOKUP(V61,Tablas!$B$2:$C$13,2,FALSE))</f>
        <v>2</v>
      </c>
      <c r="X61" s="357">
        <f>VLOOKUP(W61,Tablas!$A$2:$C$13,3,FALSE)</f>
        <v>2</v>
      </c>
      <c r="Y61" s="368">
        <f t="shared" si="65"/>
        <v>0</v>
      </c>
      <c r="Z61" s="368" t="str">
        <f t="shared" si="66"/>
        <v/>
      </c>
      <c r="AA61" s="368" t="str">
        <f t="shared" si="67"/>
        <v/>
      </c>
      <c r="AB61" s="368" t="str">
        <f t="shared" si="68"/>
        <v/>
      </c>
      <c r="AC61" s="368" t="str">
        <f t="shared" si="69"/>
        <v/>
      </c>
      <c r="AD61" s="119"/>
    </row>
    <row r="62" spans="1:30" s="606" customFormat="1" ht="15.75" thickBot="1" x14ac:dyDescent="0.3">
      <c r="A62" s="830"/>
      <c r="B62" s="827"/>
      <c r="C62" s="264" t="s">
        <v>357</v>
      </c>
      <c r="D62" s="243"/>
      <c r="E62" s="386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4"/>
      <c r="S62" s="576"/>
      <c r="T62" s="577">
        <f>SUM(T54:T61)</f>
        <v>0</v>
      </c>
      <c r="U62" s="577">
        <f>SUM(U54:U61)</f>
        <v>0</v>
      </c>
      <c r="V62" s="576"/>
      <c r="W62" s="120"/>
      <c r="X62" s="120"/>
      <c r="Y62" s="577">
        <f>SUM(Y54:Y61)</f>
        <v>0</v>
      </c>
      <c r="Z62" s="577">
        <f t="shared" ref="Z62" si="72">SUM(Z54:Z61)</f>
        <v>0</v>
      </c>
      <c r="AA62" s="577">
        <f t="shared" ref="AA62" si="73">SUM(AA54:AA61)</f>
        <v>0</v>
      </c>
      <c r="AB62" s="577">
        <f t="shared" ref="AB62" si="74">SUM(AB54:AB61)</f>
        <v>0</v>
      </c>
      <c r="AC62" s="577">
        <f t="shared" ref="AC62" si="75">SUM(AC54:AC61)</f>
        <v>0</v>
      </c>
      <c r="AD62" s="577">
        <f t="shared" ref="AD62" si="76">SUM(AD54:AD61)</f>
        <v>0</v>
      </c>
    </row>
    <row r="63" spans="1:30" s="606" customFormat="1" ht="15.75" thickBot="1" x14ac:dyDescent="0.3">
      <c r="A63" s="831"/>
      <c r="B63" s="607"/>
      <c r="C63" s="123" t="s">
        <v>359</v>
      </c>
      <c r="D63" s="134"/>
      <c r="E63" s="134"/>
      <c r="F63" s="132"/>
      <c r="G63" s="579"/>
      <c r="H63" s="579"/>
      <c r="I63" s="579"/>
      <c r="J63" s="579"/>
      <c r="K63" s="579"/>
      <c r="L63" s="579"/>
      <c r="M63" s="579"/>
      <c r="N63" s="579"/>
      <c r="O63" s="579"/>
      <c r="P63" s="579"/>
      <c r="Q63" s="579"/>
      <c r="R63" s="579"/>
      <c r="S63" s="579"/>
      <c r="T63" s="581">
        <f>SUM(T62+T53)</f>
        <v>0</v>
      </c>
      <c r="U63" s="581">
        <f>SUM(U62+U53)</f>
        <v>0</v>
      </c>
      <c r="V63" s="579"/>
      <c r="W63" s="313"/>
      <c r="X63" s="313"/>
      <c r="Y63" s="581">
        <f t="shared" ref="Y63:AD63" si="77">SUM(Y62+Y53)</f>
        <v>0</v>
      </c>
      <c r="Z63" s="581">
        <f t="shared" si="77"/>
        <v>0</v>
      </c>
      <c r="AA63" s="581">
        <f t="shared" si="77"/>
        <v>0</v>
      </c>
      <c r="AB63" s="581">
        <f t="shared" si="77"/>
        <v>0</v>
      </c>
      <c r="AC63" s="581">
        <f t="shared" si="77"/>
        <v>0</v>
      </c>
      <c r="AD63" s="581">
        <f t="shared" si="77"/>
        <v>0</v>
      </c>
    </row>
    <row r="64" spans="1:30" s="606" customFormat="1" ht="15" customHeight="1" thickBot="1" x14ac:dyDescent="0.3">
      <c r="A64" s="830" t="s">
        <v>246</v>
      </c>
      <c r="B64" s="828" t="s">
        <v>347</v>
      </c>
      <c r="C64" s="588" t="s">
        <v>348</v>
      </c>
      <c r="D64" s="589">
        <f>+D4+D19+D34+D49</f>
        <v>20</v>
      </c>
      <c r="E64" s="590"/>
      <c r="F64" s="770"/>
      <c r="G64" s="591">
        <v>1</v>
      </c>
      <c r="H64" s="591">
        <v>1</v>
      </c>
      <c r="I64" s="591">
        <v>1</v>
      </c>
      <c r="J64" s="591">
        <v>1</v>
      </c>
      <c r="K64" s="591">
        <v>1</v>
      </c>
      <c r="L64" s="591">
        <v>1</v>
      </c>
      <c r="M64" s="591">
        <v>1</v>
      </c>
      <c r="N64" s="591">
        <v>1</v>
      </c>
      <c r="O64" s="591">
        <v>1</v>
      </c>
      <c r="P64" s="591">
        <v>1</v>
      </c>
      <c r="Q64" s="591">
        <v>1</v>
      </c>
      <c r="R64" s="592">
        <v>1</v>
      </c>
      <c r="S64" s="608">
        <f>SUM(G64:R64)</f>
        <v>12</v>
      </c>
      <c r="T64" s="616">
        <f t="shared" ref="T64:U67" si="78">+T4+T19+T34+T49</f>
        <v>0</v>
      </c>
      <c r="U64" s="616">
        <f t="shared" si="78"/>
        <v>0</v>
      </c>
      <c r="V64" s="526" t="s">
        <v>227</v>
      </c>
      <c r="W64" s="356">
        <f>IF(V64=Tablas!$B$2,Tablas!$C$2,VLOOKUP(V64,Tablas!$B$2:$C$13,2,FALSE))</f>
        <v>2</v>
      </c>
      <c r="X64" s="357">
        <f>VLOOKUP(W64,Tablas!$A$2:$C$13,3,FALSE)</f>
        <v>2</v>
      </c>
      <c r="Y64" s="529">
        <f t="shared" ref="Y64:Y67" si="79">IF($W64=2,($T64),"")</f>
        <v>0</v>
      </c>
      <c r="Z64" s="529" t="str">
        <f t="shared" ref="Z64:Z67" si="80">IF($W64=3,($T64),"")</f>
        <v/>
      </c>
      <c r="AA64" s="529" t="str">
        <f t="shared" ref="AA64:AA67" si="81">IF($W64=4,($T64),"")</f>
        <v/>
      </c>
      <c r="AB64" s="529" t="str">
        <f t="shared" ref="AB64:AB67" si="82">IF($W64=5,($T64),"")</f>
        <v/>
      </c>
      <c r="AC64" s="529" t="str">
        <f t="shared" ref="AC64:AC67" si="83">IF($W64=6,($T64),"")</f>
        <v/>
      </c>
      <c r="AD64" s="547"/>
    </row>
    <row r="65" spans="1:30" s="606" customFormat="1" ht="15.75" thickBot="1" x14ac:dyDescent="0.3">
      <c r="A65" s="830"/>
      <c r="B65" s="827"/>
      <c r="C65" s="594" t="s">
        <v>353</v>
      </c>
      <c r="D65" s="595">
        <f>+D5+D20+D35+D50</f>
        <v>20</v>
      </c>
      <c r="E65" s="596"/>
      <c r="F65" s="770"/>
      <c r="G65" s="597">
        <v>1</v>
      </c>
      <c r="H65" s="597">
        <v>1</v>
      </c>
      <c r="I65" s="597">
        <v>1</v>
      </c>
      <c r="J65" s="597">
        <v>1</v>
      </c>
      <c r="K65" s="597">
        <v>1</v>
      </c>
      <c r="L65" s="597">
        <v>1</v>
      </c>
      <c r="M65" s="597">
        <v>1</v>
      </c>
      <c r="N65" s="597">
        <v>1</v>
      </c>
      <c r="O65" s="597">
        <v>1</v>
      </c>
      <c r="P65" s="597">
        <v>1</v>
      </c>
      <c r="Q65" s="597">
        <v>1</v>
      </c>
      <c r="R65" s="598">
        <v>1</v>
      </c>
      <c r="S65" s="553">
        <f>SUM(G65:R65)</f>
        <v>12</v>
      </c>
      <c r="T65" s="554">
        <f t="shared" si="78"/>
        <v>0</v>
      </c>
      <c r="U65" s="554">
        <f t="shared" si="78"/>
        <v>0</v>
      </c>
      <c r="V65" s="526" t="s">
        <v>227</v>
      </c>
      <c r="W65" s="356">
        <f>IF(V65=Tablas!$B$2,Tablas!$C$2,VLOOKUP(V65,Tablas!$B$2:$C$13,2,FALSE))</f>
        <v>2</v>
      </c>
      <c r="X65" s="357">
        <f>VLOOKUP(W65,Tablas!$A$2:$C$13,3,FALSE)</f>
        <v>2</v>
      </c>
      <c r="Y65" s="529">
        <f t="shared" si="79"/>
        <v>0</v>
      </c>
      <c r="Z65" s="529" t="str">
        <f t="shared" si="80"/>
        <v/>
      </c>
      <c r="AA65" s="529" t="str">
        <f t="shared" si="81"/>
        <v/>
      </c>
      <c r="AB65" s="529" t="str">
        <f t="shared" si="82"/>
        <v/>
      </c>
      <c r="AC65" s="529" t="str">
        <f t="shared" si="83"/>
        <v/>
      </c>
      <c r="AD65" s="547"/>
    </row>
    <row r="66" spans="1:30" s="606" customFormat="1" ht="15.75" thickBot="1" x14ac:dyDescent="0.3">
      <c r="A66" s="830"/>
      <c r="B66" s="827"/>
      <c r="C66" s="594" t="s">
        <v>354</v>
      </c>
      <c r="D66" s="595">
        <f>+D6+D21+D36+D51</f>
        <v>20</v>
      </c>
      <c r="E66" s="599"/>
      <c r="F66" s="770"/>
      <c r="G66" s="600"/>
      <c r="H66" s="600"/>
      <c r="I66" s="600"/>
      <c r="J66" s="600"/>
      <c r="K66" s="600"/>
      <c r="L66" s="600"/>
      <c r="M66" s="601">
        <v>1</v>
      </c>
      <c r="N66" s="600"/>
      <c r="O66" s="600"/>
      <c r="P66" s="600"/>
      <c r="Q66" s="600"/>
      <c r="R66" s="602"/>
      <c r="S66" s="553">
        <f>SUM(G66:R66)</f>
        <v>1</v>
      </c>
      <c r="T66" s="554">
        <f t="shared" si="78"/>
        <v>0</v>
      </c>
      <c r="U66" s="554">
        <f t="shared" si="78"/>
        <v>0</v>
      </c>
      <c r="V66" s="526" t="s">
        <v>227</v>
      </c>
      <c r="W66" s="356">
        <f>IF(V66=Tablas!$B$2,Tablas!$C$2,VLOOKUP(V66,Tablas!$B$2:$C$13,2,FALSE))</f>
        <v>2</v>
      </c>
      <c r="X66" s="357">
        <f>VLOOKUP(W66,Tablas!$A$2:$C$13,3,FALSE)</f>
        <v>2</v>
      </c>
      <c r="Y66" s="529">
        <f t="shared" si="79"/>
        <v>0</v>
      </c>
      <c r="Z66" s="529" t="str">
        <f t="shared" si="80"/>
        <v/>
      </c>
      <c r="AA66" s="529" t="str">
        <f t="shared" si="81"/>
        <v/>
      </c>
      <c r="AB66" s="529" t="str">
        <f t="shared" si="82"/>
        <v/>
      </c>
      <c r="AC66" s="529" t="str">
        <f t="shared" si="83"/>
        <v/>
      </c>
      <c r="AD66" s="547"/>
    </row>
    <row r="67" spans="1:30" s="606" customFormat="1" ht="15.75" thickBot="1" x14ac:dyDescent="0.3">
      <c r="A67" s="830"/>
      <c r="B67" s="827"/>
      <c r="C67" s="594" t="s">
        <v>349</v>
      </c>
      <c r="D67" s="595">
        <f>+D7+D22+D37+D52</f>
        <v>20</v>
      </c>
      <c r="E67" s="599"/>
      <c r="F67" s="770"/>
      <c r="G67" s="601">
        <v>1</v>
      </c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604"/>
      <c r="S67" s="553">
        <f>SUM(G67:R67)</f>
        <v>1</v>
      </c>
      <c r="T67" s="554">
        <f t="shared" si="78"/>
        <v>0</v>
      </c>
      <c r="U67" s="554">
        <f t="shared" si="78"/>
        <v>0</v>
      </c>
      <c r="V67" s="526" t="s">
        <v>227</v>
      </c>
      <c r="W67" s="356">
        <f>IF(V67=Tablas!$B$2,Tablas!$C$2,VLOOKUP(V67,Tablas!$B$2:$C$13,2,FALSE))</f>
        <v>2</v>
      </c>
      <c r="X67" s="357">
        <f>VLOOKUP(W67,Tablas!$A$2:$C$13,3,FALSE)</f>
        <v>2</v>
      </c>
      <c r="Y67" s="529">
        <f t="shared" si="79"/>
        <v>0</v>
      </c>
      <c r="Z67" s="529" t="str">
        <f t="shared" si="80"/>
        <v/>
      </c>
      <c r="AA67" s="529" t="str">
        <f t="shared" si="81"/>
        <v/>
      </c>
      <c r="AB67" s="529" t="str">
        <f t="shared" si="82"/>
        <v/>
      </c>
      <c r="AC67" s="529" t="str">
        <f t="shared" si="83"/>
        <v/>
      </c>
      <c r="AD67" s="547"/>
    </row>
    <row r="68" spans="1:30" s="606" customFormat="1" ht="15.75" thickBot="1" x14ac:dyDescent="0.3">
      <c r="A68" s="830"/>
      <c r="B68" s="827"/>
      <c r="C68" s="256" t="s">
        <v>358</v>
      </c>
      <c r="D68" s="257"/>
      <c r="E68" s="383"/>
      <c r="F68" s="257"/>
      <c r="G68" s="257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8"/>
      <c r="S68" s="576"/>
      <c r="T68" s="605">
        <f>SUM(T64:T67)</f>
        <v>0</v>
      </c>
      <c r="U68" s="605">
        <f>SUM(U64:U67)</f>
        <v>0</v>
      </c>
      <c r="V68" s="576"/>
      <c r="W68" s="120"/>
      <c r="X68" s="120"/>
      <c r="Y68" s="577">
        <f t="shared" ref="Y68:AD68" si="84">SUM(Y64:Y67)</f>
        <v>0</v>
      </c>
      <c r="Z68" s="577">
        <f t="shared" si="84"/>
        <v>0</v>
      </c>
      <c r="AA68" s="577">
        <f t="shared" si="84"/>
        <v>0</v>
      </c>
      <c r="AB68" s="577">
        <f t="shared" si="84"/>
        <v>0</v>
      </c>
      <c r="AC68" s="577">
        <f t="shared" si="84"/>
        <v>0</v>
      </c>
      <c r="AD68" s="577">
        <f t="shared" si="84"/>
        <v>0</v>
      </c>
    </row>
    <row r="69" spans="1:30" s="606" customFormat="1" ht="15" customHeight="1" thickBot="1" x14ac:dyDescent="0.3">
      <c r="A69" s="830"/>
      <c r="B69" s="828" t="s">
        <v>80</v>
      </c>
      <c r="C69" s="588" t="s">
        <v>348</v>
      </c>
      <c r="D69" s="589">
        <f>+D9+D24+D39+D54</f>
        <v>8</v>
      </c>
      <c r="E69" s="590"/>
      <c r="F69" s="770"/>
      <c r="G69" s="591">
        <v>1</v>
      </c>
      <c r="H69" s="591">
        <v>1</v>
      </c>
      <c r="I69" s="591">
        <v>1</v>
      </c>
      <c r="J69" s="591">
        <v>1</v>
      </c>
      <c r="K69" s="591">
        <v>1</v>
      </c>
      <c r="L69" s="591">
        <v>1</v>
      </c>
      <c r="M69" s="591">
        <v>1</v>
      </c>
      <c r="N69" s="591">
        <v>1</v>
      </c>
      <c r="O69" s="591">
        <v>1</v>
      </c>
      <c r="P69" s="591">
        <v>1</v>
      </c>
      <c r="Q69" s="591">
        <v>1</v>
      </c>
      <c r="R69" s="592">
        <v>1</v>
      </c>
      <c r="S69" s="545">
        <f t="shared" ref="S69:S76" si="85">SUM(G69:R69)</f>
        <v>12</v>
      </c>
      <c r="T69" s="616">
        <f>+T9+T24+T39+T54</f>
        <v>0</v>
      </c>
      <c r="U69" s="546">
        <f t="shared" ref="U69:U76" si="86">T69/1700</f>
        <v>0</v>
      </c>
      <c r="V69" s="526" t="s">
        <v>227</v>
      </c>
      <c r="W69" s="356">
        <f>IF(V69=Tablas!$B$2,Tablas!$C$2,VLOOKUP(V69,Tablas!$B$2:$C$13,2,FALSE))</f>
        <v>2</v>
      </c>
      <c r="X69" s="357">
        <f>VLOOKUP(W69,Tablas!$A$2:$C$13,3,FALSE)</f>
        <v>2</v>
      </c>
      <c r="Y69" s="529">
        <f t="shared" ref="Y69:Y76" si="87">IF($W69=2,($T69),"")</f>
        <v>0</v>
      </c>
      <c r="Z69" s="529" t="str">
        <f t="shared" ref="Z69:Z76" si="88">IF($W69=3,($T69),"")</f>
        <v/>
      </c>
      <c r="AA69" s="529" t="str">
        <f t="shared" ref="AA69:AA76" si="89">IF($W69=4,($T69),"")</f>
        <v/>
      </c>
      <c r="AB69" s="529" t="str">
        <f t="shared" ref="AB69:AB76" si="90">IF($W69=5,($T69),"")</f>
        <v/>
      </c>
      <c r="AC69" s="529" t="str">
        <f t="shared" ref="AC69:AC76" si="91">IF($W69=6,($T69),"")</f>
        <v/>
      </c>
      <c r="AD69" s="547"/>
    </row>
    <row r="70" spans="1:30" s="606" customFormat="1" ht="15.75" thickBot="1" x14ac:dyDescent="0.3">
      <c r="A70" s="830"/>
      <c r="B70" s="827"/>
      <c r="C70" s="594" t="s">
        <v>353</v>
      </c>
      <c r="D70" s="595">
        <f>+D10+D25+D40+D55</f>
        <v>8</v>
      </c>
      <c r="E70" s="596"/>
      <c r="F70" s="770"/>
      <c r="G70" s="601">
        <v>1</v>
      </c>
      <c r="H70" s="601">
        <v>1</v>
      </c>
      <c r="I70" s="601">
        <v>1</v>
      </c>
      <c r="J70" s="601">
        <v>1</v>
      </c>
      <c r="K70" s="601">
        <v>1</v>
      </c>
      <c r="L70" s="601">
        <v>1</v>
      </c>
      <c r="M70" s="601">
        <v>1</v>
      </c>
      <c r="N70" s="601">
        <v>1</v>
      </c>
      <c r="O70" s="601">
        <v>1</v>
      </c>
      <c r="P70" s="601">
        <v>1</v>
      </c>
      <c r="Q70" s="601">
        <v>1</v>
      </c>
      <c r="R70" s="609">
        <v>1</v>
      </c>
      <c r="S70" s="553">
        <f t="shared" si="85"/>
        <v>12</v>
      </c>
      <c r="T70" s="616">
        <f>+T10+T25+T40+T55</f>
        <v>0</v>
      </c>
      <c r="U70" s="554">
        <f t="shared" si="86"/>
        <v>0</v>
      </c>
      <c r="V70" s="526" t="s">
        <v>227</v>
      </c>
      <c r="W70" s="356">
        <f>IF(V70=Tablas!$B$2,Tablas!$C$2,VLOOKUP(V70,Tablas!$B$2:$C$13,2,FALSE))</f>
        <v>2</v>
      </c>
      <c r="X70" s="357">
        <f>VLOOKUP(W70,Tablas!$A$2:$C$13,3,FALSE)</f>
        <v>2</v>
      </c>
      <c r="Y70" s="529">
        <f t="shared" si="87"/>
        <v>0</v>
      </c>
      <c r="Z70" s="529" t="str">
        <f t="shared" si="88"/>
        <v/>
      </c>
      <c r="AA70" s="529" t="str">
        <f t="shared" si="89"/>
        <v/>
      </c>
      <c r="AB70" s="529" t="str">
        <f t="shared" si="90"/>
        <v/>
      </c>
      <c r="AC70" s="529" t="str">
        <f t="shared" si="91"/>
        <v/>
      </c>
      <c r="AD70" s="547"/>
    </row>
    <row r="71" spans="1:30" s="606" customFormat="1" ht="15.75" thickBot="1" x14ac:dyDescent="0.3">
      <c r="A71" s="830"/>
      <c r="B71" s="827"/>
      <c r="C71" s="594" t="s">
        <v>354</v>
      </c>
      <c r="D71" s="595">
        <f>+D11+D26+D41+D56</f>
        <v>8</v>
      </c>
      <c r="E71" s="599"/>
      <c r="F71" s="770"/>
      <c r="G71" s="600"/>
      <c r="H71" s="601">
        <v>1</v>
      </c>
      <c r="I71" s="600"/>
      <c r="J71" s="600"/>
      <c r="K71" s="600"/>
      <c r="L71" s="600"/>
      <c r="M71" s="600"/>
      <c r="N71" s="601">
        <v>1</v>
      </c>
      <c r="O71" s="600"/>
      <c r="P71" s="600"/>
      <c r="Q71" s="600"/>
      <c r="R71" s="602"/>
      <c r="S71" s="553">
        <f t="shared" si="85"/>
        <v>2</v>
      </c>
      <c r="T71" s="616">
        <f t="shared" ref="T71:T76" si="92">+T11+T26+T41+T56</f>
        <v>0</v>
      </c>
      <c r="U71" s="554">
        <f t="shared" si="86"/>
        <v>0</v>
      </c>
      <c r="V71" s="526" t="s">
        <v>227</v>
      </c>
      <c r="W71" s="356">
        <f>IF(V71=Tablas!$B$2,Tablas!$C$2,VLOOKUP(V71,Tablas!$B$2:$C$13,2,FALSE))</f>
        <v>2</v>
      </c>
      <c r="X71" s="357">
        <f>VLOOKUP(W71,Tablas!$A$2:$C$13,3,FALSE)</f>
        <v>2</v>
      </c>
      <c r="Y71" s="529">
        <f t="shared" si="87"/>
        <v>0</v>
      </c>
      <c r="Z71" s="529" t="str">
        <f t="shared" si="88"/>
        <v/>
      </c>
      <c r="AA71" s="529" t="str">
        <f t="shared" si="89"/>
        <v/>
      </c>
      <c r="AB71" s="529" t="str">
        <f t="shared" si="90"/>
        <v/>
      </c>
      <c r="AC71" s="529" t="str">
        <f t="shared" si="91"/>
        <v/>
      </c>
      <c r="AD71" s="547"/>
    </row>
    <row r="72" spans="1:30" s="606" customFormat="1" ht="15.75" thickBot="1" x14ac:dyDescent="0.3">
      <c r="A72" s="830"/>
      <c r="B72" s="827"/>
      <c r="C72" s="594" t="s">
        <v>350</v>
      </c>
      <c r="D72" s="595">
        <f>+D12+D27+D42+D57</f>
        <v>8</v>
      </c>
      <c r="E72" s="599"/>
      <c r="F72" s="770"/>
      <c r="G72" s="740"/>
      <c r="H72" s="740"/>
      <c r="I72" s="740"/>
      <c r="J72" s="740"/>
      <c r="K72" s="741">
        <v>1</v>
      </c>
      <c r="L72" s="740"/>
      <c r="M72" s="740"/>
      <c r="N72" s="740"/>
      <c r="O72" s="740"/>
      <c r="P72" s="740"/>
      <c r="Q72" s="740"/>
      <c r="R72" s="742"/>
      <c r="S72" s="553">
        <f t="shared" si="85"/>
        <v>1</v>
      </c>
      <c r="T72" s="616">
        <f t="shared" si="92"/>
        <v>0</v>
      </c>
      <c r="U72" s="554">
        <f t="shared" si="86"/>
        <v>0</v>
      </c>
      <c r="V72" s="526" t="s">
        <v>227</v>
      </c>
      <c r="W72" s="356">
        <f>IF(V72=Tablas!$B$2,Tablas!$C$2,VLOOKUP(V72,Tablas!$B$2:$C$13,2,FALSE))</f>
        <v>2</v>
      </c>
      <c r="X72" s="357">
        <f>VLOOKUP(W72,Tablas!$A$2:$C$13,3,FALSE)</f>
        <v>2</v>
      </c>
      <c r="Y72" s="529">
        <f t="shared" si="87"/>
        <v>0</v>
      </c>
      <c r="Z72" s="529" t="str">
        <f t="shared" si="88"/>
        <v/>
      </c>
      <c r="AA72" s="529" t="str">
        <f t="shared" si="89"/>
        <v/>
      </c>
      <c r="AB72" s="529" t="str">
        <f t="shared" si="90"/>
        <v/>
      </c>
      <c r="AC72" s="529" t="str">
        <f t="shared" si="91"/>
        <v/>
      </c>
      <c r="AD72" s="547"/>
    </row>
    <row r="73" spans="1:30" s="606" customFormat="1" ht="15.75" thickBot="1" x14ac:dyDescent="0.3">
      <c r="A73" s="830"/>
      <c r="B73" s="827"/>
      <c r="C73" s="610" t="s">
        <v>355</v>
      </c>
      <c r="D73" s="612">
        <v>1</v>
      </c>
      <c r="E73" s="613"/>
      <c r="F73" s="770"/>
      <c r="G73" s="601">
        <v>31</v>
      </c>
      <c r="H73" s="601">
        <v>28</v>
      </c>
      <c r="I73" s="601">
        <v>31</v>
      </c>
      <c r="J73" s="601">
        <v>30</v>
      </c>
      <c r="K73" s="601">
        <v>31</v>
      </c>
      <c r="L73" s="601">
        <v>30</v>
      </c>
      <c r="M73" s="601">
        <v>31</v>
      </c>
      <c r="N73" s="601">
        <v>31</v>
      </c>
      <c r="O73" s="601">
        <v>30</v>
      </c>
      <c r="P73" s="601">
        <v>31</v>
      </c>
      <c r="Q73" s="601">
        <v>30</v>
      </c>
      <c r="R73" s="609">
        <v>31</v>
      </c>
      <c r="S73" s="553">
        <f t="shared" ref="S73" si="93">SUM(G73:R73)</f>
        <v>365</v>
      </c>
      <c r="T73" s="616">
        <f t="shared" si="92"/>
        <v>0</v>
      </c>
      <c r="U73" s="554">
        <f t="shared" si="86"/>
        <v>0</v>
      </c>
      <c r="V73" s="526" t="s">
        <v>227</v>
      </c>
      <c r="W73" s="356">
        <f>IF(V73=Tablas!$B$2,Tablas!$C$2,VLOOKUP(V73,Tablas!$B$2:$C$13,2,FALSE))</f>
        <v>2</v>
      </c>
      <c r="X73" s="357">
        <f>VLOOKUP(W73,Tablas!$A$2:$C$13,3,FALSE)</f>
        <v>2</v>
      </c>
      <c r="Y73" s="529">
        <f t="shared" si="87"/>
        <v>0</v>
      </c>
      <c r="Z73" s="529" t="str">
        <f t="shared" si="88"/>
        <v/>
      </c>
      <c r="AA73" s="529" t="str">
        <f t="shared" si="89"/>
        <v/>
      </c>
      <c r="AB73" s="529" t="str">
        <f t="shared" si="90"/>
        <v/>
      </c>
      <c r="AC73" s="529" t="str">
        <f t="shared" si="91"/>
        <v/>
      </c>
      <c r="AD73" s="547"/>
    </row>
    <row r="74" spans="1:30" s="606" customFormat="1" ht="15.75" thickBot="1" x14ac:dyDescent="0.3">
      <c r="A74" s="830"/>
      <c r="B74" s="827"/>
      <c r="C74" s="611" t="s">
        <v>351</v>
      </c>
      <c r="D74" s="595">
        <f>+D13+D28+D43+D58</f>
        <v>8</v>
      </c>
      <c r="E74" s="599"/>
      <c r="F74" s="770"/>
      <c r="G74" s="743">
        <v>1</v>
      </c>
      <c r="H74" s="743">
        <v>1</v>
      </c>
      <c r="I74" s="743">
        <v>1</v>
      </c>
      <c r="J74" s="743">
        <v>1</v>
      </c>
      <c r="K74" s="743">
        <v>1</v>
      </c>
      <c r="L74" s="743">
        <v>1</v>
      </c>
      <c r="M74" s="743">
        <v>1</v>
      </c>
      <c r="N74" s="743">
        <v>1</v>
      </c>
      <c r="O74" s="743">
        <v>1</v>
      </c>
      <c r="P74" s="743">
        <v>1</v>
      </c>
      <c r="Q74" s="743">
        <v>1</v>
      </c>
      <c r="R74" s="744">
        <v>1</v>
      </c>
      <c r="S74" s="553">
        <f t="shared" si="85"/>
        <v>12</v>
      </c>
      <c r="T74" s="616">
        <f t="shared" si="92"/>
        <v>0</v>
      </c>
      <c r="U74" s="554">
        <f t="shared" si="86"/>
        <v>0</v>
      </c>
      <c r="V74" s="526" t="s">
        <v>227</v>
      </c>
      <c r="W74" s="356">
        <f>IF(V74=Tablas!$B$2,Tablas!$C$2,VLOOKUP(V74,Tablas!$B$2:$C$13,2,FALSE))</f>
        <v>2</v>
      </c>
      <c r="X74" s="357">
        <f>VLOOKUP(W74,Tablas!$A$2:$C$13,3,FALSE)</f>
        <v>2</v>
      </c>
      <c r="Y74" s="529">
        <f t="shared" si="87"/>
        <v>0</v>
      </c>
      <c r="Z74" s="529" t="str">
        <f t="shared" si="88"/>
        <v/>
      </c>
      <c r="AA74" s="529" t="str">
        <f t="shared" si="89"/>
        <v/>
      </c>
      <c r="AB74" s="529" t="str">
        <f t="shared" si="90"/>
        <v/>
      </c>
      <c r="AC74" s="529" t="str">
        <f t="shared" si="91"/>
        <v/>
      </c>
      <c r="AD74" s="547"/>
    </row>
    <row r="75" spans="1:30" s="606" customFormat="1" ht="15.75" thickBot="1" x14ac:dyDescent="0.3">
      <c r="A75" s="830"/>
      <c r="B75" s="827"/>
      <c r="C75" s="611" t="s">
        <v>352</v>
      </c>
      <c r="D75" s="595">
        <f>+D15+D30+D45+D60</f>
        <v>5</v>
      </c>
      <c r="E75" s="615"/>
      <c r="F75" s="770"/>
      <c r="G75" s="597">
        <v>1</v>
      </c>
      <c r="H75" s="597">
        <v>1</v>
      </c>
      <c r="I75" s="597">
        <v>1</v>
      </c>
      <c r="J75" s="597">
        <v>1</v>
      </c>
      <c r="K75" s="597">
        <v>1</v>
      </c>
      <c r="L75" s="597">
        <v>1</v>
      </c>
      <c r="M75" s="597">
        <v>1</v>
      </c>
      <c r="N75" s="597">
        <v>1</v>
      </c>
      <c r="O75" s="597">
        <v>1</v>
      </c>
      <c r="P75" s="597">
        <v>1</v>
      </c>
      <c r="Q75" s="597">
        <v>1</v>
      </c>
      <c r="R75" s="598">
        <v>1</v>
      </c>
      <c r="S75" s="553">
        <f t="shared" si="85"/>
        <v>12</v>
      </c>
      <c r="T75" s="616">
        <f t="shared" si="92"/>
        <v>0</v>
      </c>
      <c r="U75" s="554">
        <f t="shared" si="86"/>
        <v>0</v>
      </c>
      <c r="V75" s="526" t="s">
        <v>227</v>
      </c>
      <c r="W75" s="356">
        <f>IF(V75=Tablas!$B$2,Tablas!$C$2,VLOOKUP(V75,Tablas!$B$2:$C$13,2,FALSE))</f>
        <v>2</v>
      </c>
      <c r="X75" s="357">
        <f>VLOOKUP(W75,Tablas!$A$2:$C$13,3,FALSE)</f>
        <v>2</v>
      </c>
      <c r="Y75" s="529">
        <f t="shared" si="87"/>
        <v>0</v>
      </c>
      <c r="Z75" s="529" t="str">
        <f t="shared" si="88"/>
        <v/>
      </c>
      <c r="AA75" s="529" t="str">
        <f t="shared" si="89"/>
        <v/>
      </c>
      <c r="AB75" s="529" t="str">
        <f t="shared" si="90"/>
        <v/>
      </c>
      <c r="AC75" s="529" t="str">
        <f t="shared" si="91"/>
        <v/>
      </c>
      <c r="AD75" s="547"/>
    </row>
    <row r="76" spans="1:30" s="606" customFormat="1" ht="15.75" thickBot="1" x14ac:dyDescent="0.3">
      <c r="A76" s="830"/>
      <c r="B76" s="827"/>
      <c r="C76" s="611" t="s">
        <v>356</v>
      </c>
      <c r="D76" s="595">
        <f>+D16+D31+D46+D61</f>
        <v>8</v>
      </c>
      <c r="E76" s="615"/>
      <c r="F76" s="770"/>
      <c r="G76" s="597">
        <v>1</v>
      </c>
      <c r="H76" s="597">
        <v>1</v>
      </c>
      <c r="I76" s="597">
        <v>1</v>
      </c>
      <c r="J76" s="597">
        <v>1</v>
      </c>
      <c r="K76" s="597">
        <v>1</v>
      </c>
      <c r="L76" s="597">
        <v>1</v>
      </c>
      <c r="M76" s="597">
        <v>1</v>
      </c>
      <c r="N76" s="597">
        <v>1</v>
      </c>
      <c r="O76" s="597">
        <v>1</v>
      </c>
      <c r="P76" s="597">
        <v>1</v>
      </c>
      <c r="Q76" s="597">
        <v>1</v>
      </c>
      <c r="R76" s="598">
        <v>1</v>
      </c>
      <c r="S76" s="553">
        <f t="shared" si="85"/>
        <v>12</v>
      </c>
      <c r="T76" s="616">
        <f t="shared" si="92"/>
        <v>0</v>
      </c>
      <c r="U76" s="554">
        <f t="shared" si="86"/>
        <v>0</v>
      </c>
      <c r="V76" s="526" t="s">
        <v>227</v>
      </c>
      <c r="W76" s="356">
        <f>IF(V76=Tablas!$B$2,Tablas!$C$2,VLOOKUP(V76,Tablas!$B$2:$C$13,2,FALSE))</f>
        <v>2</v>
      </c>
      <c r="X76" s="357">
        <f>VLOOKUP(W76,Tablas!$A$2:$C$13,3,FALSE)</f>
        <v>2</v>
      </c>
      <c r="Y76" s="529">
        <f t="shared" si="87"/>
        <v>0</v>
      </c>
      <c r="Z76" s="529" t="str">
        <f t="shared" si="88"/>
        <v/>
      </c>
      <c r="AA76" s="529" t="str">
        <f t="shared" si="89"/>
        <v/>
      </c>
      <c r="AB76" s="529" t="str">
        <f t="shared" si="90"/>
        <v/>
      </c>
      <c r="AC76" s="529" t="str">
        <f t="shared" si="91"/>
        <v/>
      </c>
      <c r="AD76" s="547"/>
    </row>
    <row r="77" spans="1:30" s="606" customFormat="1" ht="15.75" thickBot="1" x14ac:dyDescent="0.3">
      <c r="A77" s="830"/>
      <c r="B77" s="827"/>
      <c r="C77" s="264" t="s">
        <v>357</v>
      </c>
      <c r="D77" s="243"/>
      <c r="E77" s="386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4"/>
      <c r="S77" s="576"/>
      <c r="T77" s="577">
        <f>SUM(T69:T76)</f>
        <v>0</v>
      </c>
      <c r="U77" s="577">
        <f>SUM(U69:U76)</f>
        <v>0</v>
      </c>
      <c r="V77" s="576"/>
      <c r="W77" s="120"/>
      <c r="X77" s="120"/>
      <c r="Y77" s="577">
        <f>SUM(Y69:Y76)</f>
        <v>0</v>
      </c>
      <c r="Z77" s="577">
        <f t="shared" ref="Z77" si="94">SUM(Z69:Z76)</f>
        <v>0</v>
      </c>
      <c r="AA77" s="577">
        <f t="shared" ref="AA77" si="95">SUM(AA69:AA76)</f>
        <v>0</v>
      </c>
      <c r="AB77" s="577">
        <f t="shared" ref="AB77" si="96">SUM(AB69:AB76)</f>
        <v>0</v>
      </c>
      <c r="AC77" s="577">
        <f t="shared" ref="AC77" si="97">SUM(AC69:AC76)</f>
        <v>0</v>
      </c>
      <c r="AD77" s="577">
        <f t="shared" ref="AD77" si="98">SUM(AD69:AD76)</f>
        <v>0</v>
      </c>
    </row>
    <row r="78" spans="1:30" s="606" customFormat="1" ht="15.75" thickBot="1" x14ac:dyDescent="0.3">
      <c r="A78" s="831"/>
      <c r="B78" s="124"/>
      <c r="C78" s="123" t="s">
        <v>359</v>
      </c>
      <c r="D78" s="134"/>
      <c r="E78" s="134"/>
      <c r="F78" s="132"/>
      <c r="G78" s="579"/>
      <c r="H78" s="579"/>
      <c r="I78" s="579"/>
      <c r="J78" s="579"/>
      <c r="K78" s="579"/>
      <c r="L78" s="579"/>
      <c r="M78" s="579"/>
      <c r="N78" s="579"/>
      <c r="O78" s="579"/>
      <c r="P78" s="579"/>
      <c r="Q78" s="579"/>
      <c r="R78" s="579"/>
      <c r="S78" s="579"/>
      <c r="T78" s="581">
        <f>SUM(T77+T68)</f>
        <v>0</v>
      </c>
      <c r="U78" s="581">
        <f>SUM(U77+U68)</f>
        <v>0</v>
      </c>
      <c r="V78" s="579"/>
      <c r="W78" s="313"/>
      <c r="X78" s="313"/>
      <c r="Y78" s="581">
        <f t="shared" ref="Y78:AD78" si="99">SUM(Y77+Y68)</f>
        <v>0</v>
      </c>
      <c r="Z78" s="581">
        <f t="shared" si="99"/>
        <v>0</v>
      </c>
      <c r="AA78" s="581">
        <f t="shared" si="99"/>
        <v>0</v>
      </c>
      <c r="AB78" s="581">
        <f t="shared" si="99"/>
        <v>0</v>
      </c>
      <c r="AC78" s="581">
        <f t="shared" si="99"/>
        <v>0</v>
      </c>
      <c r="AD78" s="581">
        <f t="shared" si="99"/>
        <v>0</v>
      </c>
    </row>
  </sheetData>
  <sheetProtection algorithmName="SHA-512" hashValue="Z+zBgvyqsZalCzDhbRQewaCPpiA5fPeVkuRTB1AAizWaa5NRMk2Q2g0UbWDCpNo6CjyrepQB8dCUAol5Odn+uA==" saltValue="Pb2SyTwG98pFmgsk9s2SYw==" spinCount="100000" sheet="1" objects="1" scenarios="1"/>
  <autoFilter ref="C3:AD79" xr:uid="{8858DB82-B0F4-47FA-8AC9-69C186B35F69}">
    <filterColumn colId="22">
      <filters>
        <filter val="0,00"/>
        <filter val="0,01"/>
        <filter val="0,03"/>
        <filter val="0,04"/>
        <filter val="0,12"/>
        <filter val="0,14"/>
        <filter val="0,18"/>
        <filter val="0,19"/>
        <filter val="0,36"/>
        <filter val="0,38"/>
        <filter val="0,48"/>
        <filter val="0,53"/>
        <filter val="0,70"/>
        <filter val="1,20"/>
        <filter val="1,51"/>
        <filter val="1,92"/>
        <filter val="3,60"/>
        <filter val="36,50"/>
        <filter val="4,52"/>
        <filter val="4,80"/>
        <filter val="45,36"/>
        <filter val="51,38"/>
        <filter val="6,00"/>
        <filter val="6,02"/>
      </filters>
    </filterColumn>
  </autoFilter>
  <mergeCells count="18">
    <mergeCell ref="A4:A18"/>
    <mergeCell ref="B4:B8"/>
    <mergeCell ref="B9:B17"/>
    <mergeCell ref="B39:B47"/>
    <mergeCell ref="B24:B32"/>
    <mergeCell ref="B19:B23"/>
    <mergeCell ref="B64:B68"/>
    <mergeCell ref="A49:A63"/>
    <mergeCell ref="A64:A78"/>
    <mergeCell ref="A19:A33"/>
    <mergeCell ref="A34:A48"/>
    <mergeCell ref="B54:B62"/>
    <mergeCell ref="B69:B77"/>
    <mergeCell ref="C1:R1"/>
    <mergeCell ref="S1:T1"/>
    <mergeCell ref="U1:Y1"/>
    <mergeCell ref="B34:B38"/>
    <mergeCell ref="B49:B53"/>
  </mergeCells>
  <hyperlinks>
    <hyperlink ref="A1" location="Inici!A1" display="Inici" xr:uid="{298CD6C3-B399-404A-A8DD-3F15F3AEF90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1C16CF-1F6D-4BC2-9662-E1A000824EBA}">
          <x14:formula1>
            <xm:f>Tablas!$B$2:$B$10</xm:f>
          </x14:formula1>
          <xm:sqref>V64:V67 V4:V7 V9:V16 V19:V22 V24:V31 V34:V37 V39:V46 V49:V52 V54:V61 V69:V76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59"/>
  <sheetViews>
    <sheetView zoomScale="110" zoomScaleNormal="110" workbookViewId="0">
      <pane xSplit="2" ySplit="3" topLeftCell="C27" activePane="bottomRight" state="frozen"/>
      <selection pane="topRight" activeCell="C1" sqref="C1"/>
      <selection pane="bottomLeft" activeCell="A6" sqref="A6"/>
      <selection pane="bottomRight" activeCell="F48" sqref="F48:F56"/>
    </sheetView>
  </sheetViews>
  <sheetFormatPr baseColWidth="10" defaultColWidth="11.42578125" defaultRowHeight="15" x14ac:dyDescent="0.25"/>
  <cols>
    <col min="1" max="1" width="16.42578125" style="87" customWidth="1"/>
    <col min="2" max="2" width="20.7109375" style="128" bestFit="1" customWidth="1"/>
    <col min="3" max="3" width="41.7109375" style="1" bestFit="1" customWidth="1"/>
    <col min="4" max="4" width="12.140625" style="1" customWidth="1"/>
    <col min="5" max="5" width="23.140625" style="1" bestFit="1" customWidth="1"/>
    <col min="6" max="6" width="16" style="2" customWidth="1"/>
    <col min="7" max="7" width="2.85546875" style="2" bestFit="1" customWidth="1"/>
    <col min="8" max="8" width="2.85546875" style="1" bestFit="1" customWidth="1"/>
    <col min="9" max="9" width="3.28515625" style="87" bestFit="1" customWidth="1"/>
    <col min="10" max="10" width="3" style="2" bestFit="1" customWidth="1"/>
    <col min="11" max="11" width="3.28515625" bestFit="1" customWidth="1"/>
    <col min="12" max="13" width="2.7109375" style="1" bestFit="1" customWidth="1"/>
    <col min="14" max="15" width="3" style="1" bestFit="1" customWidth="1"/>
    <col min="16" max="16" width="3.28515625" style="1" bestFit="1" customWidth="1"/>
    <col min="17" max="18" width="3" style="1" bestFit="1" customWidth="1"/>
    <col min="19" max="19" width="14.85546875" style="1" customWidth="1"/>
    <col min="20" max="20" width="10.7109375" style="1" bestFit="1" customWidth="1"/>
    <col min="21" max="21" width="17.140625" style="1" customWidth="1"/>
    <col min="22" max="22" width="14" style="1" bestFit="1" customWidth="1"/>
    <col min="23" max="24" width="2" style="1" hidden="1" customWidth="1"/>
    <col min="25" max="25" width="7.7109375" style="1" bestFit="1" customWidth="1"/>
    <col min="26" max="26" width="10.7109375" style="1" customWidth="1"/>
    <col min="27" max="27" width="10.28515625" style="1" bestFit="1" customWidth="1"/>
    <col min="28" max="28" width="13.28515625" style="1" customWidth="1"/>
    <col min="29" max="29" width="9.28515625" style="1" bestFit="1" customWidth="1"/>
    <col min="30" max="30" width="13.140625" style="1" customWidth="1"/>
    <col min="31" max="16384" width="11.42578125" style="1"/>
  </cols>
  <sheetData>
    <row r="1" spans="1:30" s="52" customFormat="1" ht="31.35" customHeight="1" x14ac:dyDescent="0.25">
      <c r="A1" s="417" t="s">
        <v>85</v>
      </c>
      <c r="C1" s="782" t="s">
        <v>213</v>
      </c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3" t="s">
        <v>215</v>
      </c>
      <c r="T1" s="783"/>
      <c r="U1" s="784" t="str">
        <f>+'TOTAL '!Y3</f>
        <v>Fitosanitaris</v>
      </c>
      <c r="V1" s="784"/>
      <c r="W1" s="784"/>
      <c r="X1" s="784"/>
      <c r="Y1" s="784"/>
    </row>
    <row r="2" spans="1:30" ht="15.75" thickBot="1" x14ac:dyDescent="0.3"/>
    <row r="3" spans="1:30" s="52" customFormat="1" ht="45.75" thickBot="1" x14ac:dyDescent="0.3">
      <c r="A3" s="91" t="s">
        <v>217</v>
      </c>
      <c r="B3" s="92" t="s">
        <v>218</v>
      </c>
      <c r="C3" s="347" t="s">
        <v>219</v>
      </c>
      <c r="D3" s="91" t="s">
        <v>235</v>
      </c>
      <c r="E3" s="305" t="s">
        <v>220</v>
      </c>
      <c r="F3" s="341" t="s">
        <v>221</v>
      </c>
      <c r="G3" s="92" t="s">
        <v>222</v>
      </c>
      <c r="H3" s="92" t="s">
        <v>60</v>
      </c>
      <c r="I3" s="92" t="s">
        <v>58</v>
      </c>
      <c r="J3" s="92" t="s">
        <v>61</v>
      </c>
      <c r="K3" s="92" t="s">
        <v>58</v>
      </c>
      <c r="L3" s="92" t="s">
        <v>62</v>
      </c>
      <c r="M3" s="92" t="s">
        <v>62</v>
      </c>
      <c r="N3" s="92" t="s">
        <v>61</v>
      </c>
      <c r="O3" s="92" t="s">
        <v>57</v>
      </c>
      <c r="P3" s="92" t="s">
        <v>63</v>
      </c>
      <c r="Q3" s="92" t="s">
        <v>64</v>
      </c>
      <c r="R3" s="92" t="s">
        <v>59</v>
      </c>
      <c r="S3" s="92" t="s">
        <v>223</v>
      </c>
      <c r="T3" s="92" t="s">
        <v>224</v>
      </c>
      <c r="U3" s="92" t="s">
        <v>225</v>
      </c>
      <c r="V3" s="92" t="s">
        <v>226</v>
      </c>
      <c r="Y3" s="305" t="s">
        <v>227</v>
      </c>
      <c r="Z3" s="305" t="s">
        <v>228</v>
      </c>
      <c r="AA3" s="305" t="s">
        <v>229</v>
      </c>
      <c r="AB3" s="305" t="s">
        <v>230</v>
      </c>
      <c r="AC3" s="305" t="s">
        <v>231</v>
      </c>
      <c r="AD3" s="358" t="s">
        <v>120</v>
      </c>
    </row>
    <row r="4" spans="1:30" s="524" customFormat="1" thickBot="1" x14ac:dyDescent="0.25">
      <c r="A4" s="822" t="s">
        <v>304</v>
      </c>
      <c r="B4" s="834" t="s">
        <v>360</v>
      </c>
      <c r="C4" s="459" t="s">
        <v>369</v>
      </c>
      <c r="D4" s="617">
        <v>0</v>
      </c>
      <c r="E4" s="618" t="s">
        <v>73</v>
      </c>
      <c r="F4" s="770"/>
      <c r="G4" s="619"/>
      <c r="H4" s="619"/>
      <c r="I4" s="620">
        <v>1</v>
      </c>
      <c r="J4" s="619"/>
      <c r="K4" s="619"/>
      <c r="L4" s="619"/>
      <c r="M4" s="619"/>
      <c r="N4" s="619"/>
      <c r="O4" s="619"/>
      <c r="P4" s="619"/>
      <c r="Q4" s="619"/>
      <c r="R4" s="621"/>
      <c r="S4" s="622">
        <f t="shared" ref="S4:S12" si="0">SUM(G4:R4)</f>
        <v>1</v>
      </c>
      <c r="T4" s="593">
        <f t="shared" ref="T4:T12" si="1">IF($F4=0,0,($D4/$F4)*$S4)</f>
        <v>0</v>
      </c>
      <c r="U4" s="623">
        <f t="shared" ref="U4:U12" si="2">T4/1700</f>
        <v>0</v>
      </c>
      <c r="V4" s="624" t="s">
        <v>229</v>
      </c>
      <c r="W4" s="625">
        <f>IF(V4=Tablas!$B$2,Tablas!$C$2,VLOOKUP(V4,Tablas!$B$2:$C$13,2,FALSE))</f>
        <v>4</v>
      </c>
      <c r="X4" s="626">
        <f>VLOOKUP(W4,Tablas!$A$2:$C$13,3,FALSE)</f>
        <v>4</v>
      </c>
      <c r="Y4" s="627">
        <f>+AA4</f>
        <v>0</v>
      </c>
      <c r="Z4" s="627" t="str">
        <f>IF($W4=3,($T4),"")</f>
        <v/>
      </c>
      <c r="AA4" s="627">
        <f>IF($W4=4,($T4),"")/2</f>
        <v>0</v>
      </c>
      <c r="AB4" s="627" t="str">
        <f t="shared" ref="AB4:AB12" si="3">IF($W4=5,($T4),"")</f>
        <v/>
      </c>
      <c r="AC4" s="627" t="str">
        <f t="shared" ref="AC4:AC12" si="4">IF($W4=6,($T4),"")</f>
        <v/>
      </c>
      <c r="AD4" s="628"/>
    </row>
    <row r="5" spans="1:30" s="524" customFormat="1" thickBot="1" x14ac:dyDescent="0.25">
      <c r="A5" s="822"/>
      <c r="B5" s="834"/>
      <c r="C5" s="437" t="s">
        <v>243</v>
      </c>
      <c r="D5" s="629">
        <v>62010</v>
      </c>
      <c r="E5" s="630" t="s">
        <v>73</v>
      </c>
      <c r="F5" s="770"/>
      <c r="G5" s="631"/>
      <c r="H5" s="631"/>
      <c r="I5" s="632">
        <v>1</v>
      </c>
      <c r="J5" s="631"/>
      <c r="K5" s="631"/>
      <c r="L5" s="631"/>
      <c r="M5" s="631"/>
      <c r="N5" s="631"/>
      <c r="O5" s="631"/>
      <c r="P5" s="631"/>
      <c r="Q5" s="631"/>
      <c r="R5" s="633"/>
      <c r="S5" s="473">
        <f t="shared" si="0"/>
        <v>1</v>
      </c>
      <c r="T5" s="593">
        <f t="shared" si="1"/>
        <v>0</v>
      </c>
      <c r="U5" s="634">
        <f t="shared" si="2"/>
        <v>0</v>
      </c>
      <c r="V5" s="624" t="s">
        <v>229</v>
      </c>
      <c r="W5" s="625">
        <f>IF(V5=Tablas!$B$2,Tablas!$C$2,VLOOKUP(V5,Tablas!$B$2:$C$13,2,FALSE))</f>
        <v>4</v>
      </c>
      <c r="X5" s="626">
        <f>VLOOKUP(W5,Tablas!$A$2:$C$13,3,FALSE)</f>
        <v>4</v>
      </c>
      <c r="Y5" s="627">
        <f>+AA5</f>
        <v>0</v>
      </c>
      <c r="Z5" s="627" t="str">
        <f>IF($W5=3,($T5),"")</f>
        <v/>
      </c>
      <c r="AA5" s="627">
        <f>IF($W5=4,($T5),"")/2</f>
        <v>0</v>
      </c>
      <c r="AB5" s="627" t="str">
        <f t="shared" si="3"/>
        <v/>
      </c>
      <c r="AC5" s="627" t="str">
        <f t="shared" si="4"/>
        <v/>
      </c>
      <c r="AD5" s="628"/>
    </row>
    <row r="6" spans="1:30" s="524" customFormat="1" thickBot="1" x14ac:dyDescent="0.25">
      <c r="A6" s="822"/>
      <c r="B6" s="834"/>
      <c r="C6" s="441" t="s">
        <v>345</v>
      </c>
      <c r="D6" s="548">
        <v>682</v>
      </c>
      <c r="E6" s="635" t="s">
        <v>73</v>
      </c>
      <c r="F6" s="770"/>
      <c r="G6" s="636"/>
      <c r="H6" s="636"/>
      <c r="I6" s="637">
        <v>1</v>
      </c>
      <c r="J6" s="636"/>
      <c r="K6" s="636"/>
      <c r="L6" s="636"/>
      <c r="M6" s="636"/>
      <c r="N6" s="636"/>
      <c r="O6" s="636"/>
      <c r="P6" s="636"/>
      <c r="Q6" s="636"/>
      <c r="R6" s="638"/>
      <c r="S6" s="553">
        <f t="shared" si="0"/>
        <v>1</v>
      </c>
      <c r="T6" s="593">
        <f t="shared" si="1"/>
        <v>0</v>
      </c>
      <c r="U6" s="554">
        <f t="shared" si="2"/>
        <v>0</v>
      </c>
      <c r="V6" s="624" t="s">
        <v>229</v>
      </c>
      <c r="W6" s="625">
        <f>IF(V6=Tablas!$B$2,Tablas!$C$2,VLOOKUP(V6,Tablas!$B$2:$C$13,2,FALSE))</f>
        <v>4</v>
      </c>
      <c r="X6" s="626">
        <f>VLOOKUP(W6,Tablas!$A$2:$C$13,3,FALSE)</f>
        <v>4</v>
      </c>
      <c r="Y6" s="627">
        <f t="shared" ref="Y6:Y12" si="5">+AA6</f>
        <v>0</v>
      </c>
      <c r="Z6" s="627" t="str">
        <f t="shared" ref="Z6:Z12" si="6">IF($W6=3,($T6),"")</f>
        <v/>
      </c>
      <c r="AA6" s="627">
        <f t="shared" ref="AA6:AA12" si="7">IF($W6=4,($T6),"")/2</f>
        <v>0</v>
      </c>
      <c r="AB6" s="627" t="str">
        <f t="shared" si="3"/>
        <v/>
      </c>
      <c r="AC6" s="627" t="str">
        <f t="shared" si="4"/>
        <v/>
      </c>
      <c r="AD6" s="628"/>
    </row>
    <row r="7" spans="1:30" s="524" customFormat="1" thickBot="1" x14ac:dyDescent="0.25">
      <c r="A7" s="822"/>
      <c r="B7" s="834"/>
      <c r="C7" s="441" t="s">
        <v>361</v>
      </c>
      <c r="D7" s="548"/>
      <c r="E7" s="635" t="s">
        <v>73</v>
      </c>
      <c r="F7" s="770"/>
      <c r="G7" s="636"/>
      <c r="H7" s="636"/>
      <c r="I7" s="637">
        <v>1</v>
      </c>
      <c r="J7" s="636"/>
      <c r="K7" s="637">
        <v>1</v>
      </c>
      <c r="L7" s="636"/>
      <c r="M7" s="636"/>
      <c r="N7" s="636"/>
      <c r="O7" s="636"/>
      <c r="P7" s="637">
        <v>2</v>
      </c>
      <c r="Q7" s="637">
        <v>1</v>
      </c>
      <c r="R7" s="638"/>
      <c r="S7" s="553">
        <f t="shared" si="0"/>
        <v>5</v>
      </c>
      <c r="T7" s="593">
        <f t="shared" si="1"/>
        <v>0</v>
      </c>
      <c r="U7" s="554">
        <f t="shared" si="2"/>
        <v>0</v>
      </c>
      <c r="V7" s="624" t="s">
        <v>229</v>
      </c>
      <c r="W7" s="625">
        <f>IF(V7=Tablas!$B$2,Tablas!$C$2,VLOOKUP(V7,Tablas!$B$2:$C$13,2,FALSE))</f>
        <v>4</v>
      </c>
      <c r="X7" s="626">
        <f>VLOOKUP(W7,Tablas!$A$2:$C$13,3,FALSE)</f>
        <v>4</v>
      </c>
      <c r="Y7" s="627">
        <f t="shared" si="5"/>
        <v>0</v>
      </c>
      <c r="Z7" s="627" t="str">
        <f t="shared" si="6"/>
        <v/>
      </c>
      <c r="AA7" s="627">
        <f t="shared" si="7"/>
        <v>0</v>
      </c>
      <c r="AB7" s="627" t="str">
        <f t="shared" si="3"/>
        <v/>
      </c>
      <c r="AC7" s="627" t="str">
        <f t="shared" si="4"/>
        <v/>
      </c>
      <c r="AD7" s="628"/>
    </row>
    <row r="8" spans="1:30" s="524" customFormat="1" thickBot="1" x14ac:dyDescent="0.25">
      <c r="A8" s="822"/>
      <c r="B8" s="834"/>
      <c r="C8" s="441" t="s">
        <v>362</v>
      </c>
      <c r="D8" s="548"/>
      <c r="E8" s="635"/>
      <c r="F8" s="770"/>
      <c r="G8" s="636"/>
      <c r="H8" s="636"/>
      <c r="I8" s="637">
        <v>1</v>
      </c>
      <c r="J8" s="636"/>
      <c r="K8" s="637">
        <v>1</v>
      </c>
      <c r="L8" s="636"/>
      <c r="M8" s="636"/>
      <c r="N8" s="636"/>
      <c r="O8" s="636"/>
      <c r="P8" s="637">
        <v>1</v>
      </c>
      <c r="Q8" s="637">
        <v>1</v>
      </c>
      <c r="R8" s="638"/>
      <c r="S8" s="553">
        <f t="shared" ref="S8:S9" si="8">SUM(G8:R8)</f>
        <v>4</v>
      </c>
      <c r="T8" s="593">
        <f t="shared" si="1"/>
        <v>0</v>
      </c>
      <c r="U8" s="554">
        <f t="shared" ref="U8:U9" si="9">T8/1700</f>
        <v>0</v>
      </c>
      <c r="V8" s="624" t="s">
        <v>229</v>
      </c>
      <c r="W8" s="625">
        <f>IF(V8=Tablas!$B$2,Tablas!$C$2,VLOOKUP(V8,Tablas!$B$2:$C$13,2,FALSE))</f>
        <v>4</v>
      </c>
      <c r="X8" s="626">
        <f>VLOOKUP(W8,Tablas!$A$2:$C$13,3,FALSE)</f>
        <v>4</v>
      </c>
      <c r="Y8" s="627">
        <f t="shared" si="5"/>
        <v>0</v>
      </c>
      <c r="Z8" s="627" t="str">
        <f t="shared" si="6"/>
        <v/>
      </c>
      <c r="AA8" s="627">
        <f t="shared" si="7"/>
        <v>0</v>
      </c>
      <c r="AB8" s="627" t="str">
        <f t="shared" si="3"/>
        <v/>
      </c>
      <c r="AC8" s="627" t="str">
        <f t="shared" si="4"/>
        <v/>
      </c>
      <c r="AD8" s="628"/>
    </row>
    <row r="9" spans="1:30" s="524" customFormat="1" thickBot="1" x14ac:dyDescent="0.25">
      <c r="A9" s="822"/>
      <c r="B9" s="834"/>
      <c r="C9" s="441" t="s">
        <v>363</v>
      </c>
      <c r="D9" s="548">
        <v>7</v>
      </c>
      <c r="E9" s="635" t="s">
        <v>73</v>
      </c>
      <c r="F9" s="770"/>
      <c r="G9" s="636"/>
      <c r="H9" s="636"/>
      <c r="I9" s="637">
        <v>1</v>
      </c>
      <c r="J9" s="636"/>
      <c r="K9" s="636"/>
      <c r="L9" s="636"/>
      <c r="M9" s="637">
        <v>1</v>
      </c>
      <c r="N9" s="636"/>
      <c r="O9" s="637">
        <v>1</v>
      </c>
      <c r="P9" s="636"/>
      <c r="Q9" s="636"/>
      <c r="R9" s="638"/>
      <c r="S9" s="553">
        <f t="shared" si="8"/>
        <v>3</v>
      </c>
      <c r="T9" s="593">
        <f t="shared" si="1"/>
        <v>0</v>
      </c>
      <c r="U9" s="554">
        <f t="shared" si="9"/>
        <v>0</v>
      </c>
      <c r="V9" s="624" t="s">
        <v>229</v>
      </c>
      <c r="W9" s="625">
        <f>IF(V9=Tablas!$B$2,Tablas!$C$2,VLOOKUP(V9,Tablas!$B$2:$C$13,2,FALSE))</f>
        <v>4</v>
      </c>
      <c r="X9" s="626">
        <f>VLOOKUP(W9,Tablas!$A$2:$C$13,3,FALSE)</f>
        <v>4</v>
      </c>
      <c r="Y9" s="627">
        <f t="shared" si="5"/>
        <v>0</v>
      </c>
      <c r="Z9" s="627" t="str">
        <f t="shared" si="6"/>
        <v/>
      </c>
      <c r="AA9" s="627">
        <f t="shared" si="7"/>
        <v>0</v>
      </c>
      <c r="AB9" s="627" t="str">
        <f t="shared" si="3"/>
        <v/>
      </c>
      <c r="AC9" s="627" t="str">
        <f t="shared" si="4"/>
        <v/>
      </c>
      <c r="AD9" s="628"/>
    </row>
    <row r="10" spans="1:30" s="524" customFormat="1" thickBot="1" x14ac:dyDescent="0.25">
      <c r="A10" s="822"/>
      <c r="B10" s="834"/>
      <c r="C10" s="441" t="s">
        <v>364</v>
      </c>
      <c r="D10" s="548">
        <v>7</v>
      </c>
      <c r="E10" s="635"/>
      <c r="F10" s="770"/>
      <c r="G10" s="636"/>
      <c r="H10" s="636"/>
      <c r="I10" s="637">
        <v>1</v>
      </c>
      <c r="J10" s="636"/>
      <c r="K10" s="636"/>
      <c r="L10" s="636"/>
      <c r="M10" s="637">
        <v>1</v>
      </c>
      <c r="N10" s="636"/>
      <c r="O10" s="637">
        <v>1</v>
      </c>
      <c r="P10" s="636"/>
      <c r="Q10" s="636"/>
      <c r="R10" s="638"/>
      <c r="S10" s="553">
        <f t="shared" ref="S10" si="10">SUM(G10:R10)</f>
        <v>3</v>
      </c>
      <c r="T10" s="593">
        <f t="shared" si="1"/>
        <v>0</v>
      </c>
      <c r="U10" s="554">
        <f t="shared" ref="U10" si="11">T10/1700</f>
        <v>0</v>
      </c>
      <c r="V10" s="624" t="s">
        <v>229</v>
      </c>
      <c r="W10" s="625">
        <f>IF(V10=Tablas!$B$2,Tablas!$C$2,VLOOKUP(V10,Tablas!$B$2:$C$13,2,FALSE))</f>
        <v>4</v>
      </c>
      <c r="X10" s="626">
        <f>VLOOKUP(W10,Tablas!$A$2:$C$13,3,FALSE)</f>
        <v>4</v>
      </c>
      <c r="Y10" s="627">
        <f t="shared" si="5"/>
        <v>0</v>
      </c>
      <c r="Z10" s="627" t="str">
        <f t="shared" si="6"/>
        <v/>
      </c>
      <c r="AA10" s="627">
        <f t="shared" si="7"/>
        <v>0</v>
      </c>
      <c r="AB10" s="627" t="str">
        <f t="shared" si="3"/>
        <v/>
      </c>
      <c r="AC10" s="627" t="str">
        <f t="shared" si="4"/>
        <v/>
      </c>
      <c r="AD10" s="628"/>
    </row>
    <row r="11" spans="1:30" s="524" customFormat="1" thickBot="1" x14ac:dyDescent="0.25">
      <c r="A11" s="822"/>
      <c r="B11" s="834"/>
      <c r="C11" s="441" t="s">
        <v>365</v>
      </c>
      <c r="D11" s="563">
        <v>1384.97</v>
      </c>
      <c r="E11" s="635" t="s">
        <v>73</v>
      </c>
      <c r="F11" s="770"/>
      <c r="G11" s="636"/>
      <c r="H11" s="636"/>
      <c r="I11" s="637">
        <v>1</v>
      </c>
      <c r="J11" s="636"/>
      <c r="K11" s="636"/>
      <c r="L11" s="636"/>
      <c r="M11" s="636"/>
      <c r="N11" s="636"/>
      <c r="O11" s="636"/>
      <c r="P11" s="636"/>
      <c r="Q11" s="636"/>
      <c r="R11" s="638"/>
      <c r="S11" s="553">
        <f t="shared" si="0"/>
        <v>1</v>
      </c>
      <c r="T11" s="593">
        <f t="shared" si="1"/>
        <v>0</v>
      </c>
      <c r="U11" s="554">
        <f t="shared" si="2"/>
        <v>0</v>
      </c>
      <c r="V11" s="624" t="s">
        <v>229</v>
      </c>
      <c r="W11" s="625">
        <f>IF(V11=Tablas!$B$2,Tablas!$C$2,VLOOKUP(V11,Tablas!$B$2:$C$13,2,FALSE))</f>
        <v>4</v>
      </c>
      <c r="X11" s="626">
        <f>VLOOKUP(W11,Tablas!$A$2:$C$13,3,FALSE)</f>
        <v>4</v>
      </c>
      <c r="Y11" s="627">
        <f t="shared" si="5"/>
        <v>0</v>
      </c>
      <c r="Z11" s="627" t="str">
        <f t="shared" si="6"/>
        <v/>
      </c>
      <c r="AA11" s="627">
        <f t="shared" si="7"/>
        <v>0</v>
      </c>
      <c r="AB11" s="627" t="str">
        <f t="shared" si="3"/>
        <v/>
      </c>
      <c r="AC11" s="627" t="str">
        <f t="shared" si="4"/>
        <v/>
      </c>
      <c r="AD11" s="628"/>
    </row>
    <row r="12" spans="1:30" s="524" customFormat="1" thickBot="1" x14ac:dyDescent="0.25">
      <c r="A12" s="822"/>
      <c r="B12" s="834"/>
      <c r="C12" s="441" t="s">
        <v>366</v>
      </c>
      <c r="D12" s="548">
        <v>50</v>
      </c>
      <c r="E12" s="635" t="s">
        <v>84</v>
      </c>
      <c r="F12" s="770"/>
      <c r="G12" s="636"/>
      <c r="H12" s="636"/>
      <c r="I12" s="637">
        <v>1</v>
      </c>
      <c r="J12" s="636"/>
      <c r="K12" s="636"/>
      <c r="L12" s="636"/>
      <c r="M12" s="636"/>
      <c r="N12" s="636"/>
      <c r="O12" s="636"/>
      <c r="P12" s="636"/>
      <c r="Q12" s="636"/>
      <c r="R12" s="638"/>
      <c r="S12" s="553">
        <f t="shared" si="0"/>
        <v>1</v>
      </c>
      <c r="T12" s="593">
        <f t="shared" si="1"/>
        <v>0</v>
      </c>
      <c r="U12" s="572">
        <f t="shared" si="2"/>
        <v>0</v>
      </c>
      <c r="V12" s="624" t="s">
        <v>229</v>
      </c>
      <c r="W12" s="625">
        <f>IF(V12=Tablas!$B$2,Tablas!$C$2,VLOOKUP(V12,Tablas!$B$2:$C$13,2,FALSE))</f>
        <v>4</v>
      </c>
      <c r="X12" s="626">
        <f>VLOOKUP(W12,Tablas!$A$2:$C$13,3,FALSE)</f>
        <v>4</v>
      </c>
      <c r="Y12" s="627">
        <f t="shared" si="5"/>
        <v>0</v>
      </c>
      <c r="Z12" s="627" t="str">
        <f t="shared" si="6"/>
        <v/>
      </c>
      <c r="AA12" s="627">
        <f t="shared" si="7"/>
        <v>0</v>
      </c>
      <c r="AB12" s="627" t="str">
        <f t="shared" si="3"/>
        <v/>
      </c>
      <c r="AC12" s="627" t="str">
        <f t="shared" si="4"/>
        <v/>
      </c>
      <c r="AD12" s="628"/>
    </row>
    <row r="13" spans="1:30" s="524" customFormat="1" thickBot="1" x14ac:dyDescent="0.25">
      <c r="A13" s="822"/>
      <c r="B13" s="834"/>
      <c r="C13" s="460" t="s">
        <v>367</v>
      </c>
      <c r="D13" s="639"/>
      <c r="E13" s="464"/>
      <c r="F13" s="464"/>
      <c r="G13" s="464"/>
      <c r="H13" s="464"/>
      <c r="I13" s="639"/>
      <c r="J13" s="464"/>
      <c r="K13" s="464"/>
      <c r="L13" s="464"/>
      <c r="M13" s="464"/>
      <c r="N13" s="464"/>
      <c r="O13" s="464"/>
      <c r="P13" s="464"/>
      <c r="Q13" s="464"/>
      <c r="R13" s="640"/>
      <c r="S13" s="576"/>
      <c r="T13" s="577">
        <f>SUM(T4:T12)</f>
        <v>0</v>
      </c>
      <c r="U13" s="577">
        <f>SUM(U4:U12)</f>
        <v>0</v>
      </c>
      <c r="V13" s="576"/>
      <c r="W13" s="576"/>
      <c r="X13" s="576"/>
      <c r="Y13" s="577">
        <f t="shared" ref="Y13:AD13" si="12">SUM(Y4:Y12)</f>
        <v>0</v>
      </c>
      <c r="Z13" s="577">
        <f t="shared" si="12"/>
        <v>0</v>
      </c>
      <c r="AA13" s="577">
        <f t="shared" si="12"/>
        <v>0</v>
      </c>
      <c r="AB13" s="577">
        <f t="shared" si="12"/>
        <v>0</v>
      </c>
      <c r="AC13" s="577">
        <f t="shared" si="12"/>
        <v>0</v>
      </c>
      <c r="AD13" s="577">
        <f t="shared" si="12"/>
        <v>0</v>
      </c>
    </row>
    <row r="14" spans="1:30" s="524" customFormat="1" ht="15.75" thickBot="1" x14ac:dyDescent="0.25">
      <c r="A14" s="822"/>
      <c r="B14" s="641"/>
      <c r="C14" s="461" t="s">
        <v>368</v>
      </c>
      <c r="D14" s="642"/>
      <c r="E14" s="643"/>
      <c r="F14" s="644"/>
      <c r="G14" s="579"/>
      <c r="H14" s="579"/>
      <c r="I14" s="645"/>
      <c r="J14" s="579"/>
      <c r="K14" s="579"/>
      <c r="L14" s="579"/>
      <c r="M14" s="579"/>
      <c r="N14" s="579"/>
      <c r="O14" s="579"/>
      <c r="P14" s="579"/>
      <c r="Q14" s="579"/>
      <c r="R14" s="579"/>
      <c r="S14" s="579"/>
      <c r="T14" s="581">
        <f>SUM(T13)</f>
        <v>0</v>
      </c>
      <c r="U14" s="581">
        <f>SUM(U13)</f>
        <v>0</v>
      </c>
      <c r="V14" s="579"/>
      <c r="W14" s="582"/>
      <c r="X14" s="582"/>
      <c r="Y14" s="581">
        <f t="shared" ref="Y14" si="13">SUM(Y13)</f>
        <v>0</v>
      </c>
      <c r="Z14" s="581">
        <f t="shared" ref="Z14:AD14" si="14">SUM(Z13)</f>
        <v>0</v>
      </c>
      <c r="AA14" s="581">
        <f t="shared" si="14"/>
        <v>0</v>
      </c>
      <c r="AB14" s="581">
        <f t="shared" si="14"/>
        <v>0</v>
      </c>
      <c r="AC14" s="581">
        <f t="shared" si="14"/>
        <v>0</v>
      </c>
      <c r="AD14" s="581">
        <f t="shared" si="14"/>
        <v>0</v>
      </c>
    </row>
    <row r="15" spans="1:30" s="524" customFormat="1" ht="15" customHeight="1" thickBot="1" x14ac:dyDescent="0.25">
      <c r="A15" s="822" t="s">
        <v>305</v>
      </c>
      <c r="B15" s="834" t="s">
        <v>360</v>
      </c>
      <c r="C15" s="459" t="s">
        <v>369</v>
      </c>
      <c r="D15" s="646">
        <v>4070.94</v>
      </c>
      <c r="E15" s="647" t="s">
        <v>73</v>
      </c>
      <c r="F15" s="770"/>
      <c r="G15" s="542"/>
      <c r="H15" s="542"/>
      <c r="I15" s="648">
        <v>1</v>
      </c>
      <c r="J15" s="542"/>
      <c r="K15" s="542"/>
      <c r="L15" s="542"/>
      <c r="M15" s="542"/>
      <c r="N15" s="542"/>
      <c r="O15" s="542"/>
      <c r="P15" s="542"/>
      <c r="Q15" s="542"/>
      <c r="R15" s="544"/>
      <c r="S15" s="545">
        <f>SUM(G15:R15)</f>
        <v>1</v>
      </c>
      <c r="T15" s="593">
        <f t="shared" ref="T15:T23" si="15">IF($F15=0,0,($D15/$F15)*$S15)</f>
        <v>0</v>
      </c>
      <c r="U15" s="546">
        <f>T15/1700</f>
        <v>0</v>
      </c>
      <c r="V15" s="624" t="s">
        <v>229</v>
      </c>
      <c r="W15" s="625">
        <f>IF(V15=Tablas!$B$2,Tablas!$C$2,VLOOKUP(V15,Tablas!$B$2:$C$13,2,FALSE))</f>
        <v>4</v>
      </c>
      <c r="X15" s="626">
        <f>VLOOKUP(W15,Tablas!$A$2:$C$13,3,FALSE)</f>
        <v>4</v>
      </c>
      <c r="Y15" s="627">
        <f t="shared" ref="Y15:Y23" si="16">+AA15</f>
        <v>0</v>
      </c>
      <c r="Z15" s="627" t="str">
        <f t="shared" ref="Z15:Z23" si="17">IF($W15=3,($T15),"")</f>
        <v/>
      </c>
      <c r="AA15" s="627">
        <f t="shared" ref="AA15:AA23" si="18">IF($W15=4,($T15),"")/2</f>
        <v>0</v>
      </c>
      <c r="AB15" s="627" t="str">
        <f t="shared" ref="AB15:AB23" si="19">IF($W15=5,($T15),"")</f>
        <v/>
      </c>
      <c r="AC15" s="627" t="str">
        <f t="shared" ref="AC15:AC23" si="20">IF($W15=6,($T15),"")</f>
        <v/>
      </c>
      <c r="AD15" s="628"/>
    </row>
    <row r="16" spans="1:30" s="524" customFormat="1" ht="14.45" customHeight="1" thickBot="1" x14ac:dyDescent="0.25">
      <c r="A16" s="822"/>
      <c r="B16" s="834"/>
      <c r="C16" s="437" t="s">
        <v>243</v>
      </c>
      <c r="D16" s="629">
        <v>35907</v>
      </c>
      <c r="E16" s="630" t="s">
        <v>73</v>
      </c>
      <c r="F16" s="770"/>
      <c r="G16" s="631"/>
      <c r="H16" s="631"/>
      <c r="I16" s="632">
        <v>1</v>
      </c>
      <c r="J16" s="631"/>
      <c r="K16" s="631"/>
      <c r="L16" s="631"/>
      <c r="M16" s="631"/>
      <c r="N16" s="631"/>
      <c r="O16" s="631"/>
      <c r="P16" s="631"/>
      <c r="Q16" s="631"/>
      <c r="R16" s="633"/>
      <c r="S16" s="473">
        <f>SUM(G16:R16)</f>
        <v>1</v>
      </c>
      <c r="T16" s="593">
        <f t="shared" si="15"/>
        <v>0</v>
      </c>
      <c r="U16" s="634">
        <f>T16/1700</f>
        <v>0</v>
      </c>
      <c r="V16" s="624" t="s">
        <v>229</v>
      </c>
      <c r="W16" s="625">
        <f>IF(V16=Tablas!$B$2,Tablas!$C$2,VLOOKUP(V16,Tablas!$B$2:$C$13,2,FALSE))</f>
        <v>4</v>
      </c>
      <c r="X16" s="626">
        <f>VLOOKUP(W16,Tablas!$A$2:$C$13,3,FALSE)</f>
        <v>4</v>
      </c>
      <c r="Y16" s="627">
        <f t="shared" si="16"/>
        <v>0</v>
      </c>
      <c r="Z16" s="627" t="str">
        <f t="shared" si="17"/>
        <v/>
      </c>
      <c r="AA16" s="627">
        <f t="shared" si="18"/>
        <v>0</v>
      </c>
      <c r="AB16" s="627" t="str">
        <f t="shared" si="19"/>
        <v/>
      </c>
      <c r="AC16" s="627" t="str">
        <f t="shared" si="20"/>
        <v/>
      </c>
      <c r="AD16" s="628"/>
    </row>
    <row r="17" spans="1:30" s="524" customFormat="1" ht="15" customHeight="1" thickBot="1" x14ac:dyDescent="0.25">
      <c r="A17" s="822"/>
      <c r="B17" s="834"/>
      <c r="C17" s="441" t="s">
        <v>345</v>
      </c>
      <c r="D17" s="548">
        <v>387</v>
      </c>
      <c r="E17" s="635" t="s">
        <v>73</v>
      </c>
      <c r="F17" s="770"/>
      <c r="G17" s="636"/>
      <c r="H17" s="636"/>
      <c r="I17" s="637">
        <v>1</v>
      </c>
      <c r="J17" s="636"/>
      <c r="K17" s="636"/>
      <c r="L17" s="636"/>
      <c r="M17" s="636"/>
      <c r="N17" s="636"/>
      <c r="O17" s="636"/>
      <c r="P17" s="636"/>
      <c r="Q17" s="636"/>
      <c r="R17" s="638"/>
      <c r="S17" s="553">
        <f>SUM(G17:R17)</f>
        <v>1</v>
      </c>
      <c r="T17" s="593">
        <f t="shared" si="15"/>
        <v>0</v>
      </c>
      <c r="U17" s="554">
        <f>T17/1700</f>
        <v>0</v>
      </c>
      <c r="V17" s="624" t="s">
        <v>229</v>
      </c>
      <c r="W17" s="625">
        <f>IF(V17=Tablas!$B$2,Tablas!$C$2,VLOOKUP(V17,Tablas!$B$2:$C$13,2,FALSE))</f>
        <v>4</v>
      </c>
      <c r="X17" s="626">
        <f>VLOOKUP(W17,Tablas!$A$2:$C$13,3,FALSE)</f>
        <v>4</v>
      </c>
      <c r="Y17" s="627">
        <f t="shared" si="16"/>
        <v>0</v>
      </c>
      <c r="Z17" s="627" t="str">
        <f t="shared" si="17"/>
        <v/>
      </c>
      <c r="AA17" s="627">
        <f t="shared" si="18"/>
        <v>0</v>
      </c>
      <c r="AB17" s="627" t="str">
        <f t="shared" si="19"/>
        <v/>
      </c>
      <c r="AC17" s="627" t="str">
        <f t="shared" si="20"/>
        <v/>
      </c>
      <c r="AD17" s="628"/>
    </row>
    <row r="18" spans="1:30" s="524" customFormat="1" ht="14.45" customHeight="1" thickBot="1" x14ac:dyDescent="0.25">
      <c r="A18" s="822"/>
      <c r="B18" s="834"/>
      <c r="C18" s="441" t="s">
        <v>361</v>
      </c>
      <c r="D18" s="548"/>
      <c r="E18" s="635" t="s">
        <v>73</v>
      </c>
      <c r="F18" s="770"/>
      <c r="G18" s="636"/>
      <c r="H18" s="636"/>
      <c r="I18" s="637">
        <v>1</v>
      </c>
      <c r="J18" s="636"/>
      <c r="K18" s="637">
        <v>1</v>
      </c>
      <c r="L18" s="636"/>
      <c r="M18" s="636"/>
      <c r="N18" s="636"/>
      <c r="O18" s="636"/>
      <c r="P18" s="637">
        <v>2</v>
      </c>
      <c r="Q18" s="637">
        <v>1</v>
      </c>
      <c r="R18" s="638"/>
      <c r="S18" s="553">
        <f t="shared" ref="S18:S21" si="21">SUM(G18:R18)</f>
        <v>5</v>
      </c>
      <c r="T18" s="593">
        <f t="shared" si="15"/>
        <v>0</v>
      </c>
      <c r="U18" s="554">
        <f t="shared" ref="U18:U21" si="22">T18/1700</f>
        <v>0</v>
      </c>
      <c r="V18" s="624" t="s">
        <v>229</v>
      </c>
      <c r="W18" s="625">
        <f>IF(V18=Tablas!$B$2,Tablas!$C$2,VLOOKUP(V18,Tablas!$B$2:$C$13,2,FALSE))</f>
        <v>4</v>
      </c>
      <c r="X18" s="626">
        <f>VLOOKUP(W18,Tablas!$A$2:$C$13,3,FALSE)</f>
        <v>4</v>
      </c>
      <c r="Y18" s="627">
        <f t="shared" si="16"/>
        <v>0</v>
      </c>
      <c r="Z18" s="627" t="str">
        <f t="shared" si="17"/>
        <v/>
      </c>
      <c r="AA18" s="627">
        <f t="shared" si="18"/>
        <v>0</v>
      </c>
      <c r="AB18" s="627" t="str">
        <f t="shared" si="19"/>
        <v/>
      </c>
      <c r="AC18" s="627" t="str">
        <f t="shared" si="20"/>
        <v/>
      </c>
      <c r="AD18" s="628"/>
    </row>
    <row r="19" spans="1:30" s="524" customFormat="1" ht="14.45" customHeight="1" thickBot="1" x14ac:dyDescent="0.25">
      <c r="A19" s="822"/>
      <c r="B19" s="834"/>
      <c r="C19" s="441" t="s">
        <v>362</v>
      </c>
      <c r="D19" s="548"/>
      <c r="E19" s="635"/>
      <c r="F19" s="770"/>
      <c r="G19" s="636"/>
      <c r="H19" s="636"/>
      <c r="I19" s="637">
        <v>1</v>
      </c>
      <c r="J19" s="636"/>
      <c r="K19" s="637">
        <v>1</v>
      </c>
      <c r="L19" s="636"/>
      <c r="M19" s="636"/>
      <c r="N19" s="636"/>
      <c r="O19" s="636"/>
      <c r="P19" s="637">
        <v>1</v>
      </c>
      <c r="Q19" s="637">
        <v>1</v>
      </c>
      <c r="R19" s="638"/>
      <c r="S19" s="553">
        <f t="shared" si="21"/>
        <v>4</v>
      </c>
      <c r="T19" s="593">
        <f t="shared" si="15"/>
        <v>0</v>
      </c>
      <c r="U19" s="554">
        <f t="shared" si="22"/>
        <v>0</v>
      </c>
      <c r="V19" s="624" t="s">
        <v>229</v>
      </c>
      <c r="W19" s="625">
        <f>IF(V19=Tablas!$B$2,Tablas!$C$2,VLOOKUP(V19,Tablas!$B$2:$C$13,2,FALSE))</f>
        <v>4</v>
      </c>
      <c r="X19" s="626">
        <f>VLOOKUP(W19,Tablas!$A$2:$C$13,3,FALSE)</f>
        <v>4</v>
      </c>
      <c r="Y19" s="627">
        <f t="shared" si="16"/>
        <v>0</v>
      </c>
      <c r="Z19" s="627" t="str">
        <f t="shared" si="17"/>
        <v/>
      </c>
      <c r="AA19" s="627">
        <f t="shared" si="18"/>
        <v>0</v>
      </c>
      <c r="AB19" s="627" t="str">
        <f t="shared" si="19"/>
        <v/>
      </c>
      <c r="AC19" s="627" t="str">
        <f t="shared" si="20"/>
        <v/>
      </c>
      <c r="AD19" s="628"/>
    </row>
    <row r="20" spans="1:30" s="524" customFormat="1" ht="14.45" customHeight="1" thickBot="1" x14ac:dyDescent="0.25">
      <c r="A20" s="822"/>
      <c r="B20" s="834"/>
      <c r="C20" s="441" t="s">
        <v>363</v>
      </c>
      <c r="D20" s="548"/>
      <c r="E20" s="635" t="s">
        <v>73</v>
      </c>
      <c r="F20" s="770"/>
      <c r="G20" s="636"/>
      <c r="H20" s="636"/>
      <c r="I20" s="637">
        <v>1</v>
      </c>
      <c r="J20" s="636"/>
      <c r="K20" s="636"/>
      <c r="L20" s="636"/>
      <c r="M20" s="637">
        <v>1</v>
      </c>
      <c r="N20" s="636"/>
      <c r="O20" s="637">
        <v>1</v>
      </c>
      <c r="P20" s="636"/>
      <c r="Q20" s="636"/>
      <c r="R20" s="638"/>
      <c r="S20" s="553">
        <f t="shared" si="21"/>
        <v>3</v>
      </c>
      <c r="T20" s="593">
        <f t="shared" si="15"/>
        <v>0</v>
      </c>
      <c r="U20" s="554">
        <f t="shared" si="22"/>
        <v>0</v>
      </c>
      <c r="V20" s="624" t="s">
        <v>229</v>
      </c>
      <c r="W20" s="625">
        <f>IF(V20=Tablas!$B$2,Tablas!$C$2,VLOOKUP(V20,Tablas!$B$2:$C$13,2,FALSE))</f>
        <v>4</v>
      </c>
      <c r="X20" s="626">
        <f>VLOOKUP(W20,Tablas!$A$2:$C$13,3,FALSE)</f>
        <v>4</v>
      </c>
      <c r="Y20" s="627">
        <f t="shared" si="16"/>
        <v>0</v>
      </c>
      <c r="Z20" s="627" t="str">
        <f t="shared" si="17"/>
        <v/>
      </c>
      <c r="AA20" s="627">
        <f t="shared" si="18"/>
        <v>0</v>
      </c>
      <c r="AB20" s="627" t="str">
        <f t="shared" si="19"/>
        <v/>
      </c>
      <c r="AC20" s="627" t="str">
        <f t="shared" si="20"/>
        <v/>
      </c>
      <c r="AD20" s="628"/>
    </row>
    <row r="21" spans="1:30" s="524" customFormat="1" ht="14.45" customHeight="1" thickBot="1" x14ac:dyDescent="0.25">
      <c r="A21" s="822"/>
      <c r="B21" s="834"/>
      <c r="C21" s="441" t="s">
        <v>364</v>
      </c>
      <c r="D21" s="548"/>
      <c r="E21" s="635"/>
      <c r="F21" s="770"/>
      <c r="G21" s="636"/>
      <c r="H21" s="636"/>
      <c r="I21" s="637">
        <v>1</v>
      </c>
      <c r="J21" s="636"/>
      <c r="K21" s="636"/>
      <c r="L21" s="636"/>
      <c r="M21" s="637">
        <v>1</v>
      </c>
      <c r="N21" s="636"/>
      <c r="O21" s="637">
        <v>1</v>
      </c>
      <c r="P21" s="636"/>
      <c r="Q21" s="636"/>
      <c r="R21" s="638"/>
      <c r="S21" s="553">
        <f t="shared" si="21"/>
        <v>3</v>
      </c>
      <c r="T21" s="593">
        <f t="shared" si="15"/>
        <v>0</v>
      </c>
      <c r="U21" s="554">
        <f t="shared" si="22"/>
        <v>0</v>
      </c>
      <c r="V21" s="624" t="s">
        <v>229</v>
      </c>
      <c r="W21" s="625">
        <f>IF(V21=Tablas!$B$2,Tablas!$C$2,VLOOKUP(V21,Tablas!$B$2:$C$13,2,FALSE))</f>
        <v>4</v>
      </c>
      <c r="X21" s="626">
        <f>VLOOKUP(W21,Tablas!$A$2:$C$13,3,FALSE)</f>
        <v>4</v>
      </c>
      <c r="Y21" s="627">
        <f t="shared" si="16"/>
        <v>0</v>
      </c>
      <c r="Z21" s="627" t="str">
        <f t="shared" si="17"/>
        <v/>
      </c>
      <c r="AA21" s="627">
        <f t="shared" si="18"/>
        <v>0</v>
      </c>
      <c r="AB21" s="627" t="str">
        <f t="shared" si="19"/>
        <v/>
      </c>
      <c r="AC21" s="627" t="str">
        <f t="shared" si="20"/>
        <v/>
      </c>
      <c r="AD21" s="628"/>
    </row>
    <row r="22" spans="1:30" s="524" customFormat="1" ht="14.45" customHeight="1" thickBot="1" x14ac:dyDescent="0.25">
      <c r="A22" s="822"/>
      <c r="B22" s="834"/>
      <c r="C22" s="441" t="s">
        <v>365</v>
      </c>
      <c r="D22" s="563">
        <v>367.53</v>
      </c>
      <c r="E22" s="635" t="s">
        <v>73</v>
      </c>
      <c r="F22" s="770"/>
      <c r="G22" s="636"/>
      <c r="H22" s="636"/>
      <c r="I22" s="637">
        <v>1</v>
      </c>
      <c r="J22" s="636"/>
      <c r="K22" s="636"/>
      <c r="L22" s="636"/>
      <c r="M22" s="636"/>
      <c r="N22" s="636"/>
      <c r="O22" s="636"/>
      <c r="P22" s="636"/>
      <c r="Q22" s="636"/>
      <c r="R22" s="638"/>
      <c r="S22" s="553">
        <f>SUM(G22:R22)</f>
        <v>1</v>
      </c>
      <c r="T22" s="593">
        <f t="shared" si="15"/>
        <v>0</v>
      </c>
      <c r="U22" s="554">
        <f>T22/1700</f>
        <v>0</v>
      </c>
      <c r="V22" s="624" t="s">
        <v>229</v>
      </c>
      <c r="W22" s="625">
        <f>IF(V22=Tablas!$B$2,Tablas!$C$2,VLOOKUP(V22,Tablas!$B$2:$C$13,2,FALSE))</f>
        <v>4</v>
      </c>
      <c r="X22" s="626">
        <f>VLOOKUP(W22,Tablas!$A$2:$C$13,3,FALSE)</f>
        <v>4</v>
      </c>
      <c r="Y22" s="627">
        <f t="shared" si="16"/>
        <v>0</v>
      </c>
      <c r="Z22" s="627" t="str">
        <f t="shared" si="17"/>
        <v/>
      </c>
      <c r="AA22" s="627">
        <f t="shared" si="18"/>
        <v>0</v>
      </c>
      <c r="AB22" s="627" t="str">
        <f t="shared" si="19"/>
        <v/>
      </c>
      <c r="AC22" s="627" t="str">
        <f t="shared" si="20"/>
        <v/>
      </c>
      <c r="AD22" s="628"/>
    </row>
    <row r="23" spans="1:30" s="524" customFormat="1" ht="14.45" customHeight="1" thickBot="1" x14ac:dyDescent="0.25">
      <c r="A23" s="822"/>
      <c r="B23" s="834"/>
      <c r="C23" s="441" t="s">
        <v>366</v>
      </c>
      <c r="D23" s="548">
        <v>31</v>
      </c>
      <c r="E23" s="635" t="s">
        <v>84</v>
      </c>
      <c r="F23" s="770"/>
      <c r="G23" s="636"/>
      <c r="H23" s="636"/>
      <c r="I23" s="637">
        <v>1</v>
      </c>
      <c r="J23" s="636"/>
      <c r="K23" s="636"/>
      <c r="L23" s="636"/>
      <c r="M23" s="636"/>
      <c r="N23" s="636"/>
      <c r="O23" s="636"/>
      <c r="P23" s="636"/>
      <c r="Q23" s="636"/>
      <c r="R23" s="638"/>
      <c r="S23" s="553">
        <f>SUM(G23:R23)</f>
        <v>1</v>
      </c>
      <c r="T23" s="593">
        <f t="shared" si="15"/>
        <v>0</v>
      </c>
      <c r="U23" s="572">
        <f>T23/1700</f>
        <v>0</v>
      </c>
      <c r="V23" s="624" t="s">
        <v>229</v>
      </c>
      <c r="W23" s="625">
        <f>IF(V23=Tablas!$B$2,Tablas!$C$2,VLOOKUP(V23,Tablas!$B$2:$C$13,2,FALSE))</f>
        <v>4</v>
      </c>
      <c r="X23" s="626">
        <f>VLOOKUP(W23,Tablas!$A$2:$C$13,3,FALSE)</f>
        <v>4</v>
      </c>
      <c r="Y23" s="627">
        <f t="shared" si="16"/>
        <v>0</v>
      </c>
      <c r="Z23" s="627" t="str">
        <f t="shared" si="17"/>
        <v/>
      </c>
      <c r="AA23" s="627">
        <f t="shared" si="18"/>
        <v>0</v>
      </c>
      <c r="AB23" s="627" t="str">
        <f t="shared" si="19"/>
        <v/>
      </c>
      <c r="AC23" s="627" t="str">
        <f t="shared" si="20"/>
        <v/>
      </c>
      <c r="AD23" s="628"/>
    </row>
    <row r="24" spans="1:30" s="524" customFormat="1" ht="14.45" customHeight="1" thickBot="1" x14ac:dyDescent="0.25">
      <c r="A24" s="822"/>
      <c r="B24" s="834"/>
      <c r="C24" s="460" t="s">
        <v>367</v>
      </c>
      <c r="D24" s="639"/>
      <c r="E24" s="464"/>
      <c r="F24" s="464"/>
      <c r="G24" s="464"/>
      <c r="H24" s="464"/>
      <c r="I24" s="639"/>
      <c r="J24" s="464"/>
      <c r="K24" s="464"/>
      <c r="L24" s="464"/>
      <c r="M24" s="464"/>
      <c r="N24" s="464"/>
      <c r="O24" s="464"/>
      <c r="P24" s="464"/>
      <c r="Q24" s="464"/>
      <c r="R24" s="640"/>
      <c r="S24" s="576"/>
      <c r="T24" s="577">
        <f>SUM(T15:T23)</f>
        <v>0</v>
      </c>
      <c r="U24" s="577">
        <f>SUM(U15:U23)</f>
        <v>0</v>
      </c>
      <c r="V24" s="576"/>
      <c r="W24" s="576"/>
      <c r="X24" s="576"/>
      <c r="Y24" s="577">
        <f t="shared" ref="Y24" si="23">SUM(Y15:Y23)</f>
        <v>0</v>
      </c>
      <c r="Z24" s="577">
        <f>SUM(Z15:Z23)</f>
        <v>0</v>
      </c>
      <c r="AA24" s="577">
        <f>SUM(AA15:AA23)</f>
        <v>0</v>
      </c>
      <c r="AB24" s="577">
        <f>SUM(AB15:AB23)</f>
        <v>0</v>
      </c>
      <c r="AC24" s="577">
        <f>SUM(AC15:AC23)</f>
        <v>0</v>
      </c>
      <c r="AD24" s="577">
        <f>SUM(AD15:AD23)</f>
        <v>0</v>
      </c>
    </row>
    <row r="25" spans="1:30" s="524" customFormat="1" ht="15.75" thickBot="1" x14ac:dyDescent="0.25">
      <c r="A25" s="822"/>
      <c r="B25" s="641"/>
      <c r="C25" s="461" t="s">
        <v>368</v>
      </c>
      <c r="D25" s="642"/>
      <c r="E25" s="643"/>
      <c r="F25" s="644"/>
      <c r="G25" s="579"/>
      <c r="H25" s="579"/>
      <c r="I25" s="645"/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81">
        <f>SUM(T24)</f>
        <v>0</v>
      </c>
      <c r="U25" s="581">
        <f>SUM(U24)</f>
        <v>0</v>
      </c>
      <c r="V25" s="579"/>
      <c r="W25" s="582"/>
      <c r="X25" s="582"/>
      <c r="Y25" s="581">
        <f t="shared" ref="Y25" si="24">SUM(Y24)</f>
        <v>0</v>
      </c>
      <c r="Z25" s="581">
        <f t="shared" ref="Z25:AD25" si="25">SUM(Z24)</f>
        <v>0</v>
      </c>
      <c r="AA25" s="581">
        <f t="shared" si="25"/>
        <v>0</v>
      </c>
      <c r="AB25" s="581">
        <f t="shared" si="25"/>
        <v>0</v>
      </c>
      <c r="AC25" s="581">
        <f t="shared" si="25"/>
        <v>0</v>
      </c>
      <c r="AD25" s="581">
        <f t="shared" si="25"/>
        <v>0</v>
      </c>
    </row>
    <row r="26" spans="1:30" s="524" customFormat="1" ht="15" customHeight="1" thickBot="1" x14ac:dyDescent="0.25">
      <c r="A26" s="822" t="s">
        <v>306</v>
      </c>
      <c r="B26" s="834" t="s">
        <v>360</v>
      </c>
      <c r="C26" s="459" t="s">
        <v>369</v>
      </c>
      <c r="D26" s="646">
        <v>0</v>
      </c>
      <c r="E26" s="647" t="s">
        <v>73</v>
      </c>
      <c r="F26" s="770"/>
      <c r="G26" s="542"/>
      <c r="H26" s="542"/>
      <c r="I26" s="648">
        <v>1</v>
      </c>
      <c r="J26" s="542"/>
      <c r="K26" s="542"/>
      <c r="L26" s="542"/>
      <c r="M26" s="542"/>
      <c r="N26" s="542"/>
      <c r="O26" s="542"/>
      <c r="P26" s="542"/>
      <c r="Q26" s="542"/>
      <c r="R26" s="544"/>
      <c r="S26" s="545">
        <f>SUM(G26:R26)</f>
        <v>1</v>
      </c>
      <c r="T26" s="593">
        <f t="shared" ref="T26:T34" si="26">IF($F26=0,0,($D26/$F26)*$S26)</f>
        <v>0</v>
      </c>
      <c r="U26" s="546">
        <f>T26/1700</f>
        <v>0</v>
      </c>
      <c r="V26" s="624" t="s">
        <v>229</v>
      </c>
      <c r="W26" s="625">
        <f>IF(V26=Tablas!$B$2,Tablas!$C$2,VLOOKUP(V26,Tablas!$B$2:$C$13,2,FALSE))</f>
        <v>4</v>
      </c>
      <c r="X26" s="626">
        <f>VLOOKUP(W26,Tablas!$A$2:$C$13,3,FALSE)</f>
        <v>4</v>
      </c>
      <c r="Y26" s="627">
        <f t="shared" ref="Y26:Y34" si="27">+AA26</f>
        <v>0</v>
      </c>
      <c r="Z26" s="627" t="str">
        <f t="shared" ref="Z26:Z34" si="28">IF($W26=3,($T26),"")</f>
        <v/>
      </c>
      <c r="AA26" s="627">
        <f t="shared" ref="AA26:AA34" si="29">IF($W26=4,($T26),"")/2</f>
        <v>0</v>
      </c>
      <c r="AB26" s="627" t="str">
        <f t="shared" ref="AB26:AB34" si="30">IF($W26=5,($T26),"")</f>
        <v/>
      </c>
      <c r="AC26" s="627" t="str">
        <f t="shared" ref="AC26:AC34" si="31">IF($W26=6,($T26),"")</f>
        <v/>
      </c>
      <c r="AD26" s="628"/>
    </row>
    <row r="27" spans="1:30" s="524" customFormat="1" ht="14.45" customHeight="1" thickBot="1" x14ac:dyDescent="0.25">
      <c r="A27" s="822"/>
      <c r="B27" s="834"/>
      <c r="C27" s="437" t="s">
        <v>243</v>
      </c>
      <c r="D27" s="563">
        <v>250</v>
      </c>
      <c r="E27" s="630" t="s">
        <v>73</v>
      </c>
      <c r="F27" s="770"/>
      <c r="G27" s="631"/>
      <c r="H27" s="631"/>
      <c r="I27" s="632">
        <v>1</v>
      </c>
      <c r="J27" s="631"/>
      <c r="K27" s="631"/>
      <c r="L27" s="631"/>
      <c r="M27" s="631"/>
      <c r="N27" s="631"/>
      <c r="O27" s="631"/>
      <c r="P27" s="631"/>
      <c r="Q27" s="631"/>
      <c r="R27" s="633"/>
      <c r="S27" s="473">
        <f>SUM(G27:R27)</f>
        <v>1</v>
      </c>
      <c r="T27" s="593">
        <f t="shared" si="26"/>
        <v>0</v>
      </c>
      <c r="U27" s="634">
        <f>T27/1700</f>
        <v>0</v>
      </c>
      <c r="V27" s="624" t="s">
        <v>229</v>
      </c>
      <c r="W27" s="625">
        <f>IF(V27=Tablas!$B$2,Tablas!$C$2,VLOOKUP(V27,Tablas!$B$2:$C$13,2,FALSE))</f>
        <v>4</v>
      </c>
      <c r="X27" s="626">
        <f>VLOOKUP(W27,Tablas!$A$2:$C$13,3,FALSE)</f>
        <v>4</v>
      </c>
      <c r="Y27" s="627">
        <f t="shared" si="27"/>
        <v>0</v>
      </c>
      <c r="Z27" s="627" t="str">
        <f t="shared" si="28"/>
        <v/>
      </c>
      <c r="AA27" s="627">
        <f t="shared" si="29"/>
        <v>0</v>
      </c>
      <c r="AB27" s="627" t="str">
        <f t="shared" si="30"/>
        <v/>
      </c>
      <c r="AC27" s="627" t="str">
        <f t="shared" si="31"/>
        <v/>
      </c>
      <c r="AD27" s="628"/>
    </row>
    <row r="28" spans="1:30" s="524" customFormat="1" ht="15" customHeight="1" thickBot="1" x14ac:dyDescent="0.25">
      <c r="A28" s="822"/>
      <c r="B28" s="834"/>
      <c r="C28" s="441" t="s">
        <v>345</v>
      </c>
      <c r="D28" s="548">
        <v>349</v>
      </c>
      <c r="E28" s="635" t="s">
        <v>73</v>
      </c>
      <c r="F28" s="770"/>
      <c r="G28" s="636"/>
      <c r="H28" s="636"/>
      <c r="I28" s="637">
        <v>1</v>
      </c>
      <c r="J28" s="636"/>
      <c r="K28" s="636"/>
      <c r="L28" s="636"/>
      <c r="M28" s="636"/>
      <c r="N28" s="636"/>
      <c r="O28" s="636"/>
      <c r="P28" s="636"/>
      <c r="Q28" s="636"/>
      <c r="R28" s="638"/>
      <c r="S28" s="553">
        <f>SUM(G28:R28)</f>
        <v>1</v>
      </c>
      <c r="T28" s="593">
        <f t="shared" si="26"/>
        <v>0</v>
      </c>
      <c r="U28" s="554">
        <f>T28/1700</f>
        <v>0</v>
      </c>
      <c r="V28" s="624" t="s">
        <v>229</v>
      </c>
      <c r="W28" s="625">
        <f>IF(V28=Tablas!$B$2,Tablas!$C$2,VLOOKUP(V28,Tablas!$B$2:$C$13,2,FALSE))</f>
        <v>4</v>
      </c>
      <c r="X28" s="626">
        <f>VLOOKUP(W28,Tablas!$A$2:$C$13,3,FALSE)</f>
        <v>4</v>
      </c>
      <c r="Y28" s="627">
        <f t="shared" si="27"/>
        <v>0</v>
      </c>
      <c r="Z28" s="627" t="str">
        <f t="shared" si="28"/>
        <v/>
      </c>
      <c r="AA28" s="627">
        <f t="shared" si="29"/>
        <v>0</v>
      </c>
      <c r="AB28" s="627" t="str">
        <f t="shared" si="30"/>
        <v/>
      </c>
      <c r="AC28" s="627" t="str">
        <f t="shared" si="31"/>
        <v/>
      </c>
      <c r="AD28" s="628"/>
    </row>
    <row r="29" spans="1:30" s="524" customFormat="1" ht="14.45" customHeight="1" thickBot="1" x14ac:dyDescent="0.25">
      <c r="A29" s="822"/>
      <c r="B29" s="834"/>
      <c r="C29" s="441" t="s">
        <v>361</v>
      </c>
      <c r="D29" s="548"/>
      <c r="E29" s="635" t="s">
        <v>73</v>
      </c>
      <c r="F29" s="770"/>
      <c r="G29" s="636"/>
      <c r="H29" s="636"/>
      <c r="I29" s="637">
        <v>1</v>
      </c>
      <c r="J29" s="636"/>
      <c r="K29" s="637">
        <v>1</v>
      </c>
      <c r="L29" s="636"/>
      <c r="M29" s="636"/>
      <c r="N29" s="636"/>
      <c r="O29" s="636"/>
      <c r="P29" s="637">
        <v>2</v>
      </c>
      <c r="Q29" s="637">
        <v>1</v>
      </c>
      <c r="R29" s="638"/>
      <c r="S29" s="553">
        <f t="shared" ref="S29:S32" si="32">SUM(G29:R29)</f>
        <v>5</v>
      </c>
      <c r="T29" s="593">
        <f t="shared" si="26"/>
        <v>0</v>
      </c>
      <c r="U29" s="554">
        <f t="shared" ref="U29:U32" si="33">T29/1700</f>
        <v>0</v>
      </c>
      <c r="V29" s="624" t="s">
        <v>229</v>
      </c>
      <c r="W29" s="625">
        <f>IF(V29=Tablas!$B$2,Tablas!$C$2,VLOOKUP(V29,Tablas!$B$2:$C$13,2,FALSE))</f>
        <v>4</v>
      </c>
      <c r="X29" s="626">
        <f>VLOOKUP(W29,Tablas!$A$2:$C$13,3,FALSE)</f>
        <v>4</v>
      </c>
      <c r="Y29" s="627">
        <f t="shared" si="27"/>
        <v>0</v>
      </c>
      <c r="Z29" s="627" t="str">
        <f t="shared" si="28"/>
        <v/>
      </c>
      <c r="AA29" s="627">
        <f t="shared" si="29"/>
        <v>0</v>
      </c>
      <c r="AB29" s="627" t="str">
        <f t="shared" si="30"/>
        <v/>
      </c>
      <c r="AC29" s="627" t="str">
        <f t="shared" si="31"/>
        <v/>
      </c>
      <c r="AD29" s="628"/>
    </row>
    <row r="30" spans="1:30" s="524" customFormat="1" ht="14.45" customHeight="1" thickBot="1" x14ac:dyDescent="0.25">
      <c r="A30" s="822"/>
      <c r="B30" s="834"/>
      <c r="C30" s="441" t="s">
        <v>362</v>
      </c>
      <c r="D30" s="548"/>
      <c r="E30" s="635"/>
      <c r="F30" s="770"/>
      <c r="G30" s="636"/>
      <c r="H30" s="636"/>
      <c r="I30" s="637">
        <v>1</v>
      </c>
      <c r="J30" s="636"/>
      <c r="K30" s="637">
        <v>1</v>
      </c>
      <c r="L30" s="636"/>
      <c r="M30" s="636"/>
      <c r="N30" s="636"/>
      <c r="O30" s="636"/>
      <c r="P30" s="637">
        <v>1</v>
      </c>
      <c r="Q30" s="637">
        <v>1</v>
      </c>
      <c r="R30" s="638"/>
      <c r="S30" s="553">
        <f t="shared" si="32"/>
        <v>4</v>
      </c>
      <c r="T30" s="593">
        <f t="shared" si="26"/>
        <v>0</v>
      </c>
      <c r="U30" s="554">
        <f t="shared" si="33"/>
        <v>0</v>
      </c>
      <c r="V30" s="624" t="s">
        <v>229</v>
      </c>
      <c r="W30" s="625">
        <f>IF(V30=Tablas!$B$2,Tablas!$C$2,VLOOKUP(V30,Tablas!$B$2:$C$13,2,FALSE))</f>
        <v>4</v>
      </c>
      <c r="X30" s="626">
        <f>VLOOKUP(W30,Tablas!$A$2:$C$13,3,FALSE)</f>
        <v>4</v>
      </c>
      <c r="Y30" s="627">
        <f t="shared" si="27"/>
        <v>0</v>
      </c>
      <c r="Z30" s="627" t="str">
        <f t="shared" si="28"/>
        <v/>
      </c>
      <c r="AA30" s="627">
        <f t="shared" si="29"/>
        <v>0</v>
      </c>
      <c r="AB30" s="627" t="str">
        <f t="shared" si="30"/>
        <v/>
      </c>
      <c r="AC30" s="627" t="str">
        <f t="shared" si="31"/>
        <v/>
      </c>
      <c r="AD30" s="628"/>
    </row>
    <row r="31" spans="1:30" s="524" customFormat="1" ht="14.45" customHeight="1" thickBot="1" x14ac:dyDescent="0.25">
      <c r="A31" s="822"/>
      <c r="B31" s="834"/>
      <c r="C31" s="441" t="s">
        <v>363</v>
      </c>
      <c r="D31" s="548"/>
      <c r="E31" s="635" t="s">
        <v>73</v>
      </c>
      <c r="F31" s="770"/>
      <c r="G31" s="636"/>
      <c r="H31" s="636"/>
      <c r="I31" s="637">
        <v>1</v>
      </c>
      <c r="J31" s="636"/>
      <c r="K31" s="636"/>
      <c r="L31" s="636"/>
      <c r="M31" s="637">
        <v>1</v>
      </c>
      <c r="N31" s="636"/>
      <c r="O31" s="637">
        <v>1</v>
      </c>
      <c r="P31" s="636"/>
      <c r="Q31" s="636"/>
      <c r="R31" s="638"/>
      <c r="S31" s="553">
        <f t="shared" si="32"/>
        <v>3</v>
      </c>
      <c r="T31" s="593">
        <f t="shared" si="26"/>
        <v>0</v>
      </c>
      <c r="U31" s="554">
        <f t="shared" si="33"/>
        <v>0</v>
      </c>
      <c r="V31" s="624" t="s">
        <v>229</v>
      </c>
      <c r="W31" s="625">
        <f>IF(V31=Tablas!$B$2,Tablas!$C$2,VLOOKUP(V31,Tablas!$B$2:$C$13,2,FALSE))</f>
        <v>4</v>
      </c>
      <c r="X31" s="626">
        <f>VLOOKUP(W31,Tablas!$A$2:$C$13,3,FALSE)</f>
        <v>4</v>
      </c>
      <c r="Y31" s="627">
        <f t="shared" si="27"/>
        <v>0</v>
      </c>
      <c r="Z31" s="627" t="str">
        <f t="shared" si="28"/>
        <v/>
      </c>
      <c r="AA31" s="627">
        <f t="shared" si="29"/>
        <v>0</v>
      </c>
      <c r="AB31" s="627" t="str">
        <f t="shared" si="30"/>
        <v/>
      </c>
      <c r="AC31" s="627" t="str">
        <f t="shared" si="31"/>
        <v/>
      </c>
      <c r="AD31" s="628"/>
    </row>
    <row r="32" spans="1:30" s="524" customFormat="1" ht="14.45" customHeight="1" thickBot="1" x14ac:dyDescent="0.25">
      <c r="A32" s="822"/>
      <c r="B32" s="834"/>
      <c r="C32" s="441" t="s">
        <v>364</v>
      </c>
      <c r="D32" s="548"/>
      <c r="E32" s="635"/>
      <c r="F32" s="770"/>
      <c r="G32" s="636"/>
      <c r="H32" s="636"/>
      <c r="I32" s="637">
        <v>1</v>
      </c>
      <c r="J32" s="636"/>
      <c r="K32" s="636"/>
      <c r="L32" s="636"/>
      <c r="M32" s="637">
        <v>1</v>
      </c>
      <c r="N32" s="636"/>
      <c r="O32" s="637">
        <v>1</v>
      </c>
      <c r="P32" s="636"/>
      <c r="Q32" s="636"/>
      <c r="R32" s="638"/>
      <c r="S32" s="553">
        <f t="shared" si="32"/>
        <v>3</v>
      </c>
      <c r="T32" s="593">
        <f t="shared" si="26"/>
        <v>0</v>
      </c>
      <c r="U32" s="554">
        <f t="shared" si="33"/>
        <v>0</v>
      </c>
      <c r="V32" s="624" t="s">
        <v>229</v>
      </c>
      <c r="W32" s="625">
        <f>IF(V32=Tablas!$B$2,Tablas!$C$2,VLOOKUP(V32,Tablas!$B$2:$C$13,2,FALSE))</f>
        <v>4</v>
      </c>
      <c r="X32" s="626">
        <f>VLOOKUP(W32,Tablas!$A$2:$C$13,3,FALSE)</f>
        <v>4</v>
      </c>
      <c r="Y32" s="627">
        <f t="shared" si="27"/>
        <v>0</v>
      </c>
      <c r="Z32" s="627" t="str">
        <f t="shared" si="28"/>
        <v/>
      </c>
      <c r="AA32" s="627">
        <f t="shared" si="29"/>
        <v>0</v>
      </c>
      <c r="AB32" s="627" t="str">
        <f t="shared" si="30"/>
        <v/>
      </c>
      <c r="AC32" s="627" t="str">
        <f t="shared" si="31"/>
        <v/>
      </c>
      <c r="AD32" s="628"/>
    </row>
    <row r="33" spans="1:30" s="524" customFormat="1" ht="14.45" customHeight="1" thickBot="1" x14ac:dyDescent="0.25">
      <c r="A33" s="822"/>
      <c r="B33" s="834"/>
      <c r="C33" s="441" t="s">
        <v>365</v>
      </c>
      <c r="D33" s="563">
        <v>10</v>
      </c>
      <c r="E33" s="635" t="s">
        <v>73</v>
      </c>
      <c r="F33" s="770"/>
      <c r="G33" s="636"/>
      <c r="H33" s="636"/>
      <c r="I33" s="637">
        <v>1</v>
      </c>
      <c r="J33" s="636"/>
      <c r="K33" s="636"/>
      <c r="L33" s="636"/>
      <c r="M33" s="636"/>
      <c r="N33" s="636"/>
      <c r="O33" s="636"/>
      <c r="P33" s="636"/>
      <c r="Q33" s="636"/>
      <c r="R33" s="638"/>
      <c r="S33" s="553">
        <f>SUM(G33:R33)</f>
        <v>1</v>
      </c>
      <c r="T33" s="593">
        <f t="shared" si="26"/>
        <v>0</v>
      </c>
      <c r="U33" s="554">
        <f>T33/1700</f>
        <v>0</v>
      </c>
      <c r="V33" s="624" t="s">
        <v>229</v>
      </c>
      <c r="W33" s="625">
        <f>IF(V33=Tablas!$B$2,Tablas!$C$2,VLOOKUP(V33,Tablas!$B$2:$C$13,2,FALSE))</f>
        <v>4</v>
      </c>
      <c r="X33" s="626">
        <f>VLOOKUP(W33,Tablas!$A$2:$C$13,3,FALSE)</f>
        <v>4</v>
      </c>
      <c r="Y33" s="627">
        <f t="shared" si="27"/>
        <v>0</v>
      </c>
      <c r="Z33" s="627" t="str">
        <f t="shared" si="28"/>
        <v/>
      </c>
      <c r="AA33" s="627">
        <f t="shared" si="29"/>
        <v>0</v>
      </c>
      <c r="AB33" s="627" t="str">
        <f t="shared" si="30"/>
        <v/>
      </c>
      <c r="AC33" s="627" t="str">
        <f t="shared" si="31"/>
        <v/>
      </c>
      <c r="AD33" s="628"/>
    </row>
    <row r="34" spans="1:30" s="524" customFormat="1" ht="14.45" customHeight="1" thickBot="1" x14ac:dyDescent="0.25">
      <c r="A34" s="822"/>
      <c r="B34" s="834"/>
      <c r="C34" s="441" t="s">
        <v>366</v>
      </c>
      <c r="D34" s="563">
        <v>0</v>
      </c>
      <c r="E34" s="635" t="s">
        <v>84</v>
      </c>
      <c r="F34" s="770"/>
      <c r="G34" s="636"/>
      <c r="H34" s="636"/>
      <c r="I34" s="637">
        <v>1</v>
      </c>
      <c r="J34" s="636"/>
      <c r="K34" s="636"/>
      <c r="L34" s="636"/>
      <c r="M34" s="636"/>
      <c r="N34" s="636"/>
      <c r="O34" s="636"/>
      <c r="P34" s="636"/>
      <c r="Q34" s="636"/>
      <c r="R34" s="638"/>
      <c r="S34" s="553">
        <f>SUM(G34:R34)</f>
        <v>1</v>
      </c>
      <c r="T34" s="593">
        <f t="shared" si="26"/>
        <v>0</v>
      </c>
      <c r="U34" s="572">
        <f>T34/1700</f>
        <v>0</v>
      </c>
      <c r="V34" s="624" t="s">
        <v>229</v>
      </c>
      <c r="W34" s="625">
        <f>IF(V34=Tablas!$B$2,Tablas!$C$2,VLOOKUP(V34,Tablas!$B$2:$C$13,2,FALSE))</f>
        <v>4</v>
      </c>
      <c r="X34" s="626">
        <f>VLOOKUP(W34,Tablas!$A$2:$C$13,3,FALSE)</f>
        <v>4</v>
      </c>
      <c r="Y34" s="627">
        <f t="shared" si="27"/>
        <v>0</v>
      </c>
      <c r="Z34" s="627" t="str">
        <f t="shared" si="28"/>
        <v/>
      </c>
      <c r="AA34" s="627">
        <f t="shared" si="29"/>
        <v>0</v>
      </c>
      <c r="AB34" s="627" t="str">
        <f t="shared" si="30"/>
        <v/>
      </c>
      <c r="AC34" s="627" t="str">
        <f t="shared" si="31"/>
        <v/>
      </c>
      <c r="AD34" s="628"/>
    </row>
    <row r="35" spans="1:30" s="524" customFormat="1" ht="14.45" customHeight="1" thickBot="1" x14ac:dyDescent="0.25">
      <c r="A35" s="822"/>
      <c r="B35" s="834"/>
      <c r="C35" s="460" t="s">
        <v>367</v>
      </c>
      <c r="D35" s="639"/>
      <c r="E35" s="464"/>
      <c r="F35" s="464"/>
      <c r="G35" s="464"/>
      <c r="H35" s="464"/>
      <c r="I35" s="639"/>
      <c r="J35" s="464"/>
      <c r="K35" s="464"/>
      <c r="L35" s="464"/>
      <c r="M35" s="464"/>
      <c r="N35" s="464"/>
      <c r="O35" s="464"/>
      <c r="P35" s="464"/>
      <c r="Q35" s="464"/>
      <c r="R35" s="640"/>
      <c r="S35" s="576"/>
      <c r="T35" s="577">
        <f>SUM(T26:T34)</f>
        <v>0</v>
      </c>
      <c r="U35" s="577">
        <f>SUM(U26:U34)</f>
        <v>0</v>
      </c>
      <c r="V35" s="576"/>
      <c r="W35" s="576"/>
      <c r="X35" s="576"/>
      <c r="Y35" s="577">
        <f t="shared" ref="Y35" si="34">SUM(Y26:Y34)</f>
        <v>0</v>
      </c>
      <c r="Z35" s="577">
        <f>SUM(Z26:Z34)</f>
        <v>0</v>
      </c>
      <c r="AA35" s="577">
        <f>SUM(AA26:AA34)</f>
        <v>0</v>
      </c>
      <c r="AB35" s="577">
        <f>SUM(AB26:AB34)</f>
        <v>0</v>
      </c>
      <c r="AC35" s="577">
        <f>SUM(AC26:AC34)</f>
        <v>0</v>
      </c>
      <c r="AD35" s="577">
        <f>SUM(AD26:AD34)</f>
        <v>0</v>
      </c>
    </row>
    <row r="36" spans="1:30" s="524" customFormat="1" ht="15.75" thickBot="1" x14ac:dyDescent="0.25">
      <c r="A36" s="822"/>
      <c r="B36" s="641"/>
      <c r="C36" s="461" t="s">
        <v>368</v>
      </c>
      <c r="D36" s="642"/>
      <c r="E36" s="643"/>
      <c r="F36" s="644"/>
      <c r="G36" s="579"/>
      <c r="H36" s="579"/>
      <c r="I36" s="645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81">
        <f>SUM(T35)</f>
        <v>0</v>
      </c>
      <c r="U36" s="581">
        <f>SUM(U35)</f>
        <v>0</v>
      </c>
      <c r="V36" s="579"/>
      <c r="W36" s="582"/>
      <c r="X36" s="582"/>
      <c r="Y36" s="581">
        <f t="shared" ref="Y36" si="35">SUM(Y35)</f>
        <v>0</v>
      </c>
      <c r="Z36" s="581">
        <f t="shared" ref="Z36:AD36" si="36">SUM(Z35)</f>
        <v>0</v>
      </c>
      <c r="AA36" s="581">
        <f t="shared" si="36"/>
        <v>0</v>
      </c>
      <c r="AB36" s="581">
        <f t="shared" si="36"/>
        <v>0</v>
      </c>
      <c r="AC36" s="581">
        <f t="shared" si="36"/>
        <v>0</v>
      </c>
      <c r="AD36" s="581">
        <f t="shared" si="36"/>
        <v>0</v>
      </c>
    </row>
    <row r="37" spans="1:30" s="524" customFormat="1" ht="15" customHeight="1" thickBot="1" x14ac:dyDescent="0.25">
      <c r="A37" s="822" t="s">
        <v>297</v>
      </c>
      <c r="B37" s="834" t="s">
        <v>360</v>
      </c>
      <c r="C37" s="459" t="s">
        <v>369</v>
      </c>
      <c r="D37" s="646">
        <v>0</v>
      </c>
      <c r="E37" s="647" t="s">
        <v>73</v>
      </c>
      <c r="F37" s="770"/>
      <c r="G37" s="542"/>
      <c r="H37" s="542"/>
      <c r="I37" s="648">
        <v>1</v>
      </c>
      <c r="J37" s="542"/>
      <c r="K37" s="542"/>
      <c r="L37" s="542"/>
      <c r="M37" s="542"/>
      <c r="N37" s="542"/>
      <c r="O37" s="542"/>
      <c r="P37" s="542"/>
      <c r="Q37" s="542"/>
      <c r="R37" s="544"/>
      <c r="S37" s="545">
        <f>SUM(G37:R37)</f>
        <v>1</v>
      </c>
      <c r="T37" s="593">
        <f t="shared" ref="T37:T45" si="37">IF($F37=0,0,($D37/$F37)*$S37)</f>
        <v>0</v>
      </c>
      <c r="U37" s="546">
        <f>T37/1700</f>
        <v>0</v>
      </c>
      <c r="V37" s="624" t="s">
        <v>229</v>
      </c>
      <c r="W37" s="625">
        <f>IF(V37=Tablas!$B$2,Tablas!$C$2,VLOOKUP(V37,Tablas!$B$2:$C$13,2,FALSE))</f>
        <v>4</v>
      </c>
      <c r="X37" s="626">
        <f>VLOOKUP(W37,Tablas!$A$2:$C$13,3,FALSE)</f>
        <v>4</v>
      </c>
      <c r="Y37" s="627">
        <f t="shared" ref="Y37:Y45" si="38">+AA37</f>
        <v>0</v>
      </c>
      <c r="Z37" s="627" t="str">
        <f t="shared" ref="Z37:Z45" si="39">IF($W37=3,($T37),"")</f>
        <v/>
      </c>
      <c r="AA37" s="627">
        <f t="shared" ref="AA37:AA45" si="40">IF($W37=4,($T37),"")/2</f>
        <v>0</v>
      </c>
      <c r="AB37" s="627" t="str">
        <f t="shared" ref="AB37:AB45" si="41">IF($W37=5,($T37),"")</f>
        <v/>
      </c>
      <c r="AC37" s="627" t="str">
        <f t="shared" ref="AC37:AC45" si="42">IF($W37=6,($T37),"")</f>
        <v/>
      </c>
      <c r="AD37" s="628"/>
    </row>
    <row r="38" spans="1:30" s="524" customFormat="1" ht="14.45" customHeight="1" thickBot="1" x14ac:dyDescent="0.25">
      <c r="A38" s="822"/>
      <c r="B38" s="834"/>
      <c r="C38" s="437" t="s">
        <v>243</v>
      </c>
      <c r="D38" s="629">
        <v>500</v>
      </c>
      <c r="E38" s="630" t="s">
        <v>73</v>
      </c>
      <c r="F38" s="770"/>
      <c r="G38" s="631"/>
      <c r="H38" s="631"/>
      <c r="I38" s="632">
        <v>1</v>
      </c>
      <c r="J38" s="631"/>
      <c r="K38" s="631"/>
      <c r="L38" s="631"/>
      <c r="M38" s="631"/>
      <c r="N38" s="631"/>
      <c r="O38" s="631"/>
      <c r="P38" s="631"/>
      <c r="Q38" s="631"/>
      <c r="R38" s="633"/>
      <c r="S38" s="473">
        <f>SUM(G38:R38)</f>
        <v>1</v>
      </c>
      <c r="T38" s="593">
        <f t="shared" si="37"/>
        <v>0</v>
      </c>
      <c r="U38" s="634">
        <f>T38/1700</f>
        <v>0</v>
      </c>
      <c r="V38" s="624" t="s">
        <v>229</v>
      </c>
      <c r="W38" s="625">
        <f>IF(V38=Tablas!$B$2,Tablas!$C$2,VLOOKUP(V38,Tablas!$B$2:$C$13,2,FALSE))</f>
        <v>4</v>
      </c>
      <c r="X38" s="626">
        <f>VLOOKUP(W38,Tablas!$A$2:$C$13,3,FALSE)</f>
        <v>4</v>
      </c>
      <c r="Y38" s="627">
        <f t="shared" si="38"/>
        <v>0</v>
      </c>
      <c r="Z38" s="627" t="str">
        <f t="shared" si="39"/>
        <v/>
      </c>
      <c r="AA38" s="627">
        <f t="shared" si="40"/>
        <v>0</v>
      </c>
      <c r="AB38" s="627" t="str">
        <f t="shared" si="41"/>
        <v/>
      </c>
      <c r="AC38" s="627" t="str">
        <f t="shared" si="42"/>
        <v/>
      </c>
      <c r="AD38" s="628"/>
    </row>
    <row r="39" spans="1:30" s="524" customFormat="1" ht="15.75" customHeight="1" thickBot="1" x14ac:dyDescent="0.25">
      <c r="A39" s="822"/>
      <c r="B39" s="834"/>
      <c r="C39" s="441" t="s">
        <v>345</v>
      </c>
      <c r="D39" s="548">
        <v>389</v>
      </c>
      <c r="E39" s="635" t="s">
        <v>73</v>
      </c>
      <c r="F39" s="770"/>
      <c r="G39" s="636"/>
      <c r="H39" s="636"/>
      <c r="I39" s="637">
        <v>1</v>
      </c>
      <c r="J39" s="636"/>
      <c r="K39" s="636"/>
      <c r="L39" s="636"/>
      <c r="M39" s="636"/>
      <c r="N39" s="636"/>
      <c r="O39" s="636"/>
      <c r="P39" s="636"/>
      <c r="Q39" s="636"/>
      <c r="R39" s="638"/>
      <c r="S39" s="553">
        <f>SUM(G39:R39)</f>
        <v>1</v>
      </c>
      <c r="T39" s="593">
        <f t="shared" si="37"/>
        <v>0</v>
      </c>
      <c r="U39" s="554">
        <f>T39/1700</f>
        <v>0</v>
      </c>
      <c r="V39" s="624" t="s">
        <v>229</v>
      </c>
      <c r="W39" s="625">
        <f>IF(V39=Tablas!$B$2,Tablas!$C$2,VLOOKUP(V39,Tablas!$B$2:$C$13,2,FALSE))</f>
        <v>4</v>
      </c>
      <c r="X39" s="626">
        <f>VLOOKUP(W39,Tablas!$A$2:$C$13,3,FALSE)</f>
        <v>4</v>
      </c>
      <c r="Y39" s="627">
        <f t="shared" si="38"/>
        <v>0</v>
      </c>
      <c r="Z39" s="627" t="str">
        <f t="shared" si="39"/>
        <v/>
      </c>
      <c r="AA39" s="627">
        <f t="shared" si="40"/>
        <v>0</v>
      </c>
      <c r="AB39" s="627" t="str">
        <f t="shared" si="41"/>
        <v/>
      </c>
      <c r="AC39" s="627" t="str">
        <f t="shared" si="42"/>
        <v/>
      </c>
      <c r="AD39" s="628"/>
    </row>
    <row r="40" spans="1:30" s="524" customFormat="1" ht="14.45" customHeight="1" thickBot="1" x14ac:dyDescent="0.25">
      <c r="A40" s="822"/>
      <c r="B40" s="834"/>
      <c r="C40" s="441" t="s">
        <v>361</v>
      </c>
      <c r="D40" s="548"/>
      <c r="E40" s="635" t="s">
        <v>73</v>
      </c>
      <c r="F40" s="770"/>
      <c r="G40" s="636"/>
      <c r="H40" s="636"/>
      <c r="I40" s="637">
        <v>1</v>
      </c>
      <c r="J40" s="636"/>
      <c r="K40" s="637">
        <v>1</v>
      </c>
      <c r="L40" s="636"/>
      <c r="M40" s="636"/>
      <c r="N40" s="636"/>
      <c r="O40" s="636"/>
      <c r="P40" s="637">
        <v>2</v>
      </c>
      <c r="Q40" s="637">
        <v>1</v>
      </c>
      <c r="R40" s="638"/>
      <c r="S40" s="553">
        <f t="shared" ref="S40:S43" si="43">SUM(G40:R40)</f>
        <v>5</v>
      </c>
      <c r="T40" s="593">
        <f t="shared" si="37"/>
        <v>0</v>
      </c>
      <c r="U40" s="554">
        <f t="shared" ref="U40:U43" si="44">T40/1700</f>
        <v>0</v>
      </c>
      <c r="V40" s="624" t="s">
        <v>229</v>
      </c>
      <c r="W40" s="625">
        <f>IF(V40=Tablas!$B$2,Tablas!$C$2,VLOOKUP(V40,Tablas!$B$2:$C$13,2,FALSE))</f>
        <v>4</v>
      </c>
      <c r="X40" s="626">
        <f>VLOOKUP(W40,Tablas!$A$2:$C$13,3,FALSE)</f>
        <v>4</v>
      </c>
      <c r="Y40" s="627">
        <f t="shared" si="38"/>
        <v>0</v>
      </c>
      <c r="Z40" s="627" t="str">
        <f t="shared" si="39"/>
        <v/>
      </c>
      <c r="AA40" s="627">
        <f t="shared" si="40"/>
        <v>0</v>
      </c>
      <c r="AB40" s="627" t="str">
        <f t="shared" si="41"/>
        <v/>
      </c>
      <c r="AC40" s="627" t="str">
        <f t="shared" si="42"/>
        <v/>
      </c>
      <c r="AD40" s="628"/>
    </row>
    <row r="41" spans="1:30" s="524" customFormat="1" ht="14.45" customHeight="1" thickBot="1" x14ac:dyDescent="0.25">
      <c r="A41" s="822"/>
      <c r="B41" s="834"/>
      <c r="C41" s="441" t="s">
        <v>362</v>
      </c>
      <c r="D41" s="548"/>
      <c r="E41" s="635"/>
      <c r="F41" s="770"/>
      <c r="G41" s="636"/>
      <c r="H41" s="636"/>
      <c r="I41" s="637">
        <v>1</v>
      </c>
      <c r="J41" s="636"/>
      <c r="K41" s="637">
        <v>1</v>
      </c>
      <c r="L41" s="636"/>
      <c r="M41" s="636"/>
      <c r="N41" s="636"/>
      <c r="O41" s="636"/>
      <c r="P41" s="637">
        <v>1</v>
      </c>
      <c r="Q41" s="637">
        <v>1</v>
      </c>
      <c r="R41" s="638"/>
      <c r="S41" s="553">
        <f t="shared" si="43"/>
        <v>4</v>
      </c>
      <c r="T41" s="593">
        <f t="shared" si="37"/>
        <v>0</v>
      </c>
      <c r="U41" s="554">
        <f t="shared" si="44"/>
        <v>0</v>
      </c>
      <c r="V41" s="624" t="s">
        <v>229</v>
      </c>
      <c r="W41" s="625">
        <f>IF(V41=Tablas!$B$2,Tablas!$C$2,VLOOKUP(V41,Tablas!$B$2:$C$13,2,FALSE))</f>
        <v>4</v>
      </c>
      <c r="X41" s="626">
        <f>VLOOKUP(W41,Tablas!$A$2:$C$13,3,FALSE)</f>
        <v>4</v>
      </c>
      <c r="Y41" s="627">
        <f t="shared" si="38"/>
        <v>0</v>
      </c>
      <c r="Z41" s="627" t="str">
        <f t="shared" si="39"/>
        <v/>
      </c>
      <c r="AA41" s="627">
        <f t="shared" si="40"/>
        <v>0</v>
      </c>
      <c r="AB41" s="627" t="str">
        <f t="shared" si="41"/>
        <v/>
      </c>
      <c r="AC41" s="627" t="str">
        <f t="shared" si="42"/>
        <v/>
      </c>
      <c r="AD41" s="628"/>
    </row>
    <row r="42" spans="1:30" s="524" customFormat="1" ht="14.45" customHeight="1" thickBot="1" x14ac:dyDescent="0.25">
      <c r="A42" s="822"/>
      <c r="B42" s="834"/>
      <c r="C42" s="441" t="s">
        <v>363</v>
      </c>
      <c r="D42" s="548"/>
      <c r="E42" s="635" t="s">
        <v>73</v>
      </c>
      <c r="F42" s="770"/>
      <c r="G42" s="636"/>
      <c r="H42" s="636"/>
      <c r="I42" s="637">
        <v>1</v>
      </c>
      <c r="J42" s="636"/>
      <c r="K42" s="636"/>
      <c r="L42" s="636"/>
      <c r="M42" s="637">
        <v>1</v>
      </c>
      <c r="N42" s="636"/>
      <c r="O42" s="637">
        <v>1</v>
      </c>
      <c r="P42" s="636"/>
      <c r="Q42" s="636"/>
      <c r="R42" s="638"/>
      <c r="S42" s="553">
        <f t="shared" si="43"/>
        <v>3</v>
      </c>
      <c r="T42" s="593">
        <f t="shared" si="37"/>
        <v>0</v>
      </c>
      <c r="U42" s="554">
        <f t="shared" si="44"/>
        <v>0</v>
      </c>
      <c r="V42" s="624" t="s">
        <v>229</v>
      </c>
      <c r="W42" s="625">
        <f>IF(V42=Tablas!$B$2,Tablas!$C$2,VLOOKUP(V42,Tablas!$B$2:$C$13,2,FALSE))</f>
        <v>4</v>
      </c>
      <c r="X42" s="626">
        <f>VLOOKUP(W42,Tablas!$A$2:$C$13,3,FALSE)</f>
        <v>4</v>
      </c>
      <c r="Y42" s="627">
        <f t="shared" si="38"/>
        <v>0</v>
      </c>
      <c r="Z42" s="627" t="str">
        <f t="shared" si="39"/>
        <v/>
      </c>
      <c r="AA42" s="627">
        <f t="shared" si="40"/>
        <v>0</v>
      </c>
      <c r="AB42" s="627" t="str">
        <f t="shared" si="41"/>
        <v/>
      </c>
      <c r="AC42" s="627" t="str">
        <f t="shared" si="42"/>
        <v/>
      </c>
      <c r="AD42" s="628"/>
    </row>
    <row r="43" spans="1:30" s="524" customFormat="1" ht="14.45" customHeight="1" thickBot="1" x14ac:dyDescent="0.25">
      <c r="A43" s="822"/>
      <c r="B43" s="834"/>
      <c r="C43" s="441" t="s">
        <v>364</v>
      </c>
      <c r="D43" s="548"/>
      <c r="E43" s="635"/>
      <c r="F43" s="770"/>
      <c r="G43" s="636"/>
      <c r="H43" s="636"/>
      <c r="I43" s="637">
        <v>1</v>
      </c>
      <c r="J43" s="636"/>
      <c r="K43" s="636"/>
      <c r="L43" s="636"/>
      <c r="M43" s="637">
        <v>1</v>
      </c>
      <c r="N43" s="636"/>
      <c r="O43" s="637">
        <v>1</v>
      </c>
      <c r="P43" s="636"/>
      <c r="Q43" s="636"/>
      <c r="R43" s="638"/>
      <c r="S43" s="553">
        <f t="shared" si="43"/>
        <v>3</v>
      </c>
      <c r="T43" s="593">
        <f t="shared" si="37"/>
        <v>0</v>
      </c>
      <c r="U43" s="554">
        <f t="shared" si="44"/>
        <v>0</v>
      </c>
      <c r="V43" s="624" t="s">
        <v>229</v>
      </c>
      <c r="W43" s="625">
        <f>IF(V43=Tablas!$B$2,Tablas!$C$2,VLOOKUP(V43,Tablas!$B$2:$C$13,2,FALSE))</f>
        <v>4</v>
      </c>
      <c r="X43" s="626">
        <f>VLOOKUP(W43,Tablas!$A$2:$C$13,3,FALSE)</f>
        <v>4</v>
      </c>
      <c r="Y43" s="627">
        <f t="shared" si="38"/>
        <v>0</v>
      </c>
      <c r="Z43" s="627" t="str">
        <f t="shared" si="39"/>
        <v/>
      </c>
      <c r="AA43" s="627">
        <f t="shared" si="40"/>
        <v>0</v>
      </c>
      <c r="AB43" s="627" t="str">
        <f t="shared" si="41"/>
        <v/>
      </c>
      <c r="AC43" s="627" t="str">
        <f t="shared" si="42"/>
        <v/>
      </c>
      <c r="AD43" s="628"/>
    </row>
    <row r="44" spans="1:30" s="524" customFormat="1" ht="14.45" customHeight="1" thickBot="1" x14ac:dyDescent="0.25">
      <c r="A44" s="822"/>
      <c r="B44" s="834"/>
      <c r="C44" s="441" t="s">
        <v>365</v>
      </c>
      <c r="D44" s="563">
        <v>0</v>
      </c>
      <c r="E44" s="635" t="s">
        <v>73</v>
      </c>
      <c r="F44" s="770"/>
      <c r="G44" s="636"/>
      <c r="H44" s="636"/>
      <c r="I44" s="637">
        <v>1</v>
      </c>
      <c r="J44" s="636"/>
      <c r="K44" s="636"/>
      <c r="L44" s="636"/>
      <c r="M44" s="636"/>
      <c r="N44" s="636"/>
      <c r="O44" s="636"/>
      <c r="P44" s="636"/>
      <c r="Q44" s="636"/>
      <c r="R44" s="638"/>
      <c r="S44" s="553">
        <f>SUM(G44:R44)</f>
        <v>1</v>
      </c>
      <c r="T44" s="593">
        <f t="shared" si="37"/>
        <v>0</v>
      </c>
      <c r="U44" s="554">
        <f>T44/1700</f>
        <v>0</v>
      </c>
      <c r="V44" s="624" t="s">
        <v>229</v>
      </c>
      <c r="W44" s="625">
        <f>IF(V44=Tablas!$B$2,Tablas!$C$2,VLOOKUP(V44,Tablas!$B$2:$C$13,2,FALSE))</f>
        <v>4</v>
      </c>
      <c r="X44" s="626">
        <f>VLOOKUP(W44,Tablas!$A$2:$C$13,3,FALSE)</f>
        <v>4</v>
      </c>
      <c r="Y44" s="627">
        <f t="shared" si="38"/>
        <v>0</v>
      </c>
      <c r="Z44" s="627" t="str">
        <f t="shared" si="39"/>
        <v/>
      </c>
      <c r="AA44" s="627">
        <f t="shared" si="40"/>
        <v>0</v>
      </c>
      <c r="AB44" s="627" t="str">
        <f t="shared" si="41"/>
        <v/>
      </c>
      <c r="AC44" s="627" t="str">
        <f t="shared" si="42"/>
        <v/>
      </c>
      <c r="AD44" s="628"/>
    </row>
    <row r="45" spans="1:30" s="524" customFormat="1" ht="14.45" customHeight="1" thickBot="1" x14ac:dyDescent="0.25">
      <c r="A45" s="822"/>
      <c r="B45" s="834"/>
      <c r="C45" s="441" t="s">
        <v>366</v>
      </c>
      <c r="D45" s="563">
        <v>0</v>
      </c>
      <c r="E45" s="635" t="s">
        <v>84</v>
      </c>
      <c r="F45" s="770"/>
      <c r="G45" s="636"/>
      <c r="H45" s="636"/>
      <c r="I45" s="637">
        <v>1</v>
      </c>
      <c r="J45" s="636"/>
      <c r="K45" s="636"/>
      <c r="L45" s="636"/>
      <c r="M45" s="636"/>
      <c r="N45" s="636"/>
      <c r="O45" s="636"/>
      <c r="P45" s="636"/>
      <c r="Q45" s="636"/>
      <c r="R45" s="638"/>
      <c r="S45" s="553">
        <f>SUM(G45:R45)</f>
        <v>1</v>
      </c>
      <c r="T45" s="593">
        <f t="shared" si="37"/>
        <v>0</v>
      </c>
      <c r="U45" s="572">
        <f>T45/1700</f>
        <v>0</v>
      </c>
      <c r="V45" s="624" t="s">
        <v>229</v>
      </c>
      <c r="W45" s="625">
        <f>IF(V45=Tablas!$B$2,Tablas!$C$2,VLOOKUP(V45,Tablas!$B$2:$C$13,2,FALSE))</f>
        <v>4</v>
      </c>
      <c r="X45" s="626">
        <f>VLOOKUP(W45,Tablas!$A$2:$C$13,3,FALSE)</f>
        <v>4</v>
      </c>
      <c r="Y45" s="627">
        <f t="shared" si="38"/>
        <v>0</v>
      </c>
      <c r="Z45" s="627" t="str">
        <f t="shared" si="39"/>
        <v/>
      </c>
      <c r="AA45" s="627">
        <f t="shared" si="40"/>
        <v>0</v>
      </c>
      <c r="AB45" s="627" t="str">
        <f t="shared" si="41"/>
        <v/>
      </c>
      <c r="AC45" s="627" t="str">
        <f t="shared" si="42"/>
        <v/>
      </c>
      <c r="AD45" s="628"/>
    </row>
    <row r="46" spans="1:30" s="524" customFormat="1" ht="14.45" customHeight="1" thickBot="1" x14ac:dyDescent="0.25">
      <c r="A46" s="822"/>
      <c r="B46" s="834"/>
      <c r="C46" s="460" t="s">
        <v>367</v>
      </c>
      <c r="D46" s="639"/>
      <c r="E46" s="464"/>
      <c r="F46" s="464"/>
      <c r="G46" s="464"/>
      <c r="H46" s="464"/>
      <c r="I46" s="639"/>
      <c r="J46" s="464"/>
      <c r="K46" s="464"/>
      <c r="L46" s="464"/>
      <c r="M46" s="464"/>
      <c r="N46" s="464"/>
      <c r="O46" s="464"/>
      <c r="P46" s="464"/>
      <c r="Q46" s="464"/>
      <c r="R46" s="640"/>
      <c r="S46" s="576"/>
      <c r="T46" s="577">
        <f>SUM(T37:T45)</f>
        <v>0</v>
      </c>
      <c r="U46" s="577">
        <f>SUM(U37:U45)</f>
        <v>0</v>
      </c>
      <c r="V46" s="576"/>
      <c r="W46" s="576"/>
      <c r="X46" s="576"/>
      <c r="Y46" s="577">
        <f t="shared" ref="Y46" si="45">SUM(Y37:Y45)</f>
        <v>0</v>
      </c>
      <c r="Z46" s="577">
        <f>SUM(Z37:Z45)</f>
        <v>0</v>
      </c>
      <c r="AA46" s="577">
        <f>SUM(AA37:AA45)</f>
        <v>0</v>
      </c>
      <c r="AB46" s="577">
        <f>SUM(AB37:AB45)</f>
        <v>0</v>
      </c>
      <c r="AC46" s="577">
        <f>SUM(AC37:AC45)</f>
        <v>0</v>
      </c>
      <c r="AD46" s="577">
        <f>SUM(AD37:AD45)</f>
        <v>0</v>
      </c>
    </row>
    <row r="47" spans="1:30" s="524" customFormat="1" ht="15.75" thickBot="1" x14ac:dyDescent="0.25">
      <c r="A47" s="822"/>
      <c r="B47" s="641"/>
      <c r="C47" s="461" t="s">
        <v>368</v>
      </c>
      <c r="D47" s="642"/>
      <c r="E47" s="643"/>
      <c r="F47" s="644"/>
      <c r="G47" s="579"/>
      <c r="H47" s="579"/>
      <c r="I47" s="645"/>
      <c r="J47" s="579"/>
      <c r="K47" s="579"/>
      <c r="L47" s="579"/>
      <c r="M47" s="579"/>
      <c r="N47" s="579"/>
      <c r="O47" s="579"/>
      <c r="P47" s="579"/>
      <c r="Q47" s="579"/>
      <c r="R47" s="579"/>
      <c r="S47" s="579"/>
      <c r="T47" s="581">
        <f>SUM(T46)</f>
        <v>0</v>
      </c>
      <c r="U47" s="581">
        <f>SUM(U46)</f>
        <v>0</v>
      </c>
      <c r="V47" s="579"/>
      <c r="W47" s="582"/>
      <c r="X47" s="582"/>
      <c r="Y47" s="581">
        <f t="shared" ref="Y47" si="46">SUM(Y46)</f>
        <v>0</v>
      </c>
      <c r="Z47" s="581">
        <f t="shared" ref="Z47:AD47" si="47">SUM(Z46)</f>
        <v>0</v>
      </c>
      <c r="AA47" s="581">
        <f t="shared" si="47"/>
        <v>0</v>
      </c>
      <c r="AB47" s="581">
        <f t="shared" si="47"/>
        <v>0</v>
      </c>
      <c r="AC47" s="581">
        <f t="shared" si="47"/>
        <v>0</v>
      </c>
      <c r="AD47" s="581">
        <f t="shared" si="47"/>
        <v>0</v>
      </c>
    </row>
    <row r="48" spans="1:30" s="524" customFormat="1" ht="15" customHeight="1" thickBot="1" x14ac:dyDescent="0.25">
      <c r="A48" s="822" t="s">
        <v>307</v>
      </c>
      <c r="B48" s="834" t="s">
        <v>360</v>
      </c>
      <c r="C48" s="459" t="s">
        <v>369</v>
      </c>
      <c r="D48" s="649">
        <f>+D4+D15+D26+D37</f>
        <v>4070.94</v>
      </c>
      <c r="E48" s="647" t="s">
        <v>73</v>
      </c>
      <c r="F48" s="770"/>
      <c r="G48" s="542"/>
      <c r="H48" s="542"/>
      <c r="I48" s="648">
        <v>1</v>
      </c>
      <c r="J48" s="542"/>
      <c r="K48" s="542"/>
      <c r="L48" s="542"/>
      <c r="M48" s="542"/>
      <c r="N48" s="542"/>
      <c r="O48" s="542"/>
      <c r="P48" s="542"/>
      <c r="Q48" s="542"/>
      <c r="R48" s="544"/>
      <c r="S48" s="545">
        <f>SUM(G48:R48)</f>
        <v>1</v>
      </c>
      <c r="T48" s="650">
        <f>+T4+T15+T26+T37</f>
        <v>0</v>
      </c>
      <c r="U48" s="546">
        <f>T48/1700</f>
        <v>0</v>
      </c>
      <c r="V48" s="624" t="s">
        <v>229</v>
      </c>
      <c r="W48" s="625">
        <f>IF(V48=Tablas!$B$2,Tablas!$C$2,VLOOKUP(V48,Tablas!$B$2:$C$13,2,FALSE))</f>
        <v>4</v>
      </c>
      <c r="X48" s="626">
        <f>VLOOKUP(W48,Tablas!$A$2:$C$13,3,FALSE)</f>
        <v>4</v>
      </c>
      <c r="Y48" s="627" t="str">
        <f t="shared" ref="Y48:Y56" si="48">IF($W48=2,($T48),"")</f>
        <v/>
      </c>
      <c r="Z48" s="627" t="str">
        <f t="shared" ref="Z48:Z56" si="49">IF($W48=3,($T48),"")</f>
        <v/>
      </c>
      <c r="AA48" s="627">
        <f t="shared" ref="AA48:AA56" si="50">IF($W48=4,($T48),"")</f>
        <v>0</v>
      </c>
      <c r="AB48" s="627" t="str">
        <f t="shared" ref="AB48:AB56" si="51">IF($W48=5,($T48),"")</f>
        <v/>
      </c>
      <c r="AC48" s="627" t="str">
        <f t="shared" ref="AC48:AC56" si="52">IF($W48=6,($T48),"")</f>
        <v/>
      </c>
      <c r="AD48" s="628"/>
    </row>
    <row r="49" spans="1:30" s="524" customFormat="1" ht="14.45" customHeight="1" thickBot="1" x14ac:dyDescent="0.25">
      <c r="A49" s="822"/>
      <c r="B49" s="834"/>
      <c r="C49" s="437" t="s">
        <v>243</v>
      </c>
      <c r="D49" s="651">
        <f>+D5+D16+D27+D38</f>
        <v>98667</v>
      </c>
      <c r="E49" s="630" t="s">
        <v>73</v>
      </c>
      <c r="F49" s="770"/>
      <c r="G49" s="631"/>
      <c r="H49" s="631"/>
      <c r="I49" s="632">
        <v>1</v>
      </c>
      <c r="J49" s="631"/>
      <c r="K49" s="631"/>
      <c r="L49" s="631"/>
      <c r="M49" s="631"/>
      <c r="N49" s="631"/>
      <c r="O49" s="631"/>
      <c r="P49" s="631"/>
      <c r="Q49" s="631"/>
      <c r="R49" s="633"/>
      <c r="S49" s="473">
        <f>SUM(G49:R49)</f>
        <v>1</v>
      </c>
      <c r="T49" s="652">
        <f>+T5+T16+T27+T38</f>
        <v>0</v>
      </c>
      <c r="U49" s="634">
        <f>T49/1700</f>
        <v>0</v>
      </c>
      <c r="V49" s="624" t="s">
        <v>229</v>
      </c>
      <c r="W49" s="625">
        <f>IF(V49=Tablas!$B$2,Tablas!$C$2,VLOOKUP(V49,Tablas!$B$2:$C$13,2,FALSE))</f>
        <v>4</v>
      </c>
      <c r="X49" s="626">
        <f>VLOOKUP(W49,Tablas!$A$2:$C$13,3,FALSE)</f>
        <v>4</v>
      </c>
      <c r="Y49" s="627" t="str">
        <f t="shared" si="48"/>
        <v/>
      </c>
      <c r="Z49" s="627" t="str">
        <f t="shared" si="49"/>
        <v/>
      </c>
      <c r="AA49" s="627">
        <f t="shared" si="50"/>
        <v>0</v>
      </c>
      <c r="AB49" s="627" t="str">
        <f t="shared" si="51"/>
        <v/>
      </c>
      <c r="AC49" s="627" t="str">
        <f t="shared" si="52"/>
        <v/>
      </c>
      <c r="AD49" s="628"/>
    </row>
    <row r="50" spans="1:30" s="524" customFormat="1" ht="15" customHeight="1" thickBot="1" x14ac:dyDescent="0.25">
      <c r="A50" s="822"/>
      <c r="B50" s="834"/>
      <c r="C50" s="441" t="s">
        <v>345</v>
      </c>
      <c r="D50" s="548">
        <f>+D6+D17+D28+D39</f>
        <v>1807</v>
      </c>
      <c r="E50" s="635" t="s">
        <v>73</v>
      </c>
      <c r="F50" s="770"/>
      <c r="G50" s="636"/>
      <c r="H50" s="636"/>
      <c r="I50" s="637">
        <v>1</v>
      </c>
      <c r="J50" s="636"/>
      <c r="K50" s="636"/>
      <c r="L50" s="636"/>
      <c r="M50" s="636"/>
      <c r="N50" s="636"/>
      <c r="O50" s="636"/>
      <c r="P50" s="636"/>
      <c r="Q50" s="636"/>
      <c r="R50" s="638"/>
      <c r="S50" s="553">
        <f>SUM(G50:R50)</f>
        <v>1</v>
      </c>
      <c r="T50" s="653">
        <f>+T6+T17+T28+T39</f>
        <v>0</v>
      </c>
      <c r="U50" s="554">
        <f>T50/1700</f>
        <v>0</v>
      </c>
      <c r="V50" s="624" t="s">
        <v>229</v>
      </c>
      <c r="W50" s="625">
        <f>IF(V50=Tablas!$B$2,Tablas!$C$2,VLOOKUP(V50,Tablas!$B$2:$C$13,2,FALSE))</f>
        <v>4</v>
      </c>
      <c r="X50" s="626">
        <f>VLOOKUP(W50,Tablas!$A$2:$C$13,3,FALSE)</f>
        <v>4</v>
      </c>
      <c r="Y50" s="627" t="str">
        <f t="shared" si="48"/>
        <v/>
      </c>
      <c r="Z50" s="627" t="str">
        <f t="shared" si="49"/>
        <v/>
      </c>
      <c r="AA50" s="627">
        <f t="shared" si="50"/>
        <v>0</v>
      </c>
      <c r="AB50" s="627" t="str">
        <f t="shared" si="51"/>
        <v/>
      </c>
      <c r="AC50" s="627" t="str">
        <f t="shared" si="52"/>
        <v/>
      </c>
      <c r="AD50" s="628"/>
    </row>
    <row r="51" spans="1:30" s="524" customFormat="1" ht="14.45" customHeight="1" thickBot="1" x14ac:dyDescent="0.25">
      <c r="A51" s="822"/>
      <c r="B51" s="834"/>
      <c r="C51" s="441" t="s">
        <v>361</v>
      </c>
      <c r="D51" s="548">
        <f t="shared" ref="D51:D54" si="53">+D7+D18+D29+D40</f>
        <v>0</v>
      </c>
      <c r="E51" s="635" t="s">
        <v>73</v>
      </c>
      <c r="F51" s="770"/>
      <c r="G51" s="636"/>
      <c r="H51" s="636"/>
      <c r="I51" s="637">
        <v>1</v>
      </c>
      <c r="J51" s="636"/>
      <c r="K51" s="637">
        <v>1</v>
      </c>
      <c r="L51" s="636"/>
      <c r="M51" s="636"/>
      <c r="N51" s="636"/>
      <c r="O51" s="636"/>
      <c r="P51" s="637">
        <v>2</v>
      </c>
      <c r="Q51" s="637">
        <v>1</v>
      </c>
      <c r="R51" s="638"/>
      <c r="S51" s="553">
        <f t="shared" ref="S51:S54" si="54">SUM(G51:R51)</f>
        <v>5</v>
      </c>
      <c r="T51" s="653">
        <f t="shared" ref="T51:T56" si="55">+T7+T18+T29+T40</f>
        <v>0</v>
      </c>
      <c r="U51" s="554">
        <f t="shared" ref="U51:U54" si="56">T51/1700</f>
        <v>0</v>
      </c>
      <c r="V51" s="624" t="s">
        <v>229</v>
      </c>
      <c r="W51" s="625">
        <f>IF(V51=Tablas!$B$2,Tablas!$C$2,VLOOKUP(V51,Tablas!$B$2:$C$13,2,FALSE))</f>
        <v>4</v>
      </c>
      <c r="X51" s="626">
        <f>VLOOKUP(W51,Tablas!$A$2:$C$13,3,FALSE)</f>
        <v>4</v>
      </c>
      <c r="Y51" s="627" t="str">
        <f t="shared" si="48"/>
        <v/>
      </c>
      <c r="Z51" s="627" t="str">
        <f t="shared" si="49"/>
        <v/>
      </c>
      <c r="AA51" s="627">
        <f t="shared" si="50"/>
        <v>0</v>
      </c>
      <c r="AB51" s="627" t="str">
        <f t="shared" si="51"/>
        <v/>
      </c>
      <c r="AC51" s="627" t="str">
        <f t="shared" si="52"/>
        <v/>
      </c>
      <c r="AD51" s="628"/>
    </row>
    <row r="52" spans="1:30" s="524" customFormat="1" ht="14.45" customHeight="1" thickBot="1" x14ac:dyDescent="0.25">
      <c r="A52" s="822"/>
      <c r="B52" s="834"/>
      <c r="C52" s="441" t="s">
        <v>362</v>
      </c>
      <c r="D52" s="548">
        <f t="shared" si="53"/>
        <v>0</v>
      </c>
      <c r="E52" s="635"/>
      <c r="F52" s="770"/>
      <c r="G52" s="636"/>
      <c r="H52" s="636"/>
      <c r="I52" s="637">
        <v>1</v>
      </c>
      <c r="J52" s="636"/>
      <c r="K52" s="637">
        <v>1</v>
      </c>
      <c r="L52" s="636"/>
      <c r="M52" s="636"/>
      <c r="N52" s="636"/>
      <c r="O52" s="636"/>
      <c r="P52" s="637">
        <v>1</v>
      </c>
      <c r="Q52" s="637">
        <v>1</v>
      </c>
      <c r="R52" s="638"/>
      <c r="S52" s="553">
        <f t="shared" si="54"/>
        <v>4</v>
      </c>
      <c r="T52" s="653">
        <f t="shared" si="55"/>
        <v>0</v>
      </c>
      <c r="U52" s="554">
        <f t="shared" si="56"/>
        <v>0</v>
      </c>
      <c r="V52" s="624" t="s">
        <v>229</v>
      </c>
      <c r="W52" s="625">
        <f>IF(V52=Tablas!$B$2,Tablas!$C$2,VLOOKUP(V52,Tablas!$B$2:$C$13,2,FALSE))</f>
        <v>4</v>
      </c>
      <c r="X52" s="626">
        <f>VLOOKUP(W52,Tablas!$A$2:$C$13,3,FALSE)</f>
        <v>4</v>
      </c>
      <c r="Y52" s="627" t="str">
        <f t="shared" si="48"/>
        <v/>
      </c>
      <c r="Z52" s="627" t="str">
        <f t="shared" si="49"/>
        <v/>
      </c>
      <c r="AA52" s="627">
        <f t="shared" si="50"/>
        <v>0</v>
      </c>
      <c r="AB52" s="627" t="str">
        <f t="shared" si="51"/>
        <v/>
      </c>
      <c r="AC52" s="627" t="str">
        <f t="shared" si="52"/>
        <v/>
      </c>
      <c r="AD52" s="628"/>
    </row>
    <row r="53" spans="1:30" s="524" customFormat="1" ht="14.45" customHeight="1" thickBot="1" x14ac:dyDescent="0.25">
      <c r="A53" s="822"/>
      <c r="B53" s="834"/>
      <c r="C53" s="441" t="s">
        <v>363</v>
      </c>
      <c r="D53" s="548">
        <f t="shared" si="53"/>
        <v>7</v>
      </c>
      <c r="E53" s="635" t="s">
        <v>73</v>
      </c>
      <c r="F53" s="770"/>
      <c r="G53" s="636"/>
      <c r="H53" s="636"/>
      <c r="I53" s="637">
        <v>1</v>
      </c>
      <c r="J53" s="636"/>
      <c r="K53" s="636"/>
      <c r="L53" s="636"/>
      <c r="M53" s="637">
        <v>1</v>
      </c>
      <c r="N53" s="636"/>
      <c r="O53" s="637">
        <v>1</v>
      </c>
      <c r="P53" s="636"/>
      <c r="Q53" s="636"/>
      <c r="R53" s="638"/>
      <c r="S53" s="553">
        <f t="shared" si="54"/>
        <v>3</v>
      </c>
      <c r="T53" s="653">
        <f t="shared" si="55"/>
        <v>0</v>
      </c>
      <c r="U53" s="554">
        <f t="shared" si="56"/>
        <v>0</v>
      </c>
      <c r="V53" s="624" t="s">
        <v>229</v>
      </c>
      <c r="W53" s="625">
        <f>IF(V53=Tablas!$B$2,Tablas!$C$2,VLOOKUP(V53,Tablas!$B$2:$C$13,2,FALSE))</f>
        <v>4</v>
      </c>
      <c r="X53" s="626">
        <f>VLOOKUP(W53,Tablas!$A$2:$C$13,3,FALSE)</f>
        <v>4</v>
      </c>
      <c r="Y53" s="627" t="str">
        <f t="shared" si="48"/>
        <v/>
      </c>
      <c r="Z53" s="627" t="str">
        <f t="shared" si="49"/>
        <v/>
      </c>
      <c r="AA53" s="627">
        <f t="shared" si="50"/>
        <v>0</v>
      </c>
      <c r="AB53" s="627" t="str">
        <f t="shared" si="51"/>
        <v/>
      </c>
      <c r="AC53" s="627" t="str">
        <f t="shared" si="52"/>
        <v/>
      </c>
      <c r="AD53" s="628"/>
    </row>
    <row r="54" spans="1:30" s="524" customFormat="1" ht="14.45" customHeight="1" thickBot="1" x14ac:dyDescent="0.25">
      <c r="A54" s="822"/>
      <c r="B54" s="834"/>
      <c r="C54" s="441" t="s">
        <v>364</v>
      </c>
      <c r="D54" s="548">
        <f t="shared" si="53"/>
        <v>7</v>
      </c>
      <c r="E54" s="635"/>
      <c r="F54" s="770"/>
      <c r="G54" s="636"/>
      <c r="H54" s="636"/>
      <c r="I54" s="637">
        <v>1</v>
      </c>
      <c r="J54" s="636"/>
      <c r="K54" s="636"/>
      <c r="L54" s="636"/>
      <c r="M54" s="637">
        <v>1</v>
      </c>
      <c r="N54" s="636"/>
      <c r="O54" s="637">
        <v>1</v>
      </c>
      <c r="P54" s="636"/>
      <c r="Q54" s="636"/>
      <c r="R54" s="638"/>
      <c r="S54" s="553">
        <f t="shared" si="54"/>
        <v>3</v>
      </c>
      <c r="T54" s="653">
        <f t="shared" si="55"/>
        <v>0</v>
      </c>
      <c r="U54" s="554">
        <f t="shared" si="56"/>
        <v>0</v>
      </c>
      <c r="V54" s="624" t="s">
        <v>229</v>
      </c>
      <c r="W54" s="625">
        <f>IF(V54=Tablas!$B$2,Tablas!$C$2,VLOOKUP(V54,Tablas!$B$2:$C$13,2,FALSE))</f>
        <v>4</v>
      </c>
      <c r="X54" s="626">
        <f>VLOOKUP(W54,Tablas!$A$2:$C$13,3,FALSE)</f>
        <v>4</v>
      </c>
      <c r="Y54" s="627" t="str">
        <f t="shared" si="48"/>
        <v/>
      </c>
      <c r="Z54" s="627" t="str">
        <f t="shared" si="49"/>
        <v/>
      </c>
      <c r="AA54" s="627">
        <f t="shared" si="50"/>
        <v>0</v>
      </c>
      <c r="AB54" s="627" t="str">
        <f t="shared" si="51"/>
        <v/>
      </c>
      <c r="AC54" s="627" t="str">
        <f t="shared" si="52"/>
        <v/>
      </c>
      <c r="AD54" s="628"/>
    </row>
    <row r="55" spans="1:30" s="524" customFormat="1" ht="14.45" customHeight="1" thickBot="1" x14ac:dyDescent="0.25">
      <c r="A55" s="822"/>
      <c r="B55" s="834"/>
      <c r="C55" s="441" t="s">
        <v>365</v>
      </c>
      <c r="D55" s="563">
        <f>+D11+D22+D33+D44</f>
        <v>1762.5</v>
      </c>
      <c r="E55" s="635" t="s">
        <v>73</v>
      </c>
      <c r="F55" s="770"/>
      <c r="G55" s="636"/>
      <c r="H55" s="636"/>
      <c r="I55" s="637">
        <v>1</v>
      </c>
      <c r="J55" s="636"/>
      <c r="K55" s="636"/>
      <c r="L55" s="636"/>
      <c r="M55" s="636"/>
      <c r="N55" s="636"/>
      <c r="O55" s="636"/>
      <c r="P55" s="636"/>
      <c r="Q55" s="636"/>
      <c r="R55" s="638"/>
      <c r="S55" s="553">
        <f>SUM(G55:R55)</f>
        <v>1</v>
      </c>
      <c r="T55" s="653">
        <f t="shared" si="55"/>
        <v>0</v>
      </c>
      <c r="U55" s="554">
        <f>T55/1700</f>
        <v>0</v>
      </c>
      <c r="V55" s="624" t="s">
        <v>229</v>
      </c>
      <c r="W55" s="625">
        <f>IF(V55=Tablas!$B$2,Tablas!$C$2,VLOOKUP(V55,Tablas!$B$2:$C$13,2,FALSE))</f>
        <v>4</v>
      </c>
      <c r="X55" s="626">
        <f>VLOOKUP(W55,Tablas!$A$2:$C$13,3,FALSE)</f>
        <v>4</v>
      </c>
      <c r="Y55" s="627" t="str">
        <f t="shared" si="48"/>
        <v/>
      </c>
      <c r="Z55" s="627" t="str">
        <f t="shared" si="49"/>
        <v/>
      </c>
      <c r="AA55" s="627">
        <f t="shared" si="50"/>
        <v>0</v>
      </c>
      <c r="AB55" s="627" t="str">
        <f t="shared" si="51"/>
        <v/>
      </c>
      <c r="AC55" s="627" t="str">
        <f t="shared" si="52"/>
        <v/>
      </c>
      <c r="AD55" s="628"/>
    </row>
    <row r="56" spans="1:30" s="524" customFormat="1" ht="14.45" customHeight="1" thickBot="1" x14ac:dyDescent="0.25">
      <c r="A56" s="822"/>
      <c r="B56" s="834"/>
      <c r="C56" s="441" t="s">
        <v>366</v>
      </c>
      <c r="D56" s="563">
        <f>+D12+D23+D34+D45</f>
        <v>81</v>
      </c>
      <c r="E56" s="635" t="s">
        <v>84</v>
      </c>
      <c r="F56" s="770"/>
      <c r="G56" s="636"/>
      <c r="H56" s="636"/>
      <c r="I56" s="637">
        <v>1</v>
      </c>
      <c r="J56" s="636"/>
      <c r="K56" s="636"/>
      <c r="L56" s="636"/>
      <c r="M56" s="636"/>
      <c r="N56" s="636"/>
      <c r="O56" s="636"/>
      <c r="P56" s="636"/>
      <c r="Q56" s="636"/>
      <c r="R56" s="638"/>
      <c r="S56" s="553">
        <f>SUM(G56:R56)</f>
        <v>1</v>
      </c>
      <c r="T56" s="653">
        <f t="shared" si="55"/>
        <v>0</v>
      </c>
      <c r="U56" s="572">
        <f>T56/1700</f>
        <v>0</v>
      </c>
      <c r="V56" s="624" t="s">
        <v>229</v>
      </c>
      <c r="W56" s="625">
        <f>IF(V56=Tablas!$B$2,Tablas!$C$2,VLOOKUP(V56,Tablas!$B$2:$C$13,2,FALSE))</f>
        <v>4</v>
      </c>
      <c r="X56" s="626">
        <f>VLOOKUP(W56,Tablas!$A$2:$C$13,3,FALSE)</f>
        <v>4</v>
      </c>
      <c r="Y56" s="627" t="str">
        <f t="shared" si="48"/>
        <v/>
      </c>
      <c r="Z56" s="627" t="str">
        <f t="shared" si="49"/>
        <v/>
      </c>
      <c r="AA56" s="627">
        <f t="shared" si="50"/>
        <v>0</v>
      </c>
      <c r="AB56" s="627" t="str">
        <f t="shared" si="51"/>
        <v/>
      </c>
      <c r="AC56" s="627" t="str">
        <f t="shared" si="52"/>
        <v/>
      </c>
      <c r="AD56" s="628"/>
    </row>
    <row r="57" spans="1:30" s="524" customFormat="1" ht="14.45" customHeight="1" thickBot="1" x14ac:dyDescent="0.25">
      <c r="A57" s="822"/>
      <c r="B57" s="834"/>
      <c r="C57" s="460" t="s">
        <v>367</v>
      </c>
      <c r="D57" s="639"/>
      <c r="E57" s="464"/>
      <c r="F57" s="464"/>
      <c r="G57" s="464"/>
      <c r="H57" s="464"/>
      <c r="I57" s="639"/>
      <c r="J57" s="464"/>
      <c r="K57" s="464"/>
      <c r="L57" s="464"/>
      <c r="M57" s="464"/>
      <c r="N57" s="464"/>
      <c r="O57" s="464"/>
      <c r="P57" s="464"/>
      <c r="Q57" s="464"/>
      <c r="R57" s="640"/>
      <c r="S57" s="576"/>
      <c r="T57" s="577">
        <f>SUM(T48:T56)</f>
        <v>0</v>
      </c>
      <c r="U57" s="577">
        <f>SUM(U48:U56)</f>
        <v>0</v>
      </c>
      <c r="V57" s="576"/>
      <c r="W57" s="576"/>
      <c r="X57" s="576"/>
      <c r="Y57" s="577">
        <f t="shared" ref="Y57:AD57" si="57">SUM(Y48:Y56)</f>
        <v>0</v>
      </c>
      <c r="Z57" s="577">
        <f t="shared" si="57"/>
        <v>0</v>
      </c>
      <c r="AA57" s="577">
        <f t="shared" si="57"/>
        <v>0</v>
      </c>
      <c r="AB57" s="577">
        <f t="shared" si="57"/>
        <v>0</v>
      </c>
      <c r="AC57" s="577">
        <f t="shared" si="57"/>
        <v>0</v>
      </c>
      <c r="AD57" s="577">
        <f t="shared" si="57"/>
        <v>0</v>
      </c>
    </row>
    <row r="58" spans="1:30" s="524" customFormat="1" ht="15.75" thickBot="1" x14ac:dyDescent="0.25">
      <c r="A58" s="822"/>
      <c r="B58" s="641"/>
      <c r="C58" s="461" t="s">
        <v>368</v>
      </c>
      <c r="D58" s="642"/>
      <c r="E58" s="643"/>
      <c r="F58" s="644"/>
      <c r="G58" s="579"/>
      <c r="H58" s="579"/>
      <c r="I58" s="645"/>
      <c r="J58" s="579"/>
      <c r="K58" s="579"/>
      <c r="L58" s="579"/>
      <c r="M58" s="579"/>
      <c r="N58" s="579"/>
      <c r="O58" s="579"/>
      <c r="P58" s="579"/>
      <c r="Q58" s="579"/>
      <c r="R58" s="579"/>
      <c r="S58" s="654"/>
      <c r="T58" s="538">
        <f>SUM(T57)</f>
        <v>0</v>
      </c>
      <c r="U58" s="538">
        <f>SUM(U57)</f>
        <v>0</v>
      </c>
      <c r="V58" s="654"/>
      <c r="W58" s="655"/>
      <c r="X58" s="655"/>
      <c r="Y58" s="538">
        <f t="shared" ref="Y58" si="58">SUM(Y57)</f>
        <v>0</v>
      </c>
      <c r="Z58" s="538">
        <f t="shared" ref="Z58:AD58" si="59">SUM(Z57)</f>
        <v>0</v>
      </c>
      <c r="AA58" s="538">
        <f t="shared" si="59"/>
        <v>0</v>
      </c>
      <c r="AB58" s="538">
        <f t="shared" si="59"/>
        <v>0</v>
      </c>
      <c r="AC58" s="538">
        <f t="shared" si="59"/>
        <v>0</v>
      </c>
      <c r="AD58" s="538">
        <f t="shared" si="59"/>
        <v>0</v>
      </c>
    </row>
    <row r="59" spans="1:30" x14ac:dyDescent="0.25">
      <c r="E59" s="2"/>
      <c r="F59" s="1"/>
      <c r="J59" s="1"/>
      <c r="K59" s="1"/>
    </row>
  </sheetData>
  <sheetProtection algorithmName="SHA-512" hashValue="rd5Rd/lBWAO+DJgMJ9JeAsln49OrbcwxH/GSYAcTdwJ5RL8z2GeYwhz0ZGDzRHNAMJbUIE0CVMCfydxLWOSO4A==" saltValue="mybB4ceuawq/gjfymwxAuA==" spinCount="100000" sheet="1" objects="1" scenarios="1"/>
  <autoFilter ref="A3:AD59" xr:uid="{F260CF52-BCB8-471D-9A8B-BD2897D0AD8C}"/>
  <mergeCells count="13">
    <mergeCell ref="A48:A58"/>
    <mergeCell ref="B48:B57"/>
    <mergeCell ref="A26:A36"/>
    <mergeCell ref="B26:B35"/>
    <mergeCell ref="A37:A47"/>
    <mergeCell ref="B37:B46"/>
    <mergeCell ref="C1:R1"/>
    <mergeCell ref="S1:T1"/>
    <mergeCell ref="U1:Y1"/>
    <mergeCell ref="A15:A25"/>
    <mergeCell ref="B15:B24"/>
    <mergeCell ref="A4:A14"/>
    <mergeCell ref="B4:B13"/>
  </mergeCells>
  <hyperlinks>
    <hyperlink ref="A1" location="Inici!A1" display="Inici" xr:uid="{4911E1C4-E61A-4861-A1FD-FE4BC7AA449B}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EC8272-6FD8-4951-861B-4220B4AB8542}">
          <x14:formula1>
            <xm:f>Tablas!$B$2:$B$10</xm:f>
          </x14:formula1>
          <xm:sqref>V37:V45 V4:V12 V15:V23 V26:V34 V48:V56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Inici</vt:lpstr>
      <vt:lpstr>Reg</vt:lpstr>
      <vt:lpstr>Gespa - Prats</vt:lpstr>
      <vt:lpstr>Caves-Escardes</vt:lpstr>
      <vt:lpstr>Sega - Desbrossament </vt:lpstr>
      <vt:lpstr>Poda</vt:lpstr>
      <vt:lpstr>Reposicions</vt:lpstr>
      <vt:lpstr>Sorrals</vt:lpstr>
      <vt:lpstr>Fitosanitaris</vt:lpstr>
      <vt:lpstr>Abonats</vt:lpstr>
      <vt:lpstr>Neteja</vt:lpstr>
      <vt:lpstr>TOTAL </vt:lpstr>
      <vt:lpstr>Tablas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Santaella</dc:creator>
  <cp:lastModifiedBy>Marta Samper Carbó</cp:lastModifiedBy>
  <cp:lastPrinted>2020-05-26T05:09:20Z</cp:lastPrinted>
  <dcterms:created xsi:type="dcterms:W3CDTF">2018-07-20T07:16:30Z</dcterms:created>
  <dcterms:modified xsi:type="dcterms:W3CDTF">2026-04-27T10:44:43Z</dcterms:modified>
</cp:coreProperties>
</file>