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EE9D9648-2ABE-4BBB-9E65-E97CE483B667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I15" i="1" l="1"/>
  <c r="I18" i="1"/>
  <c r="I14" i="1"/>
  <c r="E34" i="1" s="1"/>
  <c r="I21" i="1"/>
  <c r="E35" i="1" s="1"/>
  <c r="E20" i="1"/>
  <c r="I20" i="1" s="1"/>
  <c r="E19" i="1"/>
  <c r="I19" i="1" s="1"/>
  <c r="E17" i="1"/>
  <c r="I17" i="1" s="1"/>
  <c r="E16" i="1"/>
  <c r="I16" i="1" s="1"/>
  <c r="I22" i="1" l="1"/>
  <c r="I24" i="1" s="1"/>
  <c r="I23" i="1" l="1"/>
  <c r="I25" i="1" s="1"/>
  <c r="I26" i="1" s="1"/>
  <c r="I27" i="1" s="1"/>
  <c r="E36" i="1" l="1"/>
  <c r="E37" i="1"/>
  <c r="D37" i="1"/>
</calcChain>
</file>

<file path=xl/sharedStrings.xml><?xml version="1.0" encoding="utf-8"?>
<sst xmlns="http://schemas.openxmlformats.org/spreadsheetml/2006/main" count="46" uniqueCount="41">
  <si>
    <t>EMPRESA LICITADORA:</t>
  </si>
  <si>
    <t>Tram renovació SR- PMLínia Barcelona - Vallès</t>
  </si>
  <si>
    <t>Ordre</t>
  </si>
  <si>
    <t>Unitats</t>
  </si>
  <si>
    <t>Descripció</t>
  </si>
  <si>
    <t>Amidament</t>
  </si>
  <si>
    <t>Preu unitari PEM licitació</t>
  </si>
  <si>
    <t>Preu unitari PEM ofertat</t>
  </si>
  <si>
    <t>IMPORT TOTAL PEM LICITACIÓ</t>
  </si>
  <si>
    <t>IMPORT TOTAL PEM OFERTAT</t>
  </si>
  <si>
    <t>1.1</t>
  </si>
  <si>
    <t>ml de carril</t>
  </si>
  <si>
    <t>Subministrament de carril UIC 54 E1.</t>
  </si>
  <si>
    <t>1.2</t>
  </si>
  <si>
    <t>ut</t>
  </si>
  <si>
    <t>Subministrament de JAE de 9 metres.</t>
  </si>
  <si>
    <t>1.3</t>
  </si>
  <si>
    <t>Substitució de carril.</t>
  </si>
  <si>
    <t>1.4</t>
  </si>
  <si>
    <t>Substitució de JAE.</t>
  </si>
  <si>
    <t>1.5</t>
  </si>
  <si>
    <t>Subministrament de travessa d'akoga tipus I no creosotada per a via internacional i qualsevol sobreample de via.</t>
  </si>
  <si>
    <t>1.6</t>
  </si>
  <si>
    <t xml:space="preserve">Substitució de travesses de fusta. </t>
  </si>
  <si>
    <t>1.7</t>
  </si>
  <si>
    <t>Subministrament elements de subjecció per travessa (inclou  8 tirafons, 4 cargols ganxo, 4 clips SKL12, 2 placa elàstica d'assentament).</t>
  </si>
  <si>
    <t>1.8</t>
  </si>
  <si>
    <t>PA</t>
  </si>
  <si>
    <t xml:space="preserve">Total </t>
  </si>
  <si>
    <t>Despeses Generals (13%)</t>
  </si>
  <si>
    <t>Benefici Industrial (6%)</t>
  </si>
  <si>
    <t>TOTAL PEC (abans d’IVA)</t>
  </si>
  <si>
    <t>21% IVA</t>
  </si>
  <si>
    <t>Total (amb IVA)</t>
  </si>
  <si>
    <t>Licitació</t>
  </si>
  <si>
    <t>Ofertat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</si>
  <si>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</si>
  <si>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</si>
  <si>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</si>
  <si>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</si>
  <si>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Partida alçada a justificar per adaptacions per interferències amb altres sistemes no detectades (*).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</si>
</sst>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5" fillId="0" borderId="9" xfId="1" applyFont="1" applyFill="1" applyBorder="1" applyAlignment="1" applyProtection="1">
      <alignment horizontal="right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</xf>
    <xf numFmtId="0" fontId="5" fillId="5" borderId="12" xfId="0" applyFont="1" applyFill="1" applyBorder="1" applyAlignment="1" applyProtection="1">
      <alignment vertical="center" wrapText="1"/>
    </xf>
    <xf numFmtId="44" fontId="5" fillId="5" borderId="9" xfId="1" applyFont="1" applyFill="1" applyBorder="1" applyAlignment="1" applyProtection="1">
      <alignment horizontal="right" vertical="center" wrapText="1"/>
    </xf>
    <xf numFmtId="44" fontId="5" fillId="5" borderId="12" xfId="1" applyFont="1" applyFill="1" applyBorder="1" applyAlignment="1" applyProtection="1">
      <alignment horizontal="right" vertical="center" wrapText="1"/>
    </xf>
    <xf numFmtId="44" fontId="5" fillId="5" borderId="10" xfId="1" applyFont="1" applyFill="1" applyBorder="1" applyAlignment="1" applyProtection="1">
      <alignment horizontal="right" vertical="center" wrapText="1"/>
    </xf>
    <xf numFmtId="8" fontId="5" fillId="5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4" fillId="4" borderId="5" xfId="0" applyFont="1" applyFill="1" applyBorder="1" applyAlignment="1" applyProtection="1">
      <alignment horizontal="right" vertical="center" wrapText="1"/>
    </xf>
    <xf numFmtId="0" fontId="4" fillId="4" borderId="6" xfId="0" applyFont="1" applyFill="1" applyBorder="1" applyAlignment="1" applyProtection="1">
      <alignment horizontal="right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8" fontId="6" fillId="4" borderId="12" xfId="0" applyNumberFormat="1" applyFont="1" applyFill="1" applyBorder="1" applyAlignment="1" applyProtection="1">
      <alignment horizontal="right" vertical="center" wrapText="1"/>
    </xf>
    <xf numFmtId="0" fontId="5" fillId="4" borderId="5" xfId="0" applyFont="1" applyFill="1" applyBorder="1" applyAlignment="1" applyProtection="1">
      <alignment horizontal="right" vertical="center" wrapText="1"/>
    </xf>
    <xf numFmtId="0" fontId="5" fillId="4" borderId="6" xfId="0" applyFont="1" applyFill="1" applyBorder="1" applyAlignment="1" applyProtection="1">
      <alignment horizontal="right" vertical="center" wrapText="1"/>
    </xf>
    <xf numFmtId="0" fontId="5" fillId="4" borderId="7" xfId="0" applyFont="1" applyFill="1" applyBorder="1" applyAlignment="1" applyProtection="1">
      <alignment horizontal="right" vertical="center" wrapText="1"/>
    </xf>
    <xf numFmtId="8" fontId="7" fillId="4" borderId="12" xfId="0" applyNumberFormat="1" applyFont="1" applyFill="1" applyBorder="1" applyAlignment="1" applyProtection="1">
      <alignment horizontal="right" vertical="center" wrapText="1"/>
    </xf>
    <xf numFmtId="0" fontId="3" fillId="4" borderId="5" xfId="0" applyFont="1" applyFill="1" applyBorder="1" applyAlignment="1" applyProtection="1">
      <alignment horizontal="right" vertical="center" wrapText="1"/>
    </xf>
    <xf numFmtId="0" fontId="3" fillId="4" borderId="6" xfId="0" applyFont="1" applyFill="1" applyBorder="1" applyAlignment="1" applyProtection="1">
      <alignment horizontal="right" vertical="center" wrapText="1"/>
    </xf>
    <xf numFmtId="0" fontId="3" fillId="4" borderId="7" xfId="0" applyFont="1" applyFill="1" applyBorder="1" applyAlignment="1" applyProtection="1">
      <alignment horizontal="right" vertical="center" wrapText="1"/>
    </xf>
    <xf numFmtId="8" fontId="8" fillId="4" borderId="12" xfId="0" applyNumberFormat="1" applyFont="1" applyFill="1" applyBorder="1" applyAlignment="1" applyProtection="1">
      <alignment horizontal="right" vertical="center" wrapText="1"/>
    </xf>
    <xf numFmtId="0" fontId="0" fillId="0" borderId="11" xfId="0" applyBorder="1" applyProtection="1"/>
    <xf numFmtId="8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right"/>
    </xf>
    <xf numFmtId="0" fontId="0" fillId="3" borderId="3" xfId="0" applyFill="1" applyBorder="1" applyAlignment="1" applyProtection="1">
      <alignment horizontal="right"/>
    </xf>
    <xf numFmtId="44" fontId="0" fillId="3" borderId="1" xfId="0" applyNumberFormat="1" applyFill="1" applyBorder="1" applyProtection="1"/>
    <xf numFmtId="8" fontId="0" fillId="3" borderId="1" xfId="0" applyNumberFormat="1" applyFill="1" applyBorder="1" applyProtection="1"/>
    <xf numFmtId="8" fontId="0" fillId="0" borderId="0" xfId="0" applyNumberFormat="1" applyProtection="1"/>
    <xf numFmtId="0" fontId="0" fillId="3" borderId="1" xfId="0" applyFill="1" applyBorder="1" applyAlignment="1" applyProtection="1">
      <alignment horizontal="right"/>
    </xf>
    <xf numFmtId="44" fontId="2" fillId="3" borderId="1" xfId="0" applyNumberFormat="1" applyFont="1" applyFill="1" applyBorder="1" applyProtection="1"/>
    <xf numFmtId="8" fontId="2" fillId="3" borderId="1" xfId="0" applyNumberFormat="1" applyFont="1" applyFill="1" applyBorder="1" applyProtection="1"/>
    <xf numFmtId="8" fontId="5" fillId="5" borderId="9" xfId="0" applyNumberFormat="1" applyFont="1" applyFill="1" applyBorder="1" applyAlignment="1" applyProtection="1">
      <alignment horizontal="right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vertical="center" wrapText="1"/>
    </xf>
    <xf numFmtId="3" fontId="5" fillId="5" borderId="9" xfId="0" applyNumberFormat="1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10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CONTR/2025/697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rehabilitació de via al tram urbà entre les estacions de Gràcia i Plaça Molina de la Línia Barcelona-Vallès de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35169</xdr:colOff>
      <xdr:row>28</xdr:row>
      <xdr:rowOff>23446</xdr:rowOff>
    </xdr:from>
    <xdr:to>
      <xdr:col>7</xdr:col>
      <xdr:colOff>293077</xdr:colOff>
      <xdr:row>31</xdr:row>
      <xdr:rowOff>65943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5D1D9B2-1FC5-FE2F-2666-61D4D20A4FE3}"/>
            </a:ext>
          </a:extLst>
        </xdr:cNvPr>
        <xdr:cNvSpPr txBox="1"/>
      </xdr:nvSpPr>
      <xdr:spPr>
        <a:xfrm>
          <a:off x="628650" y="7430965"/>
          <a:ext cx="9299331" cy="6139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(*) La partida 1.8 Partida alçada a justificar per adaptacions per interferències amb altres sistemes no detectades no admet baixa i cal ofertar-la a preu PEM indicat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als docuemts de licitació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En cas contrari, l’oferta podrà quedar exclosa, a excepció de que, l’oferta global no es modifiqui, un cop realitzada l’homogeneïtzació. </a:t>
          </a:r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I37"/>
  <sheetViews>
    <sheetView tabSelected="1" zoomScale="130" zoomScaleNormal="130" workbookViewId="0">
      <selection activeCell="C9" sqref="C9:F9"/>
    </sheetView>
  </sheetViews>
  <sheetFormatPr baseColWidth="10" defaultColWidth="8.85546875" defaultRowHeight="15" x14ac:dyDescent="0.25"/>
  <cols>
    <col min="1" max="1" width="8.85546875" style="9"/>
    <col min="2" max="2" width="24.85546875" style="9" customWidth="1"/>
    <col min="3" max="3" width="18.28515625" style="9" customWidth="1"/>
    <col min="4" max="4" width="33" style="9" customWidth="1"/>
    <col min="5" max="5" width="20.5703125" style="9" customWidth="1"/>
    <col min="6" max="6" width="18.28515625" style="9" customWidth="1"/>
    <col min="7" max="7" width="20.7109375" style="9" customWidth="1"/>
    <col min="8" max="8" width="22.7109375" style="9" customWidth="1"/>
    <col min="9" max="9" width="27.28515625" style="9" customWidth="1"/>
    <col min="10" max="10" width="13.140625" style="9" customWidth="1"/>
    <col min="11" max="11" width="10.42578125" style="9" bestFit="1" customWidth="1"/>
    <col min="12" max="16384" width="8.85546875" style="9"/>
  </cols>
  <sheetData>
    <row r="9" spans="2:9" ht="24" customHeight="1" x14ac:dyDescent="0.25">
      <c r="B9" s="43" t="s">
        <v>0</v>
      </c>
      <c r="C9" s="1"/>
      <c r="D9" s="1"/>
      <c r="E9" s="1"/>
      <c r="F9" s="1"/>
    </row>
    <row r="11" spans="2:9" ht="15.75" thickBot="1" x14ac:dyDescent="0.3"/>
    <row r="12" spans="2:9" ht="15.75" thickBot="1" x14ac:dyDescent="0.3">
      <c r="B12" s="38" t="s">
        <v>1</v>
      </c>
      <c r="C12" s="38"/>
      <c r="D12" s="38"/>
      <c r="E12" s="38"/>
      <c r="F12" s="38"/>
      <c r="G12" s="38"/>
      <c r="H12" s="38"/>
      <c r="I12" s="38"/>
    </row>
    <row r="13" spans="2:9" ht="39.75" customHeight="1" thickBot="1" x14ac:dyDescent="0.3">
      <c r="B13" s="39" t="s">
        <v>2</v>
      </c>
      <c r="C13" s="40" t="s">
        <v>3</v>
      </c>
      <c r="D13" s="41" t="s">
        <v>4</v>
      </c>
      <c r="E13" s="41" t="s">
        <v>5</v>
      </c>
      <c r="F13" s="42" t="s">
        <v>6</v>
      </c>
      <c r="G13" s="41" t="s">
        <v>7</v>
      </c>
      <c r="H13" s="42" t="s">
        <v>8</v>
      </c>
      <c r="I13" s="42" t="s">
        <v>9</v>
      </c>
    </row>
    <row r="14" spans="2:9" ht="15.75" thickBot="1" x14ac:dyDescent="0.3">
      <c r="B14" s="34" t="s">
        <v>10</v>
      </c>
      <c r="C14" s="35" t="s">
        <v>11</v>
      </c>
      <c r="D14" s="36" t="s">
        <v>12</v>
      </c>
      <c r="E14" s="37">
        <v>1944</v>
      </c>
      <c r="F14" s="5">
        <v>85</v>
      </c>
      <c r="G14" s="2"/>
      <c r="H14" s="5">
        <v>165240</v>
      </c>
      <c r="I14" s="33">
        <f t="shared" ref="I14:I20" si="0">ROUND(G14*E14,2)</f>
        <v>0</v>
      </c>
    </row>
    <row r="15" spans="2:9" ht="26.25" thickBot="1" x14ac:dyDescent="0.3">
      <c r="B15" s="34" t="s">
        <v>13</v>
      </c>
      <c r="C15" s="35" t="s">
        <v>14</v>
      </c>
      <c r="D15" s="36" t="s">
        <v>15</v>
      </c>
      <c r="E15" s="35">
        <v>1</v>
      </c>
      <c r="F15" s="5">
        <v>1443.7</v>
      </c>
      <c r="G15" s="2"/>
      <c r="H15" s="5">
        <v>1443.7</v>
      </c>
      <c r="I15" s="33">
        <f t="shared" si="0"/>
        <v>0</v>
      </c>
    </row>
    <row r="16" spans="2:9" ht="15.75" thickBot="1" x14ac:dyDescent="0.3">
      <c r="B16" s="34" t="s">
        <v>16</v>
      </c>
      <c r="C16" s="35" t="s">
        <v>11</v>
      </c>
      <c r="D16" s="36" t="s">
        <v>17</v>
      </c>
      <c r="E16" s="37">
        <f>E14</f>
        <v>1944</v>
      </c>
      <c r="F16" s="5">
        <v>65</v>
      </c>
      <c r="G16" s="2"/>
      <c r="H16" s="5">
        <v>126360</v>
      </c>
      <c r="I16" s="33">
        <f t="shared" si="0"/>
        <v>0</v>
      </c>
    </row>
    <row r="17" spans="2:9" ht="15.75" thickBot="1" x14ac:dyDescent="0.3">
      <c r="B17" s="34" t="s">
        <v>18</v>
      </c>
      <c r="C17" s="35" t="s">
        <v>14</v>
      </c>
      <c r="D17" s="36" t="s">
        <v>19</v>
      </c>
      <c r="E17" s="35">
        <f>+E15</f>
        <v>1</v>
      </c>
      <c r="F17" s="5">
        <v>1323</v>
      </c>
      <c r="G17" s="2"/>
      <c r="H17" s="5">
        <v>1323</v>
      </c>
      <c r="I17" s="33">
        <f t="shared" si="0"/>
        <v>0</v>
      </c>
    </row>
    <row r="18" spans="2:9" ht="51.75" thickBot="1" x14ac:dyDescent="0.3">
      <c r="B18" s="34" t="s">
        <v>20</v>
      </c>
      <c r="C18" s="35" t="s">
        <v>14</v>
      </c>
      <c r="D18" s="36" t="s">
        <v>21</v>
      </c>
      <c r="E18" s="35">
        <v>485</v>
      </c>
      <c r="F18" s="5">
        <v>178.5</v>
      </c>
      <c r="G18" s="2"/>
      <c r="H18" s="5">
        <v>86572.5</v>
      </c>
      <c r="I18" s="33">
        <f t="shared" si="0"/>
        <v>0</v>
      </c>
    </row>
    <row r="19" spans="2:9" ht="15.75" thickBot="1" x14ac:dyDescent="0.3">
      <c r="B19" s="34" t="s">
        <v>22</v>
      </c>
      <c r="C19" s="35" t="s">
        <v>14</v>
      </c>
      <c r="D19" s="36" t="s">
        <v>23</v>
      </c>
      <c r="E19" s="35">
        <f>+E18</f>
        <v>485</v>
      </c>
      <c r="F19" s="5">
        <v>189</v>
      </c>
      <c r="G19" s="2"/>
      <c r="H19" s="5">
        <v>91665</v>
      </c>
      <c r="I19" s="33">
        <f t="shared" si="0"/>
        <v>0</v>
      </c>
    </row>
    <row r="20" spans="2:9" ht="64.5" thickBot="1" x14ac:dyDescent="0.3">
      <c r="B20" s="34" t="s">
        <v>24</v>
      </c>
      <c r="C20" s="35" t="s">
        <v>14</v>
      </c>
      <c r="D20" s="36" t="s">
        <v>25</v>
      </c>
      <c r="E20" s="35">
        <f>+E18</f>
        <v>485</v>
      </c>
      <c r="F20" s="5">
        <v>43</v>
      </c>
      <c r="G20" s="2"/>
      <c r="H20" s="5">
        <v>20855</v>
      </c>
      <c r="I20" s="33">
        <f t="shared" si="0"/>
        <v>0</v>
      </c>
    </row>
    <row r="21" spans="2:9" ht="39" thickBot="1" x14ac:dyDescent="0.3">
      <c r="B21" s="3" t="s">
        <v>26</v>
      </c>
      <c r="C21" s="3" t="s">
        <v>27</v>
      </c>
      <c r="D21" s="4" t="s">
        <v>40</v>
      </c>
      <c r="E21" s="3">
        <v>1</v>
      </c>
      <c r="F21" s="5">
        <v>10500</v>
      </c>
      <c r="G21" s="6">
        <v>10500</v>
      </c>
      <c r="H21" s="7">
        <v>10500</v>
      </c>
      <c r="I21" s="8">
        <f>ROUND(+E21*G21,2)</f>
        <v>10500</v>
      </c>
    </row>
    <row r="22" spans="2:9" ht="15.75" thickBot="1" x14ac:dyDescent="0.3">
      <c r="B22" s="10" t="s">
        <v>28</v>
      </c>
      <c r="C22" s="11"/>
      <c r="D22" s="11"/>
      <c r="E22" s="11"/>
      <c r="F22" s="11"/>
      <c r="G22" s="11"/>
      <c r="H22" s="12"/>
      <c r="I22" s="13">
        <f>ROUND(SUM(I14:I21),2)</f>
        <v>10500</v>
      </c>
    </row>
    <row r="23" spans="2:9" ht="15.75" thickBot="1" x14ac:dyDescent="0.3">
      <c r="B23" s="14" t="s">
        <v>29</v>
      </c>
      <c r="C23" s="15"/>
      <c r="D23" s="15"/>
      <c r="E23" s="15"/>
      <c r="F23" s="15"/>
      <c r="G23" s="15"/>
      <c r="H23" s="16"/>
      <c r="I23" s="17">
        <f>ROUND(0.13*I22,2)</f>
        <v>1365</v>
      </c>
    </row>
    <row r="24" spans="2:9" ht="15.75" thickBot="1" x14ac:dyDescent="0.3">
      <c r="B24" s="14" t="s">
        <v>30</v>
      </c>
      <c r="C24" s="15"/>
      <c r="D24" s="15"/>
      <c r="E24" s="15"/>
      <c r="F24" s="15"/>
      <c r="G24" s="15"/>
      <c r="H24" s="16"/>
      <c r="I24" s="17">
        <f>ROUND(I22*0.06,2)</f>
        <v>630</v>
      </c>
    </row>
    <row r="25" spans="2:9" ht="15.75" thickBot="1" x14ac:dyDescent="0.3">
      <c r="B25" s="10" t="s">
        <v>31</v>
      </c>
      <c r="C25" s="11"/>
      <c r="D25" s="11"/>
      <c r="E25" s="11"/>
      <c r="F25" s="11"/>
      <c r="G25" s="11"/>
      <c r="H25" s="12"/>
      <c r="I25" s="13">
        <f>+SUM(I22:I24)</f>
        <v>12495</v>
      </c>
    </row>
    <row r="26" spans="2:9" ht="15.75" thickBot="1" x14ac:dyDescent="0.3">
      <c r="B26" s="18" t="s">
        <v>32</v>
      </c>
      <c r="C26" s="19"/>
      <c r="D26" s="19"/>
      <c r="E26" s="19"/>
      <c r="F26" s="19"/>
      <c r="G26" s="19"/>
      <c r="H26" s="20"/>
      <c r="I26" s="21">
        <f>ROUND(I25*0.21,2)</f>
        <v>2623.95</v>
      </c>
    </row>
    <row r="27" spans="2:9" ht="15.75" thickBot="1" x14ac:dyDescent="0.3">
      <c r="B27" s="18" t="s">
        <v>33</v>
      </c>
      <c r="C27" s="19"/>
      <c r="D27" s="19"/>
      <c r="E27" s="19"/>
      <c r="F27" s="19"/>
      <c r="G27" s="19"/>
      <c r="H27" s="20"/>
      <c r="I27" s="13">
        <f>+I25+I26</f>
        <v>15118.95</v>
      </c>
    </row>
    <row r="28" spans="2:9" x14ac:dyDescent="0.25">
      <c r="G28" s="22"/>
    </row>
    <row r="33" spans="2:6" x14ac:dyDescent="0.25">
      <c r="D33" s="23" t="s">
        <v>34</v>
      </c>
      <c r="E33" s="24" t="s">
        <v>35</v>
      </c>
    </row>
    <row r="34" spans="2:6" x14ac:dyDescent="0.25">
      <c r="B34" s="25" t="s">
        <v>36</v>
      </c>
      <c r="C34" s="26"/>
      <c r="D34" s="27">
        <f>ROUND(SUM(H14:H20),2)</f>
        <v>493459.20000000001</v>
      </c>
      <c r="E34" s="28">
        <f>ROUND(SUM(I14:I20),2)</f>
        <v>0</v>
      </c>
      <c r="F34" s="29"/>
    </row>
    <row r="35" spans="2:6" x14ac:dyDescent="0.25">
      <c r="B35" s="25" t="s">
        <v>37</v>
      </c>
      <c r="C35" s="26"/>
      <c r="D35" s="27">
        <f>ROUND(H21,2)</f>
        <v>10500</v>
      </c>
      <c r="E35" s="28">
        <f>ROUND(I21,2)</f>
        <v>10500</v>
      </c>
    </row>
    <row r="36" spans="2:6" x14ac:dyDescent="0.25">
      <c r="B36" s="30" t="s">
        <v>38</v>
      </c>
      <c r="C36" s="30"/>
      <c r="D36" s="31">
        <f>ROUND(D34*0.13,2)+ROUND(D34*0.06,2)+D34</f>
        <v>587216.44999999995</v>
      </c>
      <c r="E36" s="32">
        <f>ROUND(E34*0.13,2)+ROUND(E34*0.06,2)+E34</f>
        <v>0</v>
      </c>
    </row>
    <row r="37" spans="2:6" x14ac:dyDescent="0.25">
      <c r="B37" s="30" t="s">
        <v>39</v>
      </c>
      <c r="C37" s="30"/>
      <c r="D37" s="28">
        <f>ROUND(D35*0.13,2)+ROUND(D35*0.06,2)+D35</f>
        <v>12495</v>
      </c>
      <c r="E37" s="28">
        <f>ROUND(E35*0.13,2)+ROUND(E35*0.06,2)+E35</f>
        <v>12495</v>
      </c>
    </row>
  </sheetData>
  <sheetProtection algorithmName="SHA-512" hashValue="SQ+3TlgOTu/jlkDKPQvJncfV6dro6fcrMmJbIwOkEaOGghBIoVsl2Ea/UPhC5dvD3bHjNi3nPPBAE0GFSK7H8A==" saltValue="c24wxvQWhWwOLskb6X9wTw==" spinCount="100000" sheet="1" objects="1" scenarios="1" selectLockedCells="1"/>
  <mergeCells count="12">
    <mergeCell ref="C9:F9"/>
    <mergeCell ref="B35:C35"/>
    <mergeCell ref="B36:C36"/>
    <mergeCell ref="B37:C37"/>
    <mergeCell ref="B34:C34"/>
    <mergeCell ref="B26:H26"/>
    <mergeCell ref="B27:H27"/>
    <mergeCell ref="B12:I12"/>
    <mergeCell ref="B22:H22"/>
    <mergeCell ref="B23:H23"/>
    <mergeCell ref="B24:H24"/>
    <mergeCell ref="B25:H25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schemas.microsoft.com/office/2006/metadata/properties"/>
    <ds:schemaRef ds:uri="http://schemas.microsoft.com/office/infopath/2007/PartnerControls"/>
    <ds:schemaRef ds:uri="a4e8c040-620f-42a2-8d8e-d59e2c082eaf"/>
    <ds:schemaRef ds:uri="c6cc41f6-4694-4999-a616-93cae258eccb"/>
    <ds:schemaRef ds:uri="d05b5c50-6878-419c-aaee-f57d1b61cb07"/>
    <ds:schemaRef ds:uri="c4d65d83-e6de-4071-ac96-3b9ea9015942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437913-CAF1-40C3-B700-15191C4219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b5c50-6878-419c-aaee-f57d1b61cb07"/>
    <ds:schemaRef ds:uri="c4d65d83-e6de-4071-ac96-3b9ea9015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Marta Ramon-Cortes Vilarrodona</cp:lastModifiedBy>
  <cp:revision/>
  <dcterms:created xsi:type="dcterms:W3CDTF">2025-03-31T06:26:07Z</dcterms:created>
  <dcterms:modified xsi:type="dcterms:W3CDTF">2026-03-05T11:47:42Z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