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QUOTA\ADMINISTRACIO\CONTRACTACIÓ\Plecs 2026\002_26000041 (OBERT H - S0128) AM per aplicacions J2EE de GAERTD, GM i GCTiP\5.- Penjar\"/>
    </mc:Choice>
  </mc:AlternateContent>
  <xr:revisionPtr revIDLastSave="0" documentId="13_ncr:1_{C5F2EBE2-4CB0-47B7-ACC0-159EABC93028}" xr6:coauthVersionLast="47" xr6:coauthVersionMax="47" xr10:uidLastSave="{00000000-0000-0000-0000-000000000000}"/>
  <bookViews>
    <workbookView xWindow="28740" yWindow="-60" windowWidth="28920" windowHeight="15600" tabRatio="506" activeTab="2" xr2:uid="{00000000-000D-0000-FFFF-FFFF00000000}"/>
  </bookViews>
  <sheets>
    <sheet name="Càlcul pressupost " sheetId="14" r:id="rId1"/>
    <sheet name="Perfils" sheetId="19" r:id="rId2"/>
    <sheet name="Taules IJ" sheetId="11" r:id="rId3"/>
    <sheet name="Taula LOT-SERV-APP" sheetId="1" state="hidden" r:id="rId4"/>
    <sheet name="Taula Estimació de dades" sheetId="2" state="hidden" r:id="rId5"/>
    <sheet name="Quadre desglossament" sheetId="17" r:id="rId6"/>
    <sheet name="Relació de Tractaments" sheetId="18" r:id="rId7"/>
  </sheets>
  <externalReferences>
    <externalReference r:id="rId8"/>
    <externalReference r:id="rId9"/>
  </externalReferences>
  <definedNames>
    <definedName name="_xlnm._FilterDatabase" localSheetId="0" hidden="1">'Càlcul pressupost '!$15:$53</definedName>
    <definedName name="C_Despesa">'[1]Dades auxiliars'!$N$1:$N$9</definedName>
    <definedName name="Dades_Servei">'[2]Dades auxiliars'!$A$1:$J$262</definedName>
    <definedName name="T_Despesa">'[1]Dades auxiliars'!$M$1:$M$5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1" l="1"/>
  <c r="E31" i="11"/>
  <c r="E30" i="11"/>
  <c r="E29" i="11"/>
  <c r="E32" i="11"/>
  <c r="D34" i="11"/>
  <c r="D32" i="11"/>
  <c r="D30" i="11"/>
  <c r="D33" i="11"/>
  <c r="D31" i="11"/>
  <c r="D29" i="11"/>
  <c r="F34" i="11"/>
  <c r="E34" i="11"/>
  <c r="A72" i="11"/>
  <c r="H66" i="11"/>
  <c r="E66" i="11"/>
  <c r="F66" i="11"/>
  <c r="G66" i="11"/>
  <c r="B66" i="11"/>
  <c r="C66" i="11"/>
  <c r="D66" i="11"/>
  <c r="D61" i="11"/>
  <c r="D62" i="11"/>
  <c r="D63" i="11"/>
  <c r="D64" i="11"/>
  <c r="D65" i="11"/>
  <c r="C64" i="11"/>
  <c r="C65" i="11"/>
  <c r="J65" i="11"/>
  <c r="H65" i="11"/>
  <c r="D22" i="19"/>
  <c r="D23" i="19"/>
  <c r="D24" i="19"/>
  <c r="D25" i="19"/>
  <c r="B9" i="17" l="1"/>
  <c r="B8" i="17"/>
  <c r="B11" i="17" s="1"/>
  <c r="B15" i="17" l="1"/>
  <c r="B14" i="17"/>
  <c r="F36" i="19"/>
  <c r="F48" i="19"/>
  <c r="F47" i="19"/>
  <c r="F45" i="19"/>
  <c r="F43" i="19"/>
  <c r="F42" i="19"/>
  <c r="F40" i="19"/>
  <c r="F38" i="19"/>
  <c r="F37" i="19"/>
  <c r="F35" i="19"/>
  <c r="E22" i="19"/>
  <c r="G40" i="19" s="1"/>
  <c r="F32" i="19"/>
  <c r="F33" i="19"/>
  <c r="E25" i="19"/>
  <c r="G33" i="19" s="1"/>
  <c r="E24" i="19"/>
  <c r="G37" i="19" s="1"/>
  <c r="B25" i="19"/>
  <c r="B24" i="19"/>
  <c r="B23" i="19"/>
  <c r="B22" i="19"/>
  <c r="G38" i="19" l="1"/>
  <c r="G43" i="19"/>
  <c r="G48" i="19"/>
  <c r="G42" i="19"/>
  <c r="G47" i="19"/>
  <c r="G32" i="19"/>
  <c r="G30" i="19"/>
  <c r="G45" i="19"/>
  <c r="G35" i="19"/>
  <c r="B16" i="17"/>
  <c r="B17" i="17"/>
  <c r="F31" i="19"/>
  <c r="E23" i="19"/>
  <c r="G36" i="19" s="1"/>
  <c r="F41" i="19"/>
  <c r="F46" i="19"/>
  <c r="F30" i="19"/>
  <c r="G46" i="19" l="1"/>
  <c r="G41" i="19"/>
  <c r="G31" i="19"/>
  <c r="S125" i="14" l="1"/>
  <c r="S138" i="14"/>
  <c r="I5" i="14"/>
  <c r="W52" i="14"/>
  <c r="R95" i="14"/>
  <c r="R96" i="14"/>
  <c r="R137" i="14"/>
  <c r="C43" i="19" l="1"/>
  <c r="C42" i="19"/>
  <c r="C41" i="19"/>
  <c r="C40" i="19"/>
  <c r="C48" i="19"/>
  <c r="C47" i="19"/>
  <c r="C46" i="19"/>
  <c r="C45" i="19"/>
  <c r="C38" i="19"/>
  <c r="C37" i="19"/>
  <c r="C36" i="19"/>
  <c r="C35" i="19"/>
  <c r="I49" i="19"/>
  <c r="I44" i="19"/>
  <c r="I39" i="19"/>
  <c r="I34" i="19"/>
  <c r="H30" i="19"/>
  <c r="H33" i="19" l="1"/>
  <c r="H32" i="19"/>
  <c r="H31" i="19"/>
  <c r="H48" i="19"/>
  <c r="H47" i="19"/>
  <c r="H46" i="19"/>
  <c r="H45" i="19"/>
  <c r="H43" i="19"/>
  <c r="H42" i="19"/>
  <c r="H41" i="19"/>
  <c r="H40" i="19"/>
  <c r="H44" i="19" s="1"/>
  <c r="H38" i="19"/>
  <c r="H37" i="19"/>
  <c r="H36" i="19"/>
  <c r="H35" i="19"/>
  <c r="J64" i="11"/>
  <c r="H34" i="19" l="1"/>
  <c r="F72" i="14" s="1"/>
  <c r="G72" i="14" s="1"/>
  <c r="F111" i="14"/>
  <c r="G111" i="14" s="1"/>
  <c r="F42" i="14"/>
  <c r="G42" i="14" s="1"/>
  <c r="L110" i="14"/>
  <c r="M110" i="14" s="1"/>
  <c r="L126" i="14"/>
  <c r="M126" i="14" s="1"/>
  <c r="L65" i="14"/>
  <c r="M65" i="14" s="1"/>
  <c r="L81" i="14"/>
  <c r="M81" i="14" s="1"/>
  <c r="L18" i="14"/>
  <c r="M18" i="14" s="1"/>
  <c r="L34" i="14"/>
  <c r="M34" i="14" s="1"/>
  <c r="L111" i="14"/>
  <c r="M111" i="14" s="1"/>
  <c r="L127" i="14"/>
  <c r="M127" i="14" s="1"/>
  <c r="L66" i="14"/>
  <c r="M66" i="14" s="1"/>
  <c r="L82" i="14"/>
  <c r="M82" i="14" s="1"/>
  <c r="L19" i="14"/>
  <c r="M19" i="14" s="1"/>
  <c r="L35" i="14"/>
  <c r="M35" i="14" s="1"/>
  <c r="L70" i="14"/>
  <c r="M70" i="14" s="1"/>
  <c r="L133" i="14"/>
  <c r="M133" i="14" s="1"/>
  <c r="L72" i="14"/>
  <c r="M72" i="14" s="1"/>
  <c r="L41" i="14"/>
  <c r="M41" i="14" s="1"/>
  <c r="L118" i="14"/>
  <c r="M118" i="14" s="1"/>
  <c r="L26" i="14"/>
  <c r="M26" i="14" s="1"/>
  <c r="L102" i="14"/>
  <c r="M102" i="14" s="1"/>
  <c r="L91" i="14"/>
  <c r="M91" i="14" s="1"/>
  <c r="L44" i="14"/>
  <c r="M44" i="14" s="1"/>
  <c r="L121" i="14"/>
  <c r="M121" i="14" s="1"/>
  <c r="L122" i="14"/>
  <c r="M122" i="14" s="1"/>
  <c r="L77" i="14"/>
  <c r="M77" i="14" s="1"/>
  <c r="L112" i="14"/>
  <c r="M112" i="14" s="1"/>
  <c r="L128" i="14"/>
  <c r="M128" i="14" s="1"/>
  <c r="L67" i="14"/>
  <c r="M67" i="14" s="1"/>
  <c r="L83" i="14"/>
  <c r="M83" i="14" s="1"/>
  <c r="L20" i="14"/>
  <c r="M20" i="14" s="1"/>
  <c r="L36" i="14"/>
  <c r="M36" i="14" s="1"/>
  <c r="L114" i="14"/>
  <c r="M114" i="14" s="1"/>
  <c r="L130" i="14"/>
  <c r="M130" i="14" s="1"/>
  <c r="L69" i="14"/>
  <c r="M69" i="14" s="1"/>
  <c r="L85" i="14"/>
  <c r="M85" i="14" s="1"/>
  <c r="L38" i="14"/>
  <c r="M38" i="14" s="1"/>
  <c r="L131" i="14"/>
  <c r="M131" i="14" s="1"/>
  <c r="L86" i="14"/>
  <c r="M86" i="14" s="1"/>
  <c r="L23" i="14"/>
  <c r="M23" i="14" s="1"/>
  <c r="L132" i="14"/>
  <c r="M132" i="14" s="1"/>
  <c r="L87" i="14"/>
  <c r="M87" i="14" s="1"/>
  <c r="L40" i="14"/>
  <c r="M40" i="14" s="1"/>
  <c r="L117" i="14"/>
  <c r="M117" i="14" s="1"/>
  <c r="L88" i="14"/>
  <c r="M88" i="14" s="1"/>
  <c r="L25" i="14"/>
  <c r="M25" i="14" s="1"/>
  <c r="L134" i="14"/>
  <c r="M134" i="14" s="1"/>
  <c r="L89" i="14"/>
  <c r="M89" i="14" s="1"/>
  <c r="L103" i="14"/>
  <c r="M103" i="14" s="1"/>
  <c r="L119" i="14"/>
  <c r="M119" i="14" s="1"/>
  <c r="L90" i="14"/>
  <c r="M90" i="14" s="1"/>
  <c r="L27" i="14"/>
  <c r="M27" i="14" s="1"/>
  <c r="L104" i="14"/>
  <c r="M104" i="14" s="1"/>
  <c r="L120" i="14"/>
  <c r="M120" i="14" s="1"/>
  <c r="L75" i="14"/>
  <c r="M75" i="14" s="1"/>
  <c r="L28" i="14"/>
  <c r="M28" i="14" s="1"/>
  <c r="L92" i="14"/>
  <c r="M92" i="14" s="1"/>
  <c r="L45" i="14"/>
  <c r="M45" i="14" s="1"/>
  <c r="L60" i="14"/>
  <c r="M60" i="14" s="1"/>
  <c r="L113" i="14"/>
  <c r="M113" i="14" s="1"/>
  <c r="L129" i="14"/>
  <c r="M129" i="14" s="1"/>
  <c r="L68" i="14"/>
  <c r="M68" i="14" s="1"/>
  <c r="L84" i="14"/>
  <c r="M84" i="14" s="1"/>
  <c r="L21" i="14"/>
  <c r="M21" i="14" s="1"/>
  <c r="L37" i="14"/>
  <c r="M37" i="14" s="1"/>
  <c r="L22" i="14"/>
  <c r="M22" i="14" s="1"/>
  <c r="L115" i="14"/>
  <c r="M115" i="14" s="1"/>
  <c r="L39" i="14"/>
  <c r="M39" i="14" s="1"/>
  <c r="L116" i="14"/>
  <c r="M116" i="14" s="1"/>
  <c r="L71" i="14"/>
  <c r="M71" i="14" s="1"/>
  <c r="L24" i="14"/>
  <c r="M24" i="14" s="1"/>
  <c r="L73" i="14"/>
  <c r="M73" i="14" s="1"/>
  <c r="L42" i="14"/>
  <c r="M42" i="14" s="1"/>
  <c r="L74" i="14"/>
  <c r="M74" i="14" s="1"/>
  <c r="L43" i="14"/>
  <c r="M43" i="14" s="1"/>
  <c r="L105" i="14"/>
  <c r="M105" i="14" s="1"/>
  <c r="L76" i="14"/>
  <c r="M76" i="14" s="1"/>
  <c r="L29" i="14"/>
  <c r="M29" i="14" s="1"/>
  <c r="L106" i="14"/>
  <c r="M106" i="14" s="1"/>
  <c r="L61" i="14"/>
  <c r="M61" i="14" s="1"/>
  <c r="L109" i="14"/>
  <c r="M109" i="14" s="1"/>
  <c r="L62" i="14"/>
  <c r="M62" i="14" s="1"/>
  <c r="L123" i="14"/>
  <c r="M123" i="14" s="1"/>
  <c r="L63" i="14"/>
  <c r="M63" i="14" s="1"/>
  <c r="L125" i="14"/>
  <c r="M125" i="14" s="1"/>
  <c r="L79" i="14"/>
  <c r="M79" i="14" s="1"/>
  <c r="L80" i="14"/>
  <c r="M80" i="14" s="1"/>
  <c r="L17" i="14"/>
  <c r="M17" i="14" s="1"/>
  <c r="L31" i="14"/>
  <c r="M31" i="14" s="1"/>
  <c r="L107" i="14"/>
  <c r="M107" i="14" s="1"/>
  <c r="L108" i="14"/>
  <c r="M108" i="14" s="1"/>
  <c r="L124" i="14"/>
  <c r="M124" i="14" s="1"/>
  <c r="L64" i="14"/>
  <c r="M64" i="14" s="1"/>
  <c r="L78" i="14"/>
  <c r="M78" i="14" s="1"/>
  <c r="L30" i="14"/>
  <c r="M30" i="14" s="1"/>
  <c r="L32" i="14"/>
  <c r="M32" i="14" s="1"/>
  <c r="L33" i="14"/>
  <c r="M33" i="14" s="1"/>
  <c r="L46" i="14"/>
  <c r="M46" i="14" s="1"/>
  <c r="L47" i="14"/>
  <c r="M47" i="14" s="1"/>
  <c r="L48" i="14"/>
  <c r="M48" i="14" s="1"/>
  <c r="L16" i="14"/>
  <c r="M16" i="14" s="1"/>
  <c r="H49" i="19"/>
  <c r="H39" i="19"/>
  <c r="F129" i="14" l="1"/>
  <c r="G129" i="14" s="1"/>
  <c r="F47" i="14"/>
  <c r="G47" i="14" s="1"/>
  <c r="F26" i="14"/>
  <c r="G26" i="14" s="1"/>
  <c r="F22" i="14"/>
  <c r="G22" i="14" s="1"/>
  <c r="F25" i="14"/>
  <c r="G25" i="14" s="1"/>
  <c r="F61" i="14"/>
  <c r="G61" i="14" s="1"/>
  <c r="F105" i="14"/>
  <c r="G105" i="14" s="1"/>
  <c r="F41" i="14"/>
  <c r="G41" i="14" s="1"/>
  <c r="F109" i="14"/>
  <c r="G109" i="14" s="1"/>
  <c r="F123" i="14"/>
  <c r="G123" i="14" s="1"/>
  <c r="F80" i="14"/>
  <c r="G80" i="14" s="1"/>
  <c r="F34" i="14"/>
  <c r="G34" i="14" s="1"/>
  <c r="F115" i="14"/>
  <c r="G115" i="14" s="1"/>
  <c r="F84" i="14"/>
  <c r="G84" i="14" s="1"/>
  <c r="F87" i="14"/>
  <c r="G87" i="14" s="1"/>
  <c r="F17" i="14"/>
  <c r="G17" i="14" s="1"/>
  <c r="F117" i="14"/>
  <c r="G117" i="14" s="1"/>
  <c r="F120" i="14"/>
  <c r="G120" i="14" s="1"/>
  <c r="F20" i="14"/>
  <c r="G20" i="14" s="1"/>
  <c r="F33" i="14"/>
  <c r="G33" i="14" s="1"/>
  <c r="F91" i="14"/>
  <c r="G91" i="14" s="1"/>
  <c r="F118" i="14"/>
  <c r="G118" i="14" s="1"/>
  <c r="F35" i="14"/>
  <c r="G35" i="14" s="1"/>
  <c r="F67" i="14"/>
  <c r="G67" i="14" s="1"/>
  <c r="F29" i="14"/>
  <c r="G29" i="14" s="1"/>
  <c r="F38" i="14"/>
  <c r="G38" i="14" s="1"/>
  <c r="F107" i="14"/>
  <c r="G107" i="14" s="1"/>
  <c r="F27" i="14"/>
  <c r="G27" i="14" s="1"/>
  <c r="F71" i="14"/>
  <c r="G71" i="14" s="1"/>
  <c r="F65" i="14"/>
  <c r="G65" i="14" s="1"/>
  <c r="F92" i="14"/>
  <c r="G92" i="14" s="1"/>
  <c r="F82" i="14"/>
  <c r="G82" i="14" s="1"/>
  <c r="F19" i="14"/>
  <c r="G19" i="14" s="1"/>
  <c r="F102" i="14"/>
  <c r="G102" i="14" s="1"/>
  <c r="F24" i="14"/>
  <c r="G24" i="14" s="1"/>
  <c r="F21" i="14"/>
  <c r="G21" i="14" s="1"/>
  <c r="F112" i="14"/>
  <c r="G112" i="14" s="1"/>
  <c r="F76" i="14"/>
  <c r="G76" i="14" s="1"/>
  <c r="F88" i="14"/>
  <c r="G88" i="14" s="1"/>
  <c r="F48" i="14"/>
  <c r="G48" i="14" s="1"/>
  <c r="F104" i="14"/>
  <c r="G104" i="14" s="1"/>
  <c r="F108" i="14"/>
  <c r="G108" i="14" s="1"/>
  <c r="F18" i="14"/>
  <c r="G18" i="14" s="1"/>
  <c r="F78" i="14"/>
  <c r="G78" i="14" s="1"/>
  <c r="F62" i="14"/>
  <c r="G62" i="14" s="1"/>
  <c r="F132" i="14"/>
  <c r="G132" i="14" s="1"/>
  <c r="F127" i="14"/>
  <c r="G127" i="14" s="1"/>
  <c r="F46" i="14"/>
  <c r="G46" i="14" s="1"/>
  <c r="F36" i="14"/>
  <c r="G36" i="14" s="1"/>
  <c r="F64" i="14"/>
  <c r="G64" i="14" s="1"/>
  <c r="F60" i="14"/>
  <c r="G60" i="14" s="1"/>
  <c r="F74" i="14"/>
  <c r="G74" i="14" s="1"/>
  <c r="F37" i="14"/>
  <c r="G37" i="14" s="1"/>
  <c r="F103" i="14"/>
  <c r="G103" i="14" s="1"/>
  <c r="F86" i="14"/>
  <c r="G86" i="14" s="1"/>
  <c r="F114" i="14"/>
  <c r="G114" i="14" s="1"/>
  <c r="F128" i="14"/>
  <c r="G128" i="14" s="1"/>
  <c r="F16" i="14"/>
  <c r="G16" i="14" s="1"/>
  <c r="F68" i="14"/>
  <c r="G68" i="14" s="1"/>
  <c r="F32" i="14"/>
  <c r="G32" i="14" s="1"/>
  <c r="F125" i="14"/>
  <c r="G125" i="14" s="1"/>
  <c r="F122" i="14"/>
  <c r="G122" i="14" s="1"/>
  <c r="F30" i="14"/>
  <c r="G30" i="14" s="1"/>
  <c r="F43" i="14"/>
  <c r="G43" i="14" s="1"/>
  <c r="F40" i="14"/>
  <c r="G40" i="14" s="1"/>
  <c r="F119" i="14"/>
  <c r="G119" i="14" s="1"/>
  <c r="F23" i="14"/>
  <c r="G23" i="14" s="1"/>
  <c r="F66" i="14"/>
  <c r="G66" i="14" s="1"/>
  <c r="F121" i="14"/>
  <c r="G121" i="14" s="1"/>
  <c r="F130" i="14"/>
  <c r="G130" i="14" s="1"/>
  <c r="F39" i="14"/>
  <c r="G39" i="14" s="1"/>
  <c r="F45" i="14"/>
  <c r="G45" i="14" s="1"/>
  <c r="F79" i="14"/>
  <c r="G79" i="14" s="1"/>
  <c r="F85" i="14"/>
  <c r="G85" i="14" s="1"/>
  <c r="F124" i="14"/>
  <c r="G124" i="14" s="1"/>
  <c r="F110" i="14"/>
  <c r="G110" i="14" s="1"/>
  <c r="F77" i="14"/>
  <c r="G77" i="14" s="1"/>
  <c r="F113" i="14"/>
  <c r="G113" i="14" s="1"/>
  <c r="F126" i="14"/>
  <c r="G126" i="14" s="1"/>
  <c r="F133" i="14"/>
  <c r="G133" i="14" s="1"/>
  <c r="F28" i="14"/>
  <c r="G28" i="14" s="1"/>
  <c r="F44" i="14"/>
  <c r="G44" i="14" s="1"/>
  <c r="F75" i="14"/>
  <c r="G75" i="14" s="1"/>
  <c r="F70" i="14"/>
  <c r="G70" i="14" s="1"/>
  <c r="F69" i="14"/>
  <c r="G69" i="14" s="1"/>
  <c r="F73" i="14"/>
  <c r="G73" i="14" s="1"/>
  <c r="F81" i="14"/>
  <c r="G81" i="14" s="1"/>
  <c r="F31" i="14"/>
  <c r="G31" i="14" s="1"/>
  <c r="F83" i="14"/>
  <c r="G83" i="14" s="1"/>
  <c r="F116" i="14"/>
  <c r="G116" i="14" s="1"/>
  <c r="F134" i="14"/>
  <c r="G134" i="14" s="1"/>
  <c r="F89" i="14"/>
  <c r="G89" i="14" s="1"/>
  <c r="F131" i="14"/>
  <c r="G131" i="14" s="1"/>
  <c r="F63" i="14"/>
  <c r="G63" i="14" s="1"/>
  <c r="F106" i="14"/>
  <c r="G106" i="14" s="1"/>
  <c r="F90" i="14"/>
  <c r="G90" i="14" s="1"/>
  <c r="O111" i="14"/>
  <c r="O127" i="14"/>
  <c r="O66" i="14"/>
  <c r="P66" i="14" s="1"/>
  <c r="O82" i="14"/>
  <c r="P82" i="14" s="1"/>
  <c r="O19" i="14"/>
  <c r="P19" i="14" s="1"/>
  <c r="O35" i="14"/>
  <c r="P35" i="14" s="1"/>
  <c r="O112" i="14"/>
  <c r="O128" i="14"/>
  <c r="O67" i="14"/>
  <c r="P67" i="14" s="1"/>
  <c r="O83" i="14"/>
  <c r="P83" i="14" s="1"/>
  <c r="O20" i="14"/>
  <c r="P20" i="14" s="1"/>
  <c r="O36" i="14"/>
  <c r="P36" i="14" s="1"/>
  <c r="O132" i="14"/>
  <c r="O24" i="14"/>
  <c r="P24" i="14" s="1"/>
  <c r="O117" i="14"/>
  <c r="O88" i="14"/>
  <c r="P88" i="14" s="1"/>
  <c r="O41" i="14"/>
  <c r="P41" i="14" s="1"/>
  <c r="O118" i="14"/>
  <c r="O26" i="14"/>
  <c r="P26" i="14" s="1"/>
  <c r="O103" i="14"/>
  <c r="O90" i="14"/>
  <c r="P90" i="14" s="1"/>
  <c r="O27" i="14"/>
  <c r="P27" i="14" s="1"/>
  <c r="O120" i="14"/>
  <c r="O75" i="14"/>
  <c r="P75" i="14" s="1"/>
  <c r="O44" i="14"/>
  <c r="P44" i="14" s="1"/>
  <c r="O121" i="14"/>
  <c r="O76" i="14"/>
  <c r="P76" i="14" s="1"/>
  <c r="O29" i="14"/>
  <c r="P29" i="14" s="1"/>
  <c r="O106" i="14"/>
  <c r="O61" i="14"/>
  <c r="P61" i="14" s="1"/>
  <c r="O60" i="14"/>
  <c r="P60" i="14" s="1"/>
  <c r="O46" i="14"/>
  <c r="P46" i="14" s="1"/>
  <c r="O107" i="14"/>
  <c r="O62" i="14"/>
  <c r="P62" i="14" s="1"/>
  <c r="O113" i="14"/>
  <c r="O129" i="14"/>
  <c r="O68" i="14"/>
  <c r="P68" i="14" s="1"/>
  <c r="O84" i="14"/>
  <c r="P84" i="14" s="1"/>
  <c r="O21" i="14"/>
  <c r="P21" i="14" s="1"/>
  <c r="O37" i="14"/>
  <c r="P37" i="14" s="1"/>
  <c r="O115" i="14"/>
  <c r="O131" i="14"/>
  <c r="O86" i="14"/>
  <c r="P86" i="14" s="1"/>
  <c r="O23" i="14"/>
  <c r="P23" i="14" s="1"/>
  <c r="O39" i="14"/>
  <c r="P39" i="14" s="1"/>
  <c r="O71" i="14"/>
  <c r="P71" i="14" s="1"/>
  <c r="O133" i="14"/>
  <c r="O72" i="14"/>
  <c r="P72" i="14" s="1"/>
  <c r="O25" i="14"/>
  <c r="P25" i="14" s="1"/>
  <c r="O73" i="14"/>
  <c r="P73" i="14" s="1"/>
  <c r="O119" i="14"/>
  <c r="O74" i="14"/>
  <c r="P74" i="14" s="1"/>
  <c r="O43" i="14"/>
  <c r="P43" i="14" s="1"/>
  <c r="O91" i="14"/>
  <c r="P91" i="14" s="1"/>
  <c r="O122" i="14"/>
  <c r="O77" i="14"/>
  <c r="P77" i="14" s="1"/>
  <c r="O30" i="14"/>
  <c r="P30" i="14" s="1"/>
  <c r="O123" i="14"/>
  <c r="O78" i="14"/>
  <c r="P78" i="14" s="1"/>
  <c r="O114" i="14"/>
  <c r="O130" i="14"/>
  <c r="O69" i="14"/>
  <c r="P69" i="14" s="1"/>
  <c r="O85" i="14"/>
  <c r="P85" i="14" s="1"/>
  <c r="O22" i="14"/>
  <c r="P22" i="14" s="1"/>
  <c r="O38" i="14"/>
  <c r="P38" i="14" s="1"/>
  <c r="O70" i="14"/>
  <c r="P70" i="14" s="1"/>
  <c r="O116" i="14"/>
  <c r="O87" i="14"/>
  <c r="P87" i="14" s="1"/>
  <c r="O40" i="14"/>
  <c r="P40" i="14" s="1"/>
  <c r="O134" i="14"/>
  <c r="O89" i="14"/>
  <c r="P89" i="14" s="1"/>
  <c r="O42" i="14"/>
  <c r="P42" i="14" s="1"/>
  <c r="O102" i="14"/>
  <c r="O104" i="14"/>
  <c r="O28" i="14"/>
  <c r="P28" i="14" s="1"/>
  <c r="O105" i="14"/>
  <c r="O92" i="14"/>
  <c r="P92" i="14" s="1"/>
  <c r="O45" i="14"/>
  <c r="P45" i="14" s="1"/>
  <c r="O31" i="14"/>
  <c r="P31" i="14" s="1"/>
  <c r="O32" i="14"/>
  <c r="P32" i="14" s="1"/>
  <c r="O33" i="14"/>
  <c r="P33" i="14" s="1"/>
  <c r="O47" i="14"/>
  <c r="P47" i="14" s="1"/>
  <c r="O16" i="14"/>
  <c r="P16" i="14" s="1"/>
  <c r="O108" i="14"/>
  <c r="O110" i="14"/>
  <c r="O124" i="14"/>
  <c r="O125" i="14"/>
  <c r="O126" i="14"/>
  <c r="O81" i="14"/>
  <c r="P81" i="14" s="1"/>
  <c r="O65" i="14"/>
  <c r="P65" i="14" s="1"/>
  <c r="O17" i="14"/>
  <c r="P17" i="14" s="1"/>
  <c r="O34" i="14"/>
  <c r="P34" i="14" s="1"/>
  <c r="O48" i="14"/>
  <c r="P48" i="14" s="1"/>
  <c r="O109" i="14"/>
  <c r="O63" i="14"/>
  <c r="P63" i="14" s="1"/>
  <c r="O64" i="14"/>
  <c r="P64" i="14" s="1"/>
  <c r="O79" i="14"/>
  <c r="P79" i="14" s="1"/>
  <c r="O80" i="14"/>
  <c r="P80" i="14" s="1"/>
  <c r="O18" i="14"/>
  <c r="P18" i="14" s="1"/>
  <c r="I109" i="14"/>
  <c r="J109" i="14" s="1"/>
  <c r="I125" i="14"/>
  <c r="J125" i="14" s="1"/>
  <c r="I64" i="14"/>
  <c r="J64" i="14" s="1"/>
  <c r="I80" i="14"/>
  <c r="J80" i="14" s="1"/>
  <c r="I32" i="14"/>
  <c r="J32" i="14" s="1"/>
  <c r="I48" i="14"/>
  <c r="J48" i="14" s="1"/>
  <c r="I110" i="14"/>
  <c r="J110" i="14" s="1"/>
  <c r="I126" i="14"/>
  <c r="J126" i="14" s="1"/>
  <c r="I65" i="14"/>
  <c r="J65" i="14" s="1"/>
  <c r="I81" i="14"/>
  <c r="J81" i="14" s="1"/>
  <c r="I17" i="14"/>
  <c r="J17" i="14" s="1"/>
  <c r="I33" i="14"/>
  <c r="J33" i="14" s="1"/>
  <c r="I16" i="14"/>
  <c r="J16" i="14" s="1"/>
  <c r="I21" i="14"/>
  <c r="J21" i="14" s="1"/>
  <c r="I115" i="14"/>
  <c r="J115" i="14" s="1"/>
  <c r="I70" i="14"/>
  <c r="J70" i="14" s="1"/>
  <c r="I22" i="14"/>
  <c r="J22" i="14" s="1"/>
  <c r="I132" i="14"/>
  <c r="J132" i="14" s="1"/>
  <c r="I117" i="14"/>
  <c r="J117" i="14" s="1"/>
  <c r="I72" i="14"/>
  <c r="J72" i="14" s="1"/>
  <c r="I40" i="14"/>
  <c r="J40" i="14" s="1"/>
  <c r="I73" i="14"/>
  <c r="J73" i="14" s="1"/>
  <c r="I25" i="14"/>
  <c r="J25" i="14" s="1"/>
  <c r="I103" i="14"/>
  <c r="J103" i="14" s="1"/>
  <c r="I75" i="14"/>
  <c r="J75" i="14" s="1"/>
  <c r="I27" i="14"/>
  <c r="J27" i="14" s="1"/>
  <c r="I111" i="14"/>
  <c r="J111" i="14" s="1"/>
  <c r="I127" i="14"/>
  <c r="J127" i="14" s="1"/>
  <c r="I66" i="14"/>
  <c r="J66" i="14" s="1"/>
  <c r="I82" i="14"/>
  <c r="J82" i="14" s="1"/>
  <c r="I18" i="14"/>
  <c r="J18" i="14" s="1"/>
  <c r="I34" i="14"/>
  <c r="J34" i="14" s="1"/>
  <c r="I113" i="14"/>
  <c r="J113" i="14" s="1"/>
  <c r="I129" i="14"/>
  <c r="J129" i="14" s="1"/>
  <c r="I68" i="14"/>
  <c r="J68" i="14" s="1"/>
  <c r="I36" i="14"/>
  <c r="J36" i="14" s="1"/>
  <c r="I114" i="14"/>
  <c r="J114" i="14" s="1"/>
  <c r="I85" i="14"/>
  <c r="J85" i="14" s="1"/>
  <c r="I37" i="14"/>
  <c r="J37" i="14" s="1"/>
  <c r="I116" i="14"/>
  <c r="J116" i="14" s="1"/>
  <c r="I87" i="14"/>
  <c r="J87" i="14" s="1"/>
  <c r="I39" i="14"/>
  <c r="J39" i="14" s="1"/>
  <c r="I24" i="14"/>
  <c r="J24" i="14" s="1"/>
  <c r="I134" i="14"/>
  <c r="J134" i="14" s="1"/>
  <c r="I89" i="14"/>
  <c r="J89" i="14" s="1"/>
  <c r="I41" i="14"/>
  <c r="J41" i="14" s="1"/>
  <c r="I102" i="14"/>
  <c r="J102" i="14" s="1"/>
  <c r="I90" i="14"/>
  <c r="J90" i="14" s="1"/>
  <c r="I26" i="14"/>
  <c r="J26" i="14" s="1"/>
  <c r="I104" i="14"/>
  <c r="J104" i="14" s="1"/>
  <c r="I105" i="14"/>
  <c r="J105" i="14" s="1"/>
  <c r="I112" i="14"/>
  <c r="J112" i="14" s="1"/>
  <c r="I128" i="14"/>
  <c r="J128" i="14" s="1"/>
  <c r="I67" i="14"/>
  <c r="J67" i="14" s="1"/>
  <c r="I83" i="14"/>
  <c r="J83" i="14" s="1"/>
  <c r="I19" i="14"/>
  <c r="J19" i="14" s="1"/>
  <c r="I35" i="14"/>
  <c r="J35" i="14" s="1"/>
  <c r="I84" i="14"/>
  <c r="J84" i="14" s="1"/>
  <c r="I20" i="14"/>
  <c r="J20" i="14" s="1"/>
  <c r="I130" i="14"/>
  <c r="J130" i="14" s="1"/>
  <c r="I69" i="14"/>
  <c r="J69" i="14" s="1"/>
  <c r="I131" i="14"/>
  <c r="J131" i="14" s="1"/>
  <c r="I86" i="14"/>
  <c r="J86" i="14" s="1"/>
  <c r="I38" i="14"/>
  <c r="J38" i="14" s="1"/>
  <c r="I71" i="14"/>
  <c r="J71" i="14" s="1"/>
  <c r="I23" i="14"/>
  <c r="J23" i="14" s="1"/>
  <c r="I133" i="14"/>
  <c r="J133" i="14" s="1"/>
  <c r="I88" i="14"/>
  <c r="J88" i="14" s="1"/>
  <c r="I118" i="14"/>
  <c r="J118" i="14" s="1"/>
  <c r="I119" i="14"/>
  <c r="J119" i="14" s="1"/>
  <c r="I74" i="14"/>
  <c r="J74" i="14" s="1"/>
  <c r="I42" i="14"/>
  <c r="J42" i="14" s="1"/>
  <c r="I120" i="14"/>
  <c r="J120" i="14" s="1"/>
  <c r="I91" i="14"/>
  <c r="J91" i="14" s="1"/>
  <c r="I43" i="14"/>
  <c r="J43" i="14" s="1"/>
  <c r="I121" i="14"/>
  <c r="J121" i="14" s="1"/>
  <c r="I76" i="14"/>
  <c r="J76" i="14" s="1"/>
  <c r="I29" i="14"/>
  <c r="J29" i="14" s="1"/>
  <c r="I30" i="14"/>
  <c r="J30" i="14" s="1"/>
  <c r="I45" i="14"/>
  <c r="J45" i="14" s="1"/>
  <c r="I108" i="14"/>
  <c r="J108" i="14" s="1"/>
  <c r="I47" i="14"/>
  <c r="J47" i="14" s="1"/>
  <c r="I62" i="14"/>
  <c r="J62" i="14" s="1"/>
  <c r="I124" i="14"/>
  <c r="J124" i="14" s="1"/>
  <c r="I77" i="14"/>
  <c r="J77" i="14" s="1"/>
  <c r="I78" i="14"/>
  <c r="J78" i="14" s="1"/>
  <c r="I79" i="14"/>
  <c r="J79" i="14" s="1"/>
  <c r="I92" i="14"/>
  <c r="J92" i="14" s="1"/>
  <c r="I28" i="14"/>
  <c r="J28" i="14" s="1"/>
  <c r="I63" i="14"/>
  <c r="J63" i="14" s="1"/>
  <c r="I60" i="14"/>
  <c r="J60" i="14" s="1"/>
  <c r="I31" i="14"/>
  <c r="J31" i="14" s="1"/>
  <c r="I44" i="14"/>
  <c r="J44" i="14" s="1"/>
  <c r="I106" i="14"/>
  <c r="J106" i="14" s="1"/>
  <c r="I107" i="14"/>
  <c r="J107" i="14" s="1"/>
  <c r="I46" i="14"/>
  <c r="J46" i="14" s="1"/>
  <c r="I61" i="14"/>
  <c r="J61" i="14" s="1"/>
  <c r="I122" i="14"/>
  <c r="J122" i="14" s="1"/>
  <c r="I123" i="14"/>
  <c r="J123" i="14" s="1"/>
  <c r="C33" i="19"/>
  <c r="C32" i="19"/>
  <c r="C31" i="19"/>
  <c r="C30" i="19"/>
  <c r="T96" i="14" l="1"/>
  <c r="S96" i="14"/>
  <c r="V96" i="14"/>
  <c r="V95" i="14"/>
  <c r="T95" i="14"/>
  <c r="S95" i="14"/>
  <c r="T94" i="14"/>
  <c r="S94" i="14"/>
  <c r="R94" i="14"/>
  <c r="V94" i="14" s="1"/>
  <c r="T93" i="14"/>
  <c r="S93" i="14"/>
  <c r="Q97" i="14"/>
  <c r="G11" i="14" s="1"/>
  <c r="T92" i="14"/>
  <c r="S92" i="14"/>
  <c r="T91" i="14"/>
  <c r="S91" i="14"/>
  <c r="T90" i="14"/>
  <c r="S90" i="14"/>
  <c r="T89" i="14"/>
  <c r="S89" i="14"/>
  <c r="R89" i="14"/>
  <c r="V89" i="14" s="1"/>
  <c r="T88" i="14"/>
  <c r="S88" i="14"/>
  <c r="T87" i="14"/>
  <c r="S87" i="14"/>
  <c r="T86" i="14"/>
  <c r="S86" i="14"/>
  <c r="T85" i="14"/>
  <c r="S85" i="14"/>
  <c r="T84" i="14"/>
  <c r="S84" i="14"/>
  <c r="R84" i="14"/>
  <c r="V84" i="14" s="1"/>
  <c r="T83" i="14"/>
  <c r="S83" i="14"/>
  <c r="R83" i="14"/>
  <c r="V83" i="14" s="1"/>
  <c r="T82" i="14"/>
  <c r="S82" i="14"/>
  <c r="T81" i="14"/>
  <c r="S81" i="14"/>
  <c r="T80" i="14"/>
  <c r="S80" i="14"/>
  <c r="R80" i="14"/>
  <c r="V80" i="14" s="1"/>
  <c r="T79" i="14"/>
  <c r="S79" i="14"/>
  <c r="R79" i="14"/>
  <c r="V79" i="14" s="1"/>
  <c r="T78" i="14"/>
  <c r="S78" i="14"/>
  <c r="T77" i="14"/>
  <c r="S77" i="14"/>
  <c r="T76" i="14"/>
  <c r="S76" i="14"/>
  <c r="R76" i="14"/>
  <c r="V76" i="14" s="1"/>
  <c r="T75" i="14"/>
  <c r="S75" i="14"/>
  <c r="R75" i="14"/>
  <c r="V75" i="14" s="1"/>
  <c r="T74" i="14"/>
  <c r="S74" i="14"/>
  <c r="T73" i="14"/>
  <c r="S73" i="14"/>
  <c r="T72" i="14"/>
  <c r="S72" i="14"/>
  <c r="R72" i="14"/>
  <c r="V72" i="14" s="1"/>
  <c r="T71" i="14"/>
  <c r="S71" i="14"/>
  <c r="T70" i="14"/>
  <c r="S70" i="14"/>
  <c r="T69" i="14"/>
  <c r="S69" i="14"/>
  <c r="T68" i="14"/>
  <c r="S68" i="14"/>
  <c r="R68" i="14"/>
  <c r="V68" i="14" s="1"/>
  <c r="T67" i="14"/>
  <c r="S67" i="14"/>
  <c r="R67" i="14"/>
  <c r="V67" i="14" s="1"/>
  <c r="T66" i="14"/>
  <c r="S66" i="14"/>
  <c r="T65" i="14"/>
  <c r="S65" i="14"/>
  <c r="T64" i="14"/>
  <c r="S64" i="14"/>
  <c r="R64" i="14"/>
  <c r="V64" i="14" s="1"/>
  <c r="T63" i="14"/>
  <c r="S63" i="14"/>
  <c r="T62" i="14"/>
  <c r="S62" i="14"/>
  <c r="T61" i="14"/>
  <c r="S61" i="14"/>
  <c r="T60" i="14"/>
  <c r="S60" i="14"/>
  <c r="T19" i="14"/>
  <c r="S19" i="14"/>
  <c r="S46" i="14"/>
  <c r="T46" i="14"/>
  <c r="S47" i="14"/>
  <c r="T47" i="14"/>
  <c r="R63" i="14" l="1"/>
  <c r="V63" i="14" s="1"/>
  <c r="R65" i="14"/>
  <c r="V65" i="14" s="1"/>
  <c r="R77" i="14"/>
  <c r="V77" i="14" s="1"/>
  <c r="AI46" i="14"/>
  <c r="AJ46" i="14" s="1"/>
  <c r="AI47" i="14"/>
  <c r="AJ47" i="14" s="1"/>
  <c r="AI19" i="14"/>
  <c r="AJ19" i="14" s="1"/>
  <c r="R47" i="14"/>
  <c r="V47" i="14" s="1"/>
  <c r="R91" i="14"/>
  <c r="R105" i="14"/>
  <c r="R61" i="14"/>
  <c r="V61" i="14" s="1"/>
  <c r="R60" i="14"/>
  <c r="R71" i="14"/>
  <c r="V71" i="14" s="1"/>
  <c r="R90" i="14"/>
  <c r="V90" i="14" s="1"/>
  <c r="R92" i="14"/>
  <c r="R69" i="14"/>
  <c r="V69" i="14" s="1"/>
  <c r="R85" i="14"/>
  <c r="V85" i="14" s="1"/>
  <c r="J97" i="14"/>
  <c r="G8" i="14" s="1"/>
  <c r="R62" i="14"/>
  <c r="V62" i="14" s="1"/>
  <c r="R66" i="14"/>
  <c r="V66" i="14" s="1"/>
  <c r="R70" i="14"/>
  <c r="V70" i="14" s="1"/>
  <c r="R74" i="14"/>
  <c r="V74" i="14" s="1"/>
  <c r="R78" i="14"/>
  <c r="V78" i="14" s="1"/>
  <c r="R82" i="14"/>
  <c r="V82" i="14" s="1"/>
  <c r="R73" i="14"/>
  <c r="V73" i="14" s="1"/>
  <c r="R81" i="14"/>
  <c r="V81" i="14" s="1"/>
  <c r="M97" i="14"/>
  <c r="G9" i="14" s="1"/>
  <c r="R86" i="14"/>
  <c r="V86" i="14" s="1"/>
  <c r="R87" i="14"/>
  <c r="V87" i="14" s="1"/>
  <c r="R93" i="14"/>
  <c r="V93" i="14" s="1"/>
  <c r="G97" i="14"/>
  <c r="G7" i="14" s="1"/>
  <c r="R19" i="14"/>
  <c r="V19" i="14" s="1"/>
  <c r="R46" i="14"/>
  <c r="V46" i="14" s="1"/>
  <c r="H97" i="14" l="1"/>
  <c r="E97" i="14"/>
  <c r="V92" i="14"/>
  <c r="R133" i="14"/>
  <c r="N97" i="14"/>
  <c r="P97" i="14"/>
  <c r="G10" i="14" s="1"/>
  <c r="G12" i="14" s="1"/>
  <c r="R88" i="14"/>
  <c r="R97" i="14" s="1"/>
  <c r="V91" i="14"/>
  <c r="V60" i="14"/>
  <c r="K97" i="14"/>
  <c r="R132" i="14"/>
  <c r="T45" i="14"/>
  <c r="S45" i="14"/>
  <c r="T44" i="14"/>
  <c r="S44" i="14"/>
  <c r="V88" i="14" l="1"/>
  <c r="V97" i="14" s="1"/>
  <c r="AI45" i="14"/>
  <c r="AJ45" i="14" s="1"/>
  <c r="R45" i="14"/>
  <c r="V45" i="14" s="1"/>
  <c r="AI44" i="14"/>
  <c r="AJ44" i="14" s="1"/>
  <c r="R44" i="14" l="1"/>
  <c r="V44" i="14" l="1"/>
  <c r="R138" i="14"/>
  <c r="R136" i="14"/>
  <c r="Q139" i="14"/>
  <c r="H11" i="14" s="1"/>
  <c r="T52" i="14"/>
  <c r="S52" i="14"/>
  <c r="T51" i="14"/>
  <c r="S51" i="14"/>
  <c r="T50" i="14"/>
  <c r="S50" i="14"/>
  <c r="T49" i="14"/>
  <c r="S49" i="14"/>
  <c r="T48" i="14"/>
  <c r="S48" i="14"/>
  <c r="T43" i="14"/>
  <c r="S43" i="14"/>
  <c r="T42" i="14"/>
  <c r="S42" i="14"/>
  <c r="T41" i="14"/>
  <c r="S41" i="14"/>
  <c r="T40" i="14"/>
  <c r="S40" i="14"/>
  <c r="T39" i="14"/>
  <c r="S39" i="14"/>
  <c r="T38" i="14"/>
  <c r="S38" i="14"/>
  <c r="T37" i="14"/>
  <c r="S37" i="14"/>
  <c r="T36" i="14"/>
  <c r="S36" i="14"/>
  <c r="T35" i="14"/>
  <c r="S35" i="14"/>
  <c r="T34" i="14"/>
  <c r="S34" i="14"/>
  <c r="T33" i="14"/>
  <c r="S33" i="14"/>
  <c r="T32" i="14"/>
  <c r="S32" i="14"/>
  <c r="T31" i="14"/>
  <c r="S31" i="14"/>
  <c r="T30" i="14"/>
  <c r="S30" i="14"/>
  <c r="T29" i="14"/>
  <c r="S29" i="14"/>
  <c r="T28" i="14"/>
  <c r="S28" i="14"/>
  <c r="T27" i="14"/>
  <c r="S27" i="14"/>
  <c r="T26" i="14"/>
  <c r="S26" i="14"/>
  <c r="T25" i="14"/>
  <c r="S25" i="14"/>
  <c r="T24" i="14"/>
  <c r="S24" i="14"/>
  <c r="T23" i="14"/>
  <c r="S23" i="14"/>
  <c r="T22" i="14"/>
  <c r="S22" i="14"/>
  <c r="T21" i="14"/>
  <c r="S21" i="14"/>
  <c r="T20" i="14"/>
  <c r="S20" i="14"/>
  <c r="T18" i="14"/>
  <c r="S18" i="14"/>
  <c r="T17" i="14"/>
  <c r="S17" i="14"/>
  <c r="T16" i="14"/>
  <c r="S16" i="14"/>
  <c r="R135" i="14" l="1"/>
  <c r="AI48" i="14" l="1"/>
  <c r="AJ48" i="14" s="1"/>
  <c r="G53" i="14"/>
  <c r="F7" i="14" s="1"/>
  <c r="R126" i="14"/>
  <c r="R40" i="14"/>
  <c r="AI40" i="14"/>
  <c r="AJ40" i="14" s="1"/>
  <c r="R52" i="14"/>
  <c r="V52" i="14" s="1"/>
  <c r="R51" i="14"/>
  <c r="V51" i="14" s="1"/>
  <c r="R50" i="14"/>
  <c r="V50" i="14" s="1"/>
  <c r="R49" i="14"/>
  <c r="V49" i="14" s="1"/>
  <c r="R134" i="14" l="1"/>
  <c r="R114" i="14"/>
  <c r="R123" i="14"/>
  <c r="R119" i="14"/>
  <c r="R118" i="14"/>
  <c r="R125" i="14"/>
  <c r="T125" i="14" s="1"/>
  <c r="R115" i="14"/>
  <c r="R106" i="14"/>
  <c r="R107" i="14"/>
  <c r="R117" i="14"/>
  <c r="R112" i="14"/>
  <c r="R104" i="14"/>
  <c r="R116" i="14"/>
  <c r="R109" i="14"/>
  <c r="R124" i="14"/>
  <c r="R111" i="14"/>
  <c r="R108" i="14"/>
  <c r="R110" i="14"/>
  <c r="R122" i="14"/>
  <c r="R113" i="14"/>
  <c r="R120" i="14"/>
  <c r="R121" i="14"/>
  <c r="V40" i="14"/>
  <c r="R33" i="14"/>
  <c r="V33" i="14" s="1"/>
  <c r="AI36" i="14"/>
  <c r="AJ36" i="14" s="1"/>
  <c r="AI24" i="14"/>
  <c r="AJ24" i="14" s="1"/>
  <c r="Q53" i="14"/>
  <c r="F11" i="14" s="1"/>
  <c r="AI23" i="14"/>
  <c r="AJ23" i="14" s="1"/>
  <c r="AI33" i="14"/>
  <c r="AJ33" i="14" s="1"/>
  <c r="AI42" i="14"/>
  <c r="AJ42" i="14" s="1"/>
  <c r="R34" i="14"/>
  <c r="V34" i="14" s="1"/>
  <c r="AI32" i="14"/>
  <c r="AJ32" i="14" s="1"/>
  <c r="AI43" i="14"/>
  <c r="AJ43" i="14" s="1"/>
  <c r="R31" i="14"/>
  <c r="V31" i="14" s="1"/>
  <c r="AI22" i="14"/>
  <c r="AJ22" i="14" s="1"/>
  <c r="AI30" i="14"/>
  <c r="AJ30" i="14" s="1"/>
  <c r="AI31" i="14"/>
  <c r="AJ31" i="14" s="1"/>
  <c r="R32" i="14"/>
  <c r="V32" i="14" s="1"/>
  <c r="AI26" i="14"/>
  <c r="AJ26" i="14" s="1"/>
  <c r="R37" i="14"/>
  <c r="V37" i="14" s="1"/>
  <c r="AI34" i="14"/>
  <c r="AJ34" i="14" s="1"/>
  <c r="AI37" i="14"/>
  <c r="AJ37" i="14" s="1"/>
  <c r="R36" i="14"/>
  <c r="V36" i="14" s="1"/>
  <c r="R23" i="14"/>
  <c r="V23" i="14" s="1"/>
  <c r="AI38" i="14"/>
  <c r="AJ38" i="14" s="1"/>
  <c r="R30" i="14"/>
  <c r="V30" i="14" s="1"/>
  <c r="R24" i="14"/>
  <c r="V24" i="14" s="1"/>
  <c r="AI27" i="14"/>
  <c r="AJ27" i="14" s="1"/>
  <c r="R48" i="14"/>
  <c r="R22" i="14"/>
  <c r="V22" i="14" s="1"/>
  <c r="R35" i="14"/>
  <c r="V35" i="14" s="1"/>
  <c r="AI41" i="14"/>
  <c r="AJ41" i="14" s="1"/>
  <c r="R26" i="14"/>
  <c r="V26" i="14" s="1"/>
  <c r="R38" i="14"/>
  <c r="V38" i="14" s="1"/>
  <c r="AI35" i="14"/>
  <c r="AJ35" i="14" s="1"/>
  <c r="R27" i="14"/>
  <c r="V27" i="14" s="1"/>
  <c r="R103" i="14" l="1"/>
  <c r="H139" i="14"/>
  <c r="J139" i="14"/>
  <c r="H8" i="14" s="1"/>
  <c r="P139" i="14"/>
  <c r="H10" i="14" s="1"/>
  <c r="N139" i="14"/>
  <c r="V48" i="14"/>
  <c r="AI17" i="14" l="1"/>
  <c r="AJ17" i="14" s="1"/>
  <c r="R17" i="14"/>
  <c r="V17" i="14" s="1"/>
  <c r="H10" i="11" l="1"/>
  <c r="B10" i="11" l="1"/>
  <c r="E10" i="11"/>
  <c r="K10" i="11"/>
  <c r="I11" i="14" l="1"/>
  <c r="J11" i="14" l="1"/>
  <c r="K9" i="11" l="1"/>
  <c r="L9" i="11" s="1"/>
  <c r="M9" i="11" s="1"/>
  <c r="P53" i="14"/>
  <c r="F10" i="14" s="1"/>
  <c r="L10" i="11"/>
  <c r="M10" i="11" s="1"/>
  <c r="H9" i="11" l="1"/>
  <c r="I9" i="11" s="1"/>
  <c r="J9" i="11" s="1"/>
  <c r="E53" i="11"/>
  <c r="C53" i="11"/>
  <c r="N53" i="14" l="1"/>
  <c r="E9" i="11"/>
  <c r="F9" i="11" s="1"/>
  <c r="G9" i="11" s="1"/>
  <c r="B9" i="11" l="1"/>
  <c r="C10" i="11"/>
  <c r="D10" i="11" s="1"/>
  <c r="C9" i="11" l="1"/>
  <c r="O9" i="11" s="1"/>
  <c r="N9" i="11"/>
  <c r="I10" i="11"/>
  <c r="J10" i="11" s="1"/>
  <c r="F10" i="11"/>
  <c r="I10" i="14"/>
  <c r="J10" i="14" s="1"/>
  <c r="D9" i="11" l="1"/>
  <c r="P9" i="11" s="1"/>
  <c r="N10" i="11"/>
  <c r="O10" i="11"/>
  <c r="G10" i="11"/>
  <c r="P10" i="11" s="1"/>
  <c r="I18" i="2" l="1"/>
  <c r="M18" i="2"/>
  <c r="E18" i="2"/>
  <c r="G18" i="2" s="1"/>
  <c r="F6" i="2" l="1"/>
  <c r="D92" i="2" l="1"/>
  <c r="M69" i="2"/>
  <c r="O69" i="2" s="1"/>
  <c r="M70" i="2"/>
  <c r="O70" i="2" s="1"/>
  <c r="M71" i="2"/>
  <c r="O71" i="2" s="1"/>
  <c r="M72" i="2"/>
  <c r="O72" i="2" s="1"/>
  <c r="M73" i="2"/>
  <c r="O73" i="2" s="1"/>
  <c r="M74" i="2"/>
  <c r="O74" i="2" s="1"/>
  <c r="M75" i="2"/>
  <c r="O75" i="2" s="1"/>
  <c r="M76" i="2"/>
  <c r="O76" i="2" s="1"/>
  <c r="M77" i="2"/>
  <c r="O77" i="2" s="1"/>
  <c r="M78" i="2"/>
  <c r="O78" i="2" s="1"/>
  <c r="M79" i="2"/>
  <c r="O79" i="2" s="1"/>
  <c r="M81" i="2"/>
  <c r="O81" i="2" s="1"/>
  <c r="M82" i="2"/>
  <c r="O82" i="2" s="1"/>
  <c r="M83" i="2"/>
  <c r="O83" i="2" s="1"/>
  <c r="M84" i="2"/>
  <c r="O84" i="2" s="1"/>
  <c r="M85" i="2"/>
  <c r="O85" i="2" s="1"/>
  <c r="M86" i="2"/>
  <c r="O86" i="2" s="1"/>
  <c r="M87" i="2"/>
  <c r="O87" i="2" s="1"/>
  <c r="M88" i="2"/>
  <c r="O88" i="2" s="1"/>
  <c r="M89" i="2"/>
  <c r="O89" i="2" s="1"/>
  <c r="M90" i="2"/>
  <c r="O90" i="2" s="1"/>
  <c r="M68" i="2"/>
  <c r="O68" i="2" s="1"/>
  <c r="O91" i="2" l="1"/>
  <c r="M91" i="2"/>
  <c r="G92" i="2"/>
  <c r="J92" i="2" l="1"/>
  <c r="G95" i="2"/>
  <c r="G99" i="2" s="1"/>
  <c r="I69" i="2"/>
  <c r="K69" i="2" s="1"/>
  <c r="I70" i="2"/>
  <c r="K70" i="2" s="1"/>
  <c r="I71" i="2"/>
  <c r="K71" i="2" s="1"/>
  <c r="I72" i="2"/>
  <c r="K72" i="2" s="1"/>
  <c r="I73" i="2"/>
  <c r="K73" i="2" s="1"/>
  <c r="I74" i="2"/>
  <c r="K74" i="2" s="1"/>
  <c r="I75" i="2"/>
  <c r="K75" i="2" s="1"/>
  <c r="I76" i="2"/>
  <c r="K76" i="2" s="1"/>
  <c r="I77" i="2"/>
  <c r="K77" i="2" s="1"/>
  <c r="I78" i="2"/>
  <c r="K78" i="2" s="1"/>
  <c r="I79" i="2"/>
  <c r="K79" i="2" s="1"/>
  <c r="I81" i="2"/>
  <c r="K81" i="2" s="1"/>
  <c r="I82" i="2"/>
  <c r="K82" i="2" s="1"/>
  <c r="I83" i="2"/>
  <c r="K83" i="2" s="1"/>
  <c r="I84" i="2"/>
  <c r="K84" i="2" s="1"/>
  <c r="I85" i="2"/>
  <c r="K85" i="2" s="1"/>
  <c r="I86" i="2"/>
  <c r="K86" i="2" s="1"/>
  <c r="I87" i="2"/>
  <c r="K87" i="2" s="1"/>
  <c r="I88" i="2"/>
  <c r="K88" i="2" s="1"/>
  <c r="I89" i="2"/>
  <c r="K89" i="2" s="1"/>
  <c r="I90" i="2"/>
  <c r="K90" i="2" s="1"/>
  <c r="I68" i="2"/>
  <c r="E69" i="2"/>
  <c r="G69" i="2" s="1"/>
  <c r="E70" i="2"/>
  <c r="G70" i="2" s="1"/>
  <c r="E71" i="2"/>
  <c r="G71" i="2" s="1"/>
  <c r="E72" i="2"/>
  <c r="G72" i="2" s="1"/>
  <c r="E73" i="2"/>
  <c r="G73" i="2" s="1"/>
  <c r="E74" i="2"/>
  <c r="G74" i="2" s="1"/>
  <c r="E75" i="2"/>
  <c r="G75" i="2" s="1"/>
  <c r="E76" i="2"/>
  <c r="G76" i="2" s="1"/>
  <c r="E77" i="2"/>
  <c r="G77" i="2" s="1"/>
  <c r="E78" i="2"/>
  <c r="G78" i="2" s="1"/>
  <c r="E79" i="2"/>
  <c r="G79" i="2" s="1"/>
  <c r="E81" i="2"/>
  <c r="G81" i="2" s="1"/>
  <c r="E82" i="2"/>
  <c r="G82" i="2" s="1"/>
  <c r="E83" i="2"/>
  <c r="G83" i="2" s="1"/>
  <c r="E84" i="2"/>
  <c r="G84" i="2" s="1"/>
  <c r="E85" i="2"/>
  <c r="G85" i="2" s="1"/>
  <c r="E86" i="2"/>
  <c r="G86" i="2" s="1"/>
  <c r="E87" i="2"/>
  <c r="G87" i="2" s="1"/>
  <c r="E88" i="2"/>
  <c r="G88" i="2" s="1"/>
  <c r="E89" i="2"/>
  <c r="G89" i="2" s="1"/>
  <c r="E90" i="2"/>
  <c r="G90" i="2" s="1"/>
  <c r="G64" i="2"/>
  <c r="J64" i="2"/>
  <c r="D64" i="2"/>
  <c r="L42" i="2"/>
  <c r="L43" i="2"/>
  <c r="L44" i="2"/>
  <c r="L45" i="2"/>
  <c r="L46" i="2"/>
  <c r="L47" i="2"/>
  <c r="L48" i="2"/>
  <c r="L49" i="2"/>
  <c r="L50" i="2"/>
  <c r="L51" i="2"/>
  <c r="L52" i="2"/>
  <c r="L54" i="2"/>
  <c r="L55" i="2"/>
  <c r="L56" i="2"/>
  <c r="L57" i="2"/>
  <c r="L58" i="2"/>
  <c r="L59" i="2"/>
  <c r="L60" i="2"/>
  <c r="L61" i="2"/>
  <c r="L62" i="2"/>
  <c r="L63" i="2"/>
  <c r="L41" i="2"/>
  <c r="I42" i="2"/>
  <c r="I43" i="2"/>
  <c r="I44" i="2"/>
  <c r="I45" i="2"/>
  <c r="I46" i="2"/>
  <c r="I47" i="2"/>
  <c r="I48" i="2"/>
  <c r="I49" i="2"/>
  <c r="I50" i="2"/>
  <c r="I51" i="2"/>
  <c r="I52" i="2"/>
  <c r="I54" i="2"/>
  <c r="I55" i="2"/>
  <c r="I56" i="2"/>
  <c r="I57" i="2"/>
  <c r="I58" i="2"/>
  <c r="I59" i="2"/>
  <c r="I60" i="2"/>
  <c r="I61" i="2"/>
  <c r="I62" i="2"/>
  <c r="I63" i="2"/>
  <c r="I41" i="2"/>
  <c r="F42" i="2"/>
  <c r="F43" i="2"/>
  <c r="F44" i="2"/>
  <c r="F45" i="2"/>
  <c r="F46" i="2"/>
  <c r="F47" i="2"/>
  <c r="F48" i="2"/>
  <c r="F49" i="2"/>
  <c r="F50" i="2"/>
  <c r="F51" i="2"/>
  <c r="F52" i="2"/>
  <c r="F54" i="2"/>
  <c r="F55" i="2"/>
  <c r="F56" i="2"/>
  <c r="F57" i="2"/>
  <c r="F58" i="2"/>
  <c r="F59" i="2"/>
  <c r="F60" i="2"/>
  <c r="F61" i="2"/>
  <c r="F62" i="2"/>
  <c r="F63" i="2"/>
  <c r="F41" i="2"/>
  <c r="M19" i="2"/>
  <c r="M20" i="2"/>
  <c r="O20" i="2" s="1"/>
  <c r="M21" i="2"/>
  <c r="O21" i="2" s="1"/>
  <c r="M22" i="2"/>
  <c r="O22" i="2" s="1"/>
  <c r="M23" i="2"/>
  <c r="O23" i="2" s="1"/>
  <c r="M24" i="2"/>
  <c r="O24" i="2" s="1"/>
  <c r="M25" i="2"/>
  <c r="O25" i="2" s="1"/>
  <c r="M26" i="2"/>
  <c r="O26" i="2" s="1"/>
  <c r="M27" i="2"/>
  <c r="O27" i="2" s="1"/>
  <c r="M28" i="2"/>
  <c r="O28" i="2" s="1"/>
  <c r="O18" i="2"/>
  <c r="I19" i="2"/>
  <c r="K19" i="2" s="1"/>
  <c r="I20" i="2"/>
  <c r="K20" i="2" s="1"/>
  <c r="I21" i="2"/>
  <c r="K21" i="2" s="1"/>
  <c r="I22" i="2"/>
  <c r="K22" i="2" s="1"/>
  <c r="I23" i="2"/>
  <c r="K23" i="2" s="1"/>
  <c r="I24" i="2"/>
  <c r="K24" i="2" s="1"/>
  <c r="I25" i="2"/>
  <c r="K25" i="2" s="1"/>
  <c r="I26" i="2"/>
  <c r="K26" i="2" s="1"/>
  <c r="I27" i="2"/>
  <c r="K27" i="2" s="1"/>
  <c r="I28" i="2"/>
  <c r="K28" i="2" s="1"/>
  <c r="K18" i="2"/>
  <c r="E22" i="2"/>
  <c r="G22" i="2" s="1"/>
  <c r="E23" i="2"/>
  <c r="G23" i="2" s="1"/>
  <c r="E24" i="2"/>
  <c r="G24" i="2" s="1"/>
  <c r="E25" i="2"/>
  <c r="G25" i="2" s="1"/>
  <c r="E26" i="2"/>
  <c r="G26" i="2" s="1"/>
  <c r="E27" i="2"/>
  <c r="G27" i="2" s="1"/>
  <c r="E28" i="2"/>
  <c r="G28" i="2" s="1"/>
  <c r="E20" i="2"/>
  <c r="G20" i="2" s="1"/>
  <c r="E21" i="2"/>
  <c r="G21" i="2" s="1"/>
  <c r="E19" i="2"/>
  <c r="G19" i="2" s="1"/>
  <c r="J14" i="2"/>
  <c r="G14" i="2"/>
  <c r="D14" i="2"/>
  <c r="L4" i="2"/>
  <c r="L5" i="2"/>
  <c r="L6" i="2"/>
  <c r="L7" i="2"/>
  <c r="L8" i="2"/>
  <c r="L9" i="2"/>
  <c r="L10" i="2"/>
  <c r="L11" i="2"/>
  <c r="L12" i="2"/>
  <c r="L13" i="2"/>
  <c r="L3" i="2"/>
  <c r="I4" i="2"/>
  <c r="I5" i="2"/>
  <c r="I6" i="2"/>
  <c r="I7" i="2"/>
  <c r="I8" i="2"/>
  <c r="I9" i="2"/>
  <c r="I10" i="2"/>
  <c r="I11" i="2"/>
  <c r="I12" i="2"/>
  <c r="I13" i="2"/>
  <c r="I3" i="2"/>
  <c r="F4" i="2"/>
  <c r="F5" i="2"/>
  <c r="F7" i="2"/>
  <c r="F8" i="2"/>
  <c r="F9" i="2"/>
  <c r="F10" i="2"/>
  <c r="F11" i="2"/>
  <c r="F12" i="2"/>
  <c r="F13" i="2"/>
  <c r="F3" i="2"/>
  <c r="D30" i="2"/>
  <c r="I91" i="2" l="1"/>
  <c r="F64" i="2"/>
  <c r="I64" i="2"/>
  <c r="K68" i="2"/>
  <c r="K91" i="2" s="1"/>
  <c r="L64" i="2"/>
  <c r="M29" i="2"/>
  <c r="I29" i="2"/>
  <c r="O19" i="2"/>
  <c r="O29" i="2" s="1"/>
  <c r="F14" i="2"/>
  <c r="E29" i="2"/>
  <c r="L14" i="2"/>
  <c r="I14" i="2"/>
  <c r="K29" i="2"/>
  <c r="G29" i="2"/>
  <c r="G30" i="2"/>
  <c r="F97" i="2" l="1"/>
  <c r="F96" i="2"/>
  <c r="F98" i="2"/>
  <c r="J30" i="2"/>
  <c r="G33" i="2"/>
  <c r="G37" i="2" s="1"/>
  <c r="F36" i="2"/>
  <c r="F34" i="2"/>
  <c r="F35" i="2"/>
  <c r="F33" i="2"/>
  <c r="G116" i="2"/>
  <c r="G115" i="2"/>
  <c r="F37" i="2" l="1"/>
  <c r="H37" i="2" s="1"/>
  <c r="E68" i="2" l="1"/>
  <c r="E91" i="2" l="1"/>
  <c r="G68" i="2"/>
  <c r="G91" i="2" s="1"/>
  <c r="F95" i="2" s="1"/>
  <c r="F99" i="2" s="1"/>
  <c r="H99" i="2" s="1"/>
  <c r="K7" i="11" l="1"/>
  <c r="J53" i="14"/>
  <c r="F8" i="14" s="1"/>
  <c r="H7" i="11" l="1"/>
  <c r="I7" i="11" s="1"/>
  <c r="H53" i="14"/>
  <c r="L7" i="11"/>
  <c r="E7" i="11" l="1"/>
  <c r="F7" i="11" s="1"/>
  <c r="G7" i="11" s="1"/>
  <c r="M7" i="11"/>
  <c r="J7" i="11"/>
  <c r="B8" i="11" l="1"/>
  <c r="B7" i="11" l="1"/>
  <c r="I8" i="14"/>
  <c r="J8" i="14" s="1"/>
  <c r="E28" i="11"/>
  <c r="C8" i="11"/>
  <c r="D8" i="11" s="1"/>
  <c r="D28" i="11" l="1"/>
  <c r="J28" i="11" s="1"/>
  <c r="F28" i="11"/>
  <c r="N7" i="11"/>
  <c r="C7" i="11"/>
  <c r="AI21" i="14" l="1"/>
  <c r="AJ21" i="14" s="1"/>
  <c r="R21" i="14"/>
  <c r="V21" i="14" s="1"/>
  <c r="AI29" i="14"/>
  <c r="AJ29" i="14" s="1"/>
  <c r="R29" i="14"/>
  <c r="V29" i="14" s="1"/>
  <c r="R20" i="14"/>
  <c r="V20" i="14" s="1"/>
  <c r="AI20" i="14"/>
  <c r="AJ20" i="14" s="1"/>
  <c r="R28" i="14"/>
  <c r="V28" i="14" s="1"/>
  <c r="AI28" i="14"/>
  <c r="AJ28" i="14" s="1"/>
  <c r="AI18" i="14"/>
  <c r="AJ18" i="14" s="1"/>
  <c r="R18" i="14"/>
  <c r="V18" i="14" s="1"/>
  <c r="D7" i="11"/>
  <c r="P7" i="11" s="1"/>
  <c r="O7" i="11"/>
  <c r="R25" i="14" l="1"/>
  <c r="V25" i="14" s="1"/>
  <c r="AI25" i="14"/>
  <c r="AJ25" i="14" s="1"/>
  <c r="AI39" i="14"/>
  <c r="AJ39" i="14" s="1"/>
  <c r="H6" i="11" l="1"/>
  <c r="E43" i="11" s="1"/>
  <c r="I6" i="11" l="1"/>
  <c r="J6" i="11" s="1"/>
  <c r="D43" i="11" s="1"/>
  <c r="F31" i="11" l="1"/>
  <c r="F43" i="11" s="1"/>
  <c r="B6" i="11"/>
  <c r="E12" i="14"/>
  <c r="I31" i="11"/>
  <c r="E27" i="11" l="1"/>
  <c r="B11" i="11"/>
  <c r="C6" i="11"/>
  <c r="D6" i="11" s="1"/>
  <c r="D27" i="11" l="1"/>
  <c r="D11" i="11"/>
  <c r="F27" i="11"/>
  <c r="C11" i="11"/>
  <c r="C17" i="11" s="1"/>
  <c r="B17" i="11"/>
  <c r="B60" i="11"/>
  <c r="D17" i="11" l="1"/>
  <c r="H60" i="11"/>
  <c r="I27" i="11"/>
  <c r="R127" i="14" l="1"/>
  <c r="R128" i="14"/>
  <c r="R43" i="14"/>
  <c r="V43" i="14" s="1"/>
  <c r="R130" i="14"/>
  <c r="R131" i="14"/>
  <c r="R41" i="14"/>
  <c r="R42" i="14"/>
  <c r="V42" i="14" s="1"/>
  <c r="M139" i="14" l="1"/>
  <c r="H9" i="14" s="1"/>
  <c r="K139" i="14"/>
  <c r="R129" i="14"/>
  <c r="V41" i="14"/>
  <c r="K8" i="11" l="1"/>
  <c r="H8" i="11"/>
  <c r="H11" i="11" l="1"/>
  <c r="E44" i="11"/>
  <c r="I8" i="11"/>
  <c r="E46" i="11"/>
  <c r="L8" i="11"/>
  <c r="E42" i="11" l="1"/>
  <c r="F32" i="11"/>
  <c r="F44" i="11" s="1"/>
  <c r="I11" i="11"/>
  <c r="C19" i="11" s="1"/>
  <c r="F46" i="11"/>
  <c r="B62" i="11"/>
  <c r="B19" i="11"/>
  <c r="M8" i="11"/>
  <c r="J8" i="11"/>
  <c r="J62" i="11" l="1"/>
  <c r="D46" i="11"/>
  <c r="J46" i="11" s="1"/>
  <c r="H62" i="11"/>
  <c r="J11" i="11"/>
  <c r="D19" i="11" s="1"/>
  <c r="D44" i="11"/>
  <c r="F42" i="11"/>
  <c r="D42" i="11" l="1"/>
  <c r="J42" i="11" s="1"/>
  <c r="J44" i="11"/>
  <c r="J34" i="11"/>
  <c r="G31" i="11"/>
  <c r="J32" i="11"/>
  <c r="G32" i="11"/>
  <c r="R16" i="14" l="1"/>
  <c r="E139" i="14"/>
  <c r="E53" i="14" l="1"/>
  <c r="AI16" i="14"/>
  <c r="V16" i="14"/>
  <c r="R102" i="14"/>
  <c r="R139" i="14" s="1"/>
  <c r="E6" i="11"/>
  <c r="G139" i="14"/>
  <c r="H7" i="14" s="1"/>
  <c r="I7" i="14" s="1"/>
  <c r="AJ16" i="14" l="1"/>
  <c r="AI53" i="14"/>
  <c r="J7" i="14"/>
  <c r="F6" i="11"/>
  <c r="G6" i="11" s="1"/>
  <c r="H12" i="14"/>
  <c r="K6" i="11"/>
  <c r="L6" i="11" l="1"/>
  <c r="M6" i="11" s="1"/>
  <c r="E45" i="11"/>
  <c r="K11" i="11"/>
  <c r="N6" i="11"/>
  <c r="F29" i="11"/>
  <c r="D45" i="11" l="1"/>
  <c r="M11" i="11"/>
  <c r="D20" i="11" s="1"/>
  <c r="P6" i="11"/>
  <c r="L11" i="11"/>
  <c r="C20" i="11" s="1"/>
  <c r="F33" i="11"/>
  <c r="F45" i="11" s="1"/>
  <c r="B63" i="11"/>
  <c r="B20" i="11"/>
  <c r="O6" i="11"/>
  <c r="E41" i="11"/>
  <c r="I29" i="11"/>
  <c r="J63" i="11" l="1"/>
  <c r="C63" i="11"/>
  <c r="F41" i="11"/>
  <c r="G34" i="11"/>
  <c r="D41" i="11"/>
  <c r="I41" i="11" s="1"/>
  <c r="G33" i="11"/>
  <c r="I43" i="11"/>
  <c r="I33" i="11"/>
  <c r="I35" i="11" s="1"/>
  <c r="H63" i="11" l="1"/>
  <c r="H64" i="11"/>
  <c r="G60" i="11" l="1"/>
  <c r="K53" i="14"/>
  <c r="R39" i="14"/>
  <c r="V39" i="14" s="1"/>
  <c r="V53" i="14" s="1"/>
  <c r="M53" i="14"/>
  <c r="F9" i="14" s="1"/>
  <c r="R53" i="14" l="1"/>
  <c r="F12" i="14"/>
  <c r="E8" i="11"/>
  <c r="I9" i="14"/>
  <c r="J9" i="14" l="1"/>
  <c r="I12" i="14"/>
  <c r="E35" i="11"/>
  <c r="E11" i="11"/>
  <c r="F8" i="11"/>
  <c r="G8" i="11" s="1"/>
  <c r="N8" i="11"/>
  <c r="N11" i="11" s="1"/>
  <c r="G11" i="11" l="1"/>
  <c r="D18" i="11" s="1"/>
  <c r="D21" i="11" s="1"/>
  <c r="B52" i="11" s="1"/>
  <c r="P8" i="11"/>
  <c r="P11" i="11" s="1"/>
  <c r="J12" i="14"/>
  <c r="B18" i="11"/>
  <c r="B21" i="11" s="1"/>
  <c r="B61" i="11"/>
  <c r="F11" i="11"/>
  <c r="C18" i="11" s="1"/>
  <c r="C21" i="11" s="1"/>
  <c r="F30" i="11"/>
  <c r="F35" i="11" s="1"/>
  <c r="O8" i="11"/>
  <c r="O11" i="11" s="1"/>
  <c r="D22" i="11" l="1"/>
  <c r="G30" i="11"/>
  <c r="D35" i="11"/>
  <c r="I45" i="11" s="1"/>
  <c r="J30" i="11"/>
  <c r="J35" i="11" s="1"/>
  <c r="K35" i="11" s="1"/>
  <c r="G29" i="11"/>
  <c r="J61" i="11"/>
  <c r="H61" i="11"/>
  <c r="B53" i="11"/>
  <c r="D52" i="11"/>
  <c r="D53" i="11" s="1"/>
  <c r="D54" i="11" s="1"/>
  <c r="G65" i="11" s="1"/>
  <c r="F52" i="11"/>
  <c r="F53" i="11" s="1"/>
  <c r="F54" i="11" s="1"/>
  <c r="F65" i="11" s="1"/>
  <c r="F64" i="11" l="1"/>
  <c r="F61" i="11"/>
  <c r="F63" i="11"/>
  <c r="F62" i="11"/>
  <c r="G64" i="11"/>
  <c r="G62" i="11"/>
  <c r="G63" i="11"/>
  <c r="G61" i="11" l="1"/>
  <c r="D74" i="11" l="1"/>
  <c r="C74" i="11"/>
  <c r="B74" i="11" l="1"/>
  <c r="E7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tc={DE7773BB-84B1-4090-97F5-3ADC5448A377}</author>
    <author>tc={F9D69981-5FDD-48C5-BF4E-1738C8AE69E2}</author>
    <author>tc={39A69F16-B730-4033-B352-72CDC6C336CA}</author>
    <author>tc={F25B22CD-C8F4-4C53-9018-82C7D551FCA4}</author>
    <author>tc={13753DBA-57DF-4D0D-9729-A98983EA129A}</author>
    <author>tc={8BAFDB53-F135-47A8-A7FD-4B15D598570B}</author>
  </authors>
  <commentList>
    <comment ref="P14" authorId="0" shapeId="0" xr:uid="{DE7773BB-84B1-4090-97F5-3ADC5448A377}">
      <text>
        <t>[Comentari en fils]
La vostra versió de l'Excel us permet llegir aquest comentari en fils. No obstant això, les edicions que s'hi apliquin se suprimiran si el fitxer s'obre en una versió més recent de l'Excel. Més informació: https://go.microsoft.com/fwlink/?linkid=870924.
Comentari:
    Segons distribució entre C2 al excel CDIMI</t>
      </text>
    </comment>
    <comment ref="W16" authorId="1" shapeId="0" xr:uid="{F9D69981-5FDD-48C5-BF4E-1738C8AE69E2}">
      <text>
        <t>[Comentari en fils]
La vostra versió de l'Excel us permet llegir aquest comentari en fils. No obstant això, les edicions que s'hi apliquin se suprimiran si el fitxer s'obre en una versió més recent de l'Excel. Més informació: https://go.microsoft.com/fwlink/?linkid=870924.
Comentari:
    Imports surten proposta AM  a Gloria</t>
      </text>
    </comment>
    <comment ref="W41" authorId="2" shapeId="0" xr:uid="{39A69F16-B730-4033-B352-72CDC6C336CA}">
      <text>
        <t>[Comentari en fils]
La vostra versió de l'Excel us permet llegir aquest comentari en fils. No obstant això, les edicions que s'hi apliquin se suprimiran si el fitxer s'obre en una versió més recent de l'Excel. Més informació: https://go.microsoft.com/fwlink/?linkid=870924.
Comentari:
    Els imports surten del excel resum contracte de SSGG</t>
      </text>
    </comment>
    <comment ref="P58" authorId="3" shapeId="0" xr:uid="{F25B22CD-C8F4-4C53-9018-82C7D551FCA4}">
      <text>
        <t>[Comentari en fils]
La vostra versió de l'Excel us permet llegir aquest comentari en fils. No obstant això, les edicions que s'hi apliquin se suprimiran si el fitxer s'obre en una versió més recent de l'Excel. Més informació: https://go.microsoft.com/fwlink/?linkid=870924.
Comentari:
    Segons distribució entre C2 al excel CDIMI</t>
      </text>
    </comment>
    <comment ref="W60" authorId="4" shapeId="0" xr:uid="{13753DBA-57DF-4D0D-9729-A98983EA129A}">
      <text>
        <t>[Comentari en fils]
La vostra versió de l'Excel us permet llegir aquest comentari en fils. No obstant això, les edicions que s'hi apliquin se suprimiran si el fitxer s'obre en una versió més recent de l'Excel. Més informació: https://go.microsoft.com/fwlink/?linkid=870924.
Comentari:
    Imports surten proposta AM  a Gloria</t>
      </text>
    </comment>
    <comment ref="W85" authorId="5" shapeId="0" xr:uid="{8BAFDB53-F135-47A8-A7FD-4B15D598570B}">
      <text>
        <t>[Comentari en fils]
La vostra versió de l'Excel us permet llegir aquest comentari en fils. No obstant això, les edicions que s'hi apliquin se suprimiran si el fitxer s'obre en una versió més recent de l'Excel. Més informació: https://go.microsoft.com/fwlink/?linkid=870924.
Comentari:
    Els imports surten del excel resum contracte de SSGG</t>
      </text>
    </comment>
  </commentList>
</comments>
</file>

<file path=xl/sharedStrings.xml><?xml version="1.0" encoding="utf-8"?>
<sst xmlns="http://schemas.openxmlformats.org/spreadsheetml/2006/main" count="1373" uniqueCount="467">
  <si>
    <t>AM GPOAE RH (3 anys + 2 anys)</t>
  </si>
  <si>
    <t xml:space="preserve"> </t>
  </si>
  <si>
    <t>36 mesos</t>
  </si>
  <si>
    <t>Data inici contracte</t>
  </si>
  <si>
    <t>3 transició</t>
  </si>
  <si>
    <t>Data inici servei</t>
  </si>
  <si>
    <t>33 servei</t>
  </si>
  <si>
    <t>Data fi del contracte</t>
  </si>
  <si>
    <t>Data inici possible pròrroga</t>
  </si>
  <si>
    <t>3 traspas</t>
  </si>
  <si>
    <t>Data final màxima possible pròrroga</t>
  </si>
  <si>
    <t>Servei</t>
  </si>
  <si>
    <t>Import 2026</t>
  </si>
  <si>
    <t>Import 2027</t>
  </si>
  <si>
    <t>Import 2028</t>
  </si>
  <si>
    <t>Import 2029</t>
  </si>
  <si>
    <t>Import Total IVA inclòs</t>
  </si>
  <si>
    <t>Import Total IVA exclòs</t>
  </si>
  <si>
    <t>Treball fet real en incidència. Es paga al final</t>
  </si>
  <si>
    <t>Manteniment correctiu</t>
  </si>
  <si>
    <t>Treball valorat i acceptat. Es paga al final</t>
  </si>
  <si>
    <t>Manteniment recurrent</t>
  </si>
  <si>
    <t>Serveis d’evolutius recurrents</t>
  </si>
  <si>
    <t>Tarifa plana</t>
  </si>
  <si>
    <t xml:space="preserve">Serveis Transversals de Manteniment </t>
  </si>
  <si>
    <t>Es paguen al moment de la compra</t>
  </si>
  <si>
    <t>Llicències subcontractacions</t>
  </si>
  <si>
    <t>Import total licitació</t>
  </si>
  <si>
    <t>amb llicencies</t>
  </si>
  <si>
    <t>sense llicencies</t>
  </si>
  <si>
    <t>ANY 2027</t>
  </si>
  <si>
    <t>Nom servei</t>
  </si>
  <si>
    <t>Codi Aplicació</t>
  </si>
  <si>
    <t>Nom Aplicació</t>
  </si>
  <si>
    <t>IT Manteniment correctiu</t>
  </si>
  <si>
    <t>Preu/hora</t>
  </si>
  <si>
    <t>€ Manteniment correctiu</t>
  </si>
  <si>
    <t>IT  Manteniment recurrent</t>
  </si>
  <si>
    <t>€ Manteniment recurrent</t>
  </si>
  <si>
    <t>PT  Evolutius recurrents</t>
  </si>
  <si>
    <t>€ Evolutius recurrents</t>
  </si>
  <si>
    <t xml:space="preserve">TT Serveis Transversals de Manteniment </t>
  </si>
  <si>
    <t>€ STM</t>
  </si>
  <si>
    <t>Llicències</t>
  </si>
  <si>
    <t>€ Import TOTAL</t>
  </si>
  <si>
    <t>Data inici transició</t>
  </si>
  <si>
    <t>Mesos transició</t>
  </si>
  <si>
    <t>€ Transició (recurrent)</t>
  </si>
  <si>
    <t>SER0023</t>
  </si>
  <si>
    <t>Padró de la Població</t>
  </si>
  <si>
    <t>APP1203</t>
  </si>
  <si>
    <t>Gestió col·legis electorals</t>
  </si>
  <si>
    <t>GR</t>
  </si>
  <si>
    <t>Aplicacions web RRHH</t>
  </si>
  <si>
    <t>APP0312</t>
  </si>
  <si>
    <t>Gestió credencials d'Interventors i Apoderats</t>
  </si>
  <si>
    <t>Bústia Ètica</t>
  </si>
  <si>
    <t>SER0027</t>
  </si>
  <si>
    <t>Registre i seguiment de temes</t>
  </si>
  <si>
    <t>APP0579</t>
  </si>
  <si>
    <t>RISCENT (centralitzat) + SEDAC</t>
  </si>
  <si>
    <t>Escriptori d'Atenció Ciutadana</t>
  </si>
  <si>
    <t>APPxxxx</t>
  </si>
  <si>
    <t>Seguiment temes Sindicatura</t>
  </si>
  <si>
    <t>Estudis d'opinió</t>
  </si>
  <si>
    <t>SER0031</t>
  </si>
  <si>
    <t>Gestió òrgans de govern municipal</t>
  </si>
  <si>
    <t>APP0176</t>
  </si>
  <si>
    <t>Copernico</t>
  </si>
  <si>
    <t>GEDIS</t>
  </si>
  <si>
    <t>APP0719</t>
  </si>
  <si>
    <t>Actes digitals</t>
  </si>
  <si>
    <t>Gestió Biblioteques, fons documental i arxiu BCNROC</t>
  </si>
  <si>
    <t>APP0295</t>
  </si>
  <si>
    <t>Gaseta</t>
  </si>
  <si>
    <t>Gestió d'actius</t>
  </si>
  <si>
    <t>APP0233</t>
  </si>
  <si>
    <t>MCIDecrets</t>
  </si>
  <si>
    <t>Gestió de registres i organismes</t>
  </si>
  <si>
    <t>APP0942</t>
  </si>
  <si>
    <t>DECInstituts</t>
  </si>
  <si>
    <t>Gestió del gabinet d'alcaldia</t>
  </si>
  <si>
    <t>APP0340</t>
  </si>
  <si>
    <t>GPD</t>
  </si>
  <si>
    <t> APP1097</t>
  </si>
  <si>
    <t>Copernico CONS</t>
  </si>
  <si>
    <t>Ocupació de l'espai públic St Jordi (DRAC)</t>
  </si>
  <si>
    <t>SER0032</t>
  </si>
  <si>
    <t>APP1131</t>
  </si>
  <si>
    <t>eResolucions</t>
  </si>
  <si>
    <t>Serveis jurídics</t>
  </si>
  <si>
    <t>APP1172</t>
  </si>
  <si>
    <t>SILEX</t>
  </si>
  <si>
    <t>Portal Barcelona Dades</t>
  </si>
  <si>
    <t>SER0044</t>
  </si>
  <si>
    <t>Subvencions i Convenis</t>
  </si>
  <si>
    <t>APP1179</t>
  </si>
  <si>
    <t>Subventio</t>
  </si>
  <si>
    <t>Registre d’activitats i tràmits (RAT)</t>
  </si>
  <si>
    <t>SER0153</t>
  </si>
  <si>
    <t>Tauler d'edictes electrònics</t>
  </si>
  <si>
    <t>APP0668</t>
  </si>
  <si>
    <t>Tauler d'edictes</t>
  </si>
  <si>
    <t>APP1096</t>
  </si>
  <si>
    <t>Nou Tauler d'edictes</t>
  </si>
  <si>
    <t>SER0414</t>
  </si>
  <si>
    <t>APP0996</t>
  </si>
  <si>
    <t>SINTAGMA (alcaldia i protocol)</t>
  </si>
  <si>
    <t>SER0524</t>
  </si>
  <si>
    <t>APP0235</t>
  </si>
  <si>
    <t>Portanotificacions de empleats</t>
  </si>
  <si>
    <t>Sistemes d'informació, tràmits i gestions (ITACA)</t>
  </si>
  <si>
    <t>APP0546</t>
  </si>
  <si>
    <t>WiW. Publicació Organigrama</t>
  </si>
  <si>
    <t>APP1201</t>
  </si>
  <si>
    <t>Espai candidat CV</t>
  </si>
  <si>
    <t>SER0544</t>
  </si>
  <si>
    <t>APP1000</t>
  </si>
  <si>
    <t>Registre d'interessos</t>
  </si>
  <si>
    <t>Transparència i bones pràctiques</t>
  </si>
  <si>
    <t>APP1001</t>
  </si>
  <si>
    <t>Registres secretaria</t>
  </si>
  <si>
    <t>APP0478</t>
  </si>
  <si>
    <t>Organismes municipals</t>
  </si>
  <si>
    <t>SER0204</t>
  </si>
  <si>
    <t>APP0862</t>
  </si>
  <si>
    <t>Gestió Actius</t>
  </si>
  <si>
    <t>SER0498</t>
  </si>
  <si>
    <t>APP1054</t>
  </si>
  <si>
    <t>G-Bústia</t>
  </si>
  <si>
    <t>SER0180</t>
  </si>
  <si>
    <t>APP0000</t>
  </si>
  <si>
    <t>RAT</t>
  </si>
  <si>
    <t>SER0160</t>
  </si>
  <si>
    <t>APP0016-APP0662</t>
  </si>
  <si>
    <t>SER0671</t>
  </si>
  <si>
    <t>APP1142</t>
  </si>
  <si>
    <t>Escriptori d'Atenció Ciutadana (EAC)</t>
  </si>
  <si>
    <t>SER0373</t>
  </si>
  <si>
    <t>APP0590</t>
  </si>
  <si>
    <t>RIS estudis</t>
  </si>
  <si>
    <t>SER0667</t>
  </si>
  <si>
    <t>APP1181</t>
  </si>
  <si>
    <t>Copernico districtes</t>
  </si>
  <si>
    <t>SER0603</t>
  </si>
  <si>
    <t>APP1028</t>
  </si>
  <si>
    <t>DRAC</t>
  </si>
  <si>
    <t>SER0695</t>
  </si>
  <si>
    <t>APP1228</t>
  </si>
  <si>
    <t>globalleaks</t>
  </si>
  <si>
    <t>APP1097</t>
  </si>
  <si>
    <t>Manteniment sala Lluís Companys</t>
  </si>
  <si>
    <t>SER0503</t>
  </si>
  <si>
    <t>APPXXX</t>
  </si>
  <si>
    <t>Servei de suport a l’anonimització</t>
  </si>
  <si>
    <t>SER0028</t>
  </si>
  <si>
    <t>APP0858</t>
  </si>
  <si>
    <t>BCNROC</t>
  </si>
  <si>
    <t>Total</t>
  </si>
  <si>
    <t>ANY 2028</t>
  </si>
  <si>
    <t>ANY 2029 9 mesos de servei</t>
  </si>
  <si>
    <t>Perfil base (senior)</t>
  </si>
  <si>
    <t>Mid</t>
  </si>
  <si>
    <t>Junior </t>
  </si>
  <si>
    <t>Preus sense IVA</t>
  </si>
  <si>
    <t>FAMILIA </t>
  </si>
  <si>
    <t>ID</t>
  </si>
  <si>
    <t>PERFIL</t>
  </si>
  <si>
    <t>Base</t>
  </si>
  <si>
    <t>Especialització</t>
  </si>
  <si>
    <t>tecnologica</t>
  </si>
  <si>
    <t>GESTIÓN TÉCNICA </t>
  </si>
  <si>
    <t>Gestor de projectes</t>
  </si>
  <si>
    <t>Analista de negoci/funcional</t>
  </si>
  <si>
    <t>DISSENY</t>
  </si>
  <si>
    <t>Arquitecte de sistemes</t>
  </si>
  <si>
    <t>Especialista de dades</t>
  </si>
  <si>
    <t>Desenvolupador</t>
  </si>
  <si>
    <t>DESENVOLUPADOR</t>
  </si>
  <si>
    <t>Expert en proves de qualitat</t>
  </si>
  <si>
    <t>Especialista en mitjans digitals</t>
  </si>
  <si>
    <t>Scrum master</t>
  </si>
  <si>
    <t>NEGOCI</t>
  </si>
  <si>
    <t>Consultor de negoci</t>
  </si>
  <si>
    <t>Científic de dades</t>
  </si>
  <si>
    <t>Definicions seniority: </t>
  </si>
  <si>
    <r>
      <t>·</t>
    </r>
    <r>
      <rPr>
        <sz val="7"/>
        <color rgb="FF000000"/>
        <rFont val="Times New Roman"/>
        <family val="1"/>
      </rPr>
      <t xml:space="preserve">         </t>
    </r>
    <r>
      <rPr>
        <b/>
        <sz val="11"/>
        <color rgb="FF000000"/>
        <rFont val="Aptos"/>
        <family val="2"/>
      </rPr>
      <t>Junior (0–3 anys):</t>
    </r>
    <r>
      <rPr>
        <sz val="11"/>
        <color rgb="FF000000"/>
        <rFont val="Aptos"/>
        <family val="2"/>
      </rPr>
      <t> Perfils amb poca experiència, necessiten supervisió constant, tasques de baixa complexitat.</t>
    </r>
  </si>
  <si>
    <r>
      <t>·</t>
    </r>
    <r>
      <rPr>
        <sz val="7"/>
        <color rgb="FF000000"/>
        <rFont val="Times New Roman"/>
        <family val="1"/>
      </rPr>
      <t xml:space="preserve">         </t>
    </r>
    <r>
      <rPr>
        <b/>
        <sz val="11"/>
        <color rgb="FF000000"/>
        <rFont val="Aptos"/>
        <family val="2"/>
      </rPr>
      <t>Mid (4–7 anys):</t>
    </r>
    <r>
      <rPr>
        <sz val="11"/>
        <color rgb="FF000000"/>
        <rFont val="Aptos"/>
        <family val="2"/>
      </rPr>
      <t> Perfils amb autonomia parcial, capacitat per liderar tasques, però no projectes complets.</t>
    </r>
  </si>
  <si>
    <r>
      <t>·</t>
    </r>
    <r>
      <rPr>
        <sz val="7"/>
        <color rgb="FF000000"/>
        <rFont val="Times New Roman"/>
        <family val="1"/>
      </rPr>
      <t xml:space="preserve">         </t>
    </r>
    <r>
      <rPr>
        <b/>
        <sz val="11"/>
        <color rgb="FF000000"/>
        <rFont val="Aptos"/>
        <family val="2"/>
      </rPr>
      <t>Sènior (&gt;7 anys):</t>
    </r>
    <r>
      <rPr>
        <sz val="11"/>
        <color rgb="FF000000"/>
        <rFont val="Aptos"/>
        <family val="2"/>
      </rPr>
      <t> Perfils amb alta autonomia, lideratge, mentorització de juniors, domini de tecnologies clau.</t>
    </r>
  </si>
  <si>
    <t>Servei plec</t>
  </si>
  <si>
    <t>Perfil</t>
  </si>
  <si>
    <t>Seniority</t>
  </si>
  <si>
    <t>% dedicació</t>
  </si>
  <si>
    <t>Preu perfil amb iva</t>
  </si>
  <si>
    <t>Preu / hora /perfil amb iva</t>
  </si>
  <si>
    <t>Senior</t>
  </si>
  <si>
    <t>Preu perfil tipus</t>
  </si>
  <si>
    <t>Distribució de pressupost per any i per servei</t>
  </si>
  <si>
    <t>Serveis</t>
  </si>
  <si>
    <t>Import net</t>
  </si>
  <si>
    <t>IVA 21%</t>
  </si>
  <si>
    <t>Import total</t>
  </si>
  <si>
    <t>Total import net</t>
  </si>
  <si>
    <t>Total IVA 21%</t>
  </si>
  <si>
    <t>Total import contracte</t>
  </si>
  <si>
    <t>Distribució de pressupost per any</t>
  </si>
  <si>
    <t>TOTAL</t>
  </si>
  <si>
    <t>Any</t>
  </si>
  <si>
    <t>Pressupost net</t>
  </si>
  <si>
    <t>IVA</t>
  </si>
  <si>
    <t>(*) L'import total de l'IVA correspon al sumatori dels imports individuals detallats a la taula anterior (fila 10, columnes C, F, I, L) i no a l'aplicació directa de l'IVA actual del 21% sobre el pressupost net totalitzat (files 16 a 19 columna B).</t>
  </si>
  <si>
    <t>Període</t>
  </si>
  <si>
    <t>Capítol</t>
  </si>
  <si>
    <t>C2</t>
  </si>
  <si>
    <t>C6</t>
  </si>
  <si>
    <t>del 01-10 al 31-12</t>
  </si>
  <si>
    <t>II</t>
  </si>
  <si>
    <t>VI</t>
  </si>
  <si>
    <t>de l'1-1 al 31-12</t>
  </si>
  <si>
    <t>de l'1-1 al 30-9</t>
  </si>
  <si>
    <t>  </t>
  </si>
  <si>
    <t>Pròrroga</t>
  </si>
  <si>
    <t>de l'1-10 al 31-12</t>
  </si>
  <si>
    <t>Modificacions de contracte: ampliació / disminució</t>
  </si>
  <si>
    <t>Causes previstes de modificació</t>
  </si>
  <si>
    <t>Import contracte (IVA inclòs)</t>
  </si>
  <si>
    <t>% Ampliació sobre import del contracte</t>
  </si>
  <si>
    <t>Import màxim ampliació (amb IVA)</t>
  </si>
  <si>
    <t>% Disminució sobre import del contracte</t>
  </si>
  <si>
    <t>Import màxim disminució (amb IVA)</t>
  </si>
  <si>
    <t xml:space="preserve">Modificacions per augment o disminució de volumetries en Serveis/Aplicacions </t>
  </si>
  <si>
    <t> TOTAL</t>
  </si>
  <si>
    <t>IVA EXCLÒS</t>
  </si>
  <si>
    <t>VEC</t>
  </si>
  <si>
    <t>VE prestació</t>
  </si>
  <si>
    <t>VE eventuals pròrrogues</t>
  </si>
  <si>
    <t>VE modificacions contracte amb increment de cost previstes</t>
  </si>
  <si>
    <t>VE increment 10%</t>
  </si>
  <si>
    <t>VE modificacions contracte amb disminució de cost previstes</t>
  </si>
  <si>
    <t>SUMA</t>
  </si>
  <si>
    <t>Marges possibles solvènvia</t>
  </si>
  <si>
    <t>Solvència econòmica</t>
  </si>
  <si>
    <t>Solvència tècnica</t>
  </si>
  <si>
    <t>Anys de contracte</t>
  </si>
  <si>
    <t>ACONSELLABLE</t>
  </si>
  <si>
    <t>MÀXIM</t>
  </si>
  <si>
    <t>MÍNIM</t>
  </si>
  <si>
    <t>1,5 x VEC / anys de contracte</t>
  </si>
  <si>
    <t>1,5 x VEC</t>
  </si>
  <si>
    <t>2/3 VEC / anys de contracte</t>
  </si>
  <si>
    <t xml:space="preserve">Parlat amb l'Ivan Mingueza: </t>
  </si>
  <si>
    <t>jo faria l'aconsellable de la solvència econòmica, i la solvència tècnica faria un 1,1 x VEC</t>
  </si>
  <si>
    <t>en el seu dia em van dir que la solvència econòmica màxim podia ser 1,5 vegades la solvència tècnica (menys 1 cèntim ) </t>
  </si>
  <si>
    <t>Contracte</t>
  </si>
  <si>
    <t>Aplicació</t>
  </si>
  <si>
    <t>Lot X</t>
  </si>
  <si>
    <t>2 lots!!</t>
  </si>
  <si>
    <t>G0389</t>
  </si>
  <si>
    <t>APP0860-SAP Subvencions</t>
  </si>
  <si>
    <t>APP0861-SAP Convenis</t>
  </si>
  <si>
    <t>APP0943-Expedient bustia etica</t>
  </si>
  <si>
    <t>SER0412</t>
  </si>
  <si>
    <t>APP0867-Recepció factura electrònica</t>
  </si>
  <si>
    <t>APP0864-Emissio factura electrònica</t>
  </si>
  <si>
    <t>SER0411</t>
  </si>
  <si>
    <t>APP0866-FENS</t>
  </si>
  <si>
    <t>SER0474</t>
  </si>
  <si>
    <t>APP0896-Gestió de bestretes</t>
  </si>
  <si>
    <t>SER0473</t>
  </si>
  <si>
    <t>APP0895-Expedients economics(core)</t>
  </si>
  <si>
    <t>SER0038</t>
  </si>
  <si>
    <t>APP0150-Compres</t>
  </si>
  <si>
    <t>APP0898-Autorització de viatges</t>
  </si>
  <si>
    <t>APP0176-COPERNICO</t>
  </si>
  <si>
    <t>APP0719-Digitalització actes del plenari</t>
  </si>
  <si>
    <t>APP0295-GASETA</t>
  </si>
  <si>
    <t>APP0668-Tauler d'Edictes</t>
  </si>
  <si>
    <t>G0080</t>
  </si>
  <si>
    <t>APP0233-eDecrets</t>
  </si>
  <si>
    <t>APP0942-eDecretIns</t>
  </si>
  <si>
    <t>G0079</t>
  </si>
  <si>
    <t>APP0340-GPD</t>
  </si>
  <si>
    <t>H0094</t>
  </si>
  <si>
    <t>Nou registre d'interessos</t>
  </si>
  <si>
    <t>G0519</t>
  </si>
  <si>
    <t>Nou sistema d'alcaldia</t>
  </si>
  <si>
    <t>APP0591-RIS Unions civils</t>
  </si>
  <si>
    <t>APP0571-RecGUB</t>
  </si>
  <si>
    <t>G0074</t>
  </si>
  <si>
    <t>APP0579-RIS centralitzat</t>
  </si>
  <si>
    <t>APP0341-GRA</t>
  </si>
  <si>
    <t>SER0413</t>
  </si>
  <si>
    <t>APP0702-VIPS</t>
  </si>
  <si>
    <t>APP0900 - ORGA</t>
  </si>
  <si>
    <t>APP0899 SIAP</t>
  </si>
  <si>
    <t>APP0896 VERDI</t>
  </si>
  <si>
    <t>APP0592-RISPLUS</t>
  </si>
  <si>
    <t>APP0294-GALIOT consulta històric</t>
  </si>
  <si>
    <t>SER0150</t>
  </si>
  <si>
    <t>APP0102-CALIMA</t>
  </si>
  <si>
    <t>APP0071-Autorització comissió de servei</t>
  </si>
  <si>
    <t>Quden fora d'abast:</t>
  </si>
  <si>
    <t>APP0360-Inmagic</t>
  </si>
  <si>
    <t>No</t>
  </si>
  <si>
    <t>Producte</t>
  </si>
  <si>
    <t>APP0859-Unicorn-hyperion</t>
  </si>
  <si>
    <t>APP0868-Albala</t>
  </si>
  <si>
    <t>APP0262-eSubvencions</t>
  </si>
  <si>
    <t>Contrato a parte</t>
  </si>
  <si>
    <t>Governança de serveis i projectes</t>
  </si>
  <si>
    <t>Governança de gestió d'actius</t>
  </si>
  <si>
    <t>Bustia etica</t>
  </si>
  <si>
    <t>G0026</t>
  </si>
  <si>
    <t>APP0858-BCNROC</t>
  </si>
  <si>
    <t>G0024</t>
  </si>
  <si>
    <t>APP0862-Gestió Actius</t>
  </si>
  <si>
    <t>G0004</t>
  </si>
  <si>
    <t>APP0373-INFOLEX</t>
  </si>
  <si>
    <t>APP0865-Infolex de consulta</t>
  </si>
  <si>
    <t>G0018</t>
  </si>
  <si>
    <t>SER0046</t>
  </si>
  <si>
    <t>APP0169-Consums energetics</t>
  </si>
  <si>
    <t>SER0047</t>
  </si>
  <si>
    <t>APP0421-Manteniment Edificis</t>
  </si>
  <si>
    <t>?</t>
  </si>
  <si>
    <t>BKM</t>
  </si>
  <si>
    <t>Mediacloud</t>
  </si>
  <si>
    <t>APP0478-Organismes Municipals</t>
  </si>
  <si>
    <t>LOT 2</t>
  </si>
  <si>
    <t>h Manteniment correctiu</t>
  </si>
  <si>
    <t>h Manteniment recurrent</t>
  </si>
  <si>
    <t>h OT</t>
  </si>
  <si>
    <t>€ OT</t>
  </si>
  <si>
    <t>DATA INICI NOUS SERVEIS</t>
  </si>
  <si>
    <t>Varia de molt poc</t>
  </si>
  <si>
    <t>A partir de 16/05/2018</t>
  </si>
  <si>
    <t>h A partir 16/05/2018</t>
  </si>
  <si>
    <t>GERÈNCIA DE RECURSOS (GR) LOT2 SAP</t>
  </si>
  <si>
    <t>Glòria Santamaria</t>
  </si>
  <si>
    <t>S</t>
  </si>
  <si>
    <t>CORR-RECU-OT</t>
  </si>
  <si>
    <t>TRANS</t>
  </si>
  <si>
    <t>LOT 1</t>
  </si>
  <si>
    <t>Projecte nou</t>
  </si>
  <si>
    <t>Nou expedient de bustia etica</t>
  </si>
  <si>
    <t>Nou organismes municipals</t>
  </si>
  <si>
    <t>Nou GRA</t>
  </si>
  <si>
    <t>GERÈNCIA DE RECURSOS (GR) LOT1 J2EE</t>
  </si>
  <si>
    <t>Queden fora els següents manteniments:</t>
  </si>
  <si>
    <t>INCLOURE PROCUCTE O LLICENCIA. Marca</t>
  </si>
  <si>
    <t>CÀLCUL COSTOS DIRECTES I INDIRECTES PEL PROJECTE</t>
  </si>
  <si>
    <t>Salari 
Brut</t>
  </si>
  <si>
    <t>Altres</t>
  </si>
  <si>
    <t>Costos directes:</t>
  </si>
  <si>
    <t>Costos salarials - Salari Brut</t>
  </si>
  <si>
    <t>Costos salarials - Seguretat Social (34%)*</t>
  </si>
  <si>
    <t>Costos formació i prevenció (1%)*</t>
  </si>
  <si>
    <t>Despeses infraestructura (LIicències)</t>
  </si>
  <si>
    <t>TOTAL (Suma costos directes)</t>
  </si>
  <si>
    <t>Costos indirectes:</t>
  </si>
  <si>
    <t>Despeses generals d’estructura (15%)**</t>
  </si>
  <si>
    <t>TOTAL (Suma costos directes + indirectes)</t>
  </si>
  <si>
    <t>Benefici industrial (10%)***</t>
  </si>
  <si>
    <t>TOTAL DE COSTOS CONTRACTE</t>
  </si>
  <si>
    <t>IVA (21%)</t>
  </si>
  <si>
    <t>* Percentatge calculat sobre el salari brut.</t>
  </si>
  <si>
    <t>** Percentatge calculat sobre el total de costos directes</t>
  </si>
  <si>
    <t>*** Percentatge calculat sobre el total de costos directes més despeses generals d’estructura</t>
  </si>
  <si>
    <t>AREA GOVERN</t>
  </si>
  <si>
    <t>GERÈNCIA</t>
  </si>
  <si>
    <t>CODI TRACTAMENT</t>
  </si>
  <si>
    <t>NOM TRACTAMENT</t>
  </si>
  <si>
    <t>FINALITAT TRACTAMENT</t>
  </si>
  <si>
    <t>CESSIONS</t>
  </si>
  <si>
    <t>TRANSFERÈNCIES INTERNACIONALS</t>
  </si>
  <si>
    <t>AFECTATS</t>
  </si>
  <si>
    <t>LEGITIMACIÓ</t>
  </si>
  <si>
    <t>TIPOLOGIA DE DADES</t>
  </si>
  <si>
    <t>PROCEDÈNCIA</t>
  </si>
  <si>
    <t>TERMINI DE CONSERVACIÓ</t>
  </si>
  <si>
    <t>SEGURETAT</t>
  </si>
  <si>
    <t>3a Tin. ALCALDIA
Prevenció, Seguretat, Convivència i Règim Interior</t>
  </si>
  <si>
    <t>Gerència de Persones, Organització i Administració Electrònica</t>
  </si>
  <si>
    <t>Relacions sindicals</t>
  </si>
  <si>
    <t>Gestionar les relacions entre la representació dels/de les treballadors/es i l'Administració</t>
  </si>
  <si>
    <t>Comunicacions de dades a entitats de dret públic, Altres administracions i les establertes obligatòriament a la legislació vigent (Jutjats i tribunals i cossos i forces de seguretat)</t>
  </si>
  <si>
    <t>Personal municipal i el/la/els/les  seus/seves representants.</t>
  </si>
  <si>
    <t>Obligació legal del Responsable, RDLeg. 5/2015, pel qual s'aprova el text refós de la Llei de l'Estatut bàsic de l'empleat públic; Llei orgànica 11/1985, de 2 d'agost de Llibertat Sindical.</t>
  </si>
  <si>
    <t>Dades identificatives, dades personals, dades socials, dades professionals, dades ocupació laboral, dades econòmiques, imatges, dades afiliació sindical</t>
  </si>
  <si>
    <t>Procedència dades de la persona afectada</t>
  </si>
  <si>
    <t>Eliminació als 4 anys, tret el supòsit de conservació permanent (actes, acords, laudes arbitrals i composició d'òrgans de representació).</t>
  </si>
  <si>
    <t>Les mesures de seguretat implantades es corresponen amb les previstes a l’Annex II del Reial Decret 311/2022, de 3 de maig, pel que es regula l’Esquema Nacional de Seguretat (ENS) per a garantir la seguretat dels sistemes d’informació que donen suport als diferents tractaments de dades duts a terme per l’Ajuntament de Barcelona</t>
  </si>
  <si>
    <t>Convenis de pràctiques educatives</t>
  </si>
  <si>
    <t>Gestió de cooperació educativa</t>
  </si>
  <si>
    <t>Comunicacions de dades a entitats de dret públic, Altres administracions, centres educatius (FP dual) i les establertes obligatòriament a la legislació vigent (Jutjats i tribunals i cossos i forces de seguretat)</t>
  </si>
  <si>
    <t>Estudiants universitaris/es i de formació professional (modalitat dual)</t>
  </si>
  <si>
    <t>Contracte entre l'Ajuntament de Barcelona i l'afectat</t>
  </si>
  <si>
    <t>Dades identificatives, dades personals, dades professionals</t>
  </si>
  <si>
    <t>Procedència dades de la persona afectada, Procedència dades d'administracions públiques, Altres administracions públiques.</t>
  </si>
  <si>
    <t>Les vostres dades seran eliminades un cop complertes les obligacions legals derivades de la gestió de l’activitat.</t>
  </si>
  <si>
    <t>ENotificacions (notificacions electròniques)</t>
  </si>
  <si>
    <t>Gestió de les notificacions electròniques (mail o similar)</t>
  </si>
  <si>
    <t>Les establertes obligatòriament a la legislació vigent (Jutjats i tribunals i cossos i forces de seguretat)</t>
  </si>
  <si>
    <t>Persones que, en raó d'una tramitació municipal, han de rebre una notificació electrònica</t>
  </si>
  <si>
    <t>Consentiment informat, específic i explícit, Obligació legal del Responsable, Llei 39/2015 Llei de Procediment Administratiu Comú de les Administracions Públiques</t>
  </si>
  <si>
    <t>Dades identificatives</t>
  </si>
  <si>
    <t xml:space="preserve">Les vostres dades seran eliminades un cop complertes les obligacions legals derivades de la gestió de l’activitat.
</t>
  </si>
  <si>
    <t>Selecció de Personal</t>
  </si>
  <si>
    <t>Gestió dels processos de provisió i selecció (temporal i definitiva)</t>
  </si>
  <si>
    <t>Comunicacions de dades a entitats de dret públic, Comunicacions de dades a entitats privades, Altres Administracions i les establertes obligatòriament a la legislació vigent (Jutjats i tribunals i cossos i forces de seguretat)</t>
  </si>
  <si>
    <t>Personal municipal i ciutadans/es que es presenten a processos de selecció (oferta pública, promoció, provisió)</t>
  </si>
  <si>
    <t>Contracte entre l'Ajuntament de Barcelona i l'afectat, Obligació legal del Responsable, RDLeg. 5/2015, pel qual s'aprova el text refós de la Llei de l'Estatut bàsic de l'empleat públic</t>
  </si>
  <si>
    <t>Dades identificatives, dades personals, dades socials, dades professionals, dades ocupació laboral, dades comercials, dades econòmiques, imatges, dades infraccions penals, dades biomètriques, dades religió o filosofia, dades salut, dades violència de gènere, dades menors d'edat, dades altres tipus de  persones vulnerables</t>
  </si>
  <si>
    <t>Procedència dades de la persona afectada, Procedència dades d'administracions públiques, Procedència dades de registres públics, Altres AA.PP amb consentiment</t>
  </si>
  <si>
    <t>5 anys si no hi ha un recurs. Passa per la comissió de tria i eliminació.</t>
  </si>
  <si>
    <t>Seguretat i salut laboral</t>
  </si>
  <si>
    <t>Gestió dels aspectes de seguretat i salut laboral del personal municipal, seguiment dels processos d'incapacitat temporal per contingències comunes del personal municipal i aplicació dels protocols d'actuació en casos d'assetjament psicològic en el treball i assetjament sexual o per raó de sexe</t>
  </si>
  <si>
    <t>Comunicacions de dades a entitats de dret públic, Comunicacions de dades a entitats privades, Col·laboracions amb programes salut mental, proves vinculades a processos de selecció, programes de salut mental i les establertes obligatòriament a la legislació vigent (Jutjats i tribunals i cossos i forces de seguretat)</t>
  </si>
  <si>
    <t>El personal municipal afectat pel tractament varia segons la disciplina que es tracti: seguretat i salut laboral, inspecció mèdica o protocol d'assetjament sexual/per raó de sexe.</t>
  </si>
  <si>
    <t>Consentiment informat, específic i explícit, Contracte entre l'Ajuntament de Barcelona i l'afectat, Obligació legal del Responsable, Missió d'interès públic - exercici de poders públics, Llei 31/1995, de 8 de novembre, de prevenció de riscos laborals;  Llei orgànica 3/2007, 22 de març, per a la igualtat efectiva de dones i homes i Llei 17/2015, 21 juliol, d'igualtat efectiva de dones i homes</t>
  </si>
  <si>
    <t>Dades identificatives, dades personals, dades ocupació laboral, dades salut, dades vida sexual, dades violència de gènere, dades altres tipus de  persones vulnerables</t>
  </si>
  <si>
    <t>Procedència dades de la persona afectada, Procedència dades d'administracions públiques, ICAM, Agència de salut pública (ASPB), Consorci d'educació de Barcelona, Generalitat de Catalunya i també d'entitats privades</t>
  </si>
  <si>
    <t>El termini de conservació de les dades per part de les empreses adjudicatàries dels serveis de salut (servei de vigilància de la salut, servei d'inspecció mèdica, mútua d'accidents) està sotmès la vigència dels contractes corresponents i la legislació d'aplicació.</t>
  </si>
  <si>
    <t>Gestió ordinària del personal</t>
  </si>
  <si>
    <t>Gestionar els processos derivats de la relació de servei del personal, a fi de garantir l'efectivitat dels seus drets i deures, tant de caràcter econòmic com administratiu.</t>
  </si>
  <si>
    <t>Comunicacions de dades a entitats de dret públic, Comunicacions de dades a entitats privades, A efectes d'obligacions tributàries i de seguretat social, INSS,SEPE, administració de Justícia i mútues d'accidents de treball. Entitat bancària i entitat gestora del Pla de Pensions i les establertes obligatòriament a la legislació vigent (Jutjats i tribunals i cossos i forces de seguretat)</t>
  </si>
  <si>
    <t>Personal municipal, personal electe i assimilat i persones que formen part de les borses de treball. També dades de familiars necessàries per la gestió de permisos.</t>
  </si>
  <si>
    <t>Consentiment informat, específic i explícit, Contracte entre l'Ajuntament de Barcelona i l'afectat, Obligació legal del Responsable, RDLeg. 5/2015, pel qual s'aprova el text refós de la Llei de l'Estatut bàsic de l'empleat públic; RDLeg. 2/2015, de 23 d'octubre, pel qual s'aprova el text refós de la Llei de l'Estatut dels treballadors</t>
  </si>
  <si>
    <t>Dades identificatives, dades personals, dades socials, dades professionals, dades ocupació laboral, dades comercials, dades econòmiques, imatges, veu, dades infraccions penals, dades salut, dades afiliació sindical, dades violència de gènere, dades menors d'edat, dades altres tipus de  persones vulnerables</t>
  </si>
  <si>
    <t>Procedència dades de la persona afectada, Procedència dades d'administracions públiques, Sistema informàtic de gestió de personal</t>
  </si>
  <si>
    <t>Compliment de l'establert a les taules de conservació de l'arxiu. També per disposar de la documentació en cas d'impugnació (administrativa o judicial) o de satisfacció del dret d'accés a informació pública.</t>
  </si>
  <si>
    <t>Col·laboradors i formadors externs</t>
  </si>
  <si>
    <t>Gestionar les dades dels col·laboradors i formadors externs a l'Ajuntament</t>
  </si>
  <si>
    <t>Comunicacions de dades a entitats de dret públic, FEDAP o Escola d'Administració Pública de Catalunya i  les establertes obligatòriament a la legislació vigent (Jutjats i tribunals i cossos i forces de seguretat)</t>
  </si>
  <si>
    <t>Persones empleades per la corporació</t>
  </si>
  <si>
    <t>Dades identificatives, dades professionals, imatges, veu</t>
  </si>
  <si>
    <t>Les dades dels col·laboradors/formadors externs s'eliminen passats 6 anys.</t>
  </si>
  <si>
    <t>Preu perfil sense iva</t>
  </si>
  <si>
    <t>A omplir per el licitador</t>
  </si>
  <si>
    <t>Perfil  segons 6.1.2 del PPT</t>
  </si>
  <si>
    <t>Anys d’experiència requerits segons 6.1.2 del PPT</t>
  </si>
  <si>
    <t>Família – Perfil càlcul</t>
  </si>
  <si>
    <t>Experiència – Perfil càlcul</t>
  </si>
  <si>
    <t>Preu/hora/perfil</t>
  </si>
  <si>
    <t>(IVA exclòs)</t>
  </si>
  <si>
    <t>(IVA inclòs)</t>
  </si>
  <si>
    <t>Coordinador/a del Contracte</t>
  </si>
  <si>
    <t xml:space="preserve">&gt;7 anys </t>
  </si>
  <si>
    <t>GESTIÓ TÈCNICA – Gestor de Projectes</t>
  </si>
  <si>
    <t>SÈNIOR - Base</t>
  </si>
  <si>
    <t>Cap de Projecte J2EE</t>
  </si>
  <si>
    <t>Analista funcional sènior especialista en l’entorn J2EE</t>
  </si>
  <si>
    <r>
      <t>7</t>
    </r>
    <r>
      <rPr>
        <sz val="9"/>
        <color rgb="FF242424"/>
        <rFont val="Calibri"/>
        <family val="2"/>
      </rPr>
      <t xml:space="preserve"> anys</t>
    </r>
  </si>
  <si>
    <t>DISSENY – Analista de negoci/funcional</t>
  </si>
  <si>
    <t>Arquitecte/a J2EE</t>
  </si>
  <si>
    <t>&gt;7 anys</t>
  </si>
  <si>
    <t>DISSENY – Arquitecte de sistemes</t>
  </si>
  <si>
    <t>Responsable tècnic/a de seguretat</t>
  </si>
  <si>
    <t>Analista programador/a J2EE</t>
  </si>
  <si>
    <t>4-7 anys</t>
  </si>
  <si>
    <t>MID-base</t>
  </si>
  <si>
    <t xml:space="preserve">Programador/a J2EE </t>
  </si>
  <si>
    <t>DESENVOLUPADOR – Desenvolupador</t>
  </si>
  <si>
    <t xml:space="preserve">Analista programador/a Lowcode </t>
  </si>
  <si>
    <t>Analista programador/a .NET (perfil de desenvolupador)</t>
  </si>
  <si>
    <t xml:space="preserve">DESENVOLUPADOR – Desenvolupador </t>
  </si>
  <si>
    <t xml:space="preserve">Dissenyador/a Gràfic/a 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</si>
</sst>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4" formatCode="_-* #,##0.00\ &quot;€&quot;_-;\-* #,##0.00\ &quot;€&quot;_-;_-* &quot;-&quot;??\ &quot;€&quot;_-;_-@_-"/>
    <numFmt numFmtId="164" formatCode="_-* #,##0.00\ _€_-;\-* #,##0.00\ _€_-;_-* &quot;-&quot;??\ _€_-;_-@_-"/>
    <numFmt numFmtId="165" formatCode="#,##0.00\ &quot;€&quot;"/>
    <numFmt numFmtId="166" formatCode="_-* #,##0.00\ [$€-403]_-;\-* #,##0.00\ [$€-403]_-;_-* &quot;-&quot;??\ [$€-403]_-;_-@_-"/>
    <numFmt numFmtId="167" formatCode="#,##0.00_ ;[Red]\-#,##0.00\ "/>
    <numFmt numFmtId="168" formatCode="#,##0.0000"/>
    <numFmt numFmtId="169" formatCode="#,##0.00\ [$€-1]"/>
    <numFmt numFmtId="170" formatCode="#,##0.00&quot;€&quot;"/>
    <numFmt numFmtId="171" formatCode="#,##0.000000"/>
    <numFmt numFmtId="172" formatCode="0.000000"/>
    <numFmt numFmtId="173" formatCode="_-* #,##0.00&quot; €&quot;_-;\-* #,##0.00&quot; €&quot;_-;_-* \-??&quot; €&quot;_-;_-@_-"/>
  </numFmts>
  <fonts count="62">
    <font>
      <sz val="11"/>
      <color theme="1"/>
      <name val="Calibri"/>
      <family val="2"/>
      <scheme val="minor"/>
    </font>
    <font>
      <b/>
      <sz val="11"/>
      <color theme="1"/>
      <name val="Calibri"/>
      <family val="2"/>
      <scheme val="minor"/>
    </font>
    <font>
      <sz val="12"/>
      <color theme="0"/>
      <name val="Calibri"/>
      <family val="2"/>
      <scheme val="minor"/>
    </font>
    <font>
      <sz val="11"/>
      <color theme="1"/>
      <name val="Calibri"/>
      <family val="2"/>
      <scheme val="minor"/>
    </font>
    <font>
      <sz val="11"/>
      <color theme="1"/>
      <name val="Calibri"/>
      <family val="2"/>
    </font>
    <font>
      <b/>
      <sz val="12"/>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1"/>
      <color theme="1"/>
      <name val="Calibri"/>
      <family val="2"/>
      <scheme val="minor"/>
    </font>
    <font>
      <b/>
      <sz val="11"/>
      <name val="Calibri"/>
      <family val="2"/>
      <scheme val="minor"/>
    </font>
    <font>
      <b/>
      <sz val="14"/>
      <color theme="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b/>
      <sz val="10"/>
      <color rgb="FFFFFFFF"/>
      <name val="Calibri"/>
      <family val="2"/>
    </font>
    <font>
      <sz val="10"/>
      <color theme="1"/>
      <name val="Calibri"/>
      <family val="2"/>
    </font>
    <font>
      <sz val="10"/>
      <color rgb="FF000000"/>
      <name val="Calibri"/>
      <family val="2"/>
    </font>
    <font>
      <b/>
      <sz val="10"/>
      <color theme="1"/>
      <name val="Calibri"/>
      <family val="2"/>
    </font>
    <font>
      <b/>
      <sz val="10"/>
      <color theme="0"/>
      <name val="Calibri"/>
      <family val="2"/>
    </font>
    <font>
      <b/>
      <sz val="10"/>
      <name val="Calibri"/>
      <family val="2"/>
    </font>
    <font>
      <sz val="11"/>
      <color rgb="FF1F497D"/>
      <name val="Calibri"/>
      <family val="2"/>
      <scheme val="minor"/>
    </font>
    <font>
      <b/>
      <sz val="10"/>
      <color rgb="FFFF0000"/>
      <name val="Calibri"/>
      <family val="2"/>
      <scheme val="minor"/>
    </font>
    <font>
      <b/>
      <sz val="11"/>
      <color rgb="FF1F497D"/>
      <name val="Calibri"/>
      <family val="2"/>
      <scheme val="minor"/>
    </font>
    <font>
      <sz val="10"/>
      <name val="Calibri"/>
      <family val="2"/>
      <scheme val="minor"/>
    </font>
    <font>
      <sz val="11"/>
      <name val="Calibri"/>
      <family val="2"/>
      <scheme val="minor"/>
    </font>
    <font>
      <sz val="11"/>
      <name val="Calibri"/>
      <family val="2"/>
    </font>
    <font>
      <b/>
      <sz val="11"/>
      <color rgb="FF0000FF"/>
      <name val="Calibri"/>
      <family val="2"/>
    </font>
    <font>
      <sz val="11"/>
      <color rgb="FF0000FF"/>
      <name val="Calibri"/>
      <family val="2"/>
    </font>
    <font>
      <b/>
      <sz val="12"/>
      <color theme="0"/>
      <name val="Calibri"/>
      <family val="2"/>
    </font>
    <font>
      <sz val="10"/>
      <color rgb="FF000000"/>
      <name val="Arial"/>
      <family val="2"/>
    </font>
    <font>
      <b/>
      <sz val="10"/>
      <name val="Calibri"/>
      <family val="2"/>
      <scheme val="minor"/>
    </font>
    <font>
      <b/>
      <sz val="11"/>
      <color theme="0"/>
      <name val="Calibri"/>
      <family val="2"/>
    </font>
    <font>
      <i/>
      <sz val="10"/>
      <color rgb="FF000000"/>
      <name val="Calibri"/>
      <family val="2"/>
    </font>
    <font>
      <sz val="11"/>
      <color theme="5" tint="-0.249977111117893"/>
      <name val="Calibri"/>
      <family val="2"/>
      <scheme val="minor"/>
    </font>
    <font>
      <b/>
      <sz val="11"/>
      <color theme="5" tint="-0.249977111117893"/>
      <name val="Calibri"/>
      <family val="2"/>
      <scheme val="minor"/>
    </font>
    <font>
      <sz val="11"/>
      <color rgb="FF000000"/>
      <name val="Calibri"/>
      <family val="2"/>
      <charset val="1"/>
    </font>
    <font>
      <sz val="11"/>
      <name val="&quot;Calibri&quot;"/>
    </font>
    <font>
      <b/>
      <sz val="11"/>
      <color rgb="FF000000"/>
      <name val="&quot;Calibri&quot;"/>
    </font>
    <font>
      <b/>
      <sz val="11"/>
      <name val="&quot;Calibri&quot;"/>
    </font>
    <font>
      <i/>
      <sz val="9"/>
      <color theme="1"/>
      <name val="Calibri"/>
      <family val="2"/>
      <scheme val="minor"/>
    </font>
    <font>
      <sz val="9"/>
      <color theme="1"/>
      <name val="Arial"/>
      <family val="2"/>
    </font>
    <font>
      <sz val="8"/>
      <name val="Calibri"/>
      <family val="2"/>
      <scheme val="minor"/>
    </font>
    <font>
      <b/>
      <sz val="11"/>
      <color theme="2" tint="-0.499984740745262"/>
      <name val="Calibri"/>
      <family val="2"/>
      <scheme val="minor"/>
    </font>
    <font>
      <sz val="11"/>
      <color theme="2" tint="-0.499984740745262"/>
      <name val="Calibri"/>
      <family val="2"/>
      <scheme val="minor"/>
    </font>
    <font>
      <b/>
      <sz val="11"/>
      <color theme="0" tint="-0.499984740745262"/>
      <name val="Calibri"/>
      <family val="2"/>
      <scheme val="minor"/>
    </font>
    <font>
      <sz val="11"/>
      <color theme="0" tint="-0.499984740745262"/>
      <name val="Calibri"/>
      <family val="2"/>
      <scheme val="minor"/>
    </font>
    <font>
      <sz val="10"/>
      <color theme="1"/>
      <name val="Times New Roman"/>
      <family val="1"/>
    </font>
    <font>
      <b/>
      <sz val="11"/>
      <color rgb="FF000000"/>
      <name val="Aptos"/>
      <family val="2"/>
    </font>
    <font>
      <sz val="11"/>
      <color rgb="FF000000"/>
      <name val="Aptos"/>
      <family val="2"/>
    </font>
    <font>
      <sz val="10"/>
      <color rgb="FF000000"/>
      <name val="Symbol"/>
      <family val="1"/>
      <charset val="2"/>
    </font>
    <font>
      <sz val="7"/>
      <color rgb="FF000000"/>
      <name val="Times New Roman"/>
      <family val="1"/>
    </font>
    <font>
      <sz val="11"/>
      <color rgb="FF000000"/>
      <name val="Calibri"/>
      <family val="2"/>
    </font>
    <font>
      <b/>
      <sz val="11"/>
      <color rgb="FF000000"/>
      <name val="Calibri"/>
      <family val="2"/>
    </font>
    <font>
      <sz val="9"/>
      <color rgb="FF242424"/>
      <name val="Calibri"/>
      <family val="2"/>
    </font>
    <font>
      <b/>
      <i/>
      <sz val="9"/>
      <color rgb="FF000000"/>
      <name val="Calibri"/>
      <family val="2"/>
    </font>
    <font>
      <sz val="9"/>
      <color rgb="FF000000"/>
      <name val="Calibri"/>
      <family val="2"/>
    </font>
    <font>
      <sz val="8"/>
      <color rgb="FF242424"/>
      <name val="Calibri"/>
      <family val="2"/>
    </font>
    <font>
      <b/>
      <sz val="10"/>
      <color rgb="FF000000"/>
      <name val="Calibri"/>
      <family val="2"/>
    </font>
  </fonts>
  <fills count="32">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rgb="FF00B0F0"/>
        <bgColor indexed="64"/>
      </patternFill>
    </fill>
    <fill>
      <patternFill patternType="solid">
        <fgColor theme="1"/>
        <bgColor indexed="64"/>
      </patternFill>
    </fill>
    <fill>
      <patternFill patternType="solid">
        <fgColor rgb="FFC00000"/>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rgb="FFFFFF00"/>
        <bgColor indexed="64"/>
      </patternFill>
    </fill>
    <fill>
      <patternFill patternType="solid">
        <fgColor theme="2" tint="-0.499984740745262"/>
        <bgColor indexed="64"/>
      </patternFill>
    </fill>
    <fill>
      <patternFill patternType="solid">
        <fgColor theme="0"/>
        <bgColor indexed="64"/>
      </patternFill>
    </fill>
    <fill>
      <patternFill patternType="solid">
        <fgColor rgb="FFDDEBF7"/>
        <bgColor rgb="FFDDEBF7"/>
      </patternFill>
    </fill>
    <fill>
      <patternFill patternType="solid">
        <fgColor rgb="FFC0504D"/>
        <bgColor indexed="64"/>
      </patternFill>
    </fill>
    <fill>
      <patternFill patternType="solid">
        <fgColor theme="4" tint="0.79998168889431442"/>
        <bgColor indexed="64"/>
      </patternFill>
    </fill>
    <fill>
      <patternFill patternType="solid">
        <fgColor rgb="FFD9D9D9"/>
        <bgColor rgb="FFD9D9D9"/>
      </patternFill>
    </fill>
    <fill>
      <patternFill patternType="solid">
        <fgColor rgb="FFE6B8B7"/>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DAE9F8"/>
        <bgColor indexed="64"/>
      </patternFill>
    </fill>
    <fill>
      <patternFill patternType="solid">
        <fgColor rgb="FFFBE2D5"/>
        <bgColor indexed="64"/>
      </patternFill>
    </fill>
    <fill>
      <patternFill patternType="solid">
        <fgColor rgb="FFC1F0C8"/>
        <bgColor indexed="64"/>
      </patternFill>
    </fill>
    <fill>
      <patternFill patternType="solid">
        <fgColor rgb="FFF2CEEF"/>
        <bgColor indexed="64"/>
      </patternFill>
    </fill>
    <fill>
      <patternFill patternType="solid">
        <fgColor rgb="FFFFFFFF"/>
        <bgColor indexed="64"/>
      </patternFill>
    </fill>
  </fills>
  <borders count="48">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theme="2"/>
      </right>
      <top style="thin">
        <color theme="2"/>
      </top>
      <bottom style="thin">
        <color theme="2"/>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theme="2"/>
      </left>
      <right/>
      <top style="thin">
        <color theme="2"/>
      </top>
      <bottom style="thin">
        <color theme="2"/>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rgb="FF000000"/>
      </left>
      <right style="thin">
        <color rgb="FF000000"/>
      </right>
      <top style="thin">
        <color rgb="FF000000"/>
      </top>
      <bottom/>
      <diagonal/>
    </border>
    <border>
      <left/>
      <right style="thin">
        <color rgb="FF000000"/>
      </right>
      <top/>
      <bottom/>
      <diagonal/>
    </border>
    <border>
      <left style="medium">
        <color rgb="FFC0504D"/>
      </left>
      <right/>
      <top style="medium">
        <color rgb="FFC0504D"/>
      </top>
      <bottom/>
      <diagonal/>
    </border>
    <border>
      <left style="medium">
        <color rgb="FFC0504D"/>
      </left>
      <right/>
      <top/>
      <bottom/>
      <diagonal/>
    </border>
    <border>
      <left/>
      <right/>
      <top style="medium">
        <color rgb="FFC0504D"/>
      </top>
      <bottom/>
      <diagonal/>
    </border>
    <border>
      <left/>
      <right style="medium">
        <color rgb="FFC0504D"/>
      </right>
      <top style="medium">
        <color rgb="FFC0504D"/>
      </top>
      <bottom/>
      <diagonal/>
    </border>
    <border>
      <left/>
      <right style="medium">
        <color rgb="FFC0504D"/>
      </right>
      <top/>
      <bottom/>
      <diagonal/>
    </border>
    <border>
      <left style="medium">
        <color rgb="FFC0504D"/>
      </left>
      <right/>
      <top style="medium">
        <color rgb="FFC0504D"/>
      </top>
      <bottom style="medium">
        <color rgb="FFC0504D"/>
      </bottom>
      <diagonal/>
    </border>
    <border>
      <left/>
      <right/>
      <top style="medium">
        <color rgb="FFC0504D"/>
      </top>
      <bottom style="medium">
        <color rgb="FFC0504D"/>
      </bottom>
      <diagonal/>
    </border>
    <border>
      <left/>
      <right style="medium">
        <color rgb="FFC0504D"/>
      </right>
      <top style="medium">
        <color rgb="FFC0504D"/>
      </top>
      <bottom style="medium">
        <color rgb="FFC0504D"/>
      </bottom>
      <diagonal/>
    </border>
    <border>
      <left style="medium">
        <color rgb="FFC0504D"/>
      </left>
      <right/>
      <top/>
      <bottom style="medium">
        <color rgb="FFC0504D"/>
      </bottom>
      <diagonal/>
    </border>
    <border>
      <left/>
      <right/>
      <top/>
      <bottom style="medium">
        <color rgb="FFC0504D"/>
      </bottom>
      <diagonal/>
    </border>
    <border>
      <left/>
      <right style="medium">
        <color rgb="FFC0504D"/>
      </right>
      <top/>
      <bottom style="medium">
        <color rgb="FFC0504D"/>
      </bottom>
      <diagonal/>
    </border>
  </borders>
  <cellStyleXfs count="11">
    <xf numFmtId="0" fontId="0" fillId="0" borderId="0"/>
    <xf numFmtId="44" fontId="3" fillId="0" borderId="0" applyFont="0" applyFill="0" applyBorder="0" applyAlignment="0" applyProtection="0"/>
    <xf numFmtId="9" fontId="3" fillId="0" borderId="0" applyFont="0" applyFill="0" applyBorder="0" applyAlignment="0" applyProtection="0"/>
    <xf numFmtId="44" fontId="33" fillId="0" borderId="0" applyFont="0" applyFill="0" applyBorder="0" applyAlignment="0" applyProtection="0"/>
    <xf numFmtId="0" fontId="33" fillId="0" borderId="0"/>
    <xf numFmtId="0" fontId="39" fillId="0" borderId="0"/>
    <xf numFmtId="164" fontId="39" fillId="0" borderId="0" applyFont="0" applyFill="0" applyBorder="0" applyAlignment="0" applyProtection="0"/>
    <xf numFmtId="173" fontId="39" fillId="0" borderId="0" applyBorder="0" applyProtection="0"/>
    <xf numFmtId="164" fontId="3" fillId="0" borderId="0" applyFont="0" applyFill="0" applyBorder="0" applyAlignment="0" applyProtection="0"/>
    <xf numFmtId="0" fontId="3" fillId="0" borderId="0"/>
    <xf numFmtId="0" fontId="3" fillId="0" borderId="0"/>
  </cellStyleXfs>
  <cellXfs count="338">
    <xf numFmtId="0" fontId="0" fillId="0" borderId="0" xfId="0"/>
    <xf numFmtId="0" fontId="1" fillId="3" borderId="0" xfId="0" applyFont="1" applyFill="1"/>
    <xf numFmtId="0" fontId="0" fillId="0" borderId="1" xfId="0" applyBorder="1" applyAlignment="1">
      <alignment horizontal="center" vertical="center"/>
    </xf>
    <xf numFmtId="0" fontId="0" fillId="0" borderId="0" xfId="0" applyAlignment="1">
      <alignment horizontal="center" vertical="center"/>
    </xf>
    <xf numFmtId="0" fontId="2" fillId="2" borderId="0" xfId="0" applyFont="1" applyFill="1" applyAlignment="1">
      <alignment horizontal="center" vertical="center" wrapText="1"/>
    </xf>
    <xf numFmtId="0" fontId="1" fillId="3" borderId="0" xfId="0" applyFont="1" applyFill="1" applyAlignment="1">
      <alignment vertical="center" wrapText="1"/>
    </xf>
    <xf numFmtId="0" fontId="2" fillId="2" borderId="0" xfId="0" applyFont="1" applyFill="1" applyAlignment="1">
      <alignment horizontal="center"/>
    </xf>
    <xf numFmtId="44" fontId="0" fillId="4" borderId="1" xfId="1" applyFont="1" applyFill="1" applyBorder="1" applyAlignment="1">
      <alignment horizontal="center" vertical="center"/>
    </xf>
    <xf numFmtId="0" fontId="0" fillId="5" borderId="0" xfId="0" applyFill="1" applyProtection="1">
      <protection hidden="1"/>
    </xf>
    <xf numFmtId="0" fontId="0" fillId="0" borderId="0" xfId="0" applyProtection="1">
      <protection hidden="1"/>
    </xf>
    <xf numFmtId="0" fontId="0" fillId="6" borderId="0" xfId="0" applyFill="1"/>
    <xf numFmtId="0" fontId="0" fillId="6" borderId="0" xfId="0" applyFill="1" applyProtection="1">
      <protection hidden="1"/>
    </xf>
    <xf numFmtId="44" fontId="0" fillId="6" borderId="0" xfId="1" applyFont="1" applyFill="1"/>
    <xf numFmtId="0" fontId="0" fillId="8" borderId="0" xfId="0" applyFill="1" applyProtection="1">
      <protection hidden="1"/>
    </xf>
    <xf numFmtId="0" fontId="0" fillId="9" borderId="0" xfId="0" applyFill="1" applyProtection="1">
      <protection hidden="1"/>
    </xf>
    <xf numFmtId="0" fontId="4" fillId="9" borderId="0" xfId="0" applyFont="1" applyFill="1"/>
    <xf numFmtId="0" fontId="0" fillId="9" borderId="0" xfId="0" applyFill="1"/>
    <xf numFmtId="0" fontId="4" fillId="5" borderId="0" xfId="0" applyFont="1" applyFill="1"/>
    <xf numFmtId="0" fontId="0" fillId="5" borderId="0" xfId="0" applyFill="1"/>
    <xf numFmtId="0" fontId="0" fillId="7" borderId="0" xfId="0" applyFill="1"/>
    <xf numFmtId="0" fontId="0" fillId="8" borderId="0" xfId="0" applyFill="1"/>
    <xf numFmtId="4" fontId="0" fillId="0" borderId="1" xfId="0" applyNumberFormat="1" applyBorder="1" applyAlignment="1">
      <alignment horizontal="center" vertical="center"/>
    </xf>
    <xf numFmtId="14" fontId="0" fillId="0" borderId="1" xfId="0" applyNumberFormat="1" applyBorder="1" applyAlignment="1">
      <alignment horizontal="center" vertical="center"/>
    </xf>
    <xf numFmtId="44" fontId="0" fillId="0" borderId="0" xfId="0" applyNumberFormat="1"/>
    <xf numFmtId="4" fontId="0" fillId="0" borderId="0" xfId="0" applyNumberFormat="1" applyAlignment="1">
      <alignment horizontal="center" vertical="center"/>
    </xf>
    <xf numFmtId="0" fontId="0" fillId="0" borderId="2" xfId="0" applyBorder="1"/>
    <xf numFmtId="166" fontId="0" fillId="0" borderId="2" xfId="0" applyNumberFormat="1" applyBorder="1"/>
    <xf numFmtId="166" fontId="5" fillId="0" borderId="2" xfId="0" applyNumberFormat="1" applyFont="1" applyBorder="1"/>
    <xf numFmtId="166" fontId="0" fillId="0" borderId="2" xfId="0" applyNumberFormat="1" applyBorder="1"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14" fontId="1" fillId="0" borderId="2" xfId="0" applyNumberFormat="1" applyFont="1" applyBorder="1" applyAlignment="1">
      <alignment horizontal="center"/>
    </xf>
    <xf numFmtId="166" fontId="0" fillId="0" borderId="2" xfId="0" applyNumberFormat="1" applyBorder="1" applyAlignment="1">
      <alignment horizontal="left" wrapText="1"/>
    </xf>
    <xf numFmtId="4" fontId="1" fillId="0" borderId="0" xfId="0" applyNumberFormat="1" applyFont="1" applyAlignment="1">
      <alignment horizontal="center"/>
    </xf>
    <xf numFmtId="0" fontId="1" fillId="0" borderId="0" xfId="0" applyFont="1" applyAlignment="1">
      <alignment horizontal="center"/>
    </xf>
    <xf numFmtId="44" fontId="1" fillId="0" borderId="0" xfId="0" applyNumberFormat="1" applyFont="1" applyAlignment="1">
      <alignment horizontal="center"/>
    </xf>
    <xf numFmtId="44" fontId="1" fillId="4" borderId="1" xfId="1" applyFont="1" applyFill="1" applyBorder="1" applyAlignment="1">
      <alignment horizontal="center" vertical="center"/>
    </xf>
    <xf numFmtId="166" fontId="0" fillId="0" borderId="0" xfId="0" applyNumberFormat="1"/>
    <xf numFmtId="166" fontId="5" fillId="0" borderId="0" xfId="0" applyNumberFormat="1" applyFont="1"/>
    <xf numFmtId="166"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xf>
    <xf numFmtId="14" fontId="1" fillId="0" borderId="0" xfId="0" applyNumberFormat="1" applyFont="1" applyAlignment="1">
      <alignment horizontal="center"/>
    </xf>
    <xf numFmtId="166" fontId="0" fillId="0" borderId="0" xfId="0" applyNumberFormat="1" applyAlignment="1">
      <alignment horizontal="left" wrapText="1"/>
    </xf>
    <xf numFmtId="44" fontId="1" fillId="0" borderId="0" xfId="1" applyFont="1" applyAlignment="1">
      <alignment horizontal="center"/>
    </xf>
    <xf numFmtId="0" fontId="0" fillId="10" borderId="0" xfId="0" applyFill="1"/>
    <xf numFmtId="0" fontId="1" fillId="10" borderId="0" xfId="0" applyFont="1" applyFill="1" applyAlignment="1">
      <alignment horizontal="center"/>
    </xf>
    <xf numFmtId="167" fontId="0" fillId="0" borderId="0" xfId="0" applyNumberFormat="1"/>
    <xf numFmtId="167" fontId="0" fillId="11" borderId="0" xfId="0" applyNumberFormat="1" applyFill="1"/>
    <xf numFmtId="44" fontId="1" fillId="12" borderId="0" xfId="1" applyFont="1" applyFill="1"/>
    <xf numFmtId="168" fontId="1" fillId="0" borderId="0" xfId="0" applyNumberFormat="1" applyFont="1" applyAlignment="1">
      <alignment horizontal="center"/>
    </xf>
    <xf numFmtId="2" fontId="0" fillId="0" borderId="0" xfId="0" applyNumberFormat="1"/>
    <xf numFmtId="0" fontId="6" fillId="14" borderId="0" xfId="0" applyFont="1" applyFill="1" applyAlignment="1">
      <alignment horizontal="center" vertical="center"/>
    </xf>
    <xf numFmtId="0" fontId="9" fillId="0" borderId="0" xfId="0" applyFont="1" applyProtection="1">
      <protection locked="0"/>
    </xf>
    <xf numFmtId="0" fontId="9" fillId="0" borderId="0" xfId="0" applyFont="1"/>
    <xf numFmtId="0" fontId="1" fillId="0" borderId="0" xfId="0" applyFont="1"/>
    <xf numFmtId="4" fontId="1" fillId="11" borderId="0" xfId="0" applyNumberFormat="1" applyFont="1" applyFill="1" applyAlignment="1">
      <alignment horizontal="center" vertical="center"/>
    </xf>
    <xf numFmtId="0" fontId="11" fillId="13" borderId="0" xfId="0" applyFont="1" applyFill="1" applyAlignment="1" applyProtection="1">
      <alignment horizontal="left" vertical="center"/>
      <protection hidden="1"/>
    </xf>
    <xf numFmtId="0" fontId="8" fillId="15" borderId="0" xfId="0" applyFont="1" applyFill="1" applyAlignment="1">
      <alignment horizontal="center" vertical="center" wrapText="1"/>
    </xf>
    <xf numFmtId="0" fontId="8" fillId="14" borderId="0" xfId="0" applyFont="1" applyFill="1" applyAlignment="1">
      <alignment horizontal="center" vertical="center" wrapText="1"/>
    </xf>
    <xf numFmtId="0" fontId="5" fillId="0" borderId="0" xfId="0" applyFont="1" applyAlignment="1">
      <alignment vertical="center"/>
    </xf>
    <xf numFmtId="0" fontId="6" fillId="14" borderId="7" xfId="0" applyFont="1" applyFill="1" applyBorder="1" applyAlignment="1">
      <alignment horizontal="center" vertical="center"/>
    </xf>
    <xf numFmtId="2" fontId="0" fillId="0" borderId="7" xfId="0" applyNumberFormat="1" applyBorder="1"/>
    <xf numFmtId="10" fontId="0" fillId="0" borderId="7" xfId="0" applyNumberFormat="1" applyBorder="1"/>
    <xf numFmtId="0" fontId="12" fillId="0" borderId="0" xfId="0" applyFont="1" applyAlignment="1">
      <alignment horizontal="left"/>
    </xf>
    <xf numFmtId="0" fontId="13" fillId="0" borderId="0" xfId="0" applyFont="1"/>
    <xf numFmtId="0" fontId="12" fillId="16" borderId="2" xfId="0" applyFont="1" applyFill="1" applyBorder="1" applyAlignment="1">
      <alignment vertical="center" wrapText="1"/>
    </xf>
    <xf numFmtId="0" fontId="12" fillId="0" borderId="0" xfId="0" applyFont="1"/>
    <xf numFmtId="0" fontId="15" fillId="14"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8" fillId="14" borderId="2" xfId="0" applyFont="1" applyFill="1" applyBorder="1" applyAlignment="1">
      <alignment horizontal="center" vertical="center" wrapText="1"/>
    </xf>
    <xf numFmtId="165" fontId="19" fillId="0" borderId="2" xfId="0" applyNumberFormat="1" applyFont="1" applyBorder="1" applyAlignment="1">
      <alignment horizontal="right" vertical="center" wrapText="1"/>
    </xf>
    <xf numFmtId="8" fontId="19" fillId="0" borderId="2" xfId="0" applyNumberFormat="1" applyFont="1" applyBorder="1" applyAlignment="1">
      <alignment horizontal="right" vertical="center"/>
    </xf>
    <xf numFmtId="0" fontId="20" fillId="11" borderId="2" xfId="0" applyFont="1" applyFill="1" applyBorder="1" applyAlignment="1">
      <alignment horizontal="left" vertical="center"/>
    </xf>
    <xf numFmtId="165" fontId="21" fillId="11" borderId="2" xfId="0" applyNumberFormat="1" applyFont="1" applyFill="1" applyBorder="1" applyAlignment="1">
      <alignment horizontal="right" vertical="center" wrapText="1"/>
    </xf>
    <xf numFmtId="10" fontId="21" fillId="11" borderId="2" xfId="0" applyNumberFormat="1" applyFont="1" applyFill="1" applyBorder="1" applyAlignment="1">
      <alignment horizontal="center" vertical="center" wrapText="1"/>
    </xf>
    <xf numFmtId="8" fontId="21" fillId="11" borderId="2" xfId="0" applyNumberFormat="1" applyFont="1" applyFill="1" applyBorder="1" applyAlignment="1">
      <alignment horizontal="right" vertical="center"/>
    </xf>
    <xf numFmtId="0" fontId="22" fillId="14" borderId="3" xfId="0" applyFont="1" applyFill="1" applyBorder="1" applyAlignment="1">
      <alignment horizontal="center" vertical="center"/>
    </xf>
    <xf numFmtId="0" fontId="23" fillId="11" borderId="2" xfId="0" applyFont="1" applyFill="1" applyBorder="1" applyAlignment="1">
      <alignment horizontal="center" vertical="center"/>
    </xf>
    <xf numFmtId="0" fontId="24" fillId="0" borderId="0" xfId="0" applyFont="1" applyAlignment="1">
      <alignment wrapText="1"/>
    </xf>
    <xf numFmtId="44" fontId="13" fillId="0" borderId="0" xfId="0" applyNumberFormat="1" applyFont="1"/>
    <xf numFmtId="10" fontId="13" fillId="0" borderId="0" xfId="0" applyNumberFormat="1" applyFont="1"/>
    <xf numFmtId="165" fontId="1" fillId="11" borderId="0" xfId="0" applyNumberFormat="1" applyFont="1" applyFill="1" applyAlignment="1">
      <alignment horizontal="right"/>
    </xf>
    <xf numFmtId="0" fontId="6" fillId="15" borderId="0" xfId="0" applyFont="1" applyFill="1" applyAlignment="1">
      <alignment horizontal="center" vertical="center" wrapText="1"/>
    </xf>
    <xf numFmtId="0" fontId="6" fillId="13" borderId="0" xfId="0" applyFont="1" applyFill="1"/>
    <xf numFmtId="0" fontId="7" fillId="13" borderId="0" xfId="0" applyFont="1" applyFill="1" applyAlignment="1">
      <alignment horizontal="center" wrapText="1"/>
    </xf>
    <xf numFmtId="0" fontId="3" fillId="0" borderId="0" xfId="0" applyFont="1"/>
    <xf numFmtId="0" fontId="0" fillId="0" borderId="0" xfId="0" applyAlignment="1">
      <alignment horizontal="center" wrapText="1"/>
    </xf>
    <xf numFmtId="0" fontId="3" fillId="0" borderId="0" xfId="0" applyFont="1" applyAlignment="1">
      <alignment horizontal="center"/>
    </xf>
    <xf numFmtId="0" fontId="1" fillId="0" borderId="0" xfId="0" applyFont="1" applyProtection="1">
      <protection locked="0"/>
    </xf>
    <xf numFmtId="165" fontId="3" fillId="0" borderId="0" xfId="0" applyNumberFormat="1" applyFont="1" applyAlignment="1">
      <alignment vertical="center"/>
    </xf>
    <xf numFmtId="14" fontId="3" fillId="0" borderId="0" xfId="0" applyNumberFormat="1" applyFont="1" applyAlignment="1">
      <alignment horizontal="center"/>
    </xf>
    <xf numFmtId="0" fontId="5" fillId="17" borderId="0" xfId="0" applyFont="1" applyFill="1" applyAlignment="1">
      <alignment horizontal="left"/>
    </xf>
    <xf numFmtId="0" fontId="5" fillId="17" borderId="0" xfId="0" applyFont="1" applyFill="1" applyAlignment="1">
      <alignment wrapText="1"/>
    </xf>
    <xf numFmtId="0" fontId="3" fillId="17" borderId="0" xfId="0" applyFont="1" applyFill="1" applyProtection="1">
      <protection locked="0"/>
    </xf>
    <xf numFmtId="0" fontId="1" fillId="0" borderId="0" xfId="0" applyFont="1" applyAlignment="1" applyProtection="1">
      <alignment wrapText="1"/>
      <protection locked="0"/>
    </xf>
    <xf numFmtId="0" fontId="3" fillId="0" borderId="0" xfId="0" applyFont="1" applyProtection="1">
      <protection locked="0"/>
    </xf>
    <xf numFmtId="44" fontId="13" fillId="0" borderId="0" xfId="1" applyFont="1" applyBorder="1"/>
    <xf numFmtId="169" fontId="29" fillId="0" borderId="0" xfId="0" applyNumberFormat="1" applyFont="1"/>
    <xf numFmtId="0" fontId="30" fillId="0" borderId="8" xfId="0" applyFont="1" applyBorder="1"/>
    <xf numFmtId="165" fontId="0" fillId="0" borderId="0" xfId="0" applyNumberFormat="1"/>
    <xf numFmtId="10" fontId="0" fillId="0" borderId="0" xfId="0" applyNumberFormat="1"/>
    <xf numFmtId="0" fontId="13" fillId="0" borderId="0" xfId="0" applyFont="1" applyAlignment="1">
      <alignment horizontal="center" vertical="center" wrapText="1"/>
    </xf>
    <xf numFmtId="0" fontId="0" fillId="17" borderId="2" xfId="0" applyFill="1" applyBorder="1" applyAlignment="1" applyProtection="1">
      <alignment horizontal="center"/>
      <protection locked="0"/>
    </xf>
    <xf numFmtId="44" fontId="13" fillId="0" borderId="2" xfId="0" applyNumberFormat="1" applyFont="1" applyBorder="1" applyAlignment="1">
      <alignment horizontal="center" vertical="center"/>
    </xf>
    <xf numFmtId="44" fontId="13" fillId="11" borderId="2" xfId="0" applyNumberFormat="1" applyFont="1" applyFill="1" applyBorder="1" applyAlignment="1">
      <alignment horizontal="center" vertical="center"/>
    </xf>
    <xf numFmtId="44" fontId="12" fillId="11" borderId="2" xfId="0" applyNumberFormat="1" applyFont="1" applyFill="1" applyBorder="1" applyAlignment="1">
      <alignment horizontal="center" vertical="center"/>
    </xf>
    <xf numFmtId="44" fontId="17" fillId="0" borderId="2" xfId="0" applyNumberFormat="1" applyFont="1" applyBorder="1" applyAlignment="1">
      <alignment horizontal="center" vertical="center" wrapText="1"/>
    </xf>
    <xf numFmtId="44" fontId="16" fillId="0" borderId="2" xfId="0" applyNumberFormat="1" applyFont="1" applyBorder="1" applyAlignment="1">
      <alignment horizontal="center" vertical="center" wrapText="1"/>
    </xf>
    <xf numFmtId="44" fontId="16" fillId="17" borderId="2" xfId="0" applyNumberFormat="1"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3" fillId="0" borderId="0" xfId="0" applyFont="1" applyAlignment="1">
      <alignment wrapText="1"/>
    </xf>
    <xf numFmtId="165" fontId="13" fillId="0" borderId="0" xfId="0" applyNumberFormat="1" applyFont="1"/>
    <xf numFmtId="0" fontId="18" fillId="21" borderId="13" xfId="0" applyFont="1" applyFill="1" applyBorder="1" applyAlignment="1">
      <alignment horizontal="center" vertical="center" wrapText="1"/>
    </xf>
    <xf numFmtId="0" fontId="18" fillId="21" borderId="1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wrapText="1"/>
    </xf>
    <xf numFmtId="0" fontId="20" fillId="0" borderId="16" xfId="0" applyFont="1" applyBorder="1" applyAlignment="1">
      <alignment horizontal="center" vertical="center"/>
    </xf>
    <xf numFmtId="44" fontId="20" fillId="0" borderId="16" xfId="0" applyNumberFormat="1" applyFont="1" applyBorder="1" applyAlignment="1">
      <alignment horizontal="right" vertical="center"/>
    </xf>
    <xf numFmtId="44" fontId="20" fillId="0" borderId="15" xfId="0" applyNumberFormat="1" applyFont="1" applyBorder="1" applyAlignment="1">
      <alignment horizontal="right" vertical="center" wrapText="1"/>
    </xf>
    <xf numFmtId="8" fontId="20" fillId="0" borderId="0" xfId="0" applyNumberFormat="1" applyFont="1" applyAlignment="1">
      <alignment horizontal="right" vertical="center" wrapText="1"/>
    </xf>
    <xf numFmtId="165" fontId="12" fillId="11" borderId="2" xfId="0" applyNumberFormat="1" applyFont="1" applyFill="1" applyBorder="1" applyAlignment="1">
      <alignment horizontal="center" vertical="center"/>
    </xf>
    <xf numFmtId="44" fontId="17" fillId="0" borderId="0" xfId="0" applyNumberFormat="1" applyFont="1" applyAlignment="1">
      <alignment horizontal="center" vertical="center" wrapText="1"/>
    </xf>
    <xf numFmtId="0" fontId="20" fillId="0" borderId="2" xfId="0" applyFont="1" applyBorder="1" applyAlignment="1">
      <alignment horizontal="left" vertical="center" wrapText="1"/>
    </xf>
    <xf numFmtId="10" fontId="19" fillId="0" borderId="2" xfId="0" applyNumberFormat="1" applyFont="1" applyBorder="1" applyAlignment="1">
      <alignment horizontal="center" vertical="center" wrapText="1"/>
    </xf>
    <xf numFmtId="8" fontId="19" fillId="4" borderId="2" xfId="0" applyNumberFormat="1" applyFont="1" applyFill="1" applyBorder="1" applyAlignment="1">
      <alignment horizontal="right" vertical="center"/>
    </xf>
    <xf numFmtId="0" fontId="13" fillId="4" borderId="2" xfId="0" applyFont="1" applyFill="1" applyBorder="1" applyAlignment="1">
      <alignment horizontal="right"/>
    </xf>
    <xf numFmtId="166" fontId="13" fillId="0" borderId="0" xfId="0" applyNumberFormat="1" applyFont="1"/>
    <xf numFmtId="0" fontId="22" fillId="14" borderId="3" xfId="0" applyFont="1" applyFill="1" applyBorder="1" applyAlignment="1">
      <alignment horizontal="center" vertical="center" wrapText="1"/>
    </xf>
    <xf numFmtId="44" fontId="19" fillId="0" borderId="2" xfId="0" applyNumberFormat="1" applyFont="1" applyBorder="1" applyAlignment="1">
      <alignment horizontal="right" vertical="center"/>
    </xf>
    <xf numFmtId="8" fontId="13" fillId="0" borderId="0" xfId="0" applyNumberFormat="1" applyFont="1"/>
    <xf numFmtId="0" fontId="26" fillId="0" borderId="2" xfId="0" applyFont="1" applyBorder="1" applyAlignment="1">
      <alignment horizontal="center" wrapText="1"/>
    </xf>
    <xf numFmtId="8" fontId="13" fillId="17" borderId="0" xfId="0" applyNumberFormat="1" applyFont="1" applyFill="1"/>
    <xf numFmtId="0" fontId="13" fillId="17" borderId="0" xfId="0" applyFont="1" applyFill="1" applyAlignment="1">
      <alignment horizontal="center"/>
    </xf>
    <xf numFmtId="0" fontId="13" fillId="0" borderId="0" xfId="0" quotePrefix="1" applyFont="1" applyAlignment="1">
      <alignment horizontal="center"/>
    </xf>
    <xf numFmtId="0" fontId="13" fillId="0" borderId="0" xfId="0" quotePrefix="1" applyFont="1"/>
    <xf numFmtId="4" fontId="10" fillId="0" borderId="0" xfId="0" applyNumberFormat="1" applyFont="1" applyAlignment="1">
      <alignment horizontal="center" vertical="center"/>
    </xf>
    <xf numFmtId="165" fontId="10" fillId="0" borderId="0" xfId="0" applyNumberFormat="1" applyFont="1" applyAlignment="1">
      <alignment horizontal="right" vertical="center"/>
    </xf>
    <xf numFmtId="4" fontId="28" fillId="0" borderId="0" xfId="0" applyNumberFormat="1" applyFont="1" applyAlignment="1">
      <alignment horizontal="center" vertical="center"/>
    </xf>
    <xf numFmtId="0" fontId="9" fillId="0" borderId="0" xfId="0" applyFont="1" applyAlignment="1">
      <alignment vertical="center"/>
    </xf>
    <xf numFmtId="0" fontId="1" fillId="11" borderId="0" xfId="0" applyFont="1" applyFill="1" applyAlignment="1">
      <alignment vertical="center"/>
    </xf>
    <xf numFmtId="165" fontId="1" fillId="11" borderId="0" xfId="0" applyNumberFormat="1" applyFont="1" applyFill="1" applyAlignment="1">
      <alignment horizontal="right" vertical="center"/>
    </xf>
    <xf numFmtId="2" fontId="1" fillId="11" borderId="0" xfId="0" applyNumberFormat="1" applyFont="1" applyFill="1" applyAlignment="1">
      <alignment vertical="center"/>
    </xf>
    <xf numFmtId="165" fontId="1" fillId="11" borderId="0" xfId="0" applyNumberFormat="1" applyFont="1" applyFill="1" applyAlignment="1">
      <alignment vertical="center"/>
    </xf>
    <xf numFmtId="0" fontId="5" fillId="17" borderId="0" xfId="0" applyFont="1" applyFill="1" applyAlignment="1">
      <alignment horizontal="right"/>
    </xf>
    <xf numFmtId="14" fontId="27" fillId="19" borderId="2" xfId="0" applyNumberFormat="1" applyFont="1" applyFill="1" applyBorder="1" applyAlignment="1">
      <alignment wrapText="1"/>
    </xf>
    <xf numFmtId="44" fontId="20" fillId="0" borderId="0" xfId="0" applyNumberFormat="1" applyFont="1" applyAlignment="1">
      <alignment horizontal="right" vertical="center" wrapText="1"/>
    </xf>
    <xf numFmtId="44" fontId="36" fillId="0" borderId="0" xfId="0" applyNumberFormat="1" applyFont="1" applyAlignment="1">
      <alignment horizontal="right" vertical="center" wrapText="1"/>
    </xf>
    <xf numFmtId="0" fontId="34" fillId="0" borderId="2" xfId="0" applyFont="1" applyBorder="1" applyAlignment="1" applyProtection="1">
      <alignment horizontal="left" wrapText="1"/>
      <protection hidden="1"/>
    </xf>
    <xf numFmtId="0" fontId="0" fillId="0" borderId="0" xfId="0" applyAlignment="1" applyProtection="1">
      <alignment horizontal="right"/>
      <protection locked="0"/>
    </xf>
    <xf numFmtId="165" fontId="3" fillId="0" borderId="0" xfId="0" applyNumberFormat="1" applyFont="1"/>
    <xf numFmtId="0" fontId="0" fillId="0" borderId="0" xfId="0" applyAlignment="1">
      <alignment horizontal="left"/>
    </xf>
    <xf numFmtId="0" fontId="1" fillId="0" borderId="0" xfId="0" applyFont="1" applyAlignment="1">
      <alignment horizontal="right" wrapText="1"/>
    </xf>
    <xf numFmtId="0" fontId="0" fillId="0" borderId="0" xfId="0" applyAlignment="1" applyProtection="1">
      <alignment horizontal="left" vertical="center"/>
      <protection locked="0"/>
    </xf>
    <xf numFmtId="4" fontId="1" fillId="0" borderId="0" xfId="0" applyNumberFormat="1" applyFont="1" applyAlignment="1">
      <alignment horizontal="left" vertical="center"/>
    </xf>
    <xf numFmtId="0" fontId="12" fillId="0" borderId="2" xfId="0" applyFont="1" applyBorder="1" applyAlignment="1">
      <alignment vertical="center" wrapText="1"/>
    </xf>
    <xf numFmtId="0" fontId="12" fillId="0" borderId="2" xfId="0" applyFont="1" applyBorder="1" applyAlignment="1">
      <alignment horizontal="left" vertical="center" wrapText="1"/>
    </xf>
    <xf numFmtId="4" fontId="13" fillId="0" borderId="0" xfId="0" applyNumberFormat="1" applyFont="1"/>
    <xf numFmtId="44" fontId="13" fillId="0" borderId="0" xfId="1" applyFont="1"/>
    <xf numFmtId="9" fontId="13" fillId="0" borderId="0" xfId="2" applyFont="1"/>
    <xf numFmtId="44" fontId="20" fillId="0" borderId="2" xfId="0" applyNumberFormat="1" applyFont="1" applyBorder="1" applyAlignment="1">
      <alignment horizontal="right" vertical="center" wrapText="1"/>
    </xf>
    <xf numFmtId="44" fontId="20" fillId="0" borderId="0" xfId="1" applyFont="1" applyBorder="1" applyAlignment="1">
      <alignment horizontal="right" vertical="center" wrapText="1"/>
    </xf>
    <xf numFmtId="165" fontId="0" fillId="0" borderId="0" xfId="0" applyNumberFormat="1" applyAlignment="1">
      <alignment vertical="center"/>
    </xf>
    <xf numFmtId="165" fontId="37" fillId="0" borderId="0" xfId="0" applyNumberFormat="1" applyFont="1" applyAlignment="1">
      <alignment horizontal="right" vertical="center"/>
    </xf>
    <xf numFmtId="0" fontId="10" fillId="0" borderId="2" xfId="0" applyFont="1" applyBorder="1" applyProtection="1">
      <protection hidden="1"/>
    </xf>
    <xf numFmtId="0" fontId="28" fillId="0" borderId="2" xfId="0" applyFont="1" applyBorder="1" applyProtection="1">
      <protection hidden="1"/>
    </xf>
    <xf numFmtId="165" fontId="1" fillId="0" borderId="0" xfId="0" applyNumberFormat="1" applyFont="1" applyAlignment="1">
      <alignment vertical="center"/>
    </xf>
    <xf numFmtId="4" fontId="1" fillId="0" borderId="0" xfId="0" applyNumberFormat="1" applyFont="1" applyAlignment="1">
      <alignment horizontal="left"/>
    </xf>
    <xf numFmtId="0" fontId="0" fillId="0" borderId="0" xfId="0" applyProtection="1">
      <protection locked="0"/>
    </xf>
    <xf numFmtId="0" fontId="1" fillId="0" borderId="0" xfId="0" applyFont="1" applyAlignment="1">
      <alignment vertical="center"/>
    </xf>
    <xf numFmtId="165" fontId="1" fillId="0" borderId="0" xfId="0" applyNumberFormat="1" applyFont="1" applyAlignment="1">
      <alignment vertical="center" wrapText="1"/>
    </xf>
    <xf numFmtId="0" fontId="3" fillId="0" borderId="0" xfId="0" applyFont="1" applyAlignment="1">
      <alignment vertical="center"/>
    </xf>
    <xf numFmtId="0" fontId="0" fillId="0" borderId="0" xfId="0" applyAlignment="1">
      <alignment vertical="center"/>
    </xf>
    <xf numFmtId="0" fontId="0" fillId="0" borderId="0" xfId="0" applyAlignment="1" applyProtection="1">
      <alignment vertical="center"/>
      <protection locked="0"/>
    </xf>
    <xf numFmtId="0" fontId="28" fillId="0" borderId="7" xfId="0" applyFont="1" applyBorder="1"/>
    <xf numFmtId="10" fontId="28" fillId="0" borderId="7" xfId="0" applyNumberFormat="1" applyFont="1" applyBorder="1"/>
    <xf numFmtId="2" fontId="10" fillId="11" borderId="7" xfId="0" applyNumberFormat="1" applyFont="1" applyFill="1" applyBorder="1" applyAlignment="1">
      <alignment horizontal="right"/>
    </xf>
    <xf numFmtId="0" fontId="40" fillId="0" borderId="8" xfId="0" applyFont="1" applyBorder="1" applyAlignment="1" applyProtection="1">
      <alignment vertical="top"/>
      <protection locked="0"/>
    </xf>
    <xf numFmtId="0" fontId="30" fillId="20" borderId="8" xfId="0" applyFont="1" applyFill="1" applyBorder="1" applyAlignment="1" applyProtection="1">
      <alignment horizontal="center"/>
      <protection locked="0"/>
    </xf>
    <xf numFmtId="170" fontId="31" fillId="20" borderId="8" xfId="0" applyNumberFormat="1" applyFont="1" applyFill="1" applyBorder="1" applyAlignment="1" applyProtection="1">
      <alignment horizontal="center"/>
      <protection locked="0"/>
    </xf>
    <xf numFmtId="0" fontId="41" fillId="23" borderId="8" xfId="0" applyFont="1" applyFill="1" applyBorder="1" applyAlignment="1" applyProtection="1">
      <alignment horizontal="left" vertical="top"/>
      <protection locked="0"/>
    </xf>
    <xf numFmtId="0" fontId="29" fillId="23" borderId="8" xfId="0" applyFont="1" applyFill="1" applyBorder="1" applyAlignment="1" applyProtection="1">
      <alignment vertical="top"/>
      <protection locked="0"/>
    </xf>
    <xf numFmtId="0" fontId="40" fillId="0" borderId="8" xfId="0" applyFont="1" applyBorder="1" applyAlignment="1" applyProtection="1">
      <alignment horizontal="right" vertical="top"/>
      <protection locked="0"/>
    </xf>
    <xf numFmtId="0" fontId="29" fillId="0" borderId="10" xfId="0" applyFont="1" applyBorder="1" applyAlignment="1" applyProtection="1">
      <alignment vertical="top"/>
      <protection locked="0"/>
    </xf>
    <xf numFmtId="165" fontId="29" fillId="0" borderId="10" xfId="0" applyNumberFormat="1" applyFont="1" applyBorder="1" applyAlignment="1" applyProtection="1">
      <alignment vertical="top"/>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44" fontId="20" fillId="0" borderId="0" xfId="0" applyNumberFormat="1" applyFont="1" applyAlignment="1">
      <alignment horizontal="right" vertical="center"/>
    </xf>
    <xf numFmtId="0" fontId="43" fillId="0" borderId="0" xfId="0" applyFont="1"/>
    <xf numFmtId="0" fontId="44" fillId="24"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10" fillId="4" borderId="2" xfId="0" applyFont="1" applyFill="1" applyBorder="1" applyProtection="1">
      <protection hidden="1"/>
    </xf>
    <xf numFmtId="0" fontId="28" fillId="4" borderId="2" xfId="0" applyFont="1" applyFill="1" applyBorder="1" applyProtection="1">
      <protection hidden="1"/>
    </xf>
    <xf numFmtId="0" fontId="6" fillId="14" borderId="7" xfId="0" applyFont="1" applyFill="1" applyBorder="1" applyAlignment="1">
      <alignment horizontal="center" vertical="center" wrapText="1"/>
    </xf>
    <xf numFmtId="0" fontId="5" fillId="17" borderId="0" xfId="0" applyFont="1" applyFill="1"/>
    <xf numFmtId="165" fontId="47" fillId="0" borderId="7" xfId="0" applyNumberFormat="1" applyFont="1" applyBorder="1" applyAlignment="1">
      <alignment horizontal="right" vertical="center"/>
    </xf>
    <xf numFmtId="165" fontId="47" fillId="22" borderId="7" xfId="0" applyNumberFormat="1" applyFont="1" applyFill="1" applyBorder="1" applyAlignment="1">
      <alignment horizontal="right" vertical="center"/>
    </xf>
    <xf numFmtId="0" fontId="47" fillId="0" borderId="0" xfId="0" applyFont="1"/>
    <xf numFmtId="165" fontId="0" fillId="0" borderId="7" xfId="0" applyNumberFormat="1" applyBorder="1" applyAlignment="1">
      <alignment horizontal="right" vertical="center"/>
    </xf>
    <xf numFmtId="165" fontId="0" fillId="22" borderId="7" xfId="0" applyNumberFormat="1" applyFill="1" applyBorder="1" applyAlignment="1">
      <alignment horizontal="right" vertical="center"/>
    </xf>
    <xf numFmtId="165" fontId="49" fillId="0" borderId="7" xfId="0" applyNumberFormat="1" applyFont="1" applyBorder="1" applyAlignment="1">
      <alignment horizontal="right" vertical="center"/>
    </xf>
    <xf numFmtId="165" fontId="49" fillId="22" borderId="7" xfId="0" applyNumberFormat="1" applyFont="1" applyFill="1" applyBorder="1" applyAlignment="1">
      <alignment horizontal="right" vertical="center"/>
    </xf>
    <xf numFmtId="0" fontId="49" fillId="0" borderId="0" xfId="0" applyFont="1"/>
    <xf numFmtId="171" fontId="47" fillId="0" borderId="11" xfId="0" applyNumberFormat="1" applyFont="1" applyBorder="1" applyAlignment="1">
      <alignment horizontal="right" vertical="center"/>
    </xf>
    <xf numFmtId="171" fontId="0" fillId="0" borderId="11" xfId="0" applyNumberFormat="1" applyBorder="1" applyAlignment="1">
      <alignment horizontal="right" vertical="center"/>
    </xf>
    <xf numFmtId="171" fontId="49" fillId="0" borderId="11" xfId="0" applyNumberFormat="1" applyFont="1" applyBorder="1" applyAlignment="1">
      <alignment horizontal="right" vertical="center"/>
    </xf>
    <xf numFmtId="172" fontId="1" fillId="11" borderId="0" xfId="0" applyNumberFormat="1" applyFont="1" applyFill="1" applyAlignment="1">
      <alignment horizontal="right" vertical="center"/>
    </xf>
    <xf numFmtId="171" fontId="47" fillId="22" borderId="11" xfId="0" applyNumberFormat="1" applyFont="1" applyFill="1" applyBorder="1" applyAlignment="1">
      <alignment horizontal="right" vertical="center"/>
    </xf>
    <xf numFmtId="171" fontId="0" fillId="22" borderId="11" xfId="0" applyNumberFormat="1" applyFill="1" applyBorder="1" applyAlignment="1">
      <alignment horizontal="right" vertical="center"/>
    </xf>
    <xf numFmtId="171" fontId="49" fillId="22" borderId="11" xfId="0" applyNumberFormat="1" applyFont="1" applyFill="1" applyBorder="1" applyAlignment="1">
      <alignment horizontal="right" vertical="center"/>
    </xf>
    <xf numFmtId="4" fontId="10" fillId="0" borderId="0" xfId="0" applyNumberFormat="1" applyFont="1" applyAlignment="1">
      <alignment horizontal="right" vertical="center"/>
    </xf>
    <xf numFmtId="10" fontId="38" fillId="0" borderId="0" xfId="0" applyNumberFormat="1" applyFont="1" applyAlignment="1">
      <alignment horizontal="right" vertical="center"/>
    </xf>
    <xf numFmtId="4" fontId="28" fillId="0" borderId="0" xfId="0" applyNumberFormat="1" applyFont="1" applyAlignment="1">
      <alignment horizontal="right" vertical="center"/>
    </xf>
    <xf numFmtId="9" fontId="3" fillId="0" borderId="0" xfId="0" applyNumberFormat="1" applyFont="1" applyProtection="1">
      <protection locked="0"/>
    </xf>
    <xf numFmtId="165" fontId="47" fillId="22" borderId="19" xfId="0" applyNumberFormat="1" applyFont="1" applyFill="1" applyBorder="1" applyProtection="1">
      <protection locked="0"/>
    </xf>
    <xf numFmtId="165" fontId="0" fillId="22" borderId="19" xfId="0" applyNumberFormat="1" applyFill="1" applyBorder="1" applyProtection="1">
      <protection locked="0"/>
    </xf>
    <xf numFmtId="165" fontId="49" fillId="22" borderId="19" xfId="0" applyNumberFormat="1" applyFont="1" applyFill="1" applyBorder="1" applyProtection="1">
      <protection locked="0"/>
    </xf>
    <xf numFmtId="9" fontId="13" fillId="0" borderId="0" xfId="0" applyNumberFormat="1" applyFont="1"/>
    <xf numFmtId="165" fontId="12" fillId="11" borderId="2" xfId="0" applyNumberFormat="1" applyFont="1" applyFill="1" applyBorder="1" applyAlignment="1">
      <alignment horizontal="right" vertical="center"/>
    </xf>
    <xf numFmtId="9" fontId="3" fillId="0" borderId="0" xfId="0" applyNumberFormat="1" applyFont="1"/>
    <xf numFmtId="8" fontId="25" fillId="0" borderId="0" xfId="0" applyNumberFormat="1" applyFont="1"/>
    <xf numFmtId="4" fontId="1" fillId="11" borderId="0" xfId="0" applyNumberFormat="1" applyFont="1" applyFill="1" applyAlignment="1">
      <alignment horizontal="right" vertical="center"/>
    </xf>
    <xf numFmtId="0" fontId="1" fillId="3" borderId="2" xfId="0" applyFont="1" applyFill="1" applyBorder="1" applyProtection="1">
      <protection hidden="1"/>
    </xf>
    <xf numFmtId="0" fontId="0" fillId="3" borderId="2" xfId="0" applyFill="1" applyBorder="1" applyProtection="1">
      <protection hidden="1"/>
    </xf>
    <xf numFmtId="0" fontId="46" fillId="25" borderId="2" xfId="0" applyFont="1" applyFill="1" applyBorder="1" applyProtection="1">
      <protection hidden="1"/>
    </xf>
    <xf numFmtId="0" fontId="47" fillId="25" borderId="2" xfId="0" applyFont="1" applyFill="1" applyBorder="1" applyProtection="1">
      <protection hidden="1"/>
    </xf>
    <xf numFmtId="0" fontId="46" fillId="26" borderId="2" xfId="0" applyFont="1" applyFill="1" applyBorder="1" applyProtection="1">
      <protection hidden="1"/>
    </xf>
    <xf numFmtId="0" fontId="47" fillId="26" borderId="2" xfId="0" applyFont="1" applyFill="1" applyBorder="1" applyProtection="1">
      <protection hidden="1"/>
    </xf>
    <xf numFmtId="0" fontId="48" fillId="26" borderId="2" xfId="0" applyFont="1" applyFill="1" applyBorder="1" applyProtection="1">
      <protection hidden="1"/>
    </xf>
    <xf numFmtId="0" fontId="49" fillId="26" borderId="2" xfId="0" applyFont="1" applyFill="1" applyBorder="1" applyProtection="1">
      <protection hidden="1"/>
    </xf>
    <xf numFmtId="0" fontId="50" fillId="0" borderId="0" xfId="0" applyFont="1"/>
    <xf numFmtId="0" fontId="51" fillId="0" borderId="20"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16" xfId="0" applyFont="1" applyBorder="1" applyAlignment="1">
      <alignment horizontal="center" vertical="center" wrapText="1"/>
    </xf>
    <xf numFmtId="0" fontId="52" fillId="27" borderId="16" xfId="0" applyFont="1" applyFill="1" applyBorder="1" applyAlignment="1">
      <alignment horizontal="center" vertical="center" wrapText="1"/>
    </xf>
    <xf numFmtId="8" fontId="52" fillId="0" borderId="14" xfId="0" applyNumberFormat="1" applyFont="1" applyBorder="1" applyAlignment="1">
      <alignment horizontal="right" vertical="center"/>
    </xf>
    <xf numFmtId="0" fontId="52" fillId="0" borderId="20" xfId="0" applyFont="1" applyBorder="1" applyAlignment="1">
      <alignment vertical="center"/>
    </xf>
    <xf numFmtId="0" fontId="52" fillId="28" borderId="16" xfId="0" applyFont="1" applyFill="1" applyBorder="1" applyAlignment="1">
      <alignment horizontal="center" vertical="center" wrapText="1"/>
    </xf>
    <xf numFmtId="8" fontId="52" fillId="0" borderId="23" xfId="0" applyNumberFormat="1" applyFont="1" applyBorder="1" applyAlignment="1">
      <alignment horizontal="right" vertical="center"/>
    </xf>
    <xf numFmtId="0" fontId="51" fillId="0" borderId="15" xfId="0" applyFont="1" applyBorder="1" applyAlignment="1">
      <alignment horizontal="center" vertical="center" wrapText="1"/>
    </xf>
    <xf numFmtId="8" fontId="52" fillId="0" borderId="16" xfId="0" applyNumberFormat="1" applyFont="1" applyBorder="1" applyAlignment="1">
      <alignment horizontal="right" vertical="center"/>
    </xf>
    <xf numFmtId="0" fontId="52" fillId="0" borderId="22" xfId="0" applyFont="1" applyBorder="1" applyAlignment="1">
      <alignment vertical="center"/>
    </xf>
    <xf numFmtId="0" fontId="52" fillId="29" borderId="16" xfId="0" applyFont="1" applyFill="1" applyBorder="1" applyAlignment="1">
      <alignment horizontal="center" vertical="center" wrapText="1"/>
    </xf>
    <xf numFmtId="0" fontId="51" fillId="0" borderId="22" xfId="0" applyFont="1" applyBorder="1" applyAlignment="1">
      <alignment horizontal="center" vertical="center"/>
    </xf>
    <xf numFmtId="0" fontId="51" fillId="0" borderId="15" xfId="0" applyFont="1" applyBorder="1" applyAlignment="1">
      <alignment horizontal="center" vertical="center"/>
    </xf>
    <xf numFmtId="0" fontId="52" fillId="30" borderId="16" xfId="0" applyFont="1" applyFill="1" applyBorder="1" applyAlignment="1">
      <alignment horizontal="center" vertical="center" wrapText="1"/>
    </xf>
    <xf numFmtId="0" fontId="52" fillId="0" borderId="0" xfId="0" applyFont="1" applyAlignment="1">
      <alignment vertical="center"/>
    </xf>
    <xf numFmtId="0" fontId="51" fillId="0" borderId="0" xfId="0" applyFont="1" applyAlignment="1">
      <alignment vertical="center"/>
    </xf>
    <xf numFmtId="0" fontId="52" fillId="0" borderId="21"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29" xfId="0" applyFont="1" applyBorder="1" applyAlignment="1">
      <alignment horizontal="center" vertical="center" wrapText="1"/>
    </xf>
    <xf numFmtId="8" fontId="52" fillId="0" borderId="27" xfId="0" applyNumberFormat="1" applyFont="1" applyBorder="1" applyAlignment="1">
      <alignment horizontal="right" vertical="center"/>
    </xf>
    <xf numFmtId="8" fontId="52" fillId="0" borderId="30" xfId="0" applyNumberFormat="1" applyFont="1" applyBorder="1" applyAlignment="1">
      <alignment horizontal="right" vertical="center"/>
    </xf>
    <xf numFmtId="8" fontId="52" fillId="0" borderId="29" xfId="0" applyNumberFormat="1" applyFont="1" applyBorder="1" applyAlignment="1">
      <alignment horizontal="right" vertical="center"/>
    </xf>
    <xf numFmtId="0" fontId="10" fillId="11" borderId="19" xfId="0" applyFont="1" applyFill="1" applyBorder="1"/>
    <xf numFmtId="0" fontId="10" fillId="11" borderId="31" xfId="0" applyFont="1" applyFill="1" applyBorder="1"/>
    <xf numFmtId="0" fontId="10" fillId="11" borderId="11" xfId="0" applyFont="1" applyFill="1" applyBorder="1"/>
    <xf numFmtId="0" fontId="10" fillId="11" borderId="7" xfId="0" applyFont="1" applyFill="1" applyBorder="1"/>
    <xf numFmtId="10" fontId="0" fillId="0" borderId="7" xfId="0" applyNumberFormat="1" applyBorder="1" applyAlignment="1">
      <alignment vertical="center"/>
    </xf>
    <xf numFmtId="0" fontId="3" fillId="0" borderId="0" xfId="0" applyFont="1" applyAlignment="1" applyProtection="1">
      <alignment vertical="center"/>
      <protection locked="0"/>
    </xf>
    <xf numFmtId="4" fontId="1" fillId="11" borderId="0" xfId="0" applyNumberFormat="1" applyFont="1" applyFill="1" applyAlignment="1">
      <alignment horizontal="left" vertical="center"/>
    </xf>
    <xf numFmtId="2" fontId="3" fillId="0" borderId="0" xfId="0" applyNumberFormat="1" applyFont="1"/>
    <xf numFmtId="4" fontId="3" fillId="0" borderId="0" xfId="0" applyNumberFormat="1" applyFont="1" applyAlignment="1">
      <alignment horizontal="center" vertical="center"/>
    </xf>
    <xf numFmtId="171" fontId="3" fillId="0" borderId="11" xfId="0" applyNumberFormat="1" applyFont="1" applyBorder="1" applyAlignment="1">
      <alignment horizontal="right" vertical="center"/>
    </xf>
    <xf numFmtId="4" fontId="3" fillId="0" borderId="7" xfId="0" applyNumberFormat="1" applyFont="1" applyBorder="1" applyAlignment="1">
      <alignment horizontal="center" vertical="center"/>
    </xf>
    <xf numFmtId="4" fontId="3" fillId="0" borderId="7" xfId="0" applyNumberFormat="1" applyFont="1" applyBorder="1" applyAlignment="1">
      <alignment horizontal="right" vertical="center"/>
    </xf>
    <xf numFmtId="171" fontId="3" fillId="22" borderId="11" xfId="0" applyNumberFormat="1" applyFont="1" applyFill="1" applyBorder="1" applyAlignment="1">
      <alignment horizontal="right" vertical="center"/>
    </xf>
    <xf numFmtId="4" fontId="3" fillId="22" borderId="7" xfId="0" applyNumberFormat="1" applyFont="1" applyFill="1" applyBorder="1" applyAlignment="1">
      <alignment horizontal="center" vertical="center"/>
    </xf>
    <xf numFmtId="165" fontId="3" fillId="22" borderId="7" xfId="0" applyNumberFormat="1" applyFont="1" applyFill="1" applyBorder="1" applyAlignment="1">
      <alignment horizontal="right" vertical="center"/>
    </xf>
    <xf numFmtId="165" fontId="3" fillId="0" borderId="7" xfId="0" applyNumberFormat="1" applyFont="1" applyBorder="1" applyAlignment="1">
      <alignment horizontal="right" vertical="center"/>
    </xf>
    <xf numFmtId="165" fontId="3" fillId="22" borderId="19" xfId="0" applyNumberFormat="1" applyFont="1" applyFill="1" applyBorder="1" applyProtection="1">
      <protection locked="0"/>
    </xf>
    <xf numFmtId="14" fontId="3" fillId="0" borderId="7" xfId="0" applyNumberFormat="1" applyFont="1" applyBorder="1"/>
    <xf numFmtId="165" fontId="3" fillId="0" borderId="3" xfId="0" applyNumberFormat="1" applyFont="1" applyBorder="1" applyAlignment="1">
      <alignment horizontal="right" vertical="center"/>
    </xf>
    <xf numFmtId="165" fontId="3" fillId="22" borderId="7" xfId="0" applyNumberFormat="1" applyFont="1" applyFill="1" applyBorder="1" applyProtection="1">
      <protection locked="0"/>
    </xf>
    <xf numFmtId="4" fontId="3" fillId="0" borderId="0" xfId="0" applyNumberFormat="1" applyFont="1" applyAlignment="1">
      <alignment horizontal="right" vertical="center"/>
    </xf>
    <xf numFmtId="44" fontId="3" fillId="0" borderId="7" xfId="1" applyFont="1" applyBorder="1" applyAlignment="1">
      <alignment horizontal="right" vertical="center"/>
    </xf>
    <xf numFmtId="44" fontId="3" fillId="0" borderId="7" xfId="1" applyFont="1" applyBorder="1" applyAlignment="1">
      <alignment horizontal="center" vertical="center"/>
    </xf>
    <xf numFmtId="44" fontId="3" fillId="22" borderId="7" xfId="1" applyFont="1" applyFill="1" applyBorder="1" applyAlignment="1">
      <alignment horizontal="center" vertical="center"/>
    </xf>
    <xf numFmtId="44" fontId="1" fillId="11" borderId="0" xfId="1" applyFont="1" applyFill="1" applyAlignment="1">
      <alignment horizontal="right" vertical="center"/>
    </xf>
    <xf numFmtId="44" fontId="9" fillId="0" borderId="0" xfId="0" applyNumberFormat="1" applyFont="1"/>
    <xf numFmtId="8" fontId="0" fillId="0" borderId="0" xfId="0" applyNumberFormat="1"/>
    <xf numFmtId="2" fontId="0" fillId="11" borderId="7" xfId="0" applyNumberFormat="1" applyFill="1" applyBorder="1"/>
    <xf numFmtId="44" fontId="3" fillId="0" borderId="0" xfId="0" applyNumberFormat="1" applyFont="1"/>
    <xf numFmtId="8" fontId="55" fillId="0" borderId="0" xfId="0" applyNumberFormat="1" applyFont="1" applyAlignment="1">
      <alignment horizontal="right" vertical="center"/>
    </xf>
    <xf numFmtId="8" fontId="56" fillId="0" borderId="0" xfId="0" applyNumberFormat="1" applyFont="1" applyAlignment="1">
      <alignment horizontal="right" vertical="center"/>
    </xf>
    <xf numFmtId="0" fontId="42" fillId="23" borderId="35" xfId="0" applyFont="1" applyFill="1" applyBorder="1" applyAlignment="1" applyProtection="1">
      <alignment vertical="top"/>
      <protection locked="0"/>
    </xf>
    <xf numFmtId="165" fontId="29" fillId="23" borderId="36" xfId="0" applyNumberFormat="1" applyFont="1" applyFill="1" applyBorder="1" applyAlignment="1" applyProtection="1">
      <alignment vertical="top"/>
      <protection locked="0"/>
    </xf>
    <xf numFmtId="0" fontId="40" fillId="0" borderId="2" xfId="0" applyFont="1" applyBorder="1" applyAlignment="1" applyProtection="1">
      <alignment horizontal="left" vertical="top"/>
      <protection locked="0"/>
    </xf>
    <xf numFmtId="8" fontId="55" fillId="0" borderId="2" xfId="0" applyNumberFormat="1" applyFont="1" applyBorder="1" applyAlignment="1">
      <alignment horizontal="right" vertical="center"/>
    </xf>
    <xf numFmtId="0" fontId="40" fillId="0" borderId="2" xfId="0" applyFont="1" applyBorder="1" applyAlignment="1" applyProtection="1">
      <alignment horizontal="right" vertical="top"/>
      <protection locked="0"/>
    </xf>
    <xf numFmtId="0" fontId="42" fillId="23" borderId="2" xfId="0" applyFont="1" applyFill="1" applyBorder="1" applyAlignment="1" applyProtection="1">
      <alignment horizontal="right" vertical="top"/>
      <protection locked="0"/>
    </xf>
    <xf numFmtId="165" fontId="28" fillId="0" borderId="9" xfId="0" applyNumberFormat="1" applyFont="1" applyBorder="1" applyAlignment="1" applyProtection="1">
      <alignment horizontal="right" vertical="top"/>
      <protection locked="0"/>
    </xf>
    <xf numFmtId="165" fontId="10" fillId="0" borderId="9" xfId="0" applyNumberFormat="1" applyFont="1" applyBorder="1" applyAlignment="1" applyProtection="1">
      <alignment horizontal="right" vertical="top"/>
      <protection locked="0"/>
    </xf>
    <xf numFmtId="0" fontId="57" fillId="21" borderId="0" xfId="0" applyFont="1" applyFill="1" applyAlignment="1">
      <alignment horizontal="center" vertical="center" wrapText="1"/>
    </xf>
    <xf numFmtId="0" fontId="57" fillId="21" borderId="39" xfId="0" applyFont="1" applyFill="1" applyBorder="1" applyAlignment="1">
      <alignment horizontal="center" vertical="center" wrapText="1"/>
    </xf>
    <xf numFmtId="0" fontId="57" fillId="21" borderId="40" xfId="0" applyFont="1" applyFill="1" applyBorder="1" applyAlignment="1">
      <alignment horizontal="center" vertical="center" wrapText="1"/>
    </xf>
    <xf numFmtId="0" fontId="57" fillId="21" borderId="41" xfId="0" applyFont="1" applyFill="1" applyBorder="1" applyAlignment="1">
      <alignment horizontal="center" vertical="center" wrapText="1"/>
    </xf>
    <xf numFmtId="0" fontId="58" fillId="31" borderId="42" xfId="0" applyFont="1" applyFill="1" applyBorder="1" applyAlignment="1">
      <alignment horizontal="left" vertical="center"/>
    </xf>
    <xf numFmtId="0" fontId="57" fillId="0" borderId="43" xfId="0" applyFont="1" applyBorder="1" applyAlignment="1">
      <alignment horizontal="justify" vertical="center" wrapText="1"/>
    </xf>
    <xf numFmtId="0" fontId="59" fillId="0" borderId="43" xfId="0" applyFont="1" applyBorder="1" applyAlignment="1">
      <alignment horizontal="justify" vertical="center" wrapText="1"/>
    </xf>
    <xf numFmtId="8" fontId="59" fillId="0" borderId="43" xfId="0" applyNumberFormat="1" applyFont="1" applyBorder="1" applyAlignment="1">
      <alignment horizontal="right" vertical="center" wrapText="1"/>
    </xf>
    <xf numFmtId="8" fontId="59" fillId="0" borderId="44" xfId="0" applyNumberFormat="1" applyFont="1" applyBorder="1" applyAlignment="1">
      <alignment horizontal="right" vertical="center"/>
    </xf>
    <xf numFmtId="0" fontId="58" fillId="31" borderId="38" xfId="0" applyFont="1" applyFill="1" applyBorder="1" applyAlignment="1">
      <alignment horizontal="left" vertical="center"/>
    </xf>
    <xf numFmtId="0" fontId="57" fillId="0" borderId="0" xfId="0" applyFont="1" applyAlignment="1">
      <alignment horizontal="justify" vertical="center" wrapText="1"/>
    </xf>
    <xf numFmtId="0" fontId="59" fillId="0" borderId="0" xfId="0" applyFont="1" applyAlignment="1">
      <alignment horizontal="justify" vertical="center" wrapText="1"/>
    </xf>
    <xf numFmtId="8" fontId="59" fillId="0" borderId="0" xfId="0" applyNumberFormat="1" applyFont="1" applyAlignment="1">
      <alignment horizontal="right" vertical="center" wrapText="1"/>
    </xf>
    <xf numFmtId="8" fontId="59" fillId="0" borderId="41" xfId="0" applyNumberFormat="1" applyFont="1" applyBorder="1" applyAlignment="1">
      <alignment horizontal="right" vertical="center"/>
    </xf>
    <xf numFmtId="0" fontId="60" fillId="0" borderId="43" xfId="0" applyFont="1" applyBorder="1" applyAlignment="1">
      <alignment horizontal="justify" vertical="center" wrapText="1"/>
    </xf>
    <xf numFmtId="0" fontId="61" fillId="31" borderId="42" xfId="0" applyFont="1" applyFill="1" applyBorder="1" applyAlignment="1">
      <alignment horizontal="left" vertical="center"/>
    </xf>
    <xf numFmtId="0" fontId="61" fillId="31" borderId="38" xfId="0" applyFont="1" applyFill="1" applyBorder="1" applyAlignment="1">
      <alignment horizontal="left" vertical="center"/>
    </xf>
    <xf numFmtId="0" fontId="61" fillId="31" borderId="45" xfId="0" applyFont="1" applyFill="1" applyBorder="1" applyAlignment="1">
      <alignment horizontal="left" vertical="center"/>
    </xf>
    <xf numFmtId="0" fontId="57" fillId="0" borderId="46" xfId="0" applyFont="1" applyBorder="1" applyAlignment="1">
      <alignment horizontal="justify" vertical="center" wrapText="1"/>
    </xf>
    <xf numFmtId="0" fontId="59" fillId="0" borderId="46" xfId="0" applyFont="1" applyBorder="1" applyAlignment="1">
      <alignment horizontal="justify" vertical="center" wrapText="1"/>
    </xf>
    <xf numFmtId="8" fontId="59" fillId="0" borderId="46" xfId="0" applyNumberFormat="1" applyFont="1" applyBorder="1" applyAlignment="1">
      <alignment horizontal="right" vertical="center" wrapText="1"/>
    </xf>
    <xf numFmtId="8" fontId="59" fillId="0" borderId="47" xfId="0" applyNumberFormat="1" applyFont="1" applyBorder="1" applyAlignment="1">
      <alignment horizontal="right" vertical="center"/>
    </xf>
    <xf numFmtId="0" fontId="51" fillId="0" borderId="26" xfId="0" applyFont="1" applyBorder="1" applyAlignment="1">
      <alignment horizontal="center" vertical="center"/>
    </xf>
    <xf numFmtId="0" fontId="51" fillId="0" borderId="25" xfId="0" applyFont="1" applyBorder="1" applyAlignment="1">
      <alignment horizontal="center" vertical="center"/>
    </xf>
    <xf numFmtId="0" fontId="7" fillId="18" borderId="7" xfId="0" applyFont="1" applyFill="1" applyBorder="1" applyAlignment="1">
      <alignment horizontal="center" vertical="center"/>
    </xf>
    <xf numFmtId="0" fontId="7" fillId="18" borderId="32" xfId="0" applyFont="1" applyFill="1" applyBorder="1" applyAlignment="1">
      <alignment horizontal="center" vertical="center"/>
    </xf>
    <xf numFmtId="0" fontId="7" fillId="18" borderId="33" xfId="0" applyFont="1" applyFill="1" applyBorder="1" applyAlignment="1">
      <alignment horizontal="center" vertical="center"/>
    </xf>
    <xf numFmtId="0" fontId="7" fillId="18" borderId="34" xfId="0" applyFont="1" applyFill="1" applyBorder="1" applyAlignment="1">
      <alignment horizontal="center" vertical="center"/>
    </xf>
    <xf numFmtId="0" fontId="53" fillId="0" borderId="0" xfId="0" applyFont="1" applyAlignment="1">
      <alignment horizontal="left" vertical="center"/>
    </xf>
    <xf numFmtId="0" fontId="57" fillId="21" borderId="37" xfId="0" applyFont="1" applyFill="1" applyBorder="1" applyAlignment="1">
      <alignment horizontal="center" vertical="center"/>
    </xf>
    <xf numFmtId="0" fontId="57" fillId="21" borderId="45" xfId="0" applyFont="1" applyFill="1" applyBorder="1" applyAlignment="1">
      <alignment horizontal="center" vertical="center"/>
    </xf>
    <xf numFmtId="0" fontId="57" fillId="21" borderId="39" xfId="0" applyFont="1" applyFill="1" applyBorder="1" applyAlignment="1">
      <alignment horizontal="center" vertical="center" wrapText="1"/>
    </xf>
    <xf numFmtId="0" fontId="57" fillId="21" borderId="46" xfId="0" applyFont="1" applyFill="1" applyBorder="1" applyAlignment="1">
      <alignment horizontal="center" vertical="center" wrapText="1"/>
    </xf>
    <xf numFmtId="0" fontId="51" fillId="0" borderId="24" xfId="0" applyFont="1" applyBorder="1" applyAlignment="1">
      <alignment horizontal="center" vertical="center"/>
    </xf>
    <xf numFmtId="0" fontId="14" fillId="14" borderId="3" xfId="0" applyFont="1" applyFill="1" applyBorder="1" applyAlignment="1">
      <alignment horizontal="center" vertical="center"/>
    </xf>
    <xf numFmtId="0" fontId="14" fillId="14" borderId="5" xfId="0" applyFont="1" applyFill="1" applyBorder="1" applyAlignment="1">
      <alignment horizontal="center" vertical="center"/>
    </xf>
    <xf numFmtId="0" fontId="14" fillId="14" borderId="6" xfId="0" applyFont="1" applyFill="1" applyBorder="1" applyAlignment="1">
      <alignment horizontal="center" vertical="center"/>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32" fillId="14" borderId="17" xfId="0" applyFont="1" applyFill="1" applyBorder="1" applyAlignment="1">
      <alignment horizontal="center" vertical="center" wrapText="1"/>
    </xf>
    <xf numFmtId="0" fontId="32" fillId="14" borderId="18"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35" fillId="14" borderId="6" xfId="0" applyFont="1" applyFill="1" applyBorder="1" applyAlignment="1">
      <alignment horizontal="center" vertical="center" wrapText="1"/>
    </xf>
  </cellXfs>
  <cellStyles count="11">
    <cellStyle name="Coma 2" xfId="6" xr:uid="{00000000-0005-0000-0000-000000000000}"/>
    <cellStyle name="Millares 2" xfId="8" xr:uid="{00000000-0005-0000-0000-000001000000}"/>
    <cellStyle name="Moneda" xfId="1" builtinId="4"/>
    <cellStyle name="Moneda 2" xfId="3" xr:uid="{00000000-0005-0000-0000-000003000000}"/>
    <cellStyle name="Moneda 2 2" xfId="7" xr:uid="{00000000-0005-0000-0000-000004000000}"/>
    <cellStyle name="Normal" xfId="0" builtinId="0"/>
    <cellStyle name="Normal 2" xfId="5" xr:uid="{00000000-0005-0000-0000-000006000000}"/>
    <cellStyle name="Normal 3" xfId="4" xr:uid="{00000000-0005-0000-0000-000007000000}"/>
    <cellStyle name="Normal 4" xfId="9" xr:uid="{00000000-0005-0000-0000-000008000000}"/>
    <cellStyle name="Normal 5" xfId="10" xr:uid="{00000000-0005-0000-0000-000009000000}"/>
    <cellStyle name="Percentatge"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759274</xdr:colOff>
      <xdr:row>0</xdr:row>
      <xdr:rowOff>204106</xdr:rowOff>
    </xdr:from>
    <xdr:to>
      <xdr:col>21</xdr:col>
      <xdr:colOff>859945</xdr:colOff>
      <xdr:row>13</xdr:row>
      <xdr:rowOff>54428</xdr:rowOff>
    </xdr:to>
    <xdr:pic>
      <xdr:nvPicPr>
        <xdr:cNvPr id="2" name="Imatge 1">
          <a:extLst>
            <a:ext uri="{FF2B5EF4-FFF2-40B4-BE49-F238E27FC236}">
              <a16:creationId xmlns:a16="http://schemas.microsoft.com/office/drawing/2014/main" id="{3B256167-7CD0-EDDA-7712-B84B706D687A}"/>
            </a:ext>
          </a:extLst>
        </xdr:cNvPr>
        <xdr:cNvPicPr>
          <a:picLocks noChangeAspect="1"/>
        </xdr:cNvPicPr>
      </xdr:nvPicPr>
      <xdr:blipFill>
        <a:blip xmlns:r="http://schemas.openxmlformats.org/officeDocument/2006/relationships" r:embed="rId1"/>
        <a:stretch>
          <a:fillRect/>
        </a:stretch>
      </xdr:blipFill>
      <xdr:spPr>
        <a:xfrm>
          <a:off x="16842917" y="204106"/>
          <a:ext cx="11816421" cy="272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QUOTA\Documents_Serveis_IMI\Serveis%20Aplicacions\2017%20Pressupost\Pressupostos%20serveis%20Aplicacions%202017%20Actu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QUOTA\Documents_Serveis_IMI\Serveis%20Aplicacions\2016%20Serveis%20Aplicacions\2016%20Pressupost%20aplicacions\Pressupostos%20serveis%20Aplicacions%202016%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2017 PER TIPUS I CONTRACTE"/>
      <sheetName val="Baixa lic no actu. a Agost"/>
      <sheetName val="TD just 2017 a 20160625"/>
      <sheetName val="JUSTIFICACIO 2017 A 20160625"/>
      <sheetName val="TD pressupost 2017 vs 2016 SERV"/>
      <sheetName val="TD pressupost 2017 vs 2016"/>
      <sheetName val="Justificacio 2017 a 15 6 16"/>
      <sheetName val="Situació contractació 2017"/>
      <sheetName val="Situació contractació 2016"/>
      <sheetName val="Serveis Aplicacions"/>
      <sheetName val="Informe Contractació GPIC"/>
      <sheetName val="TD 2017 c2 per sector"/>
      <sheetName val="2017 Adjudicats c2"/>
      <sheetName val="2017 Formalitzats c2"/>
      <sheetName val="Cat Serveis"/>
      <sheetName val="Dades auxiliars"/>
      <sheetName val="Hoja1"/>
    </sheetNames>
    <sheetDataSet>
      <sheetData sheetId="0"/>
      <sheetData sheetId="1"/>
      <sheetData sheetId="2"/>
      <sheetData sheetId="3"/>
      <sheetData sheetId="4"/>
      <sheetData sheetId="5"/>
      <sheetData sheetId="6"/>
      <sheetData sheetId="7"/>
      <sheetData sheetId="8"/>
      <sheetData sheetId="9"/>
      <sheetData sheetId="10">
        <row r="1">
          <cell r="A1" t="str">
            <v>Codi Contracte</v>
          </cell>
        </row>
      </sheetData>
      <sheetData sheetId="11"/>
      <sheetData sheetId="12"/>
      <sheetData sheetId="13"/>
      <sheetData sheetId="14"/>
      <sheetData sheetId="15">
        <row r="1">
          <cell r="A1" t="str">
            <v>Codi Servei</v>
          </cell>
          <cell r="M1" t="str">
            <v>Tipus despesa</v>
          </cell>
          <cell r="N1" t="str">
            <v>Conceptes despesa</v>
          </cell>
        </row>
        <row r="2">
          <cell r="M2" t="str">
            <v>1. Continuïtat: Manteniment i suport</v>
          </cell>
          <cell r="N2" t="str">
            <v>1.1. Suport usuari</v>
          </cell>
        </row>
        <row r="3">
          <cell r="M3" t="str">
            <v>2. Evolutiu: Evolutiu recurrent</v>
          </cell>
          <cell r="N3" t="str">
            <v>1.2. Suport al servei</v>
          </cell>
        </row>
        <row r="4">
          <cell r="M4" t="str">
            <v>3. Projecte de millora: Evolutiu Identificat</v>
          </cell>
          <cell r="N4" t="str">
            <v>1.3. Correctiu imprescindible</v>
          </cell>
        </row>
        <row r="5">
          <cell r="M5" t="str">
            <v>4. Projecte</v>
          </cell>
          <cell r="N5" t="str">
            <v>1.4. Llicències</v>
          </cell>
        </row>
        <row r="6">
          <cell r="N6" t="str">
            <v>2.1. Imperatiu legal</v>
          </cell>
        </row>
        <row r="7">
          <cell r="N7" t="str">
            <v>2.2. Millores funcionalitats existents</v>
          </cell>
        </row>
        <row r="8">
          <cell r="N8" t="str">
            <v>3.1. Noves funcionalitats</v>
          </cell>
        </row>
        <row r="9">
          <cell r="N9" t="str">
            <v>4.1. Nou Projecte</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 C6 aprovat a 26- 01"/>
      <sheetName val="Pressupost C2 aprovat a 26-01"/>
      <sheetName val="TD pressupost 2017 vs 2016 US"/>
      <sheetName val="TD pressupost 2017 vs 2016 (2)"/>
      <sheetName val="TD pressupost 2017 vs 2016"/>
      <sheetName val="Serveis Aplicacions"/>
      <sheetName val="Informe Contractació GPIC"/>
      <sheetName val="TD 2017 DSV Estat tramiT"/>
      <sheetName val="TD 2016 DSV Estat tramit"/>
      <sheetName val="TD SECTOR I SERVE"/>
      <sheetName val="TD Contractes 2016"/>
      <sheetName val="TD UNITAT SERVEI"/>
      <sheetName val="SERVEIS SENSE CONTRACTE 2016"/>
      <sheetName val="Pdte contractar 2016 c6"/>
      <sheetName val="Pdte contractar 2016 c2"/>
      <sheetName val="Pluris i Prorrogues 2016"/>
      <sheetName val="TD C6 2016 1er trim  Prorroga"/>
      <sheetName val="SERVEIS SENSE CONTRAC 2016 US"/>
      <sheetName val="TD C6 2016 1er trim "/>
      <sheetName val="TD Pressupost 2016 VS 2015"/>
      <sheetName val="TD Pressupost 2016 (2)"/>
      <sheetName val="TD Pressupost 2016"/>
      <sheetName val="TD F0518 I PONTS"/>
      <sheetName val="TD F0016 I MENORS"/>
      <sheetName val="PRESSUPOST C2 2016 DEMANDA"/>
      <sheetName val="PRESSUPOST C2 2016 adic. a CP"/>
      <sheetName val="TD empreses amb serveis emer"/>
      <sheetName val="Pròrrogas"/>
      <sheetName val="Cat Serveis"/>
      <sheetName val="Dades auxiliars"/>
      <sheetName val="Cat Serveis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Codi Servei</v>
          </cell>
          <cell r="B1" t="str">
            <v>Nom del Servei</v>
          </cell>
          <cell r="C1" t="str">
            <v>Referent</v>
          </cell>
          <cell r="D1" t="str">
            <v>Supervisor</v>
          </cell>
          <cell r="E1" t="str">
            <v>Supervisor 2016</v>
          </cell>
          <cell r="F1" t="str">
            <v>Sector</v>
          </cell>
          <cell r="G1" t="str">
            <v>Sector 2016</v>
          </cell>
          <cell r="H1" t="str">
            <v>Unitat de servei</v>
          </cell>
          <cell r="I1" t="str">
            <v>Unitat servei 2016 cat apli</v>
          </cell>
          <cell r="J1" t="str">
            <v>Unitat de servei 2016</v>
          </cell>
        </row>
        <row r="2">
          <cell r="A2" t="str">
            <v>SER0001</v>
          </cell>
          <cell r="B2" t="str">
            <v>Quadre de comandament de la gerència Municipal</v>
          </cell>
          <cell r="C2" t="str">
            <v>LLUCH LOPEZ, JAIME</v>
          </cell>
          <cell r="D2" t="str">
            <v>LLUCH LOPEZ, JAIME</v>
          </cell>
          <cell r="E2" t="str">
            <v>LLUCH LOPEZ, JAIME</v>
          </cell>
          <cell r="F2" t="str">
            <v>Gerència Municipal</v>
          </cell>
          <cell r="G2" t="str">
            <v>Gerència Municipal</v>
          </cell>
          <cell r="H2" t="str">
            <v>Anàlisi de dades i Reporting</v>
          </cell>
          <cell r="I2" t="str">
            <v>ANÀLISI DE DADES I REPORTING</v>
          </cell>
          <cell r="J2" t="str">
            <v>ANÀLISI DE DADES I REPORTING</v>
          </cell>
        </row>
        <row r="3">
          <cell r="A3" t="str">
            <v>SER0003</v>
          </cell>
          <cell r="B3" t="str">
            <v>Servei d'Assistència a la Dona</v>
          </cell>
          <cell r="C3" t="str">
            <v>Luis Díaz, Maria Trinidad</v>
          </cell>
          <cell r="D3" t="str">
            <v>BOIX RODRIGUEZ, JORDI</v>
          </cell>
          <cell r="E3" t="str">
            <v>BOIX RODRIGUEZ, JORDI</v>
          </cell>
          <cell r="F3" t="str">
            <v>Gerència de Qualitat de Vida, Igualtat i Esports</v>
          </cell>
          <cell r="G3" t="str">
            <v>Gerència de Drets Socials</v>
          </cell>
          <cell r="H3" t="str">
            <v>Atenció a les Persones</v>
          </cell>
          <cell r="I3" t="str">
            <v>DRETS SOCIALS</v>
          </cell>
          <cell r="J3" t="str">
            <v>DRETS SOCIALS</v>
          </cell>
        </row>
        <row r="4">
          <cell r="A4" t="str">
            <v>SER0004</v>
          </cell>
          <cell r="B4" t="str">
            <v>Ajuts econòmics Serveis Socials</v>
          </cell>
          <cell r="C4" t="str">
            <v>Luis Díaz, Maria Trinidad</v>
          </cell>
          <cell r="D4" t="str">
            <v>BOIX RODRIGUEZ, JORDI</v>
          </cell>
          <cell r="E4" t="str">
            <v>BOIX RODRIGUEZ, JORDI</v>
          </cell>
          <cell r="F4" t="str">
            <v>Gerència de Qualitat de Vida, Igualtat i Esports</v>
          </cell>
          <cell r="G4" t="str">
            <v>Gerència de Drets Socials</v>
          </cell>
          <cell r="H4" t="str">
            <v>Atenció a les Persones</v>
          </cell>
          <cell r="I4" t="str">
            <v>DRETS SOCIALS</v>
          </cell>
          <cell r="J4" t="str">
            <v>DRETS SOCIALS</v>
          </cell>
        </row>
        <row r="5">
          <cell r="A5" t="str">
            <v>SER0005</v>
          </cell>
          <cell r="B5" t="str">
            <v>Renda mínima d'inserció</v>
          </cell>
          <cell r="C5" t="str">
            <v>FONTANALS POU, MIGUEL</v>
          </cell>
          <cell r="D5" t="str">
            <v>BOIX RODRIGUEZ, JORDI</v>
          </cell>
          <cell r="E5" t="str">
            <v>BOIX RODRIGUEZ, JORDI</v>
          </cell>
          <cell r="F5" t="str">
            <v>Gerència de Qualitat de Vida, Igualtat i Esports</v>
          </cell>
          <cell r="G5" t="str">
            <v>Gerència de Drets Socials</v>
          </cell>
          <cell r="H5" t="str">
            <v>Atenció a les Persones</v>
          </cell>
          <cell r="I5" t="str">
            <v>DRETS SOCIALS</v>
          </cell>
          <cell r="J5" t="str">
            <v>DRETS SOCIALS</v>
          </cell>
        </row>
        <row r="6">
          <cell r="A6" t="str">
            <v>SER0006</v>
          </cell>
          <cell r="B6" t="str">
            <v>Beques vacances estiu per nens i joves</v>
          </cell>
          <cell r="C6" t="str">
            <v>Luis Díaz, Maria Trinidad</v>
          </cell>
          <cell r="D6" t="str">
            <v>BOIX RODRIGUEZ, JORDI</v>
          </cell>
          <cell r="E6" t="str">
            <v>BOIX RODRIGUEZ, JORDI</v>
          </cell>
          <cell r="F6" t="str">
            <v>Gerència de Qualitat de Vida, Igualtat i Esports</v>
          </cell>
          <cell r="G6" t="str">
            <v>Gerència de Drets Socials</v>
          </cell>
          <cell r="H6" t="str">
            <v>Atenció a les Persones</v>
          </cell>
          <cell r="I6" t="str">
            <v>DRETS SOCIALS</v>
          </cell>
          <cell r="J6" t="str">
            <v>DRETS SOCIALS</v>
          </cell>
        </row>
        <row r="7">
          <cell r="A7" t="str">
            <v>SER0007</v>
          </cell>
          <cell r="B7" t="str">
            <v>Viatges Gent gran</v>
          </cell>
          <cell r="C7" t="str">
            <v>Luis Díaz, Maria Trinidad</v>
          </cell>
          <cell r="D7" t="str">
            <v>TRIAS JUNCOSA, JAUME</v>
          </cell>
          <cell r="E7" t="str">
            <v>BOIX RODRIGUEZ, JORDI</v>
          </cell>
          <cell r="F7" t="str">
            <v>Gerència de Qualitat de Vida, Igualtat i Esports</v>
          </cell>
          <cell r="G7" t="str">
            <v>Gerència de Drets Socials</v>
          </cell>
          <cell r="H7" t="str">
            <v>Atenció al Ciutadà</v>
          </cell>
          <cell r="I7" t="str">
            <v>DRETS SOCIALS</v>
          </cell>
          <cell r="J7" t="str">
            <v>DRETS SOCIALS</v>
          </cell>
        </row>
        <row r="8">
          <cell r="A8" t="str">
            <v>SER0007/2</v>
          </cell>
          <cell r="B8" t="str">
            <v>Viatges Gent gran Nou</v>
          </cell>
          <cell r="C8" t="str">
            <v>Luis Díaz, Maria Trinidad</v>
          </cell>
          <cell r="D8" t="str">
            <v>BOIX RODRIGUEZ, JORDI</v>
          </cell>
          <cell r="E8" t="str">
            <v>BOIX RODRIGUEZ, JORDI</v>
          </cell>
          <cell r="F8" t="str">
            <v>Gerència de Qualitat de Vida, Igualtat i Esports</v>
          </cell>
          <cell r="G8" t="str">
            <v>Gerència de Drets Socials</v>
          </cell>
          <cell r="H8" t="str">
            <v>Atenció a les Persones</v>
          </cell>
          <cell r="I8" t="str">
            <v>DRETS SOCIALS</v>
          </cell>
          <cell r="J8" t="str">
            <v>DRETS SOCIALS</v>
          </cell>
        </row>
        <row r="9">
          <cell r="A9" t="str">
            <v>SER0008</v>
          </cell>
          <cell r="B9" t="str">
            <v>Cites Serveis Socials i Agenda del Professional</v>
          </cell>
          <cell r="C9" t="str">
            <v>Luis Díaz, Maria Trinidad</v>
          </cell>
          <cell r="D9" t="str">
            <v>BOIX RODRIGUEZ, JORDI</v>
          </cell>
          <cell r="E9" t="str">
            <v>BOIX RODRIGUEZ, JORDI</v>
          </cell>
          <cell r="F9" t="str">
            <v>Gerència de Qualitat de Vida, Igualtat i Esports</v>
          </cell>
          <cell r="G9" t="str">
            <v>Gerència de Drets Socials</v>
          </cell>
          <cell r="H9" t="str">
            <v>Atenció a les Persones</v>
          </cell>
          <cell r="I9" t="str">
            <v>DRETS SOCIALS</v>
          </cell>
          <cell r="J9" t="str">
            <v>DRETS SOCIALS</v>
          </cell>
        </row>
        <row r="10">
          <cell r="A10" t="str">
            <v>SER0009</v>
          </cell>
          <cell r="B10" t="str">
            <v>Expedients Serveis Socials</v>
          </cell>
          <cell r="C10" t="str">
            <v>Camuñez Luengo, Marià</v>
          </cell>
          <cell r="D10" t="str">
            <v>BOIX RODRIGUEZ, JORDI</v>
          </cell>
          <cell r="E10" t="str">
            <v>BOIX RODRIGUEZ, JORDI</v>
          </cell>
          <cell r="F10" t="str">
            <v>Gerència de Qualitat de Vida, Igualtat i Esports</v>
          </cell>
          <cell r="G10" t="str">
            <v>Gerència de Drets Socials</v>
          </cell>
          <cell r="H10" t="str">
            <v>Atenció a les Persones</v>
          </cell>
          <cell r="I10" t="str">
            <v>DRETS SOCIALS</v>
          </cell>
          <cell r="J10" t="str">
            <v>DRETS SOCIALS</v>
          </cell>
        </row>
        <row r="11">
          <cell r="A11" t="str">
            <v>SER0010</v>
          </cell>
          <cell r="B11" t="str">
            <v>Portal del professional de serveis socials</v>
          </cell>
          <cell r="C11" t="str">
            <v>Santamaria Ortin, Carlos</v>
          </cell>
          <cell r="D11" t="str">
            <v>BOIX RODRIGUEZ, JORDI</v>
          </cell>
          <cell r="E11" t="str">
            <v>BOIX RODRIGUEZ, JORDI</v>
          </cell>
          <cell r="F11" t="str">
            <v>Gerència de Qualitat de Vida, Igualtat i Esports</v>
          </cell>
          <cell r="G11" t="str">
            <v>Gerència de Drets Socials</v>
          </cell>
          <cell r="H11" t="str">
            <v>Atenció a les Persones</v>
          </cell>
          <cell r="I11" t="str">
            <v>DRETS SOCIALS</v>
          </cell>
          <cell r="J11" t="str">
            <v>DRETS SOCIALS</v>
          </cell>
        </row>
        <row r="12">
          <cell r="A12" t="str">
            <v>SER0011</v>
          </cell>
          <cell r="B12" t="str">
            <v>Serveis d'assistència a la immigració</v>
          </cell>
          <cell r="C12" t="str">
            <v>FONTANALS POU, MIGUEL</v>
          </cell>
          <cell r="D12" t="str">
            <v>BOIX RODRIGUEZ, JORDI</v>
          </cell>
          <cell r="E12" t="str">
            <v>BOIX RODRIGUEZ, JORDI</v>
          </cell>
          <cell r="F12" t="str">
            <v>Gerència de Qualitat de Vida, Igualtat i Esports</v>
          </cell>
          <cell r="G12" t="str">
            <v>Gerència de Drets Socials</v>
          </cell>
          <cell r="H12" t="str">
            <v>Atenció a les Persones</v>
          </cell>
          <cell r="I12" t="str">
            <v>DRETS SOCIALS</v>
          </cell>
          <cell r="J12" t="str">
            <v>DRETS SOCIALS</v>
          </cell>
        </row>
        <row r="13">
          <cell r="A13" t="str">
            <v>SER0012</v>
          </cell>
          <cell r="B13" t="str">
            <v>Menjadors Socials</v>
          </cell>
          <cell r="C13" t="str">
            <v>Santamaria Ortin, Carlos</v>
          </cell>
          <cell r="D13" t="str">
            <v>BOIX RODRIGUEZ, JORDI</v>
          </cell>
          <cell r="E13" t="str">
            <v>BOIX RODRIGUEZ, JORDI</v>
          </cell>
          <cell r="F13" t="str">
            <v>Gerència de Qualitat de Vida, Igualtat i Esports</v>
          </cell>
          <cell r="G13" t="str">
            <v>Gerència de Drets Socials</v>
          </cell>
          <cell r="H13" t="str">
            <v>Atenció a les Persones</v>
          </cell>
          <cell r="I13" t="str">
            <v>DRETS SOCIALS</v>
          </cell>
          <cell r="J13" t="str">
            <v>DRETS SOCIALS</v>
          </cell>
        </row>
        <row r="14">
          <cell r="A14" t="str">
            <v>SER0013</v>
          </cell>
          <cell r="B14" t="str">
            <v>Equipaments i altres recursos Persones vulnerables</v>
          </cell>
          <cell r="C14" t="str">
            <v>Santamaria Ortin, Carlos</v>
          </cell>
          <cell r="D14" t="str">
            <v>BOIX RODRIGUEZ, JORDI</v>
          </cell>
          <cell r="E14" t="str">
            <v>BOIX RODRIGUEZ, JORDI</v>
          </cell>
          <cell r="F14" t="str">
            <v>Gerència de Qualitat de Vida, Igualtat i Esports</v>
          </cell>
          <cell r="G14" t="str">
            <v>Gerència de Drets Socials</v>
          </cell>
          <cell r="H14" t="str">
            <v>Atenció a les Persones</v>
          </cell>
          <cell r="I14" t="str">
            <v>DRETS SOCIALS</v>
          </cell>
          <cell r="J14" t="str">
            <v>DRETS SOCIALS</v>
          </cell>
        </row>
        <row r="15">
          <cell r="A15" t="str">
            <v>SER0014</v>
          </cell>
          <cell r="B15" t="str">
            <v>Llei de la Dependència</v>
          </cell>
          <cell r="C15" t="str">
            <v>Camuñez Luengo, Marià</v>
          </cell>
          <cell r="D15" t="str">
            <v>BOIX RODRIGUEZ, JORDI</v>
          </cell>
          <cell r="E15" t="str">
            <v>BOIX RODRIGUEZ, JORDI</v>
          </cell>
          <cell r="F15" t="str">
            <v>Gerència de Qualitat de Vida, Igualtat i Esports</v>
          </cell>
          <cell r="G15" t="str">
            <v>Gerència de Drets Socials</v>
          </cell>
          <cell r="H15" t="str">
            <v>Atenció a les Persones</v>
          </cell>
          <cell r="I15" t="str">
            <v>DRETS SOCIALS</v>
          </cell>
          <cell r="J15" t="str">
            <v>DRETS SOCIALS</v>
          </cell>
        </row>
        <row r="16">
          <cell r="A16" t="str">
            <v>SER0015</v>
          </cell>
          <cell r="B16" t="str">
            <v>Servei d'Atenció Domiciliària</v>
          </cell>
          <cell r="C16" t="str">
            <v>Camuñez Luengo, Marià</v>
          </cell>
          <cell r="D16" t="str">
            <v>BOIX RODRIGUEZ, JORDI</v>
          </cell>
          <cell r="E16" t="str">
            <v>BOIX RODRIGUEZ, JORDI</v>
          </cell>
          <cell r="F16" t="str">
            <v>Gerència de Qualitat de Vida, Igualtat i Esports</v>
          </cell>
          <cell r="G16" t="str">
            <v>Gerència de Drets Socials</v>
          </cell>
          <cell r="H16" t="str">
            <v>Atenció a les Persones</v>
          </cell>
          <cell r="I16" t="str">
            <v>DRETS SOCIALS</v>
          </cell>
          <cell r="J16" t="str">
            <v>DRETS SOCIALS</v>
          </cell>
        </row>
        <row r="17">
          <cell r="A17" t="str">
            <v>SER0016</v>
          </cell>
          <cell r="B17" t="str">
            <v>Teleassistència Domiciliària</v>
          </cell>
          <cell r="C17" t="str">
            <v>FONTANALS POU, MIGUEL</v>
          </cell>
          <cell r="D17" t="str">
            <v>BOIX RODRIGUEZ, JORDI</v>
          </cell>
          <cell r="E17" t="str">
            <v>BOIX RODRIGUEZ, JORDI</v>
          </cell>
          <cell r="F17" t="str">
            <v>Gerència de Qualitat de Vida, Igualtat i Esports</v>
          </cell>
          <cell r="G17" t="str">
            <v>Gerència de Drets Socials</v>
          </cell>
          <cell r="H17" t="str">
            <v>Atenció a les Persones</v>
          </cell>
          <cell r="I17" t="str">
            <v>DRETS SOCIALS</v>
          </cell>
          <cell r="J17" t="str">
            <v>DRETS SOCIALS</v>
          </cell>
        </row>
        <row r="18">
          <cell r="A18" t="str">
            <v>SER0017</v>
          </cell>
          <cell r="B18" t="str">
            <v>Servei indicadors i explotació de dades de QVIE</v>
          </cell>
          <cell r="C18" t="str">
            <v>Santamaria Ortin, Carlos</v>
          </cell>
          <cell r="D18" t="str">
            <v>BOIX RODRIGUEZ, JORDI</v>
          </cell>
          <cell r="E18" t="str">
            <v>BOIX RODRIGUEZ, JORDI</v>
          </cell>
          <cell r="F18" t="str">
            <v>Gerència de Qualitat de Vida, Igualtat i Esports</v>
          </cell>
          <cell r="G18" t="str">
            <v>Gerència de Drets Socials</v>
          </cell>
          <cell r="H18" t="str">
            <v>Atenció a les Persones</v>
          </cell>
          <cell r="I18" t="str">
            <v>DRETS SOCIALS</v>
          </cell>
          <cell r="J18" t="str">
            <v>DRETS SOCIALS</v>
          </cell>
        </row>
        <row r="19">
          <cell r="A19" t="str">
            <v>SER0018</v>
          </cell>
          <cell r="B19" t="str">
            <v>Servei d'asistencia persones amb discapacitat: Assesorament laboral IMPD i promoció i suport IMPD</v>
          </cell>
          <cell r="C19" t="str">
            <v>FONTANALS POU, MIGUEL</v>
          </cell>
          <cell r="D19" t="str">
            <v>BOIX RODRIGUEZ, JORDI</v>
          </cell>
          <cell r="E19" t="str">
            <v>BOIX RODRIGUEZ, JORDI</v>
          </cell>
          <cell r="F19" t="str">
            <v>Gerència de Qualitat de Vida, Igualtat i Esports</v>
          </cell>
          <cell r="G19" t="str">
            <v>Gerència de Drets Socials</v>
          </cell>
          <cell r="H19" t="str">
            <v>Atenció a les Persones</v>
          </cell>
          <cell r="I19" t="str">
            <v>DRETS SOCIALS</v>
          </cell>
          <cell r="J19" t="str">
            <v>DRETS SOCIALS</v>
          </cell>
        </row>
        <row r="20">
          <cell r="A20" t="str">
            <v>SER0019</v>
          </cell>
          <cell r="B20" t="str">
            <v>Guia de Barcelona. Agenda i Equipaments</v>
          </cell>
          <cell r="C20" t="str">
            <v>COMAPOSADA MARTI, MONTSERRAT</v>
          </cell>
          <cell r="D20" t="str">
            <v>ROCA VILALTA, XAVIER</v>
          </cell>
          <cell r="E20" t="str">
            <v>COMAPOSADA MARTI, MONTSERRAT</v>
          </cell>
          <cell r="F20" t="str">
            <v>Gerència de Recursos</v>
          </cell>
          <cell r="G20" t="str">
            <v>Gerència de Recursos</v>
          </cell>
          <cell r="H20" t="str">
            <v>DTI</v>
          </cell>
          <cell r="I20" t="str">
            <v>INTERNET I CANALS</v>
          </cell>
          <cell r="J20" t="str">
            <v>DTI</v>
          </cell>
        </row>
        <row r="21">
          <cell r="A21" t="str">
            <v>SER0020</v>
          </cell>
          <cell r="B21" t="str">
            <v>Carpetes de tramitació</v>
          </cell>
          <cell r="C21" t="str">
            <v>CARMONA RUIZ, JUAN CARLO</v>
          </cell>
          <cell r="D21" t="str">
            <v>TRIAS JUNCOSA, JAUME</v>
          </cell>
          <cell r="E21" t="str">
            <v>TRIAS JUNCOSA, JAUME</v>
          </cell>
          <cell r="F21" t="str">
            <v>Gerència de Recursos</v>
          </cell>
          <cell r="G21" t="str">
            <v>Gerència de Recursos</v>
          </cell>
          <cell r="H21" t="str">
            <v>Atenció al Ciutadà</v>
          </cell>
          <cell r="I21" t="str">
            <v>SERVEIS COMUNS ADMINISTRACIÓ ELECTRÓNICA</v>
          </cell>
          <cell r="J21" t="str">
            <v>TRAMITACIÓ, PORTAL I CARPETES</v>
          </cell>
        </row>
        <row r="22">
          <cell r="A22" t="str">
            <v>SER0021</v>
          </cell>
          <cell r="B22" t="str">
            <v>Plataforma de tramitació per 010 i OACs (SATEC)</v>
          </cell>
          <cell r="C22">
            <v>0</v>
          </cell>
          <cell r="D22" t="str">
            <v>TRIAS JUNCOSA, JAUME</v>
          </cell>
          <cell r="E22" t="str">
            <v>TRIAS JUNCOSA, JAUME</v>
          </cell>
          <cell r="F22" t="str">
            <v>Gerència de Recursos</v>
          </cell>
          <cell r="G22" t="str">
            <v>Gerència de Drets de Ciutadania, Participació i Transpàrencia</v>
          </cell>
          <cell r="H22" t="str">
            <v>Atenció al Ciutadà</v>
          </cell>
          <cell r="I22" t="str">
            <v>DRETS CIUTADANIA, PARTICIPACIÓ I TRANSPARÈNCIA</v>
          </cell>
          <cell r="J22" t="str">
            <v>DRETS CIUTADANIA, PARTICIPACIÓ I TRANSPARÈNCIA</v>
          </cell>
        </row>
        <row r="23">
          <cell r="A23" t="str">
            <v>SER0022</v>
          </cell>
          <cell r="B23" t="str">
            <v>Queixes i suggeriments ciutadans</v>
          </cell>
          <cell r="C23" t="str">
            <v>Boya García, Eva</v>
          </cell>
          <cell r="D23" t="str">
            <v>TRIAS JUNCOSA, JAUME</v>
          </cell>
          <cell r="E23" t="str">
            <v>TRIAS JUNCOSA, JAUME</v>
          </cell>
          <cell r="F23" t="str">
            <v>Gerència de Recursos</v>
          </cell>
          <cell r="G23" t="str">
            <v>Gerència de Drets de Ciutadania, Participació i Transpàrencia</v>
          </cell>
          <cell r="H23" t="str">
            <v>Atenció al Ciutadà</v>
          </cell>
          <cell r="I23" t="str">
            <v>DRETS CIUTADANIA, PARTICIPACIÓ I TRANSPARÈNCIA</v>
          </cell>
          <cell r="J23" t="str">
            <v>DRETS CIUTADANIA, PARTICIPACIÓ I TRANSPARÈNCIA</v>
          </cell>
        </row>
        <row r="24">
          <cell r="A24" t="str">
            <v>SER0023</v>
          </cell>
          <cell r="B24" t="str">
            <v>Padró de la Població</v>
          </cell>
          <cell r="C24" t="str">
            <v>ALEMANY SERRA, FRANCESC</v>
          </cell>
          <cell r="D24" t="str">
            <v>TRIAS JUNCOSA, JAUME</v>
          </cell>
          <cell r="E24" t="str">
            <v>TRIAS JUNCOSA, JAUME</v>
          </cell>
          <cell r="F24" t="str">
            <v>IMI-IDB</v>
          </cell>
          <cell r="G24" t="str">
            <v>IMI-IDB</v>
          </cell>
          <cell r="H24" t="str">
            <v>Atenció al Ciutadà</v>
          </cell>
          <cell r="I24" t="str">
            <v>DRETS CIUTADANIA, PARTICIPACIÓ I TRANSPARÈNCIA</v>
          </cell>
          <cell r="J24" t="str">
            <v>DRETS CIUTADANIA, PARTICIPACIÓ I TRANSPARÈNCIA</v>
          </cell>
        </row>
        <row r="25">
          <cell r="A25" t="str">
            <v>SER0024</v>
          </cell>
          <cell r="B25" t="str">
            <v>Model d'Informació de Base</v>
          </cell>
          <cell r="C25" t="str">
            <v>ALEMANY SERRA, FRANCESC</v>
          </cell>
          <cell r="D25" t="str">
            <v>TRIAS JUNCOSA, JAUME</v>
          </cell>
          <cell r="E25" t="str">
            <v>TRIAS JUNCOSA, JAUME</v>
          </cell>
          <cell r="F25" t="str">
            <v>IMI-IDB</v>
          </cell>
          <cell r="G25" t="str">
            <v>IMI-IDB</v>
          </cell>
          <cell r="H25" t="str">
            <v>Atenció al Ciutadà</v>
          </cell>
          <cell r="I25" t="str">
            <v>SERVEIS COMUNS ADMINISTRACIÓ ELECTRÓNICA</v>
          </cell>
          <cell r="J25" t="str">
            <v>TRAMITACIÓ, PORTAL I CARPETES</v>
          </cell>
        </row>
        <row r="26">
          <cell r="A26" t="str">
            <v>SER0025</v>
          </cell>
          <cell r="B26" t="str">
            <v>Targeta Rosa</v>
          </cell>
          <cell r="C26" t="str">
            <v>GONZALEZ GARCIA, SUSANA</v>
          </cell>
          <cell r="D26" t="str">
            <v>TRIAS JUNCOSA, JAUME</v>
          </cell>
          <cell r="E26" t="str">
            <v>TRIAS JUNCOSA, JAUME</v>
          </cell>
          <cell r="F26" t="str">
            <v>Gerència de Recursos</v>
          </cell>
          <cell r="G26" t="str">
            <v>Gerència de Drets de Ciutadania, Participació i Transpàrencia</v>
          </cell>
          <cell r="H26" t="str">
            <v>Atenció al Ciutadà</v>
          </cell>
          <cell r="I26" t="str">
            <v>DRETS CIUTADANIA, PARTICIPACIÓ I TRANSPARÈNCIA</v>
          </cell>
          <cell r="J26" t="str">
            <v>DRETS CIUTADANIA, PARTICIPACIÓ I TRANSPARÈNCIA</v>
          </cell>
        </row>
        <row r="27">
          <cell r="A27" t="str">
            <v>SER0026</v>
          </cell>
          <cell r="B27" t="str">
            <v>Troballes</v>
          </cell>
          <cell r="C27" t="str">
            <v>ALEMANY SERRA, FRANCESC</v>
          </cell>
          <cell r="D27" t="str">
            <v>TRIAS JUNCOSA, JAUME</v>
          </cell>
          <cell r="E27" t="str">
            <v>TRIAS JUNCOSA, JAUME</v>
          </cell>
          <cell r="F27" t="str">
            <v>Gerència de Recursos</v>
          </cell>
          <cell r="G27" t="str">
            <v>Gerència de Drets de Ciutadania, Participació i Transpàrencia</v>
          </cell>
          <cell r="H27" t="str">
            <v>Atenció al Ciutadà</v>
          </cell>
          <cell r="I27" t="str">
            <v>DRETS CIUTADANIA, PARTICIPACIÓ I TRANSPARÈNCIA</v>
          </cell>
          <cell r="J27" t="str">
            <v>DRETS CIUTADANIA, PARTICIPACIÓ I TRANSPARÈNCIA</v>
          </cell>
        </row>
        <row r="28">
          <cell r="A28" t="str">
            <v>SER0027</v>
          </cell>
          <cell r="B28" t="str">
            <v>Registre i Seguiment de temes</v>
          </cell>
          <cell r="C28" t="str">
            <v>DOMINGUEZ MANCERA, MIGUEL</v>
          </cell>
          <cell r="D28" t="str">
            <v>CAPELLA MINGUELL, ROSA M.</v>
          </cell>
          <cell r="E28" t="str">
            <v>SANTAMARIA PEREZ, GLORIA</v>
          </cell>
          <cell r="F28" t="str">
            <v>Gerència de Recursos</v>
          </cell>
          <cell r="G28" t="str">
            <v>Gerència de Recursos</v>
          </cell>
          <cell r="H28" t="str">
            <v>Secretaria, Administració General i Gestió Documental</v>
          </cell>
          <cell r="I28" t="str">
            <v>RECURSOS</v>
          </cell>
          <cell r="J28" t="str">
            <v>REGISTRE, ARXIU I GESTIÓ DOCUMENTAL</v>
          </cell>
        </row>
        <row r="29">
          <cell r="A29" t="str">
            <v>SER0028</v>
          </cell>
          <cell r="B29" t="str">
            <v>Gestió biblioteques, fons documental, arxius</v>
          </cell>
          <cell r="C29" t="str">
            <v>LILLO ESPINOSA, ENRIQUE</v>
          </cell>
          <cell r="D29" t="str">
            <v>SANTAMARIA PEREZ, GLORIA</v>
          </cell>
          <cell r="E29" t="str">
            <v>SANTAMARIA PEREZ, GLORIA</v>
          </cell>
          <cell r="F29" t="str">
            <v>Gerència de Recursos</v>
          </cell>
          <cell r="G29" t="str">
            <v>Gerència de Recursos</v>
          </cell>
          <cell r="H29" t="str">
            <v>Secretaria, Administració General i Gestió Documental</v>
          </cell>
          <cell r="I29" t="str">
            <v>RECURSOS</v>
          </cell>
          <cell r="J29" t="str">
            <v>RECURSOS I ALCALDIA</v>
          </cell>
        </row>
        <row r="30">
          <cell r="A30" t="str">
            <v>SER0030</v>
          </cell>
          <cell r="B30" t="str">
            <v>Serveis a escoles</v>
          </cell>
          <cell r="C30" t="str">
            <v>GARCIA RAMON, MARTA</v>
          </cell>
          <cell r="D30" t="str">
            <v>BOIX RODRIGUEZ, JORDI</v>
          </cell>
          <cell r="E30" t="str">
            <v>BOIX RODRIGUEZ, JORDI</v>
          </cell>
          <cell r="F30" t="str">
            <v>Gerència de Cultura, Coneixement, Creativitat i Innovació</v>
          </cell>
          <cell r="G30" t="str">
            <v>Gerència de Drets Socials</v>
          </cell>
          <cell r="H30" t="str">
            <v>Secretaria, Administració General i Gestió Documental</v>
          </cell>
          <cell r="I30" t="str">
            <v>DRETS SOCIALS. IMEB</v>
          </cell>
          <cell r="J30" t="str">
            <v>DRETS SOCIALS. IMEB</v>
          </cell>
        </row>
        <row r="31">
          <cell r="A31" t="str">
            <v>SER0031</v>
          </cell>
          <cell r="B31" t="str">
            <v>Gestió òrgans de govern municipals</v>
          </cell>
          <cell r="C31" t="str">
            <v>GONZALEZ GARCIA, SUSANA</v>
          </cell>
          <cell r="D31" t="str">
            <v>SANTAMARIA PEREZ, GLORIA</v>
          </cell>
          <cell r="E31" t="str">
            <v>SANTAMARIA PEREZ, GLORIA</v>
          </cell>
          <cell r="F31" t="str">
            <v>Gerència de Recursos</v>
          </cell>
          <cell r="G31" t="str">
            <v>Gerència de Recursos</v>
          </cell>
          <cell r="H31" t="str">
            <v>Secretaria, Administració General i Gestió Documental</v>
          </cell>
          <cell r="I31" t="str">
            <v>RECURSOS</v>
          </cell>
          <cell r="J31" t="str">
            <v>RECURSOS I ALCALDIA</v>
          </cell>
        </row>
        <row r="32">
          <cell r="A32" t="str">
            <v>SER0032</v>
          </cell>
          <cell r="B32" t="str">
            <v>SERVEIS JURIDICS</v>
          </cell>
          <cell r="C32" t="str">
            <v>DOMINGUEZ MANCERA, MIGUEL</v>
          </cell>
          <cell r="D32" t="str">
            <v>SANTAMARIA PEREZ, GLORIA</v>
          </cell>
          <cell r="E32" t="str">
            <v>SANTAMARIA PEREZ, GLORIA</v>
          </cell>
          <cell r="F32" t="str">
            <v>Gerència de Recursos</v>
          </cell>
          <cell r="G32" t="str">
            <v>Gerència de Recursos</v>
          </cell>
          <cell r="H32" t="str">
            <v>Secretaria, Administració General i Gestió Documental</v>
          </cell>
          <cell r="I32" t="str">
            <v>REGISTRE, ARXIU I GESTIÓ DOCUMENTAL</v>
          </cell>
          <cell r="J32" t="str">
            <v>RECURSOS I ALCALDIA</v>
          </cell>
        </row>
        <row r="33">
          <cell r="A33" t="str">
            <v>SER0033</v>
          </cell>
          <cell r="B33" t="str">
            <v>Registre general d'E/S</v>
          </cell>
          <cell r="C33" t="str">
            <v>CAPELLA MINGUELL, ROSA M.</v>
          </cell>
          <cell r="D33" t="str">
            <v>CAPELLA MINGUELL, ROSA M.</v>
          </cell>
          <cell r="E33" t="str">
            <v>CAPELLA MINGUELL, ROSA M.</v>
          </cell>
          <cell r="F33" t="str">
            <v>Gerència de Recursos</v>
          </cell>
          <cell r="G33" t="str">
            <v>Gerència de Recursos</v>
          </cell>
          <cell r="H33" t="str">
            <v>Secretaria, Administració General i Gestió Documental</v>
          </cell>
          <cell r="I33" t="str">
            <v>REGISTRE, ARXIU I GESTIÓ DOCUMENTAL</v>
          </cell>
          <cell r="J33" t="str">
            <v>REGISTRE, ARXIU I GESTIÓ DOCUMENTAL</v>
          </cell>
        </row>
        <row r="34">
          <cell r="A34" t="str">
            <v>SER0034</v>
          </cell>
          <cell r="B34" t="str">
            <v>Gestió Econòmic Financera Ajuntament i OOAA</v>
          </cell>
          <cell r="C34" t="str">
            <v>LLOPART MARCE, NURIA</v>
          </cell>
          <cell r="D34" t="str">
            <v>CASTRO MORAL, LLUIS</v>
          </cell>
          <cell r="E34" t="str">
            <v>TORTOLA FERNANDEZ, JOSE A.</v>
          </cell>
          <cell r="F34" t="str">
            <v>Gerència d'Economia, Empresa i Ocupació</v>
          </cell>
          <cell r="G34" t="str">
            <v>Gerència de Presidència i Economia</v>
          </cell>
          <cell r="H34" t="str">
            <v>Gestió Econòmico-Financera</v>
          </cell>
          <cell r="I34" t="str">
            <v>PRESIDÈNCIA I ECONOMIA</v>
          </cell>
          <cell r="J34" t="str">
            <v>PRESIDÈNCIA I ECONOMIA</v>
          </cell>
        </row>
        <row r="35">
          <cell r="A35" t="str">
            <v>SER0035</v>
          </cell>
          <cell r="B35" t="str">
            <v>Gestió Econòmic Financera Entitats i Empreses</v>
          </cell>
          <cell r="C35" t="str">
            <v>LILLO ESPINOSA, ENRIQUE</v>
          </cell>
          <cell r="D35" t="str">
            <v>CASTRO MORAL, LLUIS</v>
          </cell>
          <cell r="E35" t="str">
            <v>TORTOLA FERNANDEZ, JOSE A.</v>
          </cell>
          <cell r="F35" t="str">
            <v>Gerència d'Economia, Empresa i Ocupació</v>
          </cell>
          <cell r="G35" t="str">
            <v>Gerència de Presidència i Economia</v>
          </cell>
          <cell r="H35" t="str">
            <v>Gestió Econòmico-Financera</v>
          </cell>
          <cell r="I35" t="str">
            <v>PRESIDÈNCIA I ECONOMIA</v>
          </cell>
          <cell r="J35" t="str">
            <v>PRESIDÈNCIA I ECONOMIA</v>
          </cell>
        </row>
        <row r="36">
          <cell r="A36" t="str">
            <v>SER0036</v>
          </cell>
          <cell r="B36" t="str">
            <v>Gestió Econòmic Financera Ens i Consorcis</v>
          </cell>
          <cell r="C36" t="str">
            <v>LLOPART MARCE, NURIA</v>
          </cell>
          <cell r="D36" t="str">
            <v>CASTRO MORAL, LLUIS</v>
          </cell>
          <cell r="E36" t="str">
            <v>TORTOLA FERNANDEZ, JOSE A.</v>
          </cell>
          <cell r="F36" t="str">
            <v>Gerència d'Economia, Empresa i Ocupació</v>
          </cell>
          <cell r="G36" t="str">
            <v>Gerència de Presidència i Economia</v>
          </cell>
          <cell r="H36" t="str">
            <v>Gestió Econòmico-Financera</v>
          </cell>
          <cell r="I36" t="str">
            <v>PRESIDÈNCIA I ECONOMIA</v>
          </cell>
          <cell r="J36" t="str">
            <v>PRESIDÈNCIA I ECONOMIA</v>
          </cell>
        </row>
        <row r="37">
          <cell r="A37" t="str">
            <v>SER0037</v>
          </cell>
          <cell r="B37" t="str">
            <v>Elaboració Pressupostos Grup Municipal</v>
          </cell>
          <cell r="C37" t="str">
            <v>CASADEMUNT TORRAS, JAVIER</v>
          </cell>
          <cell r="D37" t="str">
            <v>CASTRO MORAL, LLUIS</v>
          </cell>
          <cell r="E37" t="str">
            <v>TORTOLA FERNANDEZ, JOSE A.</v>
          </cell>
          <cell r="F37" t="str">
            <v>Gerència d'Economia, Empresa i Ocupació</v>
          </cell>
          <cell r="G37" t="str">
            <v>Gerència de Presidència i Economia</v>
          </cell>
          <cell r="H37" t="str">
            <v>Gestió Econòmico-Financera</v>
          </cell>
          <cell r="I37" t="str">
            <v>PRESIDÈNCIA I ECONOMIA</v>
          </cell>
          <cell r="J37" t="str">
            <v>PRESIDÈNCIA I ECONOMIA</v>
          </cell>
        </row>
        <row r="38">
          <cell r="A38" t="str">
            <v>SER0038</v>
          </cell>
          <cell r="B38" t="str">
            <v>Compres Ajuntament</v>
          </cell>
          <cell r="C38" t="str">
            <v>CASADEMUNT TORRAS, JAVIER</v>
          </cell>
          <cell r="D38" t="str">
            <v>SANTAMARIA PEREZ, GLORIA</v>
          </cell>
          <cell r="E38" t="str">
            <v>SANTAMARIA PEREZ, GLORIA</v>
          </cell>
          <cell r="F38" t="str">
            <v>Gerència de Recursos</v>
          </cell>
          <cell r="G38" t="str">
            <v>Gerència de Recursos</v>
          </cell>
          <cell r="H38" t="str">
            <v>Gestió Econòmico-Financera</v>
          </cell>
          <cell r="I38" t="str">
            <v>RECURSOS</v>
          </cell>
          <cell r="J38" t="str">
            <v>RECURSOS I ALCALDIA</v>
          </cell>
        </row>
        <row r="39">
          <cell r="A39" t="str">
            <v>SER0039</v>
          </cell>
          <cell r="B39" t="str">
            <v>Contractació</v>
          </cell>
          <cell r="C39" t="str">
            <v>RUBIO PARRA, ISABEL</v>
          </cell>
          <cell r="D39" t="str">
            <v>CASTRO MORAL, LLUIS</v>
          </cell>
          <cell r="E39" t="str">
            <v>TORTOLA FERNANDEZ, JOSE A.</v>
          </cell>
          <cell r="F39" t="str">
            <v>Gerència de Recursos</v>
          </cell>
          <cell r="G39" t="str">
            <v>Gerència de Presidència i Economia</v>
          </cell>
          <cell r="H39" t="str">
            <v>Gestió Econòmico-Financera</v>
          </cell>
          <cell r="I39" t="str">
            <v>PRESIDÈNCIA I ECONOMIA</v>
          </cell>
          <cell r="J39" t="str">
            <v>PRESIDÈNCIA I ECONOMIA</v>
          </cell>
        </row>
        <row r="40">
          <cell r="A40" t="str">
            <v>SER0039-1</v>
          </cell>
          <cell r="B40" t="str">
            <v>Contractació Pacs i Jardins</v>
          </cell>
          <cell r="C40" t="str">
            <v>LILLO ESPINOSA, ENRIQUE</v>
          </cell>
          <cell r="D40" t="str">
            <v>CASTRO MORAL, LLUIS</v>
          </cell>
          <cell r="E40" t="str">
            <v>CASTRO MORAL, LLUIS</v>
          </cell>
          <cell r="F40" t="str">
            <v>Gerència d'Hàbitat Urbà</v>
          </cell>
          <cell r="G40" t="str">
            <v>Gerència Ecologia Urbana</v>
          </cell>
          <cell r="H40" t="str">
            <v>Gestió Econòmico-Financera</v>
          </cell>
          <cell r="I40" t="str">
            <v>PRESIDÈNCIA I ECONOMIA</v>
          </cell>
          <cell r="J40" t="str">
            <v>PRESIDÈNCIA I ECONOMIA</v>
          </cell>
        </row>
        <row r="41">
          <cell r="A41" t="str">
            <v>SER0040</v>
          </cell>
          <cell r="B41" t="str">
            <v>Facturació Ajuntament (Ingresos no IMH)</v>
          </cell>
          <cell r="C41" t="str">
            <v>LILLO ESPINOSA, ENRIQUE</v>
          </cell>
          <cell r="D41" t="str">
            <v>CASTRO MORAL, LLUIS</v>
          </cell>
          <cell r="E41" t="str">
            <v>TORTOLA FERNANDEZ, JOSE A.</v>
          </cell>
          <cell r="F41" t="str">
            <v>Gerència d'Economia, Empresa i Ocupació</v>
          </cell>
          <cell r="G41" t="str">
            <v>Gerència de Presidència i Economia</v>
          </cell>
          <cell r="H41" t="str">
            <v>Gestió Econòmico-Financera</v>
          </cell>
          <cell r="I41" t="str">
            <v>PRESIDÈNCIA I ECONOMIA</v>
          </cell>
          <cell r="J41" t="str">
            <v>PRESIDÈNCIA I ECONOMIA</v>
          </cell>
        </row>
        <row r="42">
          <cell r="A42" t="str">
            <v>SER0041</v>
          </cell>
          <cell r="B42" t="str">
            <v>Gestió Inversions</v>
          </cell>
          <cell r="C42">
            <v>0</v>
          </cell>
          <cell r="D42" t="str">
            <v>CASTRO MORAL, LLUIS</v>
          </cell>
          <cell r="E42" t="str">
            <v>TORTOLA FERNANDEZ, JOSE A.</v>
          </cell>
          <cell r="F42" t="str">
            <v>Gerència d'Economia, Empresa i Ocupació</v>
          </cell>
          <cell r="G42" t="str">
            <v>Gerència de Presidència i Economia</v>
          </cell>
          <cell r="H42" t="str">
            <v>Gestió Econòmico-Financera</v>
          </cell>
          <cell r="I42" t="str">
            <v>PRESIDÈNCIA I ECONOMIA</v>
          </cell>
          <cell r="J42" t="str">
            <v>PRESIDÈNCIA I ECONOMIA</v>
          </cell>
        </row>
        <row r="43">
          <cell r="A43" t="str">
            <v>SER0042</v>
          </cell>
          <cell r="B43" t="str">
            <v>Gestió Expropiacions</v>
          </cell>
          <cell r="C43" t="str">
            <v>LILLO ESPINOSA, ENRIQUE</v>
          </cell>
          <cell r="D43" t="str">
            <v>CASTRO MORAL, LLUIS</v>
          </cell>
          <cell r="E43" t="str">
            <v>TORTOLA FERNANDEZ, JOSE A.</v>
          </cell>
          <cell r="F43" t="str">
            <v>Gerència d'Economia, Empresa i Ocupació</v>
          </cell>
          <cell r="G43" t="str">
            <v>Gerència de Presidència i Economia</v>
          </cell>
          <cell r="H43" t="str">
            <v>Gestió Econòmico-Financera</v>
          </cell>
          <cell r="I43" t="str">
            <v>PRESIDÈNCIA I ECONOMIA</v>
          </cell>
          <cell r="J43" t="str">
            <v>PRESIDÈNCIA I ECONOMIA</v>
          </cell>
        </row>
        <row r="44">
          <cell r="A44" t="str">
            <v>SER0043</v>
          </cell>
          <cell r="B44" t="str">
            <v>Tresoreria Ordenació Pagaments</v>
          </cell>
          <cell r="C44" t="str">
            <v>LLOPART MARCE, NURIA</v>
          </cell>
          <cell r="D44" t="str">
            <v>CASTRO MORAL, LLUIS</v>
          </cell>
          <cell r="E44" t="str">
            <v>TORTOLA FERNANDEZ, JOSE A.</v>
          </cell>
          <cell r="F44" t="str">
            <v>Gerència de Recursos</v>
          </cell>
          <cell r="G44" t="str">
            <v>Gerència de Presidència i Economia</v>
          </cell>
          <cell r="H44" t="str">
            <v>Gestió Econòmico-Financera</v>
          </cell>
          <cell r="I44" t="str">
            <v>PRESIDÈNCIA I ECONOMIA</v>
          </cell>
          <cell r="J44" t="str">
            <v>PRESIDÈNCIA I ECONOMIA</v>
          </cell>
        </row>
        <row r="45">
          <cell r="A45" t="str">
            <v>SER0044</v>
          </cell>
          <cell r="B45" t="str">
            <v>Subvencions i Convenis</v>
          </cell>
          <cell r="C45" t="str">
            <v>LILLO ESPINOSA, ENRIQUE</v>
          </cell>
          <cell r="D45" t="str">
            <v>SANTAMARIA PEREZ, GLORIA</v>
          </cell>
          <cell r="E45" t="str">
            <v>SANTAMARIA PEREZ, GLORIA</v>
          </cell>
          <cell r="F45" t="str">
            <v>Gerència de Recursos</v>
          </cell>
          <cell r="G45" t="str">
            <v>Gerència de Recursos</v>
          </cell>
          <cell r="H45" t="str">
            <v>Gestió Econòmico-Financera</v>
          </cell>
          <cell r="I45" t="str">
            <v>RECURSOS</v>
          </cell>
          <cell r="J45" t="str">
            <v>RECURSOS I ALCALDIA</v>
          </cell>
        </row>
        <row r="46">
          <cell r="A46" t="str">
            <v>SER0045</v>
          </cell>
          <cell r="B46" t="str">
            <v>Gestió del patrimoni</v>
          </cell>
          <cell r="C46" t="str">
            <v>CASADEMUNT TORRAS, JAVIER</v>
          </cell>
          <cell r="D46" t="str">
            <v>CASTRO MORAL, LLUIS</v>
          </cell>
          <cell r="E46" t="str">
            <v>TORTOLA FERNANDEZ, JOSE A.</v>
          </cell>
          <cell r="F46" t="str">
            <v>Gerència de Recursos</v>
          </cell>
          <cell r="G46" t="str">
            <v>Gerència de Presidència i Economia</v>
          </cell>
          <cell r="H46" t="str">
            <v>Gestió Econòmico-Financera</v>
          </cell>
          <cell r="I46" t="str">
            <v>PRESIDÈNCIA I ECONOMIA</v>
          </cell>
          <cell r="J46" t="str">
            <v>PRESIDÈNCIA I ECONOMIA</v>
          </cell>
        </row>
        <row r="47">
          <cell r="A47" t="str">
            <v>SER0046</v>
          </cell>
          <cell r="B47" t="str">
            <v>Subministraments</v>
          </cell>
          <cell r="C47" t="str">
            <v>CASTRO MORAL, LLUIS</v>
          </cell>
          <cell r="D47" t="str">
            <v>SANTAMARIA PEREZ, GLORIA</v>
          </cell>
          <cell r="E47" t="str">
            <v>SANTAMARIA PEREZ, GLORIA</v>
          </cell>
          <cell r="F47" t="str">
            <v>Gerència de Recursos</v>
          </cell>
          <cell r="G47" t="str">
            <v>Gerència de Recursos</v>
          </cell>
          <cell r="H47" t="str">
            <v>Gestió Econòmico-Financera</v>
          </cell>
          <cell r="I47" t="str">
            <v>RECURSOS</v>
          </cell>
          <cell r="J47" t="str">
            <v>RECURSOS I ALCALDIA</v>
          </cell>
        </row>
        <row r="48">
          <cell r="A48" t="str">
            <v>SER0047</v>
          </cell>
          <cell r="B48" t="str">
            <v>Manteniment i Neteja</v>
          </cell>
          <cell r="C48" t="str">
            <v>CASTRO MORAL, LLUIS</v>
          </cell>
          <cell r="D48" t="str">
            <v>SANTAMARIA PEREZ, GLORIA</v>
          </cell>
          <cell r="E48" t="str">
            <v>SANTAMARIA PEREZ, GLORIA</v>
          </cell>
          <cell r="F48" t="str">
            <v>Gerència de Recursos</v>
          </cell>
          <cell r="G48" t="str">
            <v>Gerència de Recursos</v>
          </cell>
          <cell r="H48" t="str">
            <v>Gestió Econòmico-Financera</v>
          </cell>
          <cell r="I48" t="str">
            <v>RECURSOS</v>
          </cell>
          <cell r="J48" t="str">
            <v>RECURSOS I ALCALDIA</v>
          </cell>
        </row>
        <row r="49">
          <cell r="A49" t="str">
            <v>SER0048</v>
          </cell>
          <cell r="B49" t="str">
            <v>Concesions</v>
          </cell>
          <cell r="C49" t="str">
            <v>RUBIO PARRA, ISABEL</v>
          </cell>
          <cell r="D49" t="str">
            <v>CASTRO MORAL, LLUIS</v>
          </cell>
          <cell r="E49" t="str">
            <v>TORTOLA FERNANDEZ, JOSE A.</v>
          </cell>
          <cell r="F49" t="str">
            <v>Gerència de Recursos</v>
          </cell>
          <cell r="G49" t="str">
            <v>Gerència de Presidència i Economia</v>
          </cell>
          <cell r="H49" t="str">
            <v>Gestió Econòmico-Financera</v>
          </cell>
          <cell r="I49" t="str">
            <v>PRESIDÈNCIA I ECONOMIA</v>
          </cell>
          <cell r="J49" t="str">
            <v>PRESIDÈNCIA I ECONOMIA</v>
          </cell>
        </row>
        <row r="50">
          <cell r="A50" t="str">
            <v>SER0049</v>
          </cell>
          <cell r="B50" t="str">
            <v>Nòmina SAP</v>
          </cell>
          <cell r="C50" t="str">
            <v>VARELA PINART, GEMMA</v>
          </cell>
          <cell r="D50" t="str">
            <v>PUY CASTELLS, JOSEP</v>
          </cell>
          <cell r="E50" t="str">
            <v>PUY CASTELLS, JOSEP</v>
          </cell>
          <cell r="F50" t="str">
            <v>Gerència de Recursos Humans i Organització</v>
          </cell>
          <cell r="G50" t="str">
            <v>Gerència de Recursos Humans i Organització</v>
          </cell>
          <cell r="H50" t="str">
            <v>Recursos Humans</v>
          </cell>
          <cell r="I50" t="str">
            <v>RRHH I ORGANITZACIÓ</v>
          </cell>
          <cell r="J50" t="str">
            <v>RRHH I ORGANITZACIÓ</v>
          </cell>
        </row>
        <row r="51">
          <cell r="A51" t="str">
            <v>SER0050</v>
          </cell>
          <cell r="B51" t="str">
            <v>Tramits Multiempresa (Notes)</v>
          </cell>
          <cell r="C51" t="str">
            <v>VARELA PINART, GEMMA</v>
          </cell>
          <cell r="D51" t="str">
            <v>PUY CASTELLS, JOSEP</v>
          </cell>
          <cell r="E51" t="str">
            <v>PUY CASTELLS, JOSEP</v>
          </cell>
          <cell r="F51" t="str">
            <v>Gerència de Recursos Humans i Organització</v>
          </cell>
          <cell r="G51" t="str">
            <v>Gerència de Recursos Humans i Organització</v>
          </cell>
          <cell r="H51" t="str">
            <v>Recursos Humans</v>
          </cell>
          <cell r="I51" t="str">
            <v>RRHH I ORGANITZACIÓ</v>
          </cell>
          <cell r="J51" t="str">
            <v>RRHH I ORGANITZACIÓ</v>
          </cell>
        </row>
        <row r="52">
          <cell r="A52" t="str">
            <v>SER0051</v>
          </cell>
          <cell r="B52" t="str">
            <v>Control de Presencia</v>
          </cell>
          <cell r="C52" t="str">
            <v>PUIG PONS, XAVIER</v>
          </cell>
          <cell r="D52" t="str">
            <v>PUY CASTELLS, JOSEP</v>
          </cell>
          <cell r="E52" t="str">
            <v>PUY CASTELLS, JOSEP</v>
          </cell>
          <cell r="F52" t="str">
            <v>Gerència de Recursos Humans i Organització</v>
          </cell>
          <cell r="G52" t="str">
            <v>Gerència de Recursos Humans i Organització</v>
          </cell>
          <cell r="H52" t="str">
            <v>Recursos Humans</v>
          </cell>
          <cell r="I52" t="str">
            <v>RRHH I ORGANITZACIÓ</v>
          </cell>
          <cell r="J52" t="str">
            <v>RRHH I ORGANITZACIÓ</v>
          </cell>
        </row>
        <row r="53">
          <cell r="A53" t="str">
            <v>SER0052</v>
          </cell>
          <cell r="B53" t="str">
            <v>Portal Empleat</v>
          </cell>
          <cell r="C53" t="str">
            <v>CAMA AZOZ, XAVIER</v>
          </cell>
          <cell r="D53" t="str">
            <v>PUY CASTELLS, JOSEP</v>
          </cell>
          <cell r="E53" t="str">
            <v>PUY CASTELLS, JOSEP</v>
          </cell>
          <cell r="F53" t="str">
            <v>Gerència de Recursos Humans i Organització</v>
          </cell>
          <cell r="G53" t="str">
            <v>Gerència de Recursos Humans i Organització</v>
          </cell>
          <cell r="H53" t="str">
            <v>Recursos Humans</v>
          </cell>
          <cell r="I53" t="str">
            <v>RRHH I ORGANITZACIÓ</v>
          </cell>
          <cell r="J53" t="str">
            <v>RRHH I ORGANITZACIÓ</v>
          </cell>
        </row>
        <row r="54">
          <cell r="A54" t="str">
            <v>SER0053</v>
          </cell>
          <cell r="B54" t="str">
            <v>Selecció de personal</v>
          </cell>
          <cell r="C54" t="str">
            <v>ILLAN ROURA, INES</v>
          </cell>
          <cell r="D54" t="str">
            <v>PUY CASTELLS, JOSEP</v>
          </cell>
          <cell r="E54" t="str">
            <v>PUY CASTELLS, JOSEP</v>
          </cell>
          <cell r="F54" t="str">
            <v>Gerència de Recursos Humans i Organització</v>
          </cell>
          <cell r="G54" t="str">
            <v>Gerència de Recursos Humans i Organització</v>
          </cell>
          <cell r="H54" t="str">
            <v>Recursos Humans</v>
          </cell>
          <cell r="I54" t="str">
            <v>RRHH I ORGANITZACIÓ</v>
          </cell>
          <cell r="J54" t="str">
            <v>RRHH I ORGANITZACIÓ</v>
          </cell>
        </row>
        <row r="55">
          <cell r="A55" t="str">
            <v>SER0054</v>
          </cell>
          <cell r="B55" t="str">
            <v>Organització i Administració de Personal</v>
          </cell>
          <cell r="C55" t="str">
            <v>PUY CASTELLS, JOSEP</v>
          </cell>
          <cell r="D55" t="str">
            <v>PUY CASTELLS, JOSEP</v>
          </cell>
          <cell r="E55" t="str">
            <v>PUY CASTELLS, JOSEP</v>
          </cell>
          <cell r="F55" t="str">
            <v>Gerència de Recursos Humans i Organització</v>
          </cell>
          <cell r="G55" t="str">
            <v>Gerència de Recursos Humans i Organització</v>
          </cell>
          <cell r="H55" t="str">
            <v>Recursos Humans</v>
          </cell>
          <cell r="I55" t="str">
            <v>RRHH I ORGANITZACIÓ</v>
          </cell>
          <cell r="J55" t="str">
            <v>RRHH I ORGANITZACIÓ</v>
          </cell>
        </row>
        <row r="56">
          <cell r="A56" t="str">
            <v>SER0055</v>
          </cell>
          <cell r="B56" t="str">
            <v>Desenvolupament de personal</v>
          </cell>
          <cell r="C56" t="str">
            <v>CAMA AZOZ, XAVIER</v>
          </cell>
          <cell r="D56" t="str">
            <v>PUY CASTELLS, JOSEP</v>
          </cell>
          <cell r="E56" t="str">
            <v>PUY CASTELLS, JOSEP</v>
          </cell>
          <cell r="F56" t="str">
            <v>Gerència de Recursos Humans i Organització</v>
          </cell>
          <cell r="G56" t="str">
            <v>Gerència de Recursos Humans i Organització</v>
          </cell>
          <cell r="H56" t="str">
            <v>Recursos Humans</v>
          </cell>
          <cell r="I56" t="str">
            <v>RRHH I ORGANITZACIÓ</v>
          </cell>
          <cell r="J56" t="str">
            <v>RRHH I ORGANITZACIÓ</v>
          </cell>
        </row>
        <row r="57">
          <cell r="A57" t="str">
            <v>SER0056</v>
          </cell>
          <cell r="B57" t="str">
            <v>Notaris</v>
          </cell>
          <cell r="C57" t="str">
            <v>FARRE ALBENDEA, JOAN M.</v>
          </cell>
          <cell r="D57" t="str">
            <v>SERRA FERRANDO, MARTA</v>
          </cell>
          <cell r="E57" t="str">
            <v>SERRA FERRANDO, MARTA</v>
          </cell>
          <cell r="F57" t="str">
            <v>Institut Municipal d'Hisenda de Barcelona</v>
          </cell>
          <cell r="G57" t="str">
            <v>Institut Municipal d'Hisenda de Barcelona</v>
          </cell>
          <cell r="H57" t="str">
            <v>Gestió Tributs i Recaptació (Hisenda)</v>
          </cell>
          <cell r="I57" t="str">
            <v>IMH</v>
          </cell>
          <cell r="J57" t="str">
            <v>IMH</v>
          </cell>
        </row>
        <row r="58">
          <cell r="A58" t="str">
            <v>SER0057</v>
          </cell>
          <cell r="B58" t="str">
            <v>Tributs vehicles</v>
          </cell>
          <cell r="C58" t="str">
            <v>TENES MASCORDA, JOAN</v>
          </cell>
          <cell r="D58" t="str">
            <v>SERRA FERRANDO, MARTA</v>
          </cell>
          <cell r="E58" t="str">
            <v>SERRA FERRANDO, MARTA</v>
          </cell>
          <cell r="F58" t="str">
            <v>Institut Municipal d'Hisenda de Barcelona</v>
          </cell>
          <cell r="G58" t="str">
            <v>Institut Municipal d'Hisenda de Barcelona</v>
          </cell>
          <cell r="H58" t="str">
            <v>Gestió Tributs i Recaptació (Hisenda)</v>
          </cell>
          <cell r="I58" t="str">
            <v>IMH</v>
          </cell>
          <cell r="J58" t="str">
            <v>IMH</v>
          </cell>
        </row>
        <row r="59">
          <cell r="A59" t="str">
            <v>SER0058</v>
          </cell>
          <cell r="B59" t="str">
            <v>Tributs IBI i Cadastre</v>
          </cell>
          <cell r="C59" t="str">
            <v>MIER DE TERAN PAYRO, CARMEN</v>
          </cell>
          <cell r="D59" t="str">
            <v>SERRA FERRANDO, MARTA</v>
          </cell>
          <cell r="E59" t="str">
            <v>SERRA FERRANDO, MARTA</v>
          </cell>
          <cell r="F59" t="str">
            <v>Institut Municipal d'Hisenda de Barcelona</v>
          </cell>
          <cell r="G59" t="str">
            <v>Institut Municipal d'Hisenda de Barcelona</v>
          </cell>
          <cell r="H59" t="str">
            <v>Gestió Tributs i Recaptació (Hisenda)</v>
          </cell>
          <cell r="I59" t="str">
            <v>IMH</v>
          </cell>
          <cell r="J59" t="str">
            <v>IMH</v>
          </cell>
        </row>
        <row r="60">
          <cell r="A60" t="str">
            <v>SER0059</v>
          </cell>
          <cell r="B60" t="str">
            <v>Tributs Plusvàlues</v>
          </cell>
          <cell r="C60" t="str">
            <v>MIER DE TERAN PAYRO, CARMEN</v>
          </cell>
          <cell r="D60" t="str">
            <v>SERRA FERRANDO, MARTA</v>
          </cell>
          <cell r="E60" t="str">
            <v>SERRA FERRANDO, MARTA</v>
          </cell>
          <cell r="F60" t="str">
            <v>Institut Municipal d'Hisenda de Barcelona</v>
          </cell>
          <cell r="G60" t="str">
            <v>Institut Municipal d'Hisenda de Barcelona</v>
          </cell>
          <cell r="H60" t="str">
            <v>Gestió Tributs i Recaptació (Hisenda)</v>
          </cell>
          <cell r="I60" t="str">
            <v>IMH</v>
          </cell>
          <cell r="J60" t="str">
            <v>IMH</v>
          </cell>
        </row>
        <row r="61">
          <cell r="A61" t="str">
            <v>SER0060</v>
          </cell>
          <cell r="B61" t="str">
            <v>Tributs IAE</v>
          </cell>
          <cell r="C61" t="str">
            <v>NIVELA ALOS, CONXITA</v>
          </cell>
          <cell r="D61" t="str">
            <v>SERRA FERRANDO, MARTA</v>
          </cell>
          <cell r="E61" t="str">
            <v>SERRA FERRANDO, MARTA</v>
          </cell>
          <cell r="F61" t="str">
            <v>Institut Municipal d'Hisenda de Barcelona</v>
          </cell>
          <cell r="G61" t="str">
            <v>Institut Municipal d'Hisenda de Barcelona</v>
          </cell>
          <cell r="H61" t="str">
            <v>Gestió Tributs i Recaptació (Hisenda)</v>
          </cell>
          <cell r="I61" t="str">
            <v>IMH</v>
          </cell>
          <cell r="J61" t="str">
            <v>IMH</v>
          </cell>
        </row>
        <row r="62">
          <cell r="A62" t="str">
            <v>SER0061</v>
          </cell>
          <cell r="B62" t="str">
            <v>Tributs Residus</v>
          </cell>
          <cell r="C62" t="str">
            <v>NIVELA ALOS, CONXITA</v>
          </cell>
          <cell r="D62" t="str">
            <v>SERRA FERRANDO, MARTA</v>
          </cell>
          <cell r="E62" t="str">
            <v>SERRA FERRANDO, MARTA</v>
          </cell>
          <cell r="F62" t="str">
            <v>Institut Municipal d'Hisenda de Barcelona</v>
          </cell>
          <cell r="G62" t="str">
            <v>Institut Municipal d'Hisenda de Barcelona</v>
          </cell>
          <cell r="H62" t="str">
            <v>Gestió Tributs i Recaptació (Hisenda)</v>
          </cell>
          <cell r="I62" t="str">
            <v>IMH</v>
          </cell>
          <cell r="J62" t="str">
            <v>IMH</v>
          </cell>
        </row>
        <row r="63">
          <cell r="A63" t="str">
            <v>SER0062</v>
          </cell>
          <cell r="B63" t="str">
            <v>Tributs Guals i vetlladors (Padró)</v>
          </cell>
          <cell r="C63" t="str">
            <v>SOLDEVILA GUELL, JOSEP</v>
          </cell>
          <cell r="D63" t="str">
            <v>SERRA FERRANDO, MARTA</v>
          </cell>
          <cell r="E63" t="str">
            <v>SERRA FERRANDO, MARTA</v>
          </cell>
          <cell r="F63" t="str">
            <v>Institut Municipal d'Hisenda de Barcelona</v>
          </cell>
          <cell r="G63" t="str">
            <v>Institut Municipal d'Hisenda de Barcelona</v>
          </cell>
          <cell r="H63" t="str">
            <v>Gestió Tributs i Recaptació (Hisenda)</v>
          </cell>
          <cell r="I63" t="str">
            <v>IMH</v>
          </cell>
          <cell r="J63" t="str">
            <v>IMH</v>
          </cell>
        </row>
        <row r="64">
          <cell r="A64" t="str">
            <v>SER0063</v>
          </cell>
          <cell r="B64" t="str">
            <v>Contribuent</v>
          </cell>
          <cell r="C64" t="str">
            <v>ANTON SANTOS, JOSEP LLUI</v>
          </cell>
          <cell r="D64" t="str">
            <v>SERRA FERRANDO, MARTA</v>
          </cell>
          <cell r="E64" t="str">
            <v>SERRA FERRANDO, MARTA</v>
          </cell>
          <cell r="F64" t="str">
            <v>Institut Municipal d'Hisenda de Barcelona</v>
          </cell>
          <cell r="G64" t="str">
            <v>Institut Municipal d'Hisenda de Barcelona</v>
          </cell>
          <cell r="H64" t="str">
            <v>Gestió Tributs i Recaptació (Hisenda)</v>
          </cell>
          <cell r="I64" t="str">
            <v>IMH</v>
          </cell>
          <cell r="J64" t="str">
            <v>IMH</v>
          </cell>
        </row>
        <row r="65">
          <cell r="A65" t="str">
            <v>SER0064</v>
          </cell>
          <cell r="B65" t="str">
            <v>Recaptació</v>
          </cell>
          <cell r="C65" t="str">
            <v>MARCE PUJOL, ALEXANDRE</v>
          </cell>
          <cell r="D65" t="str">
            <v>SERRA FERRANDO, MARTA</v>
          </cell>
          <cell r="E65" t="str">
            <v>SERRA FERRANDO, MARTA</v>
          </cell>
          <cell r="F65" t="str">
            <v>Institut Municipal d'Hisenda de Barcelona</v>
          </cell>
          <cell r="G65" t="str">
            <v>Institut Municipal d'Hisenda de Barcelona</v>
          </cell>
          <cell r="H65" t="str">
            <v>Gestió Tributs i Recaptació (Hisenda)</v>
          </cell>
          <cell r="I65" t="str">
            <v>IMH</v>
          </cell>
          <cell r="J65" t="str">
            <v>IMH</v>
          </cell>
        </row>
        <row r="66">
          <cell r="A66" t="str">
            <v>SER0065</v>
          </cell>
          <cell r="B66" t="str">
            <v>Passarel·la de pagament</v>
          </cell>
          <cell r="C66" t="str">
            <v>FARRE ALBENDEA, JOAN M.</v>
          </cell>
          <cell r="D66" t="str">
            <v>TRIAS JUNCOSA, JAUME</v>
          </cell>
          <cell r="E66" t="str">
            <v>TRIAS JUNCOSA, JAUME</v>
          </cell>
          <cell r="F66" t="str">
            <v>Institut Municipal d'Hisenda de Barcelona</v>
          </cell>
          <cell r="G66" t="str">
            <v>Institut Municipal d'Hisenda de Barcelona</v>
          </cell>
          <cell r="H66" t="str">
            <v>Atenció al Ciutadà</v>
          </cell>
          <cell r="I66" t="str">
            <v>SERVEIS COMUNS ADMINISTRACIÓ ELECTRÓNICA</v>
          </cell>
          <cell r="J66" t="str">
            <v>TRAMITACIÓ, PORTAL I CARPETES</v>
          </cell>
        </row>
        <row r="67">
          <cell r="A67" t="str">
            <v>SER0066</v>
          </cell>
          <cell r="B67" t="str">
            <v>Inspeccions, Liquidacions, autoliquidacions i facturació</v>
          </cell>
          <cell r="C67" t="str">
            <v>FARRE ALBENDEA, JOAN M.</v>
          </cell>
          <cell r="D67" t="str">
            <v>SERRA FERRANDO, MARTA</v>
          </cell>
          <cell r="E67" t="str">
            <v>SERRA FERRANDO, MARTA</v>
          </cell>
          <cell r="F67" t="str">
            <v>Institut Municipal d'Hisenda de Barcelona</v>
          </cell>
          <cell r="G67" t="str">
            <v>Institut Municipal d'Hisenda de Barcelona</v>
          </cell>
          <cell r="H67" t="str">
            <v>Gestió Tributs i Recaptació (Hisenda)</v>
          </cell>
          <cell r="I67" t="str">
            <v>IMH</v>
          </cell>
          <cell r="J67" t="str">
            <v>IMH</v>
          </cell>
        </row>
        <row r="68">
          <cell r="A68" t="str">
            <v>SER0067</v>
          </cell>
          <cell r="B68" t="str">
            <v>Embargaments</v>
          </cell>
          <cell r="C68" t="str">
            <v>GOMEZ VILLADANGOS, JOSE</v>
          </cell>
          <cell r="D68" t="str">
            <v>SERRA FERRANDO, MARTA</v>
          </cell>
          <cell r="E68" t="str">
            <v>SERRA FERRANDO, MARTA</v>
          </cell>
          <cell r="F68" t="str">
            <v>Institut Municipal d'Hisenda de Barcelona</v>
          </cell>
          <cell r="G68" t="str">
            <v>Institut Municipal d'Hisenda de Barcelona</v>
          </cell>
          <cell r="H68" t="str">
            <v>Gestió Tributs i Recaptació (Hisenda)</v>
          </cell>
          <cell r="I68" t="str">
            <v>IMH</v>
          </cell>
          <cell r="J68" t="str">
            <v>IMH</v>
          </cell>
        </row>
        <row r="69">
          <cell r="A69" t="str">
            <v>SER0068</v>
          </cell>
          <cell r="B69" t="str">
            <v>Gestió Sancions</v>
          </cell>
          <cell r="C69" t="str">
            <v>ALEMANY SERRA, FRANCESC</v>
          </cell>
          <cell r="D69" t="str">
            <v>SERRA FERRANDO, MARTA</v>
          </cell>
          <cell r="E69" t="str">
            <v>SERRA FERRANDO, MARTA</v>
          </cell>
          <cell r="F69" t="str">
            <v>Institut Municipal d'Hisenda de Barcelona</v>
          </cell>
          <cell r="G69" t="str">
            <v>Institut Municipal d'Hisenda de Barcelona</v>
          </cell>
          <cell r="H69" t="str">
            <v>Gestió Tributs i Recaptació (Hisenda)</v>
          </cell>
          <cell r="I69" t="str">
            <v>IMH</v>
          </cell>
          <cell r="J69" t="str">
            <v>IMH</v>
          </cell>
        </row>
        <row r="70">
          <cell r="A70" t="str">
            <v>SER0069</v>
          </cell>
          <cell r="B70" t="str">
            <v>Arxiu d'imatges digitalitzades</v>
          </cell>
          <cell r="C70" t="str">
            <v>RIBAS IBAÑEZ, FRANCESC</v>
          </cell>
          <cell r="D70" t="str">
            <v>SERRA FERRANDO, MARTA</v>
          </cell>
          <cell r="E70" t="str">
            <v>SERRA FERRANDO, MARTA</v>
          </cell>
          <cell r="F70" t="str">
            <v>Institut Municipal d'Hisenda de Barcelona</v>
          </cell>
          <cell r="G70" t="str">
            <v>Institut Municipal d'Hisenda de Barcelona</v>
          </cell>
          <cell r="H70" t="str">
            <v>Gestió Tributs i Recaptació (Hisenda)</v>
          </cell>
          <cell r="I70" t="str">
            <v>IMH</v>
          </cell>
          <cell r="J70" t="str">
            <v>IMH</v>
          </cell>
        </row>
        <row r="71">
          <cell r="A71" t="str">
            <v>SER0070</v>
          </cell>
          <cell r="B71" t="str">
            <v>Notificacions electróniques</v>
          </cell>
          <cell r="C71" t="str">
            <v>ALEMANY SERRA, FRANCESC</v>
          </cell>
          <cell r="D71" t="str">
            <v>TRIAS JUNCOSA, JAUME</v>
          </cell>
          <cell r="E71" t="str">
            <v>TRIAS JUNCOSA, JAUME</v>
          </cell>
          <cell r="F71" t="str">
            <v>Institut Municipal d'Hisenda de Barcelona</v>
          </cell>
          <cell r="G71" t="str">
            <v>Institut Municipal d'Hisenda de Barcelona</v>
          </cell>
          <cell r="H71" t="str">
            <v>Atenció al Ciutadà</v>
          </cell>
          <cell r="I71" t="str">
            <v>SERVEIS COMUNS ADMINISTRACIÓ ELECTRÓNICA</v>
          </cell>
          <cell r="J71" t="str">
            <v>TRAMITACIÓ, PORTAL I CARPETES</v>
          </cell>
        </row>
        <row r="72">
          <cell r="A72" t="str">
            <v>SER0071</v>
          </cell>
          <cell r="B72" t="str">
            <v>Aplicatiu PDA GUB</v>
          </cell>
          <cell r="C72" t="str">
            <v>LARA ARANA, NURIA</v>
          </cell>
          <cell r="D72" t="str">
            <v>TORTOLA FERNANDEZ, JOSE A.</v>
          </cell>
          <cell r="E72" t="str">
            <v>CLOTET CIRUELO, JOSEP</v>
          </cell>
          <cell r="F72" t="str">
            <v>Gerència de Prevenció, Seguretat i Mobilitat</v>
          </cell>
          <cell r="G72" t="str">
            <v>Gerència de Seguretat i Prevenció</v>
          </cell>
          <cell r="H72" t="str">
            <v>Espai Urbà</v>
          </cell>
          <cell r="I72" t="str">
            <v>SEGURETAT I PREVENCIÓ</v>
          </cell>
          <cell r="J72" t="str">
            <v>SEGURETAT I PREVENCIÓ</v>
          </cell>
        </row>
        <row r="73">
          <cell r="A73" t="str">
            <v>SER0072</v>
          </cell>
          <cell r="B73" t="str">
            <v>Oficines d'Habitatge</v>
          </cell>
          <cell r="C73">
            <v>0</v>
          </cell>
          <cell r="D73" t="str">
            <v>TORTOLA FERNANDEZ, JOSE A.</v>
          </cell>
          <cell r="E73" t="str">
            <v>JIMENEZ ORANTES, PACO</v>
          </cell>
          <cell r="F73" t="str">
            <v>Gerència d'Hàbitat Urbà</v>
          </cell>
          <cell r="G73" t="str">
            <v>Gerència de Drets Socials</v>
          </cell>
          <cell r="H73" t="str">
            <v>Espai Urbà</v>
          </cell>
          <cell r="I73" t="str">
            <v>ECOLOGIA URBANA. URBANISME</v>
          </cell>
          <cell r="J73" t="str">
            <v>ECOLOGIA URBANA. URBANISME</v>
          </cell>
        </row>
        <row r="74">
          <cell r="A74" t="str">
            <v>SER0073</v>
          </cell>
          <cell r="B74" t="str">
            <v>Inspeccions</v>
          </cell>
          <cell r="C74" t="str">
            <v>SOLA PUY, ALFRED</v>
          </cell>
          <cell r="D74" t="str">
            <v>TORTOLA FERNANDEZ, JOSE A.</v>
          </cell>
          <cell r="E74" t="str">
            <v>GUILLEN BELLIDO, JOSÉ MIGUEL</v>
          </cell>
          <cell r="F74" t="str">
            <v>Gerència d'Hàbitat Urbà</v>
          </cell>
          <cell r="G74" t="str">
            <v>Gerència Ecologia Urbana</v>
          </cell>
          <cell r="H74" t="str">
            <v>Espai Urbà</v>
          </cell>
          <cell r="I74" t="str">
            <v>ECOLOGIA URBANA. URBANISME</v>
          </cell>
          <cell r="J74" t="str">
            <v>ECOLOGIA URBANA. URBANISME</v>
          </cell>
        </row>
        <row r="75">
          <cell r="A75" t="str">
            <v>SER0074</v>
          </cell>
          <cell r="B75" t="str">
            <v>Expedient Electrònic - OEP - GUB</v>
          </cell>
          <cell r="C75" t="str">
            <v>Arias Lopez, Laura</v>
          </cell>
          <cell r="D75" t="str">
            <v>TORTOLA FERNANDEZ, JOSE A.</v>
          </cell>
          <cell r="E75" t="str">
            <v>CLOTET CIRUELO, JOSEP</v>
          </cell>
          <cell r="F75" t="str">
            <v>Gerència de Prevenció, Seguretat i Mobilitat</v>
          </cell>
          <cell r="G75" t="str">
            <v>Gerència de Seguretat i Prevenció</v>
          </cell>
          <cell r="H75" t="str">
            <v>Espai Urbà</v>
          </cell>
          <cell r="I75" t="str">
            <v>SEGURETAT I PREVENCIÓ</v>
          </cell>
          <cell r="J75" t="str">
            <v>SEGURETAT I PREVENCIÓ</v>
          </cell>
        </row>
        <row r="76">
          <cell r="A76" t="str">
            <v>SER0075</v>
          </cell>
          <cell r="B76" t="str">
            <v>Expedient Electrònic - Obres</v>
          </cell>
          <cell r="C76" t="str">
            <v>SOLA PUY, ALFRED</v>
          </cell>
          <cell r="D76" t="str">
            <v>TORTOLA FERNANDEZ, JOSE A.</v>
          </cell>
          <cell r="E76" t="str">
            <v>GUILLEN BELLIDO, JOSÉ MIGUEL</v>
          </cell>
          <cell r="F76" t="str">
            <v>Gerència d'Hàbitat Urbà</v>
          </cell>
          <cell r="G76" t="str">
            <v>Gerència Ecologia Urbana</v>
          </cell>
          <cell r="H76" t="str">
            <v>Espai Urbà</v>
          </cell>
          <cell r="I76" t="str">
            <v>ECOLOGIA URBANA. URBANISME</v>
          </cell>
          <cell r="J76" t="str">
            <v>ECOLOGIA URBANA. URBANISME</v>
          </cell>
        </row>
        <row r="77">
          <cell r="A77" t="str">
            <v>SER0076</v>
          </cell>
          <cell r="B77" t="str">
            <v>Gestió Accidents de la GUB</v>
          </cell>
          <cell r="C77" t="str">
            <v>VALDIVIELSO POZA, YOLANDA</v>
          </cell>
          <cell r="D77" t="str">
            <v>TORTOLA FERNANDEZ, JOSE A.</v>
          </cell>
          <cell r="E77" t="str">
            <v>CLOTET CIRUELO, JOSEP</v>
          </cell>
          <cell r="F77" t="str">
            <v>Gerència de Prevenció, Seguretat i Mobilitat</v>
          </cell>
          <cell r="G77" t="str">
            <v>Gerència de Seguretat i Prevenció</v>
          </cell>
          <cell r="H77" t="str">
            <v>Espai Urbà</v>
          </cell>
          <cell r="I77" t="str">
            <v>SEGURETAT I PREVENCIÓ</v>
          </cell>
          <cell r="J77" t="str">
            <v>SEGURETAT I PREVENCIÓ</v>
          </cell>
        </row>
        <row r="78">
          <cell r="A78" t="str">
            <v>SER0077</v>
          </cell>
          <cell r="B78" t="str">
            <v>Mapa d'Ocupació de la Via Pública</v>
          </cell>
          <cell r="C78" t="str">
            <v>VALDIVIELSO POZA, YOLANDA</v>
          </cell>
          <cell r="D78" t="str">
            <v>TORTOLA FERNANDEZ, JOSE A.</v>
          </cell>
          <cell r="E78" t="str">
            <v>CLOTET CIRUELO, JOSEP</v>
          </cell>
          <cell r="F78" t="str">
            <v>Gerència de Prevenció, Seguretat i Mobilitat</v>
          </cell>
          <cell r="G78" t="str">
            <v>Gerència Ecologia Urbana</v>
          </cell>
          <cell r="H78" t="str">
            <v>Espai Urbà</v>
          </cell>
          <cell r="I78" t="str">
            <v>ECOLOGIA URBANA. URBANISME</v>
          </cell>
          <cell r="J78" t="str">
            <v>ECOLOGIA URBANA. URBANISME</v>
          </cell>
        </row>
        <row r="79">
          <cell r="A79" t="str">
            <v>SER0078</v>
          </cell>
          <cell r="B79" t="str">
            <v>Aparcament Àrea Verda</v>
          </cell>
          <cell r="C79" t="str">
            <v>VENTURA AIXA, INMACULADA</v>
          </cell>
          <cell r="D79" t="str">
            <v>TORTOLA FERNANDEZ, JOSE A.</v>
          </cell>
          <cell r="E79" t="str">
            <v>CLOTET CIRUELO, JOSEP</v>
          </cell>
          <cell r="F79" t="str">
            <v>Gerència de Prevenció, Seguretat i Mobilitat</v>
          </cell>
          <cell r="G79" t="str">
            <v>Gerència de Seguretat i Prevenció</v>
          </cell>
          <cell r="H79" t="str">
            <v>Espai Urbà</v>
          </cell>
          <cell r="I79" t="str">
            <v>ECOLOGIA URBANA. MOBILITAT I INFRASTRUCTURES</v>
          </cell>
          <cell r="J79" t="str">
            <v>ECOLOGIA URBANA. MOBILITAT I INFRASTRUCTURES</v>
          </cell>
        </row>
        <row r="80">
          <cell r="A80" t="str">
            <v>SER0079</v>
          </cell>
          <cell r="B80" t="str">
            <v>Gestió de personal de la GUB</v>
          </cell>
          <cell r="C80" t="str">
            <v>RAMIS JUAN, MONTSERRAT</v>
          </cell>
          <cell r="D80" t="str">
            <v>TORTOLA FERNANDEZ, JOSE A.</v>
          </cell>
          <cell r="E80" t="str">
            <v>CLOTET CIRUELO, JOSEP</v>
          </cell>
          <cell r="F80" t="str">
            <v>Gerència de Prevenció, Seguretat i Mobilitat</v>
          </cell>
          <cell r="G80" t="str">
            <v>Gerència de Seguretat i Prevenció</v>
          </cell>
          <cell r="H80" t="str">
            <v>Espai Urbà</v>
          </cell>
          <cell r="I80" t="str">
            <v>SEGURETAT I PREVENCIÓ</v>
          </cell>
          <cell r="J80" t="str">
            <v>SEGURETAT I PREVENCIÓ</v>
          </cell>
        </row>
        <row r="81">
          <cell r="A81" t="str">
            <v>SER0080</v>
          </cell>
          <cell r="B81" t="str">
            <v>Gestió de les sancions de trànsit de la GUB (Galileo)</v>
          </cell>
          <cell r="C81" t="str">
            <v>ALVAREZ ALVAREZ, M. AMELIA</v>
          </cell>
          <cell r="D81" t="str">
            <v>TORTOLA FERNANDEZ, JOSE A.</v>
          </cell>
          <cell r="E81" t="str">
            <v>CLOTET CIRUELO, JOSEP</v>
          </cell>
          <cell r="F81" t="str">
            <v>Gerència de Prevenció, Seguretat i Mobilitat</v>
          </cell>
          <cell r="G81" t="str">
            <v>Gerència de Seguretat i Prevenció</v>
          </cell>
          <cell r="H81" t="str">
            <v>Espai Urbà</v>
          </cell>
          <cell r="I81" t="str">
            <v>SEGURETAT I PREVENCIÓ</v>
          </cell>
          <cell r="J81" t="str">
            <v>SEGURETAT I PREVENCIÓ</v>
          </cell>
        </row>
        <row r="82">
          <cell r="A82" t="str">
            <v>SER0081</v>
          </cell>
          <cell r="B82" t="str">
            <v>Emergències a la Via Pública</v>
          </cell>
          <cell r="C82" t="str">
            <v>LOSADA TELLO, MANUEL DE</v>
          </cell>
          <cell r="D82" t="str">
            <v>TORTOLA FERNANDEZ, JOSE A.</v>
          </cell>
          <cell r="E82" t="str">
            <v>CLOTET CIRUELO, JOSEP</v>
          </cell>
          <cell r="F82" t="str">
            <v>Gerència de Prevenció, Seguretat i Mobilitat</v>
          </cell>
          <cell r="G82" t="str">
            <v>Gerència de Seguretat i Prevenció</v>
          </cell>
          <cell r="H82" t="str">
            <v>Espai Urbà</v>
          </cell>
          <cell r="I82" t="str">
            <v>SEGURETAT I PREVENCIÓ</v>
          </cell>
          <cell r="J82" t="str">
            <v>SEGURETAT I PREVENCIÓ</v>
          </cell>
        </row>
        <row r="83">
          <cell r="A83" t="str">
            <v>SER0082</v>
          </cell>
          <cell r="B83" t="str">
            <v>Transports Especials</v>
          </cell>
          <cell r="C83" t="str">
            <v>GARCIA GONZALEZ, JOSEP</v>
          </cell>
          <cell r="D83" t="str">
            <v>TORTOLA FERNANDEZ, JOSE A.</v>
          </cell>
          <cell r="E83" t="str">
            <v>CLOTET CIRUELO, JOSEP</v>
          </cell>
          <cell r="F83" t="str">
            <v>Gerència de Prevenció, Seguretat i Mobilitat</v>
          </cell>
          <cell r="G83" t="str">
            <v>Gerència de Seguretat i Prevenció</v>
          </cell>
          <cell r="H83" t="str">
            <v>Espai Urbà</v>
          </cell>
          <cell r="I83" t="str">
            <v>SEGURETAT I PREVENCIÓ</v>
          </cell>
          <cell r="J83" t="str">
            <v>SEGURETAT I PREVENCIÓ</v>
          </cell>
        </row>
        <row r="84">
          <cell r="A84" t="str">
            <v>SER0083</v>
          </cell>
          <cell r="B84" t="e">
            <v>#N/A</v>
          </cell>
          <cell r="C84" t="str">
            <v>MARCH COROMINAS, MERCEDES</v>
          </cell>
          <cell r="D84" t="str">
            <v>TORTOLA FERNANDEZ, JOSE A.</v>
          </cell>
          <cell r="E84" t="e">
            <v>#N/A</v>
          </cell>
          <cell r="F84" t="str">
            <v>Gerència de Recursos</v>
          </cell>
          <cell r="G84" t="e">
            <v>#N/A</v>
          </cell>
          <cell r="H84" t="str">
            <v>Espai Urbà</v>
          </cell>
          <cell r="I84" t="e">
            <v>#N/A</v>
          </cell>
          <cell r="J84" t="str">
            <v>ECOLOGIA URBANA. URBANISME</v>
          </cell>
        </row>
        <row r="85">
          <cell r="A85" t="str">
            <v>SER0084</v>
          </cell>
          <cell r="B85" t="str">
            <v>Paisatge Urbà i Publicitat</v>
          </cell>
          <cell r="C85" t="str">
            <v>SOLA PUY, ALFRED</v>
          </cell>
          <cell r="D85" t="str">
            <v>TORTOLA FERNANDEZ, JOSE A.</v>
          </cell>
          <cell r="E85" t="str">
            <v>GUILLEN BELLIDO, JOSÉ MIGUEL</v>
          </cell>
          <cell r="F85" t="str">
            <v>Gerència d'Hàbitat Urbà</v>
          </cell>
          <cell r="G85" t="str">
            <v>Gerència Ecologia Urbana</v>
          </cell>
          <cell r="H85" t="str">
            <v>Espai Urbà</v>
          </cell>
          <cell r="I85" t="str">
            <v>ECOLOGIA URBANA. URBANISME</v>
          </cell>
          <cell r="J85" t="str">
            <v>ECOLOGIA URBANA. URBANISME</v>
          </cell>
        </row>
        <row r="86">
          <cell r="A86" t="str">
            <v>SER0085</v>
          </cell>
          <cell r="B86" t="str">
            <v>Natura Aigua</v>
          </cell>
          <cell r="C86" t="str">
            <v>Otero Escribano, Fernando</v>
          </cell>
          <cell r="D86" t="str">
            <v>TORTOLA FERNANDEZ, JOSE A.</v>
          </cell>
          <cell r="E86" t="str">
            <v>CIRERA GONZALEZ, JORDI</v>
          </cell>
          <cell r="F86" t="str">
            <v>Gerència d'Hàbitat Urbà</v>
          </cell>
          <cell r="G86" t="str">
            <v>Gerència Ecologia Urbana</v>
          </cell>
          <cell r="H86" t="str">
            <v>Espai Urbà</v>
          </cell>
          <cell r="I86" t="str">
            <v>ECOLOGIA URBANA. MEDI AMBIENT I SERVEIS URBANS</v>
          </cell>
          <cell r="J86" t="str">
            <v>ECOLOGIA URBANA. MEDI AMBIENT I SERVEIS URBANS</v>
          </cell>
        </row>
        <row r="87">
          <cell r="A87" t="str">
            <v>SER0086</v>
          </cell>
          <cell r="B87" t="str">
            <v>Natura Espais Verds</v>
          </cell>
          <cell r="C87" t="str">
            <v>Otero Escribano, Fernando</v>
          </cell>
          <cell r="D87" t="str">
            <v>TORTOLA FERNANDEZ, JOSE A.</v>
          </cell>
          <cell r="E87" t="str">
            <v>CIRERA GONZALEZ, JORDI</v>
          </cell>
          <cell r="F87" t="str">
            <v>Gerència d'Hàbitat Urbà</v>
          </cell>
          <cell r="G87" t="str">
            <v>Gerència Ecologia Urbana</v>
          </cell>
          <cell r="H87" t="str">
            <v>Espai Urbà</v>
          </cell>
          <cell r="I87" t="str">
            <v>ECOLOGIA URBANA. MEDI AMBIENT I SERVEIS URBANS</v>
          </cell>
          <cell r="J87" t="str">
            <v>ECOLOGIA URBANA. MEDI AMBIENT I SERVEIS URBANS</v>
          </cell>
        </row>
        <row r="88">
          <cell r="A88" t="str">
            <v>SER0087</v>
          </cell>
          <cell r="B88" t="str">
            <v>Natura Neteja</v>
          </cell>
          <cell r="C88" t="str">
            <v>Otero Escribano, Fernando</v>
          </cell>
          <cell r="D88" t="str">
            <v>TORTOLA FERNANDEZ, JOSE A.</v>
          </cell>
          <cell r="E88" t="str">
            <v>CIRERA GONZALEZ, JORDI</v>
          </cell>
          <cell r="F88" t="str">
            <v>Gerència d'Hàbitat Urbà</v>
          </cell>
          <cell r="G88" t="str">
            <v>Gerència Ecologia Urbana</v>
          </cell>
          <cell r="H88" t="str">
            <v>Espai Urbà</v>
          </cell>
          <cell r="I88" t="str">
            <v>ECOLOGIA URBANA. MEDI AMBIENT I SERVEIS URBANS</v>
          </cell>
          <cell r="J88" t="str">
            <v>ECOLOGIA URBANA. MEDI AMBIENT I SERVEIS URBANS</v>
          </cell>
        </row>
        <row r="89">
          <cell r="A89" t="str">
            <v>SER0088</v>
          </cell>
          <cell r="B89" t="str">
            <v>Natura Norma Granada</v>
          </cell>
          <cell r="C89" t="str">
            <v>Otero Escribano, Fernando</v>
          </cell>
          <cell r="D89" t="str">
            <v>TORTOLA FERNANDEZ, JOSE A.</v>
          </cell>
          <cell r="E89" t="str">
            <v>CIRERA GONZALEZ, JORDI</v>
          </cell>
          <cell r="F89" t="str">
            <v>Gerència d'Hàbitat Urbà</v>
          </cell>
          <cell r="G89" t="str">
            <v>Gerència Ecologia Urbana</v>
          </cell>
          <cell r="H89" t="str">
            <v>Espai Urbà</v>
          </cell>
          <cell r="I89" t="str">
            <v>ECOLOGIA URBANA. MEDI AMBIENT I SERVEIS URBANS</v>
          </cell>
          <cell r="J89" t="str">
            <v>ECOLOGIA URBANA. MEDI AMBIENT I SERVEIS URBANS</v>
          </cell>
        </row>
        <row r="90">
          <cell r="A90" t="str">
            <v>SER0089</v>
          </cell>
          <cell r="B90" t="str">
            <v>Gestió Pavimentació (Pavinform)</v>
          </cell>
          <cell r="C90" t="str">
            <v>Otero Escribano, Fernando</v>
          </cell>
          <cell r="D90" t="str">
            <v>TORTOLA FERNANDEZ, JOSE A.</v>
          </cell>
          <cell r="E90" t="str">
            <v>ORTUÑO RIBE, JORDI</v>
          </cell>
          <cell r="F90" t="str">
            <v>Gerència d'Hàbitat Urbà</v>
          </cell>
          <cell r="G90" t="str">
            <v>Gerència Ecologia Urbana</v>
          </cell>
          <cell r="H90" t="str">
            <v>Espai Urbà</v>
          </cell>
          <cell r="I90" t="str">
            <v>ECOLOGIA URBANA. MOBILITAT I INFRASTRUCTURES</v>
          </cell>
          <cell r="J90" t="str">
            <v>ECOLOGIA URBANA. MEDI AMBIENT I SERVEIS URBANS</v>
          </cell>
        </row>
        <row r="91">
          <cell r="A91" t="str">
            <v>SER0090</v>
          </cell>
          <cell r="B91" t="str">
            <v>Natura Inversions</v>
          </cell>
          <cell r="C91" t="str">
            <v>Otero Escribano, Fernando</v>
          </cell>
          <cell r="D91" t="str">
            <v>TORTOLA FERNANDEZ, JOSE A.</v>
          </cell>
          <cell r="E91" t="str">
            <v>ORTUÑO RIBE, JORDI</v>
          </cell>
          <cell r="F91" t="str">
            <v>Gerència d'Hàbitat Urbà</v>
          </cell>
          <cell r="G91" t="str">
            <v>Gerència Ecologia Urbana</v>
          </cell>
          <cell r="H91" t="str">
            <v>Espai Urbà</v>
          </cell>
          <cell r="I91" t="str">
            <v>ECOLOGIA URBANA. MOBILITAT I INFRASTRUCTURES</v>
          </cell>
          <cell r="J91" t="str">
            <v>ECOLOGIA URBANA. MEDI AMBIENT I SERVEIS URBANS</v>
          </cell>
        </row>
        <row r="92">
          <cell r="A92" t="str">
            <v>SER0091</v>
          </cell>
          <cell r="B92" t="str">
            <v>Catàleg Patrimoni, Monuments i Certificacions</v>
          </cell>
          <cell r="C92" t="str">
            <v>GARCIA GONZALEZ, JOSEP</v>
          </cell>
          <cell r="D92" t="str">
            <v>TORTOLA FERNANDEZ, JOSE A.</v>
          </cell>
          <cell r="E92" t="str">
            <v>GUILLEN BELLIDO, JOSÉ MIGUEL</v>
          </cell>
          <cell r="F92" t="str">
            <v>Gerència d'Hàbitat Urbà</v>
          </cell>
          <cell r="G92" t="str">
            <v>Gerència Ecologia Urbana</v>
          </cell>
          <cell r="H92" t="str">
            <v>Espai Urbà</v>
          </cell>
          <cell r="I92" t="str">
            <v>ECOLOGIA URBANA. URBANISME</v>
          </cell>
          <cell r="J92" t="str">
            <v>ECOLOGIA URBANA. URBANISME</v>
          </cell>
        </row>
        <row r="93">
          <cell r="A93" t="str">
            <v>SER0092</v>
          </cell>
          <cell r="B93" t="str">
            <v>Gestió, Informació i Publicació d'obres municipals</v>
          </cell>
          <cell r="C93" t="str">
            <v>Otero Escribano, Fernando</v>
          </cell>
          <cell r="D93" t="str">
            <v>TORTOLA FERNANDEZ, JOSE A.</v>
          </cell>
          <cell r="E93" t="str">
            <v>ORTUÑO RIBE, JORGE</v>
          </cell>
          <cell r="F93" t="str">
            <v>Gerència d'Hàbitat Urbà</v>
          </cell>
          <cell r="G93" t="str">
            <v>Gerència Ecologia Urbana</v>
          </cell>
          <cell r="H93" t="str">
            <v>Espai Urbà</v>
          </cell>
          <cell r="I93" t="str">
            <v>ECOLOGIA URBANA. MOBILITAT I INFRASTRUCTURES</v>
          </cell>
          <cell r="J93" t="str">
            <v>ECOLOGIA URBANA. MOBILITAT I INFRASTRUCTURES</v>
          </cell>
        </row>
        <row r="94">
          <cell r="A94" t="str">
            <v>SER0093</v>
          </cell>
          <cell r="B94" t="str">
            <v>CIEP</v>
          </cell>
          <cell r="C94" t="str">
            <v>Otero Escribano, Fernando</v>
          </cell>
          <cell r="D94" t="str">
            <v>TORTOLA FERNANDEZ, JOSE A.</v>
          </cell>
          <cell r="E94" t="str">
            <v>CIRERA GONZALES, JORDI</v>
          </cell>
          <cell r="F94" t="str">
            <v>Gerència d'Hàbitat Urbà</v>
          </cell>
          <cell r="G94" t="str">
            <v>Gerència Ecologia Urbana</v>
          </cell>
          <cell r="H94" t="str">
            <v>Espai Urbà</v>
          </cell>
          <cell r="I94" t="str">
            <v>ECOLOGIA URBANA. URBANISME</v>
          </cell>
          <cell r="J94" t="str">
            <v>ECOLOGIA URBANA. URBANISME</v>
          </cell>
        </row>
        <row r="95">
          <cell r="A95" t="str">
            <v>SER0094</v>
          </cell>
          <cell r="B95" t="str">
            <v>Enllumenat (GENBA)</v>
          </cell>
          <cell r="C95" t="str">
            <v>BOBIS VALERIO, JUAN</v>
          </cell>
          <cell r="D95" t="str">
            <v>TORTOLA FERNANDEZ, JOSE A.</v>
          </cell>
          <cell r="E95" t="str">
            <v>CIRERA GONZALEZ, JORDI</v>
          </cell>
          <cell r="F95" t="str">
            <v>Gerència d'Hàbitat Urbà</v>
          </cell>
          <cell r="G95" t="str">
            <v>Gerència Ecologia Urbana</v>
          </cell>
          <cell r="H95" t="str">
            <v>Espai Urbà</v>
          </cell>
          <cell r="I95" t="str">
            <v>ECOLOGIA URBANA. MEDI AMBIENT I SERVEIS URBANS</v>
          </cell>
          <cell r="J95" t="str">
            <v>ECOLOGIA URBANA. MEDI AMBIENT I SERVEIS URBANS</v>
          </cell>
        </row>
        <row r="96">
          <cell r="A96" t="str">
            <v>SER0095</v>
          </cell>
          <cell r="B96" t="str">
            <v>Banderolas</v>
          </cell>
          <cell r="C96" t="str">
            <v xml:space="preserve"> -</v>
          </cell>
          <cell r="D96" t="str">
            <v>TORTOLA FERNANDEZ, JOSE A.</v>
          </cell>
          <cell r="E96" t="e">
            <v>#N/A</v>
          </cell>
          <cell r="F96" t="str">
            <v>Gerència d'Hàbitat Urbà</v>
          </cell>
          <cell r="G96" t="e">
            <v>#N/A</v>
          </cell>
          <cell r="H96" t="str">
            <v>Espai Urbà</v>
          </cell>
          <cell r="I96" t="e">
            <v>#N/A</v>
          </cell>
          <cell r="J96" t="str">
            <v>ECOLOGIA URBANA. URBANISME</v>
          </cell>
        </row>
        <row r="97">
          <cell r="A97" t="str">
            <v>SER0096</v>
          </cell>
          <cell r="B97" t="str">
            <v>Web del Subsol</v>
          </cell>
          <cell r="C97">
            <v>0</v>
          </cell>
          <cell r="D97" t="str">
            <v>TORTOLA FERNANDEZ, JOSE A.</v>
          </cell>
          <cell r="E97" t="str">
            <v>ORTUÑO RIBE, JORGE</v>
          </cell>
          <cell r="F97" t="str">
            <v>Gerència d'Hàbitat Urbà</v>
          </cell>
          <cell r="G97" t="str">
            <v>Gerència Ecologia Urbana</v>
          </cell>
          <cell r="H97" t="str">
            <v>Espai Urbà</v>
          </cell>
          <cell r="I97" t="str">
            <v>ECOLOGIA URBANA. MOBILITAT I INFRASTRUCTURES</v>
          </cell>
          <cell r="J97" t="str">
            <v>ECOLOGIA URBANA. MOBILITAT I INFRASTRUCTURES</v>
          </cell>
        </row>
        <row r="98">
          <cell r="A98" t="str">
            <v>SER0097</v>
          </cell>
          <cell r="B98" t="str">
            <v>Web Manteniment Infraestructures</v>
          </cell>
          <cell r="C98">
            <v>0</v>
          </cell>
          <cell r="D98" t="str">
            <v>TORTOLA FERNANDEZ, JOSE A.</v>
          </cell>
          <cell r="E98" t="str">
            <v>ORTUÑO RIBE, JORGE</v>
          </cell>
          <cell r="F98" t="str">
            <v>Gerència d'Hàbitat Urbà</v>
          </cell>
          <cell r="G98" t="str">
            <v>Gerència Ecologia Urbana</v>
          </cell>
          <cell r="H98" t="str">
            <v>Espai Urbà</v>
          </cell>
          <cell r="I98" t="str">
            <v>ECOLOGIA URBANA. MOBILITAT I INFRASTRUCTURES</v>
          </cell>
          <cell r="J98" t="str">
            <v>ECOLOGIA URBANA. MOBILITAT I INFRASTRUCTURES</v>
          </cell>
        </row>
        <row r="99">
          <cell r="A99" t="str">
            <v>SER0098</v>
          </cell>
          <cell r="B99" t="str">
            <v>Plans</v>
          </cell>
          <cell r="C99" t="str">
            <v>GARCIA GONZALEZ, JOSEP</v>
          </cell>
          <cell r="D99" t="str">
            <v>TORTOLA FERNANDEZ, JOSE A.</v>
          </cell>
          <cell r="E99" t="str">
            <v>GUILLEN BELLIDO, JOSÉ MIGUEL</v>
          </cell>
          <cell r="F99" t="str">
            <v>Gerència d'Hàbitat Urbà</v>
          </cell>
          <cell r="G99" t="str">
            <v>Gerència Ecologia Urbana</v>
          </cell>
          <cell r="H99" t="str">
            <v>Espai Urbà</v>
          </cell>
          <cell r="I99" t="str">
            <v>ECOLOGIA URBANA. URBANISME</v>
          </cell>
          <cell r="J99" t="str">
            <v>ECOLOGIA URBANA. URBANISME</v>
          </cell>
        </row>
        <row r="100">
          <cell r="A100" t="str">
            <v>SER0099</v>
          </cell>
          <cell r="B100" t="str">
            <v>Planejament i GIPU</v>
          </cell>
          <cell r="C100" t="str">
            <v>GARCIA GONZALEZ, JOSEP</v>
          </cell>
          <cell r="D100" t="str">
            <v>TORTOLA FERNANDEZ, JOSE A.</v>
          </cell>
          <cell r="E100" t="str">
            <v>GUILLEN BELLIDO, JOSÉ MIGUEL</v>
          </cell>
          <cell r="F100" t="str">
            <v>Gerència d'Hàbitat Urbà</v>
          </cell>
          <cell r="G100" t="str">
            <v>Gerència Ecologia Urbana</v>
          </cell>
          <cell r="H100" t="str">
            <v>Espai Urbà</v>
          </cell>
          <cell r="I100" t="str">
            <v>ECOLOGIA URBANA. URBANISME</v>
          </cell>
          <cell r="J100" t="str">
            <v>ECOLOGIA URBANA. URBANISME</v>
          </cell>
        </row>
        <row r="101">
          <cell r="A101" t="str">
            <v>SER00XX</v>
          </cell>
          <cell r="B101" t="str">
            <v>Guia d'Stil</v>
          </cell>
          <cell r="C101" t="str">
            <v>ORTIZ QUINTANA, IVAN </v>
          </cell>
          <cell r="D101" t="str">
            <v>LOPEZ BARBERO, RAFAEL</v>
          </cell>
          <cell r="E101" t="e">
            <v>#N/A</v>
          </cell>
          <cell r="F101" t="str">
            <v>IMI-TIC</v>
          </cell>
          <cell r="G101" t="e">
            <v>#N/A</v>
          </cell>
          <cell r="H101" t="str">
            <v>Enginyeria, Frameworks i Moduls comuns</v>
          </cell>
          <cell r="I101" t="e">
            <v>#N/A</v>
          </cell>
          <cell r="J101" t="str">
            <v>ENGINYERIA PROGRAMARI, FRAMEWORKS I MODULS COMUNS</v>
          </cell>
        </row>
        <row r="102">
          <cell r="A102" t="str">
            <v>SER0101</v>
          </cell>
          <cell r="B102" t="str">
            <v>Area Verda</v>
          </cell>
          <cell r="C102" t="str">
            <v xml:space="preserve"> -</v>
          </cell>
          <cell r="D102" t="str">
            <v>TORTOLA FERNANDEZ, JOSE A.</v>
          </cell>
          <cell r="E102" t="e">
            <v>#N/A</v>
          </cell>
          <cell r="F102" t="str">
            <v>Gerència de Prevenció, Seguretat i Mobilitat</v>
          </cell>
          <cell r="G102" t="e">
            <v>#N/A</v>
          </cell>
          <cell r="H102" t="str">
            <v>Espai Urbà</v>
          </cell>
          <cell r="I102" t="e">
            <v>#N/A</v>
          </cell>
          <cell r="J102" t="str">
            <v>ECOLOGIA URBANA. MOBILITAT I INFRASTRUCTURES</v>
          </cell>
        </row>
        <row r="103">
          <cell r="A103" t="str">
            <v>SER0102</v>
          </cell>
          <cell r="B103" t="str">
            <v>Dominus</v>
          </cell>
          <cell r="C103" t="str">
            <v xml:space="preserve"> -</v>
          </cell>
          <cell r="D103" t="str">
            <v>TORTOLA FERNANDEZ, JOSE A.</v>
          </cell>
          <cell r="E103" t="e">
            <v>#N/A</v>
          </cell>
          <cell r="F103" t="str">
            <v>Gerència de Recursos</v>
          </cell>
          <cell r="G103" t="e">
            <v>#N/A</v>
          </cell>
          <cell r="H103" t="str">
            <v>Espai Urbà</v>
          </cell>
          <cell r="I103" t="e">
            <v>#N/A</v>
          </cell>
          <cell r="J103" t="e">
            <v>#N/A</v>
          </cell>
        </row>
        <row r="104">
          <cell r="A104" t="str">
            <v>SER0103</v>
          </cell>
          <cell r="B104" t="str">
            <v>Avaries de la Via Pública</v>
          </cell>
          <cell r="C104">
            <v>0</v>
          </cell>
          <cell r="D104" t="str">
            <v>TORTOLA FERNANDEZ, JOSE A.</v>
          </cell>
          <cell r="E104" t="str">
            <v>ORTUÑO RIBE, JORGE</v>
          </cell>
          <cell r="F104" t="str">
            <v>Gerència d'Hàbitat Urbà</v>
          </cell>
          <cell r="G104" t="str">
            <v>Gerència Ecologia Urbana</v>
          </cell>
          <cell r="H104" t="str">
            <v>Espai Urbà</v>
          </cell>
          <cell r="I104" t="str">
            <v>ECOLOGIA URBANA. MOBILITAT I INFRASTRUCTURES</v>
          </cell>
          <cell r="J104" t="str">
            <v>ORTUÑO RIBE, JORGE</v>
          </cell>
        </row>
        <row r="105">
          <cell r="A105" t="str">
            <v>SER0104</v>
          </cell>
          <cell r="B105" t="str">
            <v>Expedients Edificació</v>
          </cell>
          <cell r="C105" t="str">
            <v>GARCIA GONZALEZ, JOSEP</v>
          </cell>
          <cell r="D105" t="str">
            <v>TORTOLA FERNANDEZ, JOSE A.</v>
          </cell>
          <cell r="E105" t="str">
            <v>GUILLEN BELLIDO, JOSÉ MIGUEL</v>
          </cell>
          <cell r="F105" t="str">
            <v>Gerència d'Hàbitat Urbà</v>
          </cell>
          <cell r="G105" t="str">
            <v>Gerència Ecologia Urbana</v>
          </cell>
          <cell r="H105" t="str">
            <v>Espai Urbà</v>
          </cell>
          <cell r="I105" t="str">
            <v>ECOLOGIA URBANA. URBANISME</v>
          </cell>
          <cell r="J105" t="str">
            <v>GUILLEN BELLIDO, JOSÉ MIGUEL</v>
          </cell>
        </row>
        <row r="106">
          <cell r="A106" t="str">
            <v>SER0105</v>
          </cell>
          <cell r="B106" t="str">
            <v>Firma electrònica</v>
          </cell>
          <cell r="C106" t="str">
            <v>ORTIZ QUINTANA, IVAN</v>
          </cell>
          <cell r="D106" t="str">
            <v>GOMEZ, JOAN MANEL</v>
          </cell>
          <cell r="E106" t="str">
            <v>LOPEZ BARBERO, RAFAEL</v>
          </cell>
          <cell r="F106" t="str">
            <v>Gerència de Recursos</v>
          </cell>
          <cell r="G106" t="str">
            <v>IMI-TIC</v>
          </cell>
          <cell r="H106" t="str">
            <v>Seguretat</v>
          </cell>
          <cell r="I106" t="str">
            <v>ENGINYERIA PROGRAMARI, FRAMEWORKS I MODULS COMUNS</v>
          </cell>
          <cell r="J106" t="str">
            <v>LOPEZ BARBERO, RAFAEL</v>
          </cell>
        </row>
        <row r="107">
          <cell r="A107" t="str">
            <v>SER0106</v>
          </cell>
          <cell r="B107" t="str">
            <v>Cercador Internet</v>
          </cell>
          <cell r="C107" t="str">
            <v>BITLLOCH PUIGVERT, JOAN R</v>
          </cell>
          <cell r="E107" t="str">
            <v>MARCILLAS RIERA, SILVIA</v>
          </cell>
          <cell r="F107" t="str">
            <v>Gerència Municipal</v>
          </cell>
          <cell r="G107" t="str">
            <v>Gerència de Recursos</v>
          </cell>
          <cell r="H107" t="str">
            <v>7.- Serveis de solucions verticals</v>
          </cell>
          <cell r="I107" t="str">
            <v>DRETS CIUTADANIA, PARTICIPACIÓ I TRANSPARÈNCIA</v>
          </cell>
          <cell r="J107" t="str">
            <v>7.- Serveis de solucions verticals</v>
          </cell>
        </row>
        <row r="108">
          <cell r="A108" t="str">
            <v>SER0107</v>
          </cell>
          <cell r="B108" t="str">
            <v>Serveis d’infraestructures físiques</v>
          </cell>
          <cell r="C108" t="str">
            <v>Fiter de Paz, Albert</v>
          </cell>
          <cell r="D108" t="str">
            <v>Fiter , Albert</v>
          </cell>
          <cell r="E108" t="str">
            <v>NIN BLASCO, FRANCISCO</v>
          </cell>
          <cell r="F108" t="str">
            <v>Gerència Municipal</v>
          </cell>
          <cell r="G108" t="str">
            <v>Gerència Municipal</v>
          </cell>
          <cell r="H108" t="str">
            <v>1. Serveis d’infraestructures físiques</v>
          </cell>
          <cell r="I108" t="str">
            <v>INFRAESTRUCTURES</v>
          </cell>
          <cell r="J108" t="str">
            <v>1. Serveis d’infraestructures físiques</v>
          </cell>
        </row>
        <row r="109">
          <cell r="A109" t="str">
            <v>SER0108</v>
          </cell>
          <cell r="B109" t="str">
            <v>servei Host</v>
          </cell>
          <cell r="C109" t="str">
            <v>CASAUS BARREDA, FRANCESC</v>
          </cell>
          <cell r="E109" t="str">
            <v>SOLER ORTIZ, RUBEN</v>
          </cell>
          <cell r="F109" t="str">
            <v>Gerència Municipal</v>
          </cell>
          <cell r="G109" t="str">
            <v>Gerència Municipal</v>
          </cell>
          <cell r="H109" t="str">
            <v>2.- Serveis de maquinari i sistemes operatius</v>
          </cell>
          <cell r="I109" t="str">
            <v>CPD</v>
          </cell>
          <cell r="J109" t="str">
            <v>2.- Serveis de maquinari i sistemes operatius</v>
          </cell>
        </row>
        <row r="110">
          <cell r="A110" t="str">
            <v>SER0109</v>
          </cell>
          <cell r="B110" t="str">
            <v>Virtualització</v>
          </cell>
          <cell r="C110" t="str">
            <v>FABA BAYO, OSCAR</v>
          </cell>
          <cell r="E110" t="str">
            <v>FELEZ ZAERA, ENRIQUE</v>
          </cell>
          <cell r="F110" t="str">
            <v>Gerència Municipal</v>
          </cell>
          <cell r="G110" t="str">
            <v>Gerència Municipal</v>
          </cell>
          <cell r="H110" t="str">
            <v>2.- Serveis de maquinari i sistemes operatius</v>
          </cell>
          <cell r="I110" t="str">
            <v>ENGINYERIA DE SISTEMES</v>
          </cell>
          <cell r="J110" t="str">
            <v>2.- Serveis de maquinari i sistemes operatius</v>
          </cell>
        </row>
        <row r="111">
          <cell r="A111" t="str">
            <v>SER0110</v>
          </cell>
          <cell r="B111" t="str">
            <v>Sistemes Operatius</v>
          </cell>
          <cell r="C111" t="str">
            <v>FABA BAYO, OSCAR</v>
          </cell>
          <cell r="E111" t="str">
            <v>FELEZ ZAERA, ENRIQUE</v>
          </cell>
          <cell r="F111" t="str">
            <v>Gerència Municipal</v>
          </cell>
          <cell r="G111" t="str">
            <v>Gerència Municipal</v>
          </cell>
          <cell r="H111" t="str">
            <v>2.- Serveis de maquinari i sistemes operatius</v>
          </cell>
          <cell r="I111" t="str">
            <v>ENGINYERIA DE SISTEMES</v>
          </cell>
          <cell r="J111" t="str">
            <v>2.- Serveis de maquinari i sistemes operatius</v>
          </cell>
        </row>
        <row r="112">
          <cell r="A112" t="str">
            <v>SER0111</v>
          </cell>
          <cell r="B112" t="str">
            <v>Hosting (provisió d’infraestructura en mode servei)</v>
          </cell>
          <cell r="C112" t="str">
            <v>CASAUS BARREDA, FRANCESC</v>
          </cell>
          <cell r="E112">
            <v>0</v>
          </cell>
          <cell r="F112" t="str">
            <v>Gerència Municipal</v>
          </cell>
          <cell r="G112" t="str">
            <v>Gerència Municipal</v>
          </cell>
          <cell r="H112" t="str">
            <v>2.- Serveis de maquinari i sistemes operatius</v>
          </cell>
          <cell r="I112">
            <v>0</v>
          </cell>
          <cell r="J112" t="str">
            <v>2.- Serveis de maquinari i sistemes operatius</v>
          </cell>
        </row>
        <row r="113">
          <cell r="A113" t="str">
            <v>SER0112</v>
          </cell>
          <cell r="B113" t="str">
            <v>Housing (allotjament d’infraestructures)</v>
          </cell>
          <cell r="C113" t="str">
            <v>NIN BLASCO, FRANCISCO</v>
          </cell>
          <cell r="E113" t="str">
            <v>NIN BLASCO, FRANCISCO</v>
          </cell>
          <cell r="F113" t="str">
            <v>Gerència Municipal</v>
          </cell>
          <cell r="G113" t="str">
            <v>Gerència Municipal</v>
          </cell>
          <cell r="H113" t="str">
            <v>2.- Serveis de maquinari i sistemes operatius</v>
          </cell>
          <cell r="I113" t="str">
            <v>INFRAESTRUCTURES</v>
          </cell>
          <cell r="J113" t="str">
            <v>2.- Serveis de maquinari i sistemes operatius</v>
          </cell>
        </row>
        <row r="114">
          <cell r="A114" t="str">
            <v>SER0113</v>
          </cell>
          <cell r="B114" t="str">
            <v>Seguretat dels sistemes i perimetral</v>
          </cell>
          <cell r="C114" t="str">
            <v>LOPEZ VAZQUEZ, GEMMA</v>
          </cell>
          <cell r="E114" t="str">
            <v>AZNAR IGLESIAS, JUAN ANTON</v>
          </cell>
          <cell r="F114" t="str">
            <v>Gerència Municipal</v>
          </cell>
          <cell r="G114" t="str">
            <v>Gerència Municipal</v>
          </cell>
          <cell r="H114" t="str">
            <v>2.- Serveis de maquinari i sistemes operatius</v>
          </cell>
          <cell r="I114" t="str">
            <v>LLOC DE TREBALL</v>
          </cell>
          <cell r="J114" t="str">
            <v>2.- Serveis de maquinari i sistemes operatius</v>
          </cell>
        </row>
        <row r="115">
          <cell r="A115" t="str">
            <v>SER0114</v>
          </cell>
          <cell r="B115" t="str">
            <v>Connectivitat IP corporativa</v>
          </cell>
          <cell r="C115" t="str">
            <v>MENDOZA FLORES, MANEL</v>
          </cell>
          <cell r="E115">
            <v>0</v>
          </cell>
          <cell r="F115" t="str">
            <v>Gerència Municipal</v>
          </cell>
          <cell r="G115" t="str">
            <v>Gerència Municipal</v>
          </cell>
          <cell r="H115" t="str">
            <v>3.- Serveis de enllaç de dades i xarxa</v>
          </cell>
          <cell r="I115" t="str">
            <v>LLOC DE TREBALL</v>
          </cell>
          <cell r="J115" t="str">
            <v>3.- Serveis de enllaç de dades i xarxa</v>
          </cell>
        </row>
        <row r="116">
          <cell r="A116" t="str">
            <v>SER0115</v>
          </cell>
          <cell r="B116" t="str">
            <v>Wifi indoor</v>
          </cell>
          <cell r="C116" t="str">
            <v>MENDOZA FLORES, MANEL</v>
          </cell>
          <cell r="E116">
            <v>0</v>
          </cell>
          <cell r="F116" t="str">
            <v>Gerència Municipal</v>
          </cell>
          <cell r="G116" t="str">
            <v>Gerència Municipal</v>
          </cell>
          <cell r="H116" t="str">
            <v>3.- Serveis de enllaç de dades i xarxa</v>
          </cell>
          <cell r="I116" t="str">
            <v>LLOC DE TREBALL</v>
          </cell>
          <cell r="J116" t="str">
            <v>3.- Serveis de enllaç de dades i xarxa</v>
          </cell>
        </row>
        <row r="117">
          <cell r="A117" t="str">
            <v>SER0116</v>
          </cell>
          <cell r="B117" t="str">
            <v>Telefonia Fixa – Telefonia Mòbil</v>
          </cell>
          <cell r="C117" t="str">
            <v>NIN BLASCO, FRANCISCO</v>
          </cell>
          <cell r="D117" t="str">
            <v>PEJOAN JIMENEZ, MARC</v>
          </cell>
          <cell r="E117">
            <v>0</v>
          </cell>
          <cell r="F117" t="str">
            <v>Gerència Municipal</v>
          </cell>
          <cell r="G117" t="str">
            <v>Gerència Municipal</v>
          </cell>
          <cell r="H117" t="str">
            <v>3.- Serveis de enllaç de dades i xarxa</v>
          </cell>
          <cell r="I117" t="str">
            <v>LLOC DE TREBALL</v>
          </cell>
          <cell r="J117" t="str">
            <v>3.- Serveis de enllaç de dades i xarxa</v>
          </cell>
        </row>
        <row r="118">
          <cell r="A118" t="str">
            <v>SER0118</v>
          </cell>
          <cell r="B118" t="str">
            <v>Emmagatzemament</v>
          </cell>
          <cell r="C118" t="str">
            <v>LOMBART BADAL, FEDERICO</v>
          </cell>
          <cell r="E118" t="str">
            <v>SOLER ORTIZ, RUBEN</v>
          </cell>
          <cell r="F118" t="str">
            <v>Gerència Municipal</v>
          </cell>
          <cell r="G118" t="str">
            <v>Gerència Municipal</v>
          </cell>
          <cell r="H118" t="str">
            <v>4.- Serveis de programari de base</v>
          </cell>
          <cell r="I118" t="str">
            <v>CPD</v>
          </cell>
          <cell r="J118" t="str">
            <v>4.- Serveis de programari de base</v>
          </cell>
        </row>
        <row r="119">
          <cell r="A119" t="str">
            <v>SER0119</v>
          </cell>
          <cell r="B119" t="str">
            <v>Salvaguarda i recuperació de dades</v>
          </cell>
          <cell r="C119" t="str">
            <v>RIVERO GAYO, FELIP</v>
          </cell>
          <cell r="D119" t="str">
            <v>RIVERO GAYO, FELIP</v>
          </cell>
          <cell r="E119" t="str">
            <v>DUQUE HERNANDEZ, CARMEN</v>
          </cell>
          <cell r="F119" t="str">
            <v>Gerència Municipal</v>
          </cell>
          <cell r="G119" t="str">
            <v>Gerència Municipal</v>
          </cell>
          <cell r="H119" t="str">
            <v>4.- Serveis de programari de base</v>
          </cell>
          <cell r="I119" t="str">
            <v>EXPLOTACIÓ</v>
          </cell>
          <cell r="J119" t="str">
            <v>4.- Serveis de programari de base</v>
          </cell>
        </row>
        <row r="120">
          <cell r="A120" t="str">
            <v>SER0120</v>
          </cell>
          <cell r="B120" t="str">
            <v>Proves de càrrega (stress test)</v>
          </cell>
          <cell r="C120" t="str">
            <v>JEREZ MARTINEZ, JOSEFINA</v>
          </cell>
          <cell r="D120" t="str">
            <v>FERNANDEZ MAS, JOSEP</v>
          </cell>
          <cell r="E120" t="str">
            <v>JEREZ MARTINEZ, JOSEFINA</v>
          </cell>
          <cell r="F120" t="str">
            <v>Gerència Municipal</v>
          </cell>
          <cell r="G120" t="str">
            <v>Gerència Municipal</v>
          </cell>
          <cell r="H120" t="str">
            <v>4.- Serveis de programari de base</v>
          </cell>
          <cell r="I120" t="str">
            <v>COORDINACIÓ</v>
          </cell>
          <cell r="J120" t="str">
            <v>4.- Serveis de programari de base</v>
          </cell>
        </row>
        <row r="121">
          <cell r="A121" t="str">
            <v>SER0121</v>
          </cell>
          <cell r="B121" t="str">
            <v>Servei de directori</v>
          </cell>
          <cell r="C121" t="str">
            <v>LOPEZ VAZQUEZ, GEMMA</v>
          </cell>
          <cell r="E121" t="str">
            <v>BELLAVISTA ARIMANY, NEUS</v>
          </cell>
          <cell r="F121" t="str">
            <v>Gerència Municipal</v>
          </cell>
          <cell r="G121" t="str">
            <v>Gerència Municipal</v>
          </cell>
          <cell r="H121" t="str">
            <v>4.- Serveis de programari de base</v>
          </cell>
          <cell r="I121" t="str">
            <v>SEGURETAT TIC, RISC I COMPLIMENT</v>
          </cell>
          <cell r="J121" t="str">
            <v>4.- Serveis de programari de base</v>
          </cell>
        </row>
        <row r="122">
          <cell r="A122" t="str">
            <v>SER0122</v>
          </cell>
          <cell r="B122" t="str">
            <v>Monitorització</v>
          </cell>
          <cell r="C122" t="str">
            <v>DUQUE HERNANDEZ, CARMEN</v>
          </cell>
          <cell r="E122" t="str">
            <v>DUQUE HERNANDEZ, CARMEN</v>
          </cell>
          <cell r="F122" t="str">
            <v>Gerència Municipal</v>
          </cell>
          <cell r="G122" t="str">
            <v>Gerència Municipal</v>
          </cell>
          <cell r="H122" t="str">
            <v>4.- Serveis de programari de base</v>
          </cell>
          <cell r="I122" t="str">
            <v>EXPLOTACIÓ</v>
          </cell>
          <cell r="J122" t="str">
            <v>4.- Serveis de programari de base</v>
          </cell>
        </row>
        <row r="123">
          <cell r="A123" t="str">
            <v>SER0123</v>
          </cell>
          <cell r="B123" t="str">
            <v>Execució i monitoratge de tasques planificades (UC4, Planificador SAP, Batch)</v>
          </cell>
          <cell r="C123" t="str">
            <v>ROMERO ESTEBAN, ANGEL</v>
          </cell>
          <cell r="D123" t="str">
            <v>Romero Esteban, Angel</v>
          </cell>
          <cell r="E123" t="str">
            <v>DUQUE HERNANDEZ, CARMEN</v>
          </cell>
          <cell r="F123" t="str">
            <v>Gerència Municipal</v>
          </cell>
          <cell r="G123" t="str">
            <v>Gerència Municipal</v>
          </cell>
          <cell r="H123" t="str">
            <v>4.- Serveis de programari de base</v>
          </cell>
          <cell r="I123" t="str">
            <v>EXPLOTACIÓ</v>
          </cell>
          <cell r="J123" t="str">
            <v>4.- Serveis de programari de base</v>
          </cell>
        </row>
        <row r="124">
          <cell r="A124" t="str">
            <v>SER0124</v>
          </cell>
          <cell r="B124" t="str">
            <v>Missatgeria electrònica</v>
          </cell>
          <cell r="C124" t="str">
            <v>AGULLO LEON, JACINTO</v>
          </cell>
          <cell r="E124" t="str">
            <v>AZNAR IGLESIAS, JUAN ANTON</v>
          </cell>
          <cell r="F124" t="str">
            <v>Gerència Municipal</v>
          </cell>
          <cell r="G124" t="str">
            <v>Gerència Municipal</v>
          </cell>
          <cell r="H124" t="str">
            <v>5.- Serveis de gestió de dades</v>
          </cell>
          <cell r="I124" t="str">
            <v>LLOC DE TREBALL</v>
          </cell>
          <cell r="J124" t="str">
            <v>5.- Serveis de gestió de dades</v>
          </cell>
        </row>
        <row r="125">
          <cell r="A125" t="str">
            <v>SER0125</v>
          </cell>
          <cell r="B125" t="str">
            <v>Sistemes d’impressió massiva</v>
          </cell>
          <cell r="C125" t="str">
            <v>RIVERO GAYO, FELIP</v>
          </cell>
          <cell r="D125" t="str">
            <v>DUQUE HERNANDEZ, CARMEN</v>
          </cell>
          <cell r="E125" t="str">
            <v>DUQUE HERNANDEZ, CARMEN</v>
          </cell>
          <cell r="F125" t="str">
            <v>Gerència Municipal</v>
          </cell>
          <cell r="G125" t="str">
            <v>Gerència Municipal</v>
          </cell>
          <cell r="H125" t="str">
            <v>5.- Serveis de gestió de dades</v>
          </cell>
          <cell r="I125" t="str">
            <v>EXPLOTACIÓ</v>
          </cell>
          <cell r="J125" t="str">
            <v>5.- Serveis de gestió de dades</v>
          </cell>
        </row>
        <row r="126">
          <cell r="A126" t="str">
            <v>SER0126</v>
          </cell>
          <cell r="B126" t="str">
            <v>Gestió d’expedients</v>
          </cell>
          <cell r="C126" t="str">
            <v>NOUVILAS ROMERO, JOSE M.</v>
          </cell>
          <cell r="D126" t="str">
            <v>SOLER ORTIZ, RUBEN</v>
          </cell>
          <cell r="E126" t="str">
            <v>SOLER ORTIZ, RUBEN</v>
          </cell>
          <cell r="F126" t="str">
            <v>Gerència de Recursos</v>
          </cell>
          <cell r="G126" t="str">
            <v>Gerència Recursos</v>
          </cell>
          <cell r="H126" t="str">
            <v>5.- Serveis de gestió de dades</v>
          </cell>
          <cell r="I126" t="str">
            <v>CPD</v>
          </cell>
          <cell r="J126" t="str">
            <v>5.- Serveis de gestió de dades</v>
          </cell>
        </row>
        <row r="127">
          <cell r="A127" t="str">
            <v>SER0127</v>
          </cell>
          <cell r="B127" t="str">
            <v>Bases de dades</v>
          </cell>
          <cell r="C127" t="str">
            <v>LOMBART BADAL, FEDERICO</v>
          </cell>
          <cell r="E127" t="str">
            <v>SOLER ORTIZ, RUBEN</v>
          </cell>
          <cell r="F127" t="str">
            <v>Gerència Municipal</v>
          </cell>
          <cell r="G127" t="str">
            <v>Gerència Municipal</v>
          </cell>
          <cell r="H127" t="str">
            <v>5.- Serveis de gestió de dades</v>
          </cell>
          <cell r="I127" t="str">
            <v>CPD</v>
          </cell>
          <cell r="J127" t="str">
            <v>5.- Serveis de gestió de dades</v>
          </cell>
        </row>
        <row r="128">
          <cell r="A128" t="str">
            <v>SER0128</v>
          </cell>
          <cell r="B128" t="str">
            <v>Seguretat de les dades</v>
          </cell>
          <cell r="C128">
            <v>0</v>
          </cell>
          <cell r="E128" t="str">
            <v>BELLAVISTA ARIMANY, NEUS</v>
          </cell>
          <cell r="F128" t="str">
            <v>Gerència Municipal</v>
          </cell>
          <cell r="G128" t="str">
            <v>Gerència Municipal</v>
          </cell>
          <cell r="H128" t="str">
            <v>5.- Serveis de gestió de dades</v>
          </cell>
          <cell r="I128" t="str">
            <v>SEGURETAT TIC, RISC I COMPLIMENT</v>
          </cell>
          <cell r="J128" t="str">
            <v>5.- Serveis de gestió de dades</v>
          </cell>
        </row>
        <row r="129">
          <cell r="A129" t="str">
            <v>SER0129</v>
          </cell>
          <cell r="B129" t="str">
            <v>Lloc de treball</v>
          </cell>
          <cell r="C129" t="str">
            <v>AZNAR IGLESIAS, JUAN ANTON</v>
          </cell>
          <cell r="E129" t="str">
            <v>AZNAR IGLESIAS, JUAN ANTON</v>
          </cell>
          <cell r="F129" t="str">
            <v>Gerència Municipal</v>
          </cell>
          <cell r="G129" t="str">
            <v>Gerència Municipal</v>
          </cell>
          <cell r="H129" t="str">
            <v>6.- Serveis de presentació</v>
          </cell>
          <cell r="I129" t="str">
            <v>LLOC DE TREBALL</v>
          </cell>
          <cell r="J129" t="str">
            <v>6.- Serveis de presentació</v>
          </cell>
        </row>
        <row r="130">
          <cell r="A130" t="str">
            <v>SER0131</v>
          </cell>
          <cell r="B130" t="str">
            <v>Serveis per desenvolupament .NET</v>
          </cell>
          <cell r="C130" t="str">
            <v xml:space="preserve"> -</v>
          </cell>
          <cell r="E130" t="e">
            <v>#N/A</v>
          </cell>
          <cell r="F130" t="str">
            <v>Gerència Municipal</v>
          </cell>
          <cell r="G130" t="e">
            <v>#N/A</v>
          </cell>
          <cell r="H130" t="str">
            <v>7.- Serveis de solucions verticals</v>
          </cell>
          <cell r="I130" t="e">
            <v>#N/A</v>
          </cell>
          <cell r="J130" t="str">
            <v>7.- Serveis de solucions verticals</v>
          </cell>
        </row>
        <row r="131">
          <cell r="A131" t="str">
            <v>SER0132</v>
          </cell>
          <cell r="B131" t="str">
            <v>Consultoria de processos</v>
          </cell>
          <cell r="C131" t="str">
            <v>ECHEVARRIA MESEGUER, CARLOS</v>
          </cell>
          <cell r="E131">
            <v>0</v>
          </cell>
          <cell r="F131" t="str">
            <v>Gerència Municipal</v>
          </cell>
          <cell r="G131" t="str">
            <v>Gerència Municipal</v>
          </cell>
          <cell r="H131" t="str">
            <v>7.- Serveis de solucions verticals</v>
          </cell>
          <cell r="I131">
            <v>0</v>
          </cell>
          <cell r="J131" t="str">
            <v>7.- Serveis de solucions verticals</v>
          </cell>
        </row>
        <row r="132">
          <cell r="A132" t="str">
            <v>SER0133</v>
          </cell>
          <cell r="B132" t="str">
            <v>Framework i Serveis Comuns J2EE</v>
          </cell>
          <cell r="C132" t="str">
            <v>ORTIZ QUINTANA, IVAN</v>
          </cell>
          <cell r="D132" t="str">
            <v>LOPEZ BARBERO, RAFAEL</v>
          </cell>
          <cell r="E132" t="str">
            <v>LOPEZ BARBERO, RAFAEL</v>
          </cell>
          <cell r="F132" t="str">
            <v>Gerència Municipal</v>
          </cell>
          <cell r="G132" t="str">
            <v>IMI-TIC</v>
          </cell>
          <cell r="H132" t="str">
            <v>Enginyeria, Frameworks i Moduls comuns</v>
          </cell>
          <cell r="I132" t="str">
            <v>ENGINYERIA PROGRAMARI, FRAMEWORKS I MODULS COMUNS</v>
          </cell>
          <cell r="J132" t="str">
            <v>Enginyeria, Frameworks i Moduls comuns</v>
          </cell>
        </row>
        <row r="133">
          <cell r="A133" t="str">
            <v>SER0134</v>
          </cell>
          <cell r="B133" t="str">
            <v>Col·laboració</v>
          </cell>
          <cell r="C133" t="str">
            <v>AGULLO LEON, JACINTO</v>
          </cell>
          <cell r="E133" t="str">
            <v>AZNAR IGLESIAS, JUAN ANTON</v>
          </cell>
          <cell r="F133" t="str">
            <v>Gerència Municipal</v>
          </cell>
          <cell r="G133" t="str">
            <v>Gerència Municipal</v>
          </cell>
          <cell r="H133" t="str">
            <v>7.- Serveis de solucions verticals</v>
          </cell>
          <cell r="I133" t="str">
            <v>LLOC DE TREBALL</v>
          </cell>
          <cell r="J133" t="str">
            <v>7.- Serveis de solucions verticals</v>
          </cell>
        </row>
        <row r="134">
          <cell r="A134" t="str">
            <v>SER0135</v>
          </cell>
          <cell r="B134" t="str">
            <v>CRM Infraestructura</v>
          </cell>
          <cell r="C134" t="str">
            <v>AGULLO LEON, JACINTO</v>
          </cell>
          <cell r="E134" t="str">
            <v>AZNAR IGLESIAS, JUAN ANTON</v>
          </cell>
          <cell r="F134" t="str">
            <v>Gerència de Recursos</v>
          </cell>
          <cell r="G134" t="str">
            <v>Gerència de Drets de Ciutadania, Participació i Transpàrencia</v>
          </cell>
          <cell r="H134" t="str">
            <v>7.- Serveis de solucions verticals</v>
          </cell>
          <cell r="I134" t="str">
            <v>LLOC DE TREBALL</v>
          </cell>
          <cell r="J134" t="str">
            <v>7.- Serveis de solucions verticals</v>
          </cell>
        </row>
        <row r="135">
          <cell r="A135" t="str">
            <v>SER0136</v>
          </cell>
          <cell r="B135" t="str">
            <v>SAP</v>
          </cell>
          <cell r="C135" t="str">
            <v>Llanes Castilla, Juan Carlos</v>
          </cell>
          <cell r="D135" t="str">
            <v>FERNANDEZ MAS, JOSEP</v>
          </cell>
          <cell r="E135" t="str">
            <v>SOLER ORTIZ, RUBEN</v>
          </cell>
          <cell r="F135" t="str">
            <v>Gerència Municipal</v>
          </cell>
          <cell r="G135" t="str">
            <v>Gerència Municipal</v>
          </cell>
          <cell r="H135" t="str">
            <v>7.- Serveis de solucions verticals</v>
          </cell>
          <cell r="I135" t="str">
            <v>CPD</v>
          </cell>
          <cell r="J135" t="str">
            <v>7.- Serveis de solucions verticals</v>
          </cell>
        </row>
        <row r="136">
          <cell r="A136" t="str">
            <v>SER0137</v>
          </cell>
          <cell r="B136" t="str">
            <v>Plataforma de Gestió de Continguts</v>
          </cell>
          <cell r="C136" t="str">
            <v>AGULLO LEON, JACINTO</v>
          </cell>
          <cell r="E136" t="e">
            <v>#N/A</v>
          </cell>
          <cell r="F136" t="str">
            <v>Gerència Municipal</v>
          </cell>
          <cell r="G136" t="e">
            <v>#N/A</v>
          </cell>
          <cell r="H136" t="str">
            <v>7.- Serveis de solucions verticals</v>
          </cell>
          <cell r="I136" t="e">
            <v>#N/A</v>
          </cell>
          <cell r="J136" t="str">
            <v>7.- Serveis de solucions verticals</v>
          </cell>
        </row>
        <row r="137">
          <cell r="A137" t="str">
            <v>SER0138</v>
          </cell>
          <cell r="B137" t="str">
            <v>Serveis Lingüístics</v>
          </cell>
          <cell r="C137" t="str">
            <v>AGULLO LEON, JACINTO</v>
          </cell>
          <cell r="E137" t="str">
            <v>AZNAR IGLESIAS, JUAN ANTON</v>
          </cell>
          <cell r="F137" t="str">
            <v>Gerència Municipal</v>
          </cell>
          <cell r="G137" t="str">
            <v>Gerència Municipal</v>
          </cell>
          <cell r="H137" t="str">
            <v>7.- Serveis de solucions verticals</v>
          </cell>
          <cell r="I137" t="str">
            <v>LLOC DE TREBALL</v>
          </cell>
          <cell r="J137" t="str">
            <v>7.- Serveis de solucions verticals</v>
          </cell>
        </row>
        <row r="138">
          <cell r="A138" t="str">
            <v>SER0139</v>
          </cell>
          <cell r="B138" t="str">
            <v>Gestió documental (Frameworks, Documentum)</v>
          </cell>
          <cell r="C138" t="str">
            <v>LOPEZ BARBERO, RAFAEL</v>
          </cell>
          <cell r="D138" t="str">
            <v>LOPEZ BARBERO, RAFAEL</v>
          </cell>
          <cell r="E138" t="str">
            <v>LOPEZ BARBERO, RAFAEL</v>
          </cell>
          <cell r="F138" t="str">
            <v>Gerència de Recursos</v>
          </cell>
          <cell r="G138" t="str">
            <v>IMI-TIC</v>
          </cell>
          <cell r="H138" t="str">
            <v>Enginyeria, Frameworks i Moduls comuns</v>
          </cell>
          <cell r="I138" t="str">
            <v>ENGINYERIA PROGRAMARI, FRAMEWORKS I MODULS COMUNS</v>
          </cell>
          <cell r="J138" t="str">
            <v>ENGINYERIA PROGRAMARI, FRAMEWORKS I MODULS COMUNS</v>
          </cell>
        </row>
        <row r="139">
          <cell r="A139" t="str">
            <v>SER0140</v>
          </cell>
          <cell r="B139" t="str">
            <v>Autenticació i Autorització corporativa</v>
          </cell>
          <cell r="C139" t="str">
            <v>FERNANDEZ MARTINEZ, ANDRES</v>
          </cell>
          <cell r="D139" t="str">
            <v>LOPEZ BARBERO, RAFAEL</v>
          </cell>
          <cell r="E139" t="str">
            <v>LOPEZ BARBERO, RAFAEL</v>
          </cell>
          <cell r="F139" t="str">
            <v>Gerència de Recursos</v>
          </cell>
          <cell r="G139" t="str">
            <v>IMI-TIC</v>
          </cell>
          <cell r="H139" t="str">
            <v>Enginyeria, Frameworks i Moduls comuns</v>
          </cell>
          <cell r="I139" t="str">
            <v>ENGINYERIA PROGRAMARI, FRAMEWORKS I MODULS COMUNS</v>
          </cell>
          <cell r="J139" t="str">
            <v>ENGINYERIA PROGRAMARI, FRAMEWORKS I MODULS COMUNS</v>
          </cell>
        </row>
        <row r="140">
          <cell r="A140" t="str">
            <v>SER0141</v>
          </cell>
          <cell r="B140" t="str">
            <v>Entorns Desenvolupament Aplicacions</v>
          </cell>
          <cell r="C140" t="str">
            <v>ORTIZ QUINTANA, IVAN</v>
          </cell>
          <cell r="D140" t="str">
            <v>LOPEZ BARBERO, RAFAEL</v>
          </cell>
          <cell r="E140" t="str">
            <v>LOPEZ BARBERO, RAFAEL</v>
          </cell>
          <cell r="F140" t="str">
            <v>IMI-TIC</v>
          </cell>
          <cell r="G140" t="str">
            <v>IMI-TIC</v>
          </cell>
          <cell r="H140" t="str">
            <v>Enginyeria, Frameworks i Moduls comuns</v>
          </cell>
          <cell r="I140" t="str">
            <v>ENGINYERIA PROGRAMARI, FRAMEWORKS I MODULS COMUNS</v>
          </cell>
          <cell r="J140" t="str">
            <v>ENGINYERIA PROGRAMARI, FRAMEWORKS I MODULS COMUNS</v>
          </cell>
        </row>
        <row r="141">
          <cell r="A141" t="str">
            <v>SER0142</v>
          </cell>
          <cell r="B141" t="str">
            <v>Eines de Gestió d'Entregues i Desplegaments</v>
          </cell>
          <cell r="C141" t="str">
            <v>FRANCES JULIAN, M. ALICIA</v>
          </cell>
          <cell r="D141" t="str">
            <v>LOPEZ BARBERO, RAFAEL</v>
          </cell>
          <cell r="E141" t="str">
            <v>LAGE HUERTAS, JOSE</v>
          </cell>
          <cell r="F141" t="str">
            <v>IMI-TIC</v>
          </cell>
          <cell r="G141" t="str">
            <v>IMI-TIC</v>
          </cell>
          <cell r="H141" t="str">
            <v>Enginyeria, Frameworks i Moduls comuns</v>
          </cell>
          <cell r="I141" t="str">
            <v>SMO - Gestió de Serveis</v>
          </cell>
          <cell r="J141" t="str">
            <v>ENGINYERIA PROGRAMARI, FRAMEWORKS I MODULS COMUNS</v>
          </cell>
        </row>
        <row r="142">
          <cell r="A142" t="str">
            <v>SER0143</v>
          </cell>
          <cell r="B142" t="str">
            <v>Codificador i Geocodificadors</v>
          </cell>
          <cell r="C142" t="str">
            <v>PUIG PONS, XAVIER</v>
          </cell>
          <cell r="D142" t="str">
            <v>LOPEZ BARBERO, RAFAEL</v>
          </cell>
          <cell r="E142" t="str">
            <v>LOPEZ BARBERO, RAFAEL</v>
          </cell>
          <cell r="F142" t="str">
            <v>IMI-IDB</v>
          </cell>
          <cell r="G142" t="str">
            <v>IMI-IDB</v>
          </cell>
          <cell r="H142" t="str">
            <v>Enginyeria, Frameworks i Moduls comuns</v>
          </cell>
          <cell r="I142" t="str">
            <v>ENGINYERIA PROGRAMARI, FRAMEWORKS I MODULS COMUNS</v>
          </cell>
          <cell r="J142" t="str">
            <v>ENGINYERIA PROGRAMARI, FRAMEWORKS I MODULS COMUNS</v>
          </cell>
        </row>
        <row r="143">
          <cell r="A143" t="str">
            <v>SER0144</v>
          </cell>
          <cell r="B143" t="str">
            <v>Estadístiques</v>
          </cell>
          <cell r="C143" t="str">
            <v>AGULLO LEON, JACINTO</v>
          </cell>
          <cell r="E143" t="e">
            <v>#N/A</v>
          </cell>
          <cell r="F143" t="str">
            <v>Gerència de Recursos</v>
          </cell>
          <cell r="G143" t="e">
            <v>#N/A</v>
          </cell>
          <cell r="H143" t="str">
            <v>7.- Serveis de solucions verticals</v>
          </cell>
          <cell r="I143" t="e">
            <v>#N/A</v>
          </cell>
          <cell r="J143" t="str">
            <v>7.- Serveis de solucions verticals</v>
          </cell>
        </row>
        <row r="144">
          <cell r="A144" t="str">
            <v>SER0145</v>
          </cell>
          <cell r="B144" t="str">
            <v>Vídeo</v>
          </cell>
          <cell r="C144" t="str">
            <v>NUÑEZ GONZALEZ, J. MANUEL</v>
          </cell>
          <cell r="E144" t="str">
            <v>FELEZ ZAERA, ENRIQUE</v>
          </cell>
          <cell r="F144" t="str">
            <v>Gerència Municipal</v>
          </cell>
          <cell r="G144" t="str">
            <v>Gerència Municipal</v>
          </cell>
          <cell r="H144" t="str">
            <v>7.- Serveis de solucions verticals</v>
          </cell>
          <cell r="I144" t="str">
            <v>ENGINYERIA DE SISTEMES</v>
          </cell>
          <cell r="J144" t="str">
            <v>7.- Serveis de solucions verticals</v>
          </cell>
        </row>
        <row r="145">
          <cell r="A145" t="str">
            <v>SER0146</v>
          </cell>
          <cell r="B145" t="str">
            <v>Serveis Web</v>
          </cell>
          <cell r="C145" t="str">
            <v>NUÑEZ GONZALEZ, J. MANUEL</v>
          </cell>
          <cell r="E145" t="str">
            <v>BELLAVISTA ARIMANY, NEUS</v>
          </cell>
          <cell r="F145" t="str">
            <v>Gerència Municipal</v>
          </cell>
          <cell r="G145" t="str">
            <v>Gerència Municipal</v>
          </cell>
          <cell r="H145" t="str">
            <v>7.- Serveis de solucions verticals</v>
          </cell>
          <cell r="I145" t="str">
            <v>SEGURETAT TIC, RISC I COMPLIMENT</v>
          </cell>
          <cell r="J145" t="str">
            <v>7.- Serveis de solucions verticals</v>
          </cell>
        </row>
        <row r="146">
          <cell r="A146" t="str">
            <v>SER0147</v>
          </cell>
          <cell r="B146" t="str">
            <v>Plataformes de interoperabilitat</v>
          </cell>
          <cell r="C146" t="str">
            <v>CARMONA RUIZ, JUAN CARLO</v>
          </cell>
          <cell r="D146" t="str">
            <v>LOPEZ BARBERO, RAFAEL</v>
          </cell>
          <cell r="E146" t="str">
            <v>LOPEZ BARBERO, RAFAEL</v>
          </cell>
          <cell r="F146" t="str">
            <v>Gerència Municipal</v>
          </cell>
          <cell r="G146" t="str">
            <v>Gerència Municipal</v>
          </cell>
          <cell r="H146" t="str">
            <v>Enginyeria, Frameworks i Moduls comuns</v>
          </cell>
          <cell r="I146" t="str">
            <v>ENGINYERIA PROGRAMARI, FRAMEWORKS I MODULS COMUNS</v>
          </cell>
          <cell r="J146" t="str">
            <v>Enginyeria, Frameworks i Moduls comuns</v>
          </cell>
        </row>
        <row r="147">
          <cell r="A147" t="str">
            <v>SER0148</v>
          </cell>
          <cell r="B147" t="str">
            <v>Servei de mobilitat</v>
          </cell>
          <cell r="C147" t="str">
            <v>COLLADO COSTA, ALEJANDRO</v>
          </cell>
          <cell r="D147" t="str">
            <v>LOPEZ BARBERO, RAFAEL</v>
          </cell>
          <cell r="E147" t="str">
            <v>LOPEZ BARBERO, RAFAEL</v>
          </cell>
          <cell r="F147" t="str">
            <v>Gerència Municipal</v>
          </cell>
          <cell r="G147" t="str">
            <v>Gerència Municipal</v>
          </cell>
          <cell r="H147" t="str">
            <v>Enginyeria, Frameworks i Moduls comuns</v>
          </cell>
          <cell r="I147" t="str">
            <v>ENGINYERIA PROGRAMARI, FRAMEWORKS I MODULS COMUNS</v>
          </cell>
          <cell r="J147" t="str">
            <v>Enginyeria, Frameworks i Moduls comuns</v>
          </cell>
        </row>
        <row r="148">
          <cell r="A148" t="str">
            <v>SER0149</v>
          </cell>
          <cell r="B148" t="str">
            <v>Plataforma BI  Cognos Corporativa</v>
          </cell>
          <cell r="C148" t="str">
            <v>ROSALES POLO, JOSE LUIS</v>
          </cell>
          <cell r="D148" t="str">
            <v>SOLER ORTIZ, RUBEN</v>
          </cell>
          <cell r="E148" t="str">
            <v>SOLER ORTIZ, RUBEN</v>
          </cell>
          <cell r="F148" t="str">
            <v>Gerència Adjunta de Coordinació Territorial</v>
          </cell>
          <cell r="G148" t="str">
            <v>Gerència Municipal</v>
          </cell>
          <cell r="H148" t="str">
            <v>7.- Serveis de solucions verticals</v>
          </cell>
          <cell r="I148" t="str">
            <v>CPD</v>
          </cell>
          <cell r="J148" t="str">
            <v>7.- Serveis de solucions verticals</v>
          </cell>
        </row>
        <row r="149">
          <cell r="A149" t="str">
            <v>SER0150</v>
          </cell>
          <cell r="B149" t="str">
            <v>Administració Alcaldia</v>
          </cell>
          <cell r="C149" t="str">
            <v>LILLO ESPINOSA, ROSA M.</v>
          </cell>
          <cell r="D149" t="str">
            <v>SANTAMARIA PEREZ, GLORIA</v>
          </cell>
          <cell r="E149" t="str">
            <v>SANTAMARIA PEREZ, GLORIA</v>
          </cell>
          <cell r="F149" t="str">
            <v>Gerència de Recursos</v>
          </cell>
          <cell r="G149" t="str">
            <v>Gerència de Recursos</v>
          </cell>
          <cell r="H149" t="str">
            <v>Secretaria, Administració General i Gestió Documental</v>
          </cell>
          <cell r="I149" t="str">
            <v>RECURSOS</v>
          </cell>
          <cell r="J149" t="str">
            <v>RECURSOS I ALCALDIA</v>
          </cell>
        </row>
        <row r="150">
          <cell r="A150" t="str">
            <v>SER0151</v>
          </cell>
          <cell r="B150" t="str">
            <v>Gestió d'ordres de la GUB i Speis</v>
          </cell>
          <cell r="C150" t="str">
            <v>LILLO ESPINOSA, ROSA M.</v>
          </cell>
          <cell r="D150" t="str">
            <v>TORTOLA FERNANDEZ, JOSE A.</v>
          </cell>
          <cell r="E150" t="str">
            <v>CLOTET CIRUELO, JOSEP</v>
          </cell>
          <cell r="F150" t="str">
            <v>Gerència de Prevenció, Seguretat i Mobilitat</v>
          </cell>
          <cell r="G150" t="str">
            <v>Gerència de Seguretat i Prevenció</v>
          </cell>
          <cell r="H150" t="str">
            <v>Espai Urbà</v>
          </cell>
          <cell r="I150" t="str">
            <v>SEGURETAT I PREVENCIÓ</v>
          </cell>
          <cell r="J150" t="str">
            <v>SEGURETAT I PREVENCIÓ</v>
          </cell>
        </row>
        <row r="151">
          <cell r="A151" t="str">
            <v>SER0152</v>
          </cell>
          <cell r="B151" t="str">
            <v>QDOC. Normes ISO</v>
          </cell>
          <cell r="C151" t="str">
            <v>ROCA VILALTA, XAVIER</v>
          </cell>
          <cell r="D151" t="str">
            <v>ROCA VILALTA, XAVIER</v>
          </cell>
          <cell r="E151" t="str">
            <v>ROCA VILALTA, XAVIER</v>
          </cell>
          <cell r="F151" t="str">
            <v>Gerència de Recursos</v>
          </cell>
          <cell r="G151" t="str">
            <v>Gerència Municipal</v>
          </cell>
          <cell r="H151" t="str">
            <v>Secretaria, Administració General i Gestió Documental</v>
          </cell>
          <cell r="I151" t="str">
            <v>DRETS CIUTADANIA, PARTICIPACIÓ I TRANSPARÈNCIA</v>
          </cell>
          <cell r="J151" t="str">
            <v>DRETS CIUTADANIA, PARTICIPACIÓ I TRANSPARÈNCIA</v>
          </cell>
        </row>
        <row r="152">
          <cell r="A152" t="str">
            <v>SER0153</v>
          </cell>
          <cell r="B152" t="str">
            <v>Tauler d'Edictes Electrònics</v>
          </cell>
          <cell r="C152" t="str">
            <v>CAPELLA MINGUELL, ROSA M.</v>
          </cell>
          <cell r="D152" t="str">
            <v>SANTAMARIA PEREZ, GLORIA</v>
          </cell>
          <cell r="E152" t="str">
            <v>SANTAMARIA PEREZ, GLORIA</v>
          </cell>
          <cell r="F152" t="str">
            <v>Gerència de Recursos</v>
          </cell>
          <cell r="G152" t="str">
            <v>Gerència de Recursos</v>
          </cell>
          <cell r="H152" t="str">
            <v>Secretaria, Administració General i Gestió Documental</v>
          </cell>
          <cell r="I152" t="str">
            <v>RECURSOS</v>
          </cell>
          <cell r="J152" t="str">
            <v>RECURSOS I ALCALDIA</v>
          </cell>
        </row>
        <row r="153">
          <cell r="A153" t="str">
            <v>SER0154</v>
          </cell>
          <cell r="B153" t="str">
            <v>Wifi outdoor (ciutadà) – servei finalista</v>
          </cell>
          <cell r="C153">
            <v>0</v>
          </cell>
          <cell r="D153">
            <v>0</v>
          </cell>
          <cell r="E153">
            <v>0</v>
          </cell>
          <cell r="F153" t="str">
            <v>Gerència Municipal</v>
          </cell>
          <cell r="G153" t="str">
            <v>Gerència Municipal</v>
          </cell>
          <cell r="H153" t="str">
            <v>3.- Serveis de enllaç de dades i xarxa</v>
          </cell>
          <cell r="I153">
            <v>0</v>
          </cell>
          <cell r="J153" t="str">
            <v>3.- Serveis de enllaç de dades i xarxa</v>
          </cell>
        </row>
        <row r="154">
          <cell r="A154" t="str">
            <v>SER0155</v>
          </cell>
          <cell r="B154" t="str">
            <v>Expedients OEP de Districtes</v>
          </cell>
          <cell r="C154" t="str">
            <v>MARCH COROMINAS, MERCEDES</v>
          </cell>
          <cell r="D154" t="str">
            <v>TORTOLA FERNANDEZ, JOSE A.</v>
          </cell>
          <cell r="E154" t="str">
            <v>GUILLEN BELLIDO, JOSÉ MIGUEL</v>
          </cell>
          <cell r="F154" t="str">
            <v>Gerència d'Hàbitat Urbà</v>
          </cell>
          <cell r="G154" t="str">
            <v>Gerència Ecologia Urbana</v>
          </cell>
          <cell r="H154" t="str">
            <v>Espai Urbà</v>
          </cell>
          <cell r="I154" t="str">
            <v>ECOLOGIA URBANA. URBANISME</v>
          </cell>
          <cell r="J154" t="str">
            <v>ECOLOGIA URBANA. URBANISME</v>
          </cell>
        </row>
        <row r="155">
          <cell r="A155" t="str">
            <v>SER0156</v>
          </cell>
          <cell r="B155" t="str">
            <v>Intranet</v>
          </cell>
          <cell r="C155" t="str">
            <v>ALMATO GUITERAS, GLORIA</v>
          </cell>
          <cell r="D155" t="str">
            <v>ROCA VILALTA, XAVIER</v>
          </cell>
          <cell r="E155" t="str">
            <v>COMAPOSADA MARTI, MONTSERRAT</v>
          </cell>
          <cell r="F155" t="str">
            <v>Gerència Municipal</v>
          </cell>
          <cell r="G155" t="str">
            <v>Gerència Municipal</v>
          </cell>
          <cell r="H155" t="str">
            <v>7.- Serveis de solucions verticals</v>
          </cell>
          <cell r="I155" t="str">
            <v>INTERNET I CANALS</v>
          </cell>
          <cell r="J155" t="str">
            <v>DTI</v>
          </cell>
        </row>
        <row r="156">
          <cell r="A156" t="str">
            <v>SER0157</v>
          </cell>
          <cell r="B156" t="str">
            <v>Mobilitat de telefonia</v>
          </cell>
          <cell r="C156" t="str">
            <v>AGULLO LEON, JACINTO</v>
          </cell>
          <cell r="E156" t="str">
            <v>AZNAR IGLESIAS, JUAN ANTON</v>
          </cell>
          <cell r="F156" t="str">
            <v>Gerència Municipal</v>
          </cell>
          <cell r="G156" t="str">
            <v>Gerència Municipal</v>
          </cell>
          <cell r="H156" t="str">
            <v>7.- Serveis de solucions verticals</v>
          </cell>
          <cell r="I156" t="str">
            <v>LLOC DE TREBALL</v>
          </cell>
          <cell r="J156" t="str">
            <v>7.- Serveis de solucions verticals</v>
          </cell>
        </row>
        <row r="157">
          <cell r="A157" t="str">
            <v>SER0158</v>
          </cell>
          <cell r="B157" t="str">
            <v>Mòdul comú d'Informes</v>
          </cell>
          <cell r="C157" t="str">
            <v>SOLA PUY, ALFRED</v>
          </cell>
          <cell r="D157" t="str">
            <v>TORTOLA FERNANDEZ, JOSE A.</v>
          </cell>
          <cell r="E157" t="str">
            <v>GUILLEN BELLIDO, JOSÉ MIGUEL</v>
          </cell>
          <cell r="F157" t="str">
            <v>Gerència d'Hàbitat Urbà</v>
          </cell>
          <cell r="G157" t="str">
            <v>Gerència Ecologia Urbana</v>
          </cell>
          <cell r="H157" t="str">
            <v>Espai Urbà</v>
          </cell>
          <cell r="I157" t="str">
            <v>ECOLOGIA URBANA. URBANISME</v>
          </cell>
          <cell r="J157" t="str">
            <v>ECOLOGIA URBANA. URBANISME</v>
          </cell>
        </row>
        <row r="158">
          <cell r="A158" t="str">
            <v>SER0159</v>
          </cell>
          <cell r="B158" t="str">
            <v>Gestió d'Expedients de Personal</v>
          </cell>
          <cell r="C158" t="str">
            <v>ILLAN ROURA, INES</v>
          </cell>
          <cell r="D158" t="str">
            <v>PUY CASTELLS, JOSEP</v>
          </cell>
          <cell r="E158" t="str">
            <v>PUY CASTELLS, JOSEP</v>
          </cell>
          <cell r="F158" t="str">
            <v>Gerència de Recursos Humans i Organització</v>
          </cell>
          <cell r="G158" t="str">
            <v>Gerència de Recursos Humans i Organització</v>
          </cell>
          <cell r="H158" t="str">
            <v>Recursos Humans</v>
          </cell>
          <cell r="I158" t="str">
            <v>RRHH I ORGANITZACIÓ</v>
          </cell>
          <cell r="J158" t="str">
            <v>RRHH I ORGANITZACIÓ</v>
          </cell>
        </row>
        <row r="159">
          <cell r="A159" t="str">
            <v>SER0160</v>
          </cell>
          <cell r="B159" t="str">
            <v>Sistemes d'Informació, Tràmits i Gestions</v>
          </cell>
          <cell r="C159" t="str">
            <v>ROSSELL BLAZQUEZ, ALBERT</v>
          </cell>
          <cell r="D159" t="str">
            <v>TRIAS JUNCOSA, JAUME</v>
          </cell>
          <cell r="E159" t="str">
            <v>TRIAS JUNCOSA, JAUME</v>
          </cell>
          <cell r="F159" t="str">
            <v>Gerència de Recursos</v>
          </cell>
          <cell r="G159" t="str">
            <v>Gerència de Drets de Ciutadania, Participació i Transpàrencia</v>
          </cell>
          <cell r="H159" t="str">
            <v>Atenció al Ciutadà</v>
          </cell>
          <cell r="I159" t="str">
            <v>DRETS CIUTADANIA, PARTICIPACIÓ I TRANSPARÈNCIA</v>
          </cell>
          <cell r="J159" t="str">
            <v>DRETS CIUTADANIA, PARTICIPACIÓ I TRANSPARÈNCIA</v>
          </cell>
        </row>
        <row r="160">
          <cell r="A160" t="str">
            <v>SER0161</v>
          </cell>
          <cell r="B160" t="str">
            <v>Tramitacions per Internet</v>
          </cell>
          <cell r="C160" t="str">
            <v>TRIAS JUNCOSA, JAUME</v>
          </cell>
          <cell r="D160" t="str">
            <v>TRIAS JUNCOSA, JAUME</v>
          </cell>
          <cell r="E160" t="str">
            <v>TRIAS JUNCOSA, JAUME</v>
          </cell>
          <cell r="F160" t="str">
            <v>Gerència de Recursos</v>
          </cell>
          <cell r="G160" t="str">
            <v>Gerència de Recursos</v>
          </cell>
          <cell r="H160" t="str">
            <v>Atenció al Ciutadà</v>
          </cell>
          <cell r="I160" t="str">
            <v>SERVEIS COMUNS ADMINISTRACIÓ ELECTRÓNICA</v>
          </cell>
          <cell r="J160" t="str">
            <v>TRAMITACIÓ, PORTAL I CARPETES</v>
          </cell>
        </row>
        <row r="161">
          <cell r="A161" t="str">
            <v>SER0162</v>
          </cell>
          <cell r="B161" t="str">
            <v>Quioscos multiserveis</v>
          </cell>
          <cell r="C161" t="str">
            <v>TRIAS JUNCOSA, JAUME</v>
          </cell>
          <cell r="D161" t="str">
            <v>TRIAS JUNCOSA, JAUME</v>
          </cell>
          <cell r="E161" t="str">
            <v>TRIAS JUNCOSA, JAUME</v>
          </cell>
          <cell r="F161" t="str">
            <v>Gerència de Recursos</v>
          </cell>
          <cell r="G161" t="str">
            <v>Gerència de Drets de Ciutadania, Participació i Transpàrencia</v>
          </cell>
          <cell r="H161" t="str">
            <v>Atenció al Ciutadà</v>
          </cell>
          <cell r="I161" t="str">
            <v>DRETS CIUTADANIA, PARTICIPACIÓ I TRANSPARÈNCIA</v>
          </cell>
          <cell r="J161" t="str">
            <v>DRETS CIUTADANIA, PARTICIPACIÓ I TRANSPARÈNCIA</v>
          </cell>
        </row>
        <row r="162">
          <cell r="A162" t="str">
            <v>SER0163</v>
          </cell>
          <cell r="B162" t="str">
            <v>Servei de cita prèvia a les OAC's i Serveis Tècnics</v>
          </cell>
          <cell r="C162" t="str">
            <v>TRIAS JUNCOSA, JAUME</v>
          </cell>
          <cell r="D162" t="str">
            <v>TRIAS JUNCOSA, JAUME</v>
          </cell>
          <cell r="E162" t="str">
            <v>TRIAS JUNCOSA, JAUME</v>
          </cell>
          <cell r="F162" t="str">
            <v>Gerència de Recursos</v>
          </cell>
          <cell r="G162" t="str">
            <v>Gerència de Drets de Ciutadania, Participació i Transpàrencia</v>
          </cell>
          <cell r="H162" t="str">
            <v>Atenció al Ciutadà</v>
          </cell>
          <cell r="I162" t="str">
            <v>DRETS CIUTADANIA, PARTICIPACIÓ I TRANSPARÈNCIA</v>
          </cell>
          <cell r="J162" t="str">
            <v>DRETS CIUTADANIA, PARTICIPACIÓ I TRANSPARÈNCIA</v>
          </cell>
        </row>
        <row r="163">
          <cell r="A163" t="str">
            <v>SER0164</v>
          </cell>
          <cell r="B163" t="str">
            <v>Serveis web de publicació i interoperabilitat cartogràfica</v>
          </cell>
          <cell r="C163" t="str">
            <v>BOLIVAR LEYVA, MIGUEL ANG</v>
          </cell>
          <cell r="D163" t="str">
            <v>Sanz Marco, Lluis</v>
          </cell>
          <cell r="E163">
            <v>0</v>
          </cell>
          <cell r="F163" t="str">
            <v>IMI-IDB</v>
          </cell>
          <cell r="G163" t="str">
            <v>IMI-IDB</v>
          </cell>
          <cell r="H163" t="str">
            <v>Espai Urbà</v>
          </cell>
          <cell r="I163" t="str">
            <v>IMI - IDB</v>
          </cell>
          <cell r="J163" t="str">
            <v>Espai Urbà</v>
          </cell>
        </row>
        <row r="164">
          <cell r="A164" t="str">
            <v>SER0165</v>
          </cell>
          <cell r="B164" t="str">
            <v>Servei de visualització territorial Corporatiu (VISTA)</v>
          </cell>
          <cell r="C164" t="str">
            <v>BOLIVAR LEYVA, MIGUEL ANG</v>
          </cell>
          <cell r="D164" t="str">
            <v>SANZ MARCO, LLUIS</v>
          </cell>
          <cell r="E164">
            <v>0</v>
          </cell>
          <cell r="F164" t="str">
            <v>IMI-IDB</v>
          </cell>
          <cell r="G164" t="str">
            <v>IMI-IDB</v>
          </cell>
          <cell r="H164" t="str">
            <v>Espai Urbà</v>
          </cell>
          <cell r="I164" t="str">
            <v>IMI - IDB</v>
          </cell>
          <cell r="J164" t="str">
            <v>Espai Urbà</v>
          </cell>
        </row>
        <row r="165">
          <cell r="A165" t="str">
            <v>SER0166</v>
          </cell>
          <cell r="B165" t="str">
            <v>Serveis derivats de la plataforma Vista</v>
          </cell>
          <cell r="C165" t="str">
            <v>CEBRIAN AGRAS, JORDI</v>
          </cell>
          <cell r="D165" t="str">
            <v>LOPEZ FUMANAL, JUANJO</v>
          </cell>
          <cell r="E165" t="str">
            <v>GARCIA DE PEDRO, ENRIC</v>
          </cell>
          <cell r="F165" t="str">
            <v>IMI-IDB</v>
          </cell>
          <cell r="G165" t="str">
            <v>IMI-IDB</v>
          </cell>
          <cell r="H165" t="str">
            <v>IDB-Cartografia</v>
          </cell>
          <cell r="I165" t="str">
            <v>INFORMACIÓ DE BASE</v>
          </cell>
          <cell r="J165" t="str">
            <v>IDB-Cartografia</v>
          </cell>
        </row>
        <row r="166">
          <cell r="A166" t="str">
            <v>SER0167</v>
          </cell>
          <cell r="B166" t="str">
            <v>Servei d'integració de la informació i coneixement per a la coordinació territorial (BiMAP)</v>
          </cell>
          <cell r="C166" t="str">
            <v>ROSSELL BLAZQUEZ, ALBERT</v>
          </cell>
          <cell r="D166" t="str">
            <v>LOPEZ FUMANAL, JUANJO</v>
          </cell>
          <cell r="E166" t="str">
            <v>TRIAS JUNCOSA, JAUME</v>
          </cell>
          <cell r="F166" t="str">
            <v>Gerència Adjunta de Coordinació Territorial</v>
          </cell>
          <cell r="G166" t="str">
            <v>Gerència de Recursos</v>
          </cell>
          <cell r="H166" t="str">
            <v>Anàlisi de dades i Reporting</v>
          </cell>
          <cell r="I166" t="str">
            <v>INFORMACIÓ DE BASE</v>
          </cell>
          <cell r="J166" t="str">
            <v>INFORMACIÓ DE BASE</v>
          </cell>
        </row>
        <row r="167">
          <cell r="A167" t="str">
            <v>SER0168</v>
          </cell>
          <cell r="B167" t="str">
            <v>Servei web de consulta de la Guia Urbana i equipaments municipals (www.bcn.cat/guia)</v>
          </cell>
          <cell r="C167" t="str">
            <v>URENDA CHAVES, JOSE IGNAC</v>
          </cell>
          <cell r="E167" t="str">
            <v>GARCIA DE PEDRO, ENRIC</v>
          </cell>
          <cell r="F167" t="str">
            <v>Gerència de Recursos</v>
          </cell>
          <cell r="G167" t="str">
            <v>Gerència de Drets de Ciutadania, Participació i Transpàrencia</v>
          </cell>
          <cell r="H167" t="str">
            <v>IDB-Cartografia</v>
          </cell>
          <cell r="I167" t="str">
            <v>INFORMACIÓ DE BASE</v>
          </cell>
          <cell r="J167" t="str">
            <v>IDB-Cartografia</v>
          </cell>
        </row>
        <row r="168">
          <cell r="A168" t="str">
            <v>SER0169</v>
          </cell>
          <cell r="B168" t="str">
            <v>Servei d'integració de la informació urbanística per a la gestió interna municipal (SICS)</v>
          </cell>
          <cell r="C168" t="str">
            <v>LLINARES GINER, JAVIER</v>
          </cell>
          <cell r="E168" t="str">
            <v>GARCIA DE PEDRO, ENRIC</v>
          </cell>
          <cell r="F168" t="str">
            <v>IMI-IDB</v>
          </cell>
          <cell r="G168" t="str">
            <v>IMI-IDB</v>
          </cell>
          <cell r="H168" t="str">
            <v>IDB-Cartografia</v>
          </cell>
          <cell r="I168" t="str">
            <v>INFORMACIÓ DE BASE</v>
          </cell>
          <cell r="J168" t="str">
            <v>IDB-Cartografia</v>
          </cell>
        </row>
        <row r="169">
          <cell r="A169" t="str">
            <v>SER0170</v>
          </cell>
          <cell r="B169" t="str">
            <v>Serveis d'accés i tractament dela informació del SITEB basats en la plataforma Microstation (REFSITE</v>
          </cell>
          <cell r="C169" t="str">
            <v>NIEVA BENITO, JAVIER</v>
          </cell>
          <cell r="E169" t="str">
            <v>GARCIA DE PEDRO, ENRIC</v>
          </cell>
          <cell r="F169" t="str">
            <v>IMI-IDB</v>
          </cell>
          <cell r="G169" t="str">
            <v>IMI-IDB</v>
          </cell>
          <cell r="H169" t="str">
            <v>IDB-Cartografia</v>
          </cell>
          <cell r="I169" t="str">
            <v>INFORMACIÓ DE BASE</v>
          </cell>
          <cell r="J169" t="str">
            <v>IDB-Cartografia</v>
          </cell>
        </row>
        <row r="170">
          <cell r="A170" t="str">
            <v>SER0171</v>
          </cell>
          <cell r="B170" t="str">
            <v>Servei de suport cartogràfic a la gestió de la fiscalitat dels guals. (Gguals)</v>
          </cell>
          <cell r="C170" t="str">
            <v>LLINARES GINER, JAVIER</v>
          </cell>
          <cell r="E170" t="str">
            <v>GARCIA DE PEDRO, ENRIC</v>
          </cell>
          <cell r="F170" t="str">
            <v>Gerència de Prevenció, Seguretat i Mobilitat</v>
          </cell>
          <cell r="G170" t="str">
            <v>Gerència Ecologia Urbana</v>
          </cell>
          <cell r="H170" t="str">
            <v>IDB-Cartografia</v>
          </cell>
          <cell r="I170" t="str">
            <v>INFORMACIÓ DE BASE</v>
          </cell>
          <cell r="J170" t="str">
            <v>IDB-Cartografia</v>
          </cell>
        </row>
        <row r="171">
          <cell r="A171" t="str">
            <v>SER0172</v>
          </cell>
          <cell r="B171" t="str">
            <v>Servei de manteniment de la xarxa viària i sentits de circulació (Hermes)</v>
          </cell>
          <cell r="C171" t="str">
            <v>LLINARES GINER, JAVIER</v>
          </cell>
          <cell r="E171" t="str">
            <v>GARCIA DE PEDRO, ENRIC</v>
          </cell>
          <cell r="F171" t="str">
            <v>Gerència de Prevenció, Seguretat i Mobilitat</v>
          </cell>
          <cell r="G171" t="str">
            <v>Gerència Ecologia Urbana</v>
          </cell>
          <cell r="H171" t="str">
            <v>IDB-Cartografia</v>
          </cell>
          <cell r="I171" t="str">
            <v>INFORMACIÓ DE BASE</v>
          </cell>
          <cell r="J171" t="str">
            <v>IDB-Cartografia</v>
          </cell>
        </row>
        <row r="172">
          <cell r="A172" t="str">
            <v>SER0173</v>
          </cell>
          <cell r="B172" t="str">
            <v>Servei de manteniment i explotació de les fitxes itineràries de SPEIS  (Aigua)</v>
          </cell>
          <cell r="C172" t="str">
            <v>LLINARES GINER, JAVIER</v>
          </cell>
          <cell r="E172" t="str">
            <v>GARCIA DE PEDRO, ENRIC</v>
          </cell>
          <cell r="F172" t="str">
            <v>Gerència de Prevenció, Seguretat i Mobilitat</v>
          </cell>
          <cell r="G172" t="str">
            <v>Gerència de Seguretat i Prevenció</v>
          </cell>
          <cell r="H172" t="str">
            <v>IDB-Cartografia</v>
          </cell>
          <cell r="I172" t="str">
            <v>INFORMACIÓ DE BASE</v>
          </cell>
          <cell r="J172" t="str">
            <v>IDB-Cartografia</v>
          </cell>
        </row>
        <row r="173">
          <cell r="A173" t="str">
            <v>SER0174</v>
          </cell>
          <cell r="B173" t="str">
            <v>Interoperabilitat Interna</v>
          </cell>
          <cell r="C173" t="str">
            <v>AOIZ LINARES, J.JAVIER</v>
          </cell>
          <cell r="D173" t="str">
            <v>SOLER ORTIZ, RUBEN</v>
          </cell>
          <cell r="E173" t="str">
            <v>SOLER ORTIZ, RUBEN</v>
          </cell>
          <cell r="F173" t="str">
            <v>Gerència Municipal</v>
          </cell>
          <cell r="G173" t="str">
            <v>Gerència Municipal</v>
          </cell>
          <cell r="H173">
            <v>0</v>
          </cell>
          <cell r="I173" t="str">
            <v>CPD</v>
          </cell>
          <cell r="J173">
            <v>0</v>
          </cell>
        </row>
        <row r="174">
          <cell r="A174" t="str">
            <v>SER0175</v>
          </cell>
          <cell r="B174" t="str">
            <v>Servei de Comunicació Interna</v>
          </cell>
          <cell r="C174" t="str">
            <v>BERENGUER FELIPE DE, CRISTINA</v>
          </cell>
          <cell r="E174" t="str">
            <v>HERNAIZ ALZAMORA, DAVID</v>
          </cell>
          <cell r="F174" t="str">
            <v>IMI-TIC</v>
          </cell>
          <cell r="G174" t="str">
            <v>IMI-TIC</v>
          </cell>
          <cell r="H174" t="str">
            <v>Sistemes Gestió IMI</v>
          </cell>
          <cell r="I174" t="str">
            <v>ATENCIÓ PROPERA A L'USUARI</v>
          </cell>
          <cell r="J174" t="str">
            <v>Sistemes Gestió IMI</v>
          </cell>
        </row>
        <row r="175">
          <cell r="A175" t="str">
            <v>SER0176</v>
          </cell>
          <cell r="B175" t="str">
            <v>Gestió del coneixement</v>
          </cell>
          <cell r="C175" t="str">
            <v>JEREZ MARTINEZ, JOSEFINA</v>
          </cell>
          <cell r="E175" t="e">
            <v>#N/A</v>
          </cell>
          <cell r="F175" t="str">
            <v>IMI-TIC</v>
          </cell>
          <cell r="G175" t="e">
            <v>#N/A</v>
          </cell>
          <cell r="H175" t="str">
            <v>Sistemes Gestió IMI</v>
          </cell>
          <cell r="I175" t="e">
            <v>#N/A</v>
          </cell>
          <cell r="J175" t="str">
            <v>Sistemes Gestió IMI</v>
          </cell>
        </row>
        <row r="176">
          <cell r="A176" t="str">
            <v>SER0177</v>
          </cell>
          <cell r="B176" t="str">
            <v>Servei Comú de Plantilles</v>
          </cell>
          <cell r="C176" t="str">
            <v>ECHEVARRIA MESEGUER, CARLOS</v>
          </cell>
          <cell r="E176">
            <v>0</v>
          </cell>
          <cell r="F176" t="str">
            <v>Gerència Municipal</v>
          </cell>
          <cell r="G176" t="str">
            <v>Gerència Municipal</v>
          </cell>
          <cell r="H176" t="str">
            <v>Enginyeria, Frameworks i Moduls comuns</v>
          </cell>
          <cell r="I176" t="str">
            <v>ENGINYERIA PROGRAMARI, FRAMEWORKS I MODULS COMUNS</v>
          </cell>
          <cell r="J176" t="str">
            <v>ENGINYERIA PROGRAMARI, FRAMEWORKS I MODULS COMUNS</v>
          </cell>
        </row>
        <row r="177">
          <cell r="A177" t="str">
            <v>SER0178</v>
          </cell>
          <cell r="B177" t="str">
            <v>Arquitectura ARIS</v>
          </cell>
          <cell r="C177" t="str">
            <v>SUBIRAS PUGIBET, JAUME</v>
          </cell>
          <cell r="D177" t="str">
            <v>ECHEVARRIA MESEGUER, CARLOS</v>
          </cell>
          <cell r="E177">
            <v>0</v>
          </cell>
          <cell r="F177" t="str">
            <v>IMI-TIC</v>
          </cell>
          <cell r="G177" t="str">
            <v>IMI-TIC</v>
          </cell>
          <cell r="H177" t="str">
            <v xml:space="preserve">Procesos </v>
          </cell>
          <cell r="I177">
            <v>0</v>
          </cell>
          <cell r="J177" t="str">
            <v xml:space="preserve">Procesos </v>
          </cell>
        </row>
        <row r="178">
          <cell r="A178" t="str">
            <v>SER0179</v>
          </cell>
          <cell r="B178" t="str">
            <v>Servei eines de Gestió de Serveis</v>
          </cell>
          <cell r="C178" t="str">
            <v>SENTIS ORTIZ, JOAN</v>
          </cell>
          <cell r="D178" t="str">
            <v>LAGE HUERTAS, JOSE</v>
          </cell>
          <cell r="E178" t="str">
            <v>LAGE HUERTAS, JOSE</v>
          </cell>
          <cell r="F178" t="str">
            <v>IMI-TIC</v>
          </cell>
          <cell r="G178" t="str">
            <v>IMI-TIC</v>
          </cell>
          <cell r="H178" t="str">
            <v>Gestió Serveis TIC</v>
          </cell>
          <cell r="I178" t="str">
            <v>SMO - Gestió de Serveis</v>
          </cell>
          <cell r="J178" t="str">
            <v>Gestió Serveis TIC</v>
          </cell>
        </row>
        <row r="179">
          <cell r="A179" t="str">
            <v>SER0180</v>
          </cell>
          <cell r="B179" t="str">
            <v>Registre d'activitats i tràmits (RAT)</v>
          </cell>
          <cell r="C179" t="str">
            <v>ALEMANY SERRA, FRANCESC</v>
          </cell>
          <cell r="D179" t="str">
            <v>TRIAS JUNCOSA, JAUME</v>
          </cell>
          <cell r="E179" t="str">
            <v>TRIAS JUNCOSA, JAUME</v>
          </cell>
          <cell r="F179" t="str">
            <v>Gerència de Recursos</v>
          </cell>
          <cell r="G179" t="str">
            <v>Gerència de Recursos</v>
          </cell>
          <cell r="H179" t="str">
            <v>Atenció al Ciutadà</v>
          </cell>
          <cell r="I179" t="str">
            <v>DRETS CIUTADANIA, PARTICIPACIÓ I TRANSPARÈNCIA</v>
          </cell>
          <cell r="J179" t="str">
            <v>TRAMITACIÓ, PORTAL I CARPETES</v>
          </cell>
        </row>
        <row r="180">
          <cell r="A180" t="str">
            <v>SER0181</v>
          </cell>
          <cell r="B180" t="str">
            <v>Servei impressió de host</v>
          </cell>
          <cell r="C180" t="str">
            <v>AGUIRRE BARROS, MARIO</v>
          </cell>
          <cell r="E180" t="str">
            <v>AZNAR IGLESIAS, JUAN ANTON</v>
          </cell>
          <cell r="F180" t="str">
            <v>Institut Municipal d'Hisenda de Barcelona</v>
          </cell>
          <cell r="G180" t="str">
            <v>Institut Municipal d'Hisenda de Barcelona</v>
          </cell>
          <cell r="H180">
            <v>0</v>
          </cell>
          <cell r="I180" t="str">
            <v>LLOC DE TREBALL</v>
          </cell>
          <cell r="J180">
            <v>0</v>
          </cell>
        </row>
        <row r="181">
          <cell r="A181" t="str">
            <v>SER0182</v>
          </cell>
          <cell r="B181" t="str">
            <v>Servei impressió ofimàtica</v>
          </cell>
          <cell r="C181" t="str">
            <v>AGUIRRE BARROS, MARIO</v>
          </cell>
          <cell r="E181" t="str">
            <v>AZNAR IGLESIAS, JUAN ANTON</v>
          </cell>
          <cell r="F181" t="str">
            <v>Gerència Municipal</v>
          </cell>
          <cell r="G181" t="str">
            <v>Gerència Municipal</v>
          </cell>
          <cell r="H181">
            <v>0</v>
          </cell>
          <cell r="I181" t="str">
            <v>LLOC DE TREBALL</v>
          </cell>
          <cell r="J181">
            <v>0</v>
          </cell>
        </row>
        <row r="182">
          <cell r="A182" t="str">
            <v>SER0183</v>
          </cell>
          <cell r="B182" t="str">
            <v>Llicències d'Activitat</v>
          </cell>
          <cell r="C182" t="str">
            <v>GARCIA GONZALEZ, JOSEP</v>
          </cell>
          <cell r="D182" t="str">
            <v>TORTOLA FERNANDEZ, JOSE A.</v>
          </cell>
          <cell r="E182" t="str">
            <v>GUILLEN BELLIDO, JOSÉ MIGUEL</v>
          </cell>
          <cell r="F182" t="str">
            <v>Gerència d'Hàbitat Urbà</v>
          </cell>
          <cell r="G182" t="str">
            <v>Gerència Ecologia Urbana</v>
          </cell>
          <cell r="H182" t="str">
            <v>Espai Urbà</v>
          </cell>
          <cell r="I182" t="str">
            <v>ECOLOGIA URBANA. URBANISME</v>
          </cell>
          <cell r="J182" t="str">
            <v>GUILLEN BELLIDO, JOSÉ MIGUEL</v>
          </cell>
        </row>
        <row r="183">
          <cell r="A183" t="str">
            <v>SER0184</v>
          </cell>
          <cell r="B183" t="str">
            <v>Govern web - oficina tècnica</v>
          </cell>
          <cell r="C183" t="str">
            <v>ALMATO GUITERAS, GLORIA</v>
          </cell>
          <cell r="D183" t="str">
            <v>ROCA VILALTA, XAVIER</v>
          </cell>
          <cell r="E183" t="str">
            <v>COMAPOSADA MARTI, MONTSERRAT</v>
          </cell>
          <cell r="F183" t="str">
            <v>Gerència de Recursos</v>
          </cell>
          <cell r="G183" t="str">
            <v>Gerència de Recursos</v>
          </cell>
          <cell r="H183" t="str">
            <v>DTI</v>
          </cell>
          <cell r="I183" t="str">
            <v>INTERNET I CANALS</v>
          </cell>
          <cell r="J183" t="str">
            <v>DTI</v>
          </cell>
        </row>
        <row r="184">
          <cell r="A184" t="str">
            <v>SER0185</v>
          </cell>
          <cell r="B184" t="str">
            <v>Indicadors web</v>
          </cell>
          <cell r="C184" t="str">
            <v>BITLLOCH PUIGVERT, JOAN R</v>
          </cell>
          <cell r="D184" t="str">
            <v>ROCA VILALTA, XAVIER</v>
          </cell>
          <cell r="E184" t="str">
            <v>MARCILLAS RIERA, SILVIA</v>
          </cell>
          <cell r="F184" t="str">
            <v>Gerència de Recursos</v>
          </cell>
          <cell r="G184" t="str">
            <v>Gerència de Recursos</v>
          </cell>
          <cell r="H184" t="str">
            <v>DTI</v>
          </cell>
          <cell r="I184" t="str">
            <v>DRETS CIUTADANIA, PARTICIPACIÓ I TRANSPARÈNCIA</v>
          </cell>
          <cell r="J184" t="str">
            <v>DTI</v>
          </cell>
        </row>
        <row r="185">
          <cell r="A185" t="str">
            <v>SER0186</v>
          </cell>
          <cell r="B185" t="str">
            <v>Mòduls transversals d'Internet</v>
          </cell>
          <cell r="C185" t="str">
            <v>COMAPOSADA MARTI, MONTSERRAT</v>
          </cell>
          <cell r="D185" t="str">
            <v>ROCA VILALTA, XAVIER</v>
          </cell>
          <cell r="E185" t="str">
            <v>MARCILLAS RIERA, SILVIA</v>
          </cell>
          <cell r="F185" t="str">
            <v>Gerència de Recursos</v>
          </cell>
          <cell r="G185" t="str">
            <v>Gerència de Recursos</v>
          </cell>
          <cell r="H185" t="str">
            <v>DTI</v>
          </cell>
          <cell r="I185" t="str">
            <v>DRETS CIUTADANIA, PARTICIPACIÓ I TRANSPARÈNCIA</v>
          </cell>
          <cell r="J185" t="str">
            <v>DTI</v>
          </cell>
        </row>
        <row r="186">
          <cell r="A186" t="str">
            <v>SER0187</v>
          </cell>
          <cell r="B186" t="str">
            <v>Gestió de continguts d'Internet</v>
          </cell>
          <cell r="C186" t="str">
            <v>ALMATO GUITERAS, GLORIA</v>
          </cell>
          <cell r="D186" t="str">
            <v>ROCA VILALTA, XAVIER</v>
          </cell>
          <cell r="E186" t="str">
            <v>MARCILLAS RIERA, SILVIA</v>
          </cell>
          <cell r="F186" t="str">
            <v>Gerència de Recursos</v>
          </cell>
          <cell r="G186" t="str">
            <v>Gerència de Recursos</v>
          </cell>
          <cell r="H186" t="str">
            <v>DTI</v>
          </cell>
          <cell r="I186" t="str">
            <v>INTERNET I CANALS</v>
          </cell>
          <cell r="J186" t="str">
            <v>DTI</v>
          </cell>
        </row>
        <row r="187">
          <cell r="A187" t="str">
            <v>SER0188</v>
          </cell>
          <cell r="B187" t="str">
            <v>Infrastructures web</v>
          </cell>
          <cell r="C187" t="str">
            <v>BITLLOCH PUIGVERT, JOAN R</v>
          </cell>
          <cell r="D187" t="str">
            <v>ROCA VILALTA, XAVIER</v>
          </cell>
          <cell r="E187" t="str">
            <v>MARCILLAS RIERA, SILVIA</v>
          </cell>
          <cell r="F187" t="str">
            <v>Gerència de Recursos</v>
          </cell>
          <cell r="G187" t="str">
            <v>Gerència de Recursos</v>
          </cell>
          <cell r="H187" t="str">
            <v>DTI</v>
          </cell>
          <cell r="I187" t="str">
            <v>DRETS CIUTADANIA, PARTICIPACIÓ I TRANSPARÈNCIA</v>
          </cell>
          <cell r="J187" t="str">
            <v>DTI</v>
          </cell>
        </row>
        <row r="188">
          <cell r="A188" t="str">
            <v>SER0189</v>
          </cell>
          <cell r="B188" t="str">
            <v>Webs especials</v>
          </cell>
          <cell r="C188" t="str">
            <v>COMAPOSADA MARTI, MONTSERRAT</v>
          </cell>
          <cell r="D188" t="str">
            <v>ROCA VILALTA, XAVIER</v>
          </cell>
          <cell r="E188" t="str">
            <v>MARCILLAS RIERA, SILVIA</v>
          </cell>
          <cell r="F188" t="str">
            <v>Gerència de Recursos</v>
          </cell>
          <cell r="G188" t="str">
            <v>Gerència de Recursos</v>
          </cell>
          <cell r="H188" t="str">
            <v>DTI</v>
          </cell>
          <cell r="I188" t="str">
            <v>DRETS CIUTADANIA, PARTICIPACIÓ I TRANSPARÈNCIA</v>
          </cell>
          <cell r="J188" t="str">
            <v>DTI</v>
          </cell>
        </row>
        <row r="189">
          <cell r="A189" t="str">
            <v>SER0190</v>
          </cell>
          <cell r="B189" t="str">
            <v>Web Notícies</v>
          </cell>
          <cell r="C189" t="str">
            <v>COMAPOSADA MARTI, MONTSERRAT</v>
          </cell>
          <cell r="D189" t="str">
            <v>ROCA VILALTA, XAVIER</v>
          </cell>
          <cell r="E189" t="str">
            <v>MARCILLAS RIERA, SILVIA</v>
          </cell>
          <cell r="F189" t="str">
            <v>Gerència de Recursos</v>
          </cell>
          <cell r="G189" t="str">
            <v>Gerència de Recursos</v>
          </cell>
          <cell r="H189" t="str">
            <v>DTI</v>
          </cell>
          <cell r="I189" t="str">
            <v>DRETS CIUTADANIA, PARTICIPACIÓ I TRANSPARÈNCIA</v>
          </cell>
          <cell r="J189" t="str">
            <v>DTI</v>
          </cell>
        </row>
        <row r="190">
          <cell r="A190" t="str">
            <v>SER0191</v>
          </cell>
          <cell r="B190" t="str">
            <v>Web Publicacions</v>
          </cell>
          <cell r="C190" t="str">
            <v>ALMATO GUITERAS, GLORIA</v>
          </cell>
          <cell r="D190" t="str">
            <v>ROCA VILALTA, XAVIER</v>
          </cell>
          <cell r="E190" t="str">
            <v>MARCILLAS RIERA, SILVIA</v>
          </cell>
          <cell r="F190" t="str">
            <v>Gerència de Recursos</v>
          </cell>
          <cell r="G190" t="str">
            <v>Gerència de Recursos</v>
          </cell>
          <cell r="H190" t="str">
            <v>DTI</v>
          </cell>
          <cell r="I190" t="str">
            <v>DRETS CIUTADANIA, PARTICIPACIÓ I TRANSPARÈNCIA</v>
          </cell>
          <cell r="J190" t="str">
            <v>DTI</v>
          </cell>
        </row>
        <row r="191">
          <cell r="A191" t="str">
            <v>SER0192</v>
          </cell>
          <cell r="B191" t="str">
            <v>Serveis Multimèdia Web</v>
          </cell>
          <cell r="C191" t="str">
            <v>ALMATO GUITERAS, GLORIA</v>
          </cell>
          <cell r="D191" t="str">
            <v>ROCA VILALTA, XAVIER</v>
          </cell>
          <cell r="E191" t="str">
            <v>MARCILLAS RIERA, SILVIA</v>
          </cell>
          <cell r="F191" t="str">
            <v>Gerència de Recursos</v>
          </cell>
          <cell r="G191" t="str">
            <v>Gerència de Recursos</v>
          </cell>
          <cell r="H191" t="str">
            <v>DTI</v>
          </cell>
          <cell r="I191" t="str">
            <v>DRETS CIUTADANIA, PARTICIPACIÓ I TRANSPARÈNCIA</v>
          </cell>
          <cell r="J191" t="str">
            <v>DTI</v>
          </cell>
        </row>
        <row r="192">
          <cell r="A192" t="str">
            <v>SER0193</v>
          </cell>
          <cell r="B192" t="str">
            <v>Traces d'auditoria d'accesos i consulta de dades</v>
          </cell>
          <cell r="C192" t="str">
            <v>CARMONA RUIZ, JUAN CARLO</v>
          </cell>
          <cell r="D192" t="str">
            <v>LOPEZ BARBERO, RAFAEL</v>
          </cell>
          <cell r="E192" t="str">
            <v>LOPEZ BARBERO, RAFAEL</v>
          </cell>
          <cell r="F192" t="str">
            <v>Gerència Municipal</v>
          </cell>
          <cell r="G192" t="str">
            <v>Gerència Municipal</v>
          </cell>
          <cell r="H192" t="str">
            <v>Enginyeria, Frameworks i Moduls comuns</v>
          </cell>
          <cell r="I192" t="str">
            <v>ENGINYERIA PROGRAMARI, FRAMEWORKS I MODULS COMUNS</v>
          </cell>
          <cell r="J192" t="str">
            <v>ENGINYERIA PROGRAMARI, FRAMEWORKS I MODULS COMUNS</v>
          </cell>
        </row>
        <row r="193">
          <cell r="A193" t="str">
            <v>SER0194</v>
          </cell>
          <cell r="B193" t="str">
            <v>Reports, Plantilles i SICON</v>
          </cell>
          <cell r="C193" t="str">
            <v>ORTIZ QUINTANA, IVAN</v>
          </cell>
          <cell r="D193" t="str">
            <v>LOPEZ BARBERO, RAFAEL</v>
          </cell>
          <cell r="E193" t="str">
            <v>LOPEZ BARBERO, RAFAEL</v>
          </cell>
          <cell r="F193" t="str">
            <v>Gerència Municipal</v>
          </cell>
          <cell r="G193" t="str">
            <v>Gerència Municipal</v>
          </cell>
          <cell r="H193" t="str">
            <v>Enginyeria, Frameworks i Moduls comuns</v>
          </cell>
          <cell r="I193" t="str">
            <v>ENGINYERIA PROGRAMARI, FRAMEWORKS I MODULS COMUNS</v>
          </cell>
          <cell r="J193" t="str">
            <v>ENGINYERIA PROGRAMARI, FRAMEWORKS I MODULS COMUNS</v>
          </cell>
        </row>
        <row r="194">
          <cell r="A194" t="str">
            <v>SER0195</v>
          </cell>
          <cell r="B194" t="str">
            <v>Estadístiques Municipals</v>
          </cell>
          <cell r="C194" t="str">
            <v>AZORI JUNYENT, CARLOS</v>
          </cell>
          <cell r="D194" t="str">
            <v>TRIAS JUNCOSA, JAUME</v>
          </cell>
          <cell r="E194" t="str">
            <v>SERRA FERRANDO, MARTA</v>
          </cell>
          <cell r="F194" t="str">
            <v>Gerència de Recursos</v>
          </cell>
          <cell r="G194" t="str">
            <v>Gerència de Recursos</v>
          </cell>
          <cell r="H194" t="str">
            <v>Atenció al Ciutadà</v>
          </cell>
          <cell r="I194" t="str">
            <v>ANÀLISI DE DADES I REPORTING</v>
          </cell>
          <cell r="J194" t="str">
            <v>ANÀLISI DE DADES I REPORTING</v>
          </cell>
        </row>
        <row r="195">
          <cell r="A195" t="str">
            <v>SER0197</v>
          </cell>
          <cell r="B195" t="str">
            <v>Sistema d'Explotació de dades i reporting del IBE</v>
          </cell>
          <cell r="C195" t="str">
            <v>GONZALEZ GARCIA, SUSANA</v>
          </cell>
          <cell r="D195" t="str">
            <v>LLUCH LOPEZ, JAIME</v>
          </cell>
          <cell r="E195" t="str">
            <v>LLUCH LOPEZ, JAIME</v>
          </cell>
          <cell r="F195" t="str">
            <v>Gerència de Qualitat de Vida, Igualtat i Esports</v>
          </cell>
          <cell r="G195" t="str">
            <v>Gerència de Drets de Ciutadania, Participació i Transpàrencia</v>
          </cell>
          <cell r="H195" t="str">
            <v>Anàlisi de dades i Reporting</v>
          </cell>
          <cell r="I195" t="str">
            <v>ANÀLISI DE DADES I REPORTING</v>
          </cell>
          <cell r="J195" t="str">
            <v>ANÀLISI DE DADES I REPORTING</v>
          </cell>
        </row>
        <row r="196">
          <cell r="A196" t="str">
            <v>SERXIBE</v>
          </cell>
          <cell r="B196" t="str">
            <v>Pla IBE</v>
          </cell>
          <cell r="C196" t="str">
            <v>MARCILLAS RIERA, SILVIA</v>
          </cell>
          <cell r="D196" t="str">
            <v>LLUCH LOPEZ, JAIME</v>
          </cell>
          <cell r="E196" t="str">
            <v>ROCA VILALTA, XAVIER</v>
          </cell>
          <cell r="F196" t="str">
            <v>Gerència de Qualitat de Vida, Igualtat i Esports</v>
          </cell>
          <cell r="G196" t="str">
            <v>Gerència de Drets de Ciutadania, Participació i Transpàrencia</v>
          </cell>
          <cell r="H196" t="str">
            <v>Anàlisi de dades i Reporting</v>
          </cell>
          <cell r="I196" t="str">
            <v>DRETS CIUTADANIA, PARTICIPACIÓ I TRANSPARÈNCIA</v>
          </cell>
          <cell r="J196" t="str">
            <v>ANÀLISI DE DADES I REPORTING</v>
          </cell>
        </row>
        <row r="197">
          <cell r="A197" t="str">
            <v>SER0198</v>
          </cell>
          <cell r="B197" t="str">
            <v>Serveis professionals Anàlisi i Reporting</v>
          </cell>
          <cell r="C197" t="str">
            <v>LLUCH LOPEZ, JAIME</v>
          </cell>
          <cell r="D197" t="str">
            <v>LLUCH LOPEZ, JAIME</v>
          </cell>
          <cell r="E197" t="str">
            <v>LLUCH LOPEZ, JAIME</v>
          </cell>
          <cell r="F197" t="str">
            <v>Gerència Municipal</v>
          </cell>
          <cell r="G197" t="str">
            <v>Gerència Municipal</v>
          </cell>
          <cell r="H197" t="str">
            <v>Anàlisi de dades i Reporting</v>
          </cell>
          <cell r="I197" t="str">
            <v>ANÀLISI DE DADES I REPORTING</v>
          </cell>
          <cell r="J197" t="str">
            <v>ANÀLISI DE DADES I REPORTING</v>
          </cell>
        </row>
        <row r="198">
          <cell r="A198" t="str">
            <v>SER0201</v>
          </cell>
          <cell r="B198" t="str">
            <v>DWH Sonòmetres</v>
          </cell>
          <cell r="C198" t="str">
            <v>LOPEZ JALLE, JOSE RAMON</v>
          </cell>
          <cell r="D198" t="str">
            <v>LLUCH LOPEZ, JAIME</v>
          </cell>
          <cell r="E198" t="str">
            <v>LLUCH LOPEZ, JAIME</v>
          </cell>
          <cell r="F198" t="str">
            <v>Gerència d'Hàbitat Urbà</v>
          </cell>
          <cell r="G198" t="str">
            <v>Gerència Ecologia Urbana</v>
          </cell>
          <cell r="H198" t="str">
            <v>Anàlisi de dades i Reporting</v>
          </cell>
          <cell r="I198" t="str">
            <v>ANÀLISI DE DADES I REPORTING</v>
          </cell>
          <cell r="J198" t="str">
            <v>ANÀLISI DE DADES I REPORTING</v>
          </cell>
        </row>
        <row r="199">
          <cell r="A199" t="str">
            <v>SER0203</v>
          </cell>
          <cell r="B199" t="str">
            <v>PCM Comptabilitat de Costos ABC</v>
          </cell>
          <cell r="C199" t="str">
            <v>MARCH COROMINAS, MERCEDES</v>
          </cell>
          <cell r="D199" t="str">
            <v>CASTRO MORAL, LLUIS</v>
          </cell>
          <cell r="E199" t="str">
            <v>TORTOLA FERNANDEZ, JOSE A.</v>
          </cell>
          <cell r="F199" t="str">
            <v>Gerència d'Economia, Empresa i Ocupació</v>
          </cell>
          <cell r="G199" t="str">
            <v>Gerència de Presidència i Economia</v>
          </cell>
          <cell r="H199" t="str">
            <v>Gestió Econòmico-Financera</v>
          </cell>
          <cell r="I199" t="str">
            <v>PRESIDÈNCIA I ECONOMIA</v>
          </cell>
          <cell r="J199" t="str">
            <v>PRESIDÈNCIA I ECONOMIA</v>
          </cell>
        </row>
        <row r="200">
          <cell r="A200" t="str">
            <v>SER0204</v>
          </cell>
          <cell r="B200" t="str">
            <v>Gestió d'Actius</v>
          </cell>
          <cell r="C200" t="str">
            <v>LILLO ESPINOSA, ENRIQUE</v>
          </cell>
          <cell r="D200" t="str">
            <v>SANTAMARIA PEREZ, GLORIA</v>
          </cell>
          <cell r="E200" t="str">
            <v>SANTAMARIA PEREZ, GLORIA</v>
          </cell>
          <cell r="G200" t="str">
            <v>Gerència de Recursos</v>
          </cell>
          <cell r="H200" t="str">
            <v>Gestió Econòmico-Financera</v>
          </cell>
          <cell r="I200" t="str">
            <v>RECURSOS</v>
          </cell>
          <cell r="J200" t="str">
            <v>RECURSOS I ALCALDIA</v>
          </cell>
        </row>
        <row r="201">
          <cell r="A201" t="str">
            <v>SER0206  </v>
          </cell>
          <cell r="B201" t="str">
            <v>Framework i Serveis Comuns .NET</v>
          </cell>
          <cell r="C201" t="str">
            <v>FERNANDEZ MARTINEZ, ANDRES</v>
          </cell>
          <cell r="D201" t="str">
            <v>LOPEZ BARBERO, RAFAEL</v>
          </cell>
          <cell r="E201" t="str">
            <v>FERNANDEZ MARTINEZ, ANDRES</v>
          </cell>
          <cell r="F201" t="str">
            <v>IMI-TIC</v>
          </cell>
          <cell r="G201" t="str">
            <v>IMI-TIC</v>
          </cell>
          <cell r="H201" t="str">
            <v>Enginyeria, Frameworks i Moduls comuns</v>
          </cell>
          <cell r="I201" t="str">
            <v>ENGINYERIA PROGRAMARI, FRAMEWORKS I MODULS COMUNS</v>
          </cell>
          <cell r="J201" t="str">
            <v>ENGINYERIA PROGRAMARI, FRAMEWORKS I MODULS COMUNS</v>
          </cell>
        </row>
        <row r="202">
          <cell r="A202" t="str">
            <v>SER0207</v>
          </cell>
          <cell r="B202" t="str">
            <v>Serveis Comuns i Integracions SAP</v>
          </cell>
          <cell r="C202" t="str">
            <v>PUIG PONS, XAVIER</v>
          </cell>
          <cell r="D202" t="str">
            <v>LOPEZ BARBERO, RAFAEL</v>
          </cell>
          <cell r="E202" t="str">
            <v>LOPEZ BARBERO, RAFAEL</v>
          </cell>
          <cell r="F202" t="str">
            <v>IMI-TIC</v>
          </cell>
          <cell r="G202" t="str">
            <v>IMI-TIC</v>
          </cell>
          <cell r="H202" t="str">
            <v>Enginyeria, Frameworks i Moduls comuns</v>
          </cell>
          <cell r="I202" t="str">
            <v>ENGINYERIA PROGRAMARI, FRAMEWORKS I MODULS COMUNS</v>
          </cell>
          <cell r="J202" t="str">
            <v>ENGINYERIA PROGRAMARI, FRAMEWORKS I MODULS COMUNS</v>
          </cell>
        </row>
        <row r="203">
          <cell r="A203" t="str">
            <v>SER0208</v>
          </cell>
          <cell r="B203" t="str">
            <v>SAGE XRT Treasury</v>
          </cell>
          <cell r="C203" t="str">
            <v>LILLO ESPINOSA, ENRIQUE</v>
          </cell>
          <cell r="D203" t="str">
            <v>CASTRO MORAL, LLUIS</v>
          </cell>
          <cell r="E203" t="str">
            <v>TORTOLA FERNANDEZ, JOSE A.</v>
          </cell>
          <cell r="F203" t="str">
            <v>Gerència d'Economia, Empresa i Ocupació</v>
          </cell>
          <cell r="G203" t="str">
            <v>Gerència de Presidència i Economia</v>
          </cell>
          <cell r="H203" t="str">
            <v>Gestió Econòmico-Financera</v>
          </cell>
          <cell r="I203" t="str">
            <v>PRESIDÈNCIA I ECONOMIA</v>
          </cell>
          <cell r="J203" t="str">
            <v>PRESIDÈNCIA I ECONOMIA</v>
          </cell>
        </row>
        <row r="204">
          <cell r="A204" t="str">
            <v>SER0212</v>
          </cell>
          <cell r="B204" t="str">
            <v>Sap BPC Pressupostos</v>
          </cell>
          <cell r="C204" t="str">
            <v>CASADEMUNT TORRAS, JAVIER</v>
          </cell>
          <cell r="D204" t="str">
            <v>CASTRO MORAL, LLUIS</v>
          </cell>
          <cell r="E204" t="str">
            <v>TORTOLA FERNANDEZ, JOSE A.</v>
          </cell>
          <cell r="F204" t="str">
            <v>Gerència d'Economia, Empresa i Ocupació</v>
          </cell>
          <cell r="G204" t="str">
            <v>Gerència de Presidència i Economia</v>
          </cell>
          <cell r="H204" t="str">
            <v>Gestió Econòmico-Financera</v>
          </cell>
          <cell r="I204" t="str">
            <v>PRESIDÈNCIA I ECONOMIA</v>
          </cell>
          <cell r="J204" t="str">
            <v>PRESIDÈNCIA I ECONOMIA</v>
          </cell>
        </row>
        <row r="205">
          <cell r="A205" t="str">
            <v>SER0214</v>
          </cell>
          <cell r="B205" t="str">
            <v>Tècnics de Barri</v>
          </cell>
          <cell r="C205">
            <v>0</v>
          </cell>
          <cell r="D205" t="str">
            <v>TORTOLA FERNANDEZ, JOSE A.</v>
          </cell>
          <cell r="E205" t="str">
            <v>GALLARDO RUEDA, MONTSERRAT</v>
          </cell>
          <cell r="F205" t="str">
            <v>Gerència Adjunta de Coordinació Territorial</v>
          </cell>
          <cell r="G205" t="str">
            <v>Gerència Municipal</v>
          </cell>
          <cell r="H205" t="str">
            <v>Espai Urbà</v>
          </cell>
          <cell r="I205" t="str">
            <v>ECOLOGIA URBANA. URBANISME</v>
          </cell>
          <cell r="J205" t="str">
            <v>GERENCIA MPAL, OCUPACIÓ I DISTRICTES</v>
          </cell>
        </row>
        <row r="206">
          <cell r="A206" t="str">
            <v>SER0250</v>
          </cell>
          <cell r="B206" t="str">
            <v>Gestor d'Integracions (GdI)</v>
          </cell>
          <cell r="C206" t="str">
            <v>ALEMANY SERRA, FRANCESC</v>
          </cell>
          <cell r="D206" t="str">
            <v>TRIAS JUNCOSA, JAUME</v>
          </cell>
          <cell r="E206" t="str">
            <v>TRIAS JUNCOSA, JAUME</v>
          </cell>
          <cell r="F206" t="str">
            <v>IMI-IDB</v>
          </cell>
          <cell r="G206" t="str">
            <v>IMI-TIC</v>
          </cell>
          <cell r="H206" t="str">
            <v>Atenció al Ciutadà</v>
          </cell>
          <cell r="I206" t="str">
            <v>IMI - IDB</v>
          </cell>
          <cell r="J206" t="str">
            <v>IMI - IDB</v>
          </cell>
        </row>
        <row r="207">
          <cell r="A207" t="str">
            <v>SER0251</v>
          </cell>
          <cell r="B207" t="str">
            <v>Plataforma Sentilo</v>
          </cell>
          <cell r="C207" t="str">
            <v>CASAUS BARREDA, FRANCESC</v>
          </cell>
          <cell r="D207" t="str">
            <v>CIRERA GONZALEZ, JORDI</v>
          </cell>
          <cell r="E207" t="str">
            <v>CIRERA GONZALEZ, JORDI</v>
          </cell>
          <cell r="F207" t="str">
            <v>Gerència d'Hàbitat Urbà</v>
          </cell>
          <cell r="G207" t="str">
            <v>Gerència Ecologia Urbana</v>
          </cell>
          <cell r="H207" t="str">
            <v>sCity</v>
          </cell>
          <cell r="I207" t="str">
            <v>ECOLOGIA URBANA. URBANISME</v>
          </cell>
          <cell r="J207" t="str">
            <v>ECOLOGIA URBANA. URBANISME</v>
          </cell>
        </row>
        <row r="208">
          <cell r="A208" t="str">
            <v>SER0253</v>
          </cell>
          <cell r="B208" t="str">
            <v>Opendata</v>
          </cell>
          <cell r="C208" t="str">
            <v>FIGOLS PUIGBO, M MERCE</v>
          </cell>
          <cell r="D208" t="str">
            <v>ROCA VILALTA, XAVIER</v>
          </cell>
          <cell r="E208" t="str">
            <v>SANZ MARCO, LLUIS</v>
          </cell>
          <cell r="F208" t="str">
            <v>Recursos</v>
          </cell>
          <cell r="G208" t="str">
            <v>Gerència de Recursos</v>
          </cell>
          <cell r="H208" t="str">
            <v>DTI</v>
          </cell>
          <cell r="I208" t="str">
            <v>INFORMACIÓ DE BASE</v>
          </cell>
          <cell r="J208" t="str">
            <v>DTI</v>
          </cell>
        </row>
        <row r="209">
          <cell r="A209" t="str">
            <v>SER0254</v>
          </cell>
          <cell r="B209" t="str">
            <v>CRM</v>
          </cell>
          <cell r="C209" t="str">
            <v>MARCILLAS RIERA, SILVIA</v>
          </cell>
          <cell r="D209" t="str">
            <v>TRIAS JUNCOSA, JAUME</v>
          </cell>
          <cell r="E209" t="str">
            <v>ROCA VILALTA, XAVIER</v>
          </cell>
          <cell r="F209" t="str">
            <v>Gerència de Recursos</v>
          </cell>
          <cell r="G209" t="str">
            <v>Gerència de Drets de Ciutadania, Participació i Transpàrencia</v>
          </cell>
          <cell r="H209" t="str">
            <v>Atenció al Ciutadà</v>
          </cell>
          <cell r="I209" t="str">
            <v>DRETS CIUTADANIA, PARTICIPACIÓ I TRANSPARÈNCIA</v>
          </cell>
          <cell r="J209" t="str">
            <v>DRETS CIUTADANIA, PARTICIPACIÓ I TRANSPARÈNCIA</v>
          </cell>
        </row>
        <row r="210">
          <cell r="A210" t="str">
            <v>SER0260</v>
          </cell>
          <cell r="B210" t="str">
            <v>Gestor de tiquets de la OAC - Orchestra</v>
          </cell>
          <cell r="C210" t="str">
            <v>MARCILLAS RIERA, SILVIA</v>
          </cell>
          <cell r="D210" t="str">
            <v>TRIAS JUNCOSA, JAUME</v>
          </cell>
          <cell r="E210" t="str">
            <v>ROCA VILALTA, XAVIER</v>
          </cell>
          <cell r="F210" t="str">
            <v>Gerència de Recursos</v>
          </cell>
          <cell r="G210" t="str">
            <v>Gerència de Drets de Ciutadania, Participació i Transpàrencia</v>
          </cell>
          <cell r="H210" t="str">
            <v>Atenció al Ciutadà</v>
          </cell>
          <cell r="I210" t="str">
            <v>DRETS CIUTADANIA, PARTICIPACIÓ I TRANSPARÈNCIA</v>
          </cell>
          <cell r="J210" t="str">
            <v>DRETS CIUTADANIA, PARTICIPACIÓ I TRANSPARÈNCIA</v>
          </cell>
        </row>
        <row r="211">
          <cell r="A211" t="str">
            <v>SER0265</v>
          </cell>
          <cell r="B211" t="str">
            <v>Eines de Gestió de Peticions</v>
          </cell>
          <cell r="C211" t="str">
            <v>LILLO ESPINOSA, ROSA M.</v>
          </cell>
          <cell r="D211" t="str">
            <v>LAGE HUERTAS, JOSE</v>
          </cell>
          <cell r="E211" t="str">
            <v>LAGE HUERTAS, JOSE</v>
          </cell>
          <cell r="F211" t="str">
            <v>Gerència Adjunta de Coordinació Territorial</v>
          </cell>
          <cell r="G211" t="str">
            <v>IMI-TIC</v>
          </cell>
          <cell r="H211" t="str">
            <v>IMI-TIC</v>
          </cell>
          <cell r="I211" t="str">
            <v>SMO - Gestió de Serveis</v>
          </cell>
          <cell r="J211" t="str">
            <v>GERENCIA MPAL, OCUPACIÓ I DISTRICTES</v>
          </cell>
        </row>
        <row r="212">
          <cell r="A212" t="str">
            <v>SER0266</v>
          </cell>
          <cell r="B212" t="str">
            <v>Nomenclator Infraccions</v>
          </cell>
          <cell r="C212" t="str">
            <v>VENTURA AIXA, INMACULADA</v>
          </cell>
          <cell r="D212" t="str">
            <v>TORTOLA FERNANDEZ, JOSE A.</v>
          </cell>
          <cell r="E212" t="str">
            <v>GALLARDO RUEDA, MONTSERRAT</v>
          </cell>
          <cell r="F212" t="str">
            <v>Gerència Adjunta de Coordinació Territorial</v>
          </cell>
          <cell r="G212" t="str">
            <v>Gerència Municipal</v>
          </cell>
          <cell r="H212" t="str">
            <v>Espai Urbà</v>
          </cell>
          <cell r="I212" t="str">
            <v>GERENCIA MPAL, OCUPACIÓ I DISTRICTES</v>
          </cell>
          <cell r="J212" t="str">
            <v>GERENCIA MPAL, OCUPACIÓ I DISTRICTES</v>
          </cell>
        </row>
        <row r="213">
          <cell r="A213" t="str">
            <v>SER0267</v>
          </cell>
          <cell r="B213" t="str">
            <v>DRC</v>
          </cell>
          <cell r="C213" t="str">
            <v>FLORES GONZALEZ, MIRIAM</v>
          </cell>
          <cell r="D213" t="str">
            <v>LLUCH LOPEZ, JAIME</v>
          </cell>
          <cell r="E213" t="str">
            <v>LLUCH LOPEZ, JAIME</v>
          </cell>
          <cell r="F213" t="str">
            <v>Gerència d'Economia, Empresa i Ocupació</v>
          </cell>
          <cell r="G213" t="str">
            <v>Gerència de Ocupació, Empresa i Turisme</v>
          </cell>
          <cell r="H213" t="str">
            <v>Anàlisi de dades i Reporting</v>
          </cell>
          <cell r="I213" t="str">
            <v>ANÀLISI DE DADES I REPORTING</v>
          </cell>
          <cell r="J213" t="str">
            <v>ANÀLISI DE DADES I REPORTING</v>
          </cell>
        </row>
        <row r="214">
          <cell r="A214" t="str">
            <v>SER0271</v>
          </cell>
          <cell r="B214" t="str">
            <v>DWH Llicències</v>
          </cell>
          <cell r="C214">
            <v>0</v>
          </cell>
          <cell r="D214" t="str">
            <v>LLUCH LOPEZ, JAIME</v>
          </cell>
          <cell r="E214" t="str">
            <v>LLUCH LOPEZ, JAIME</v>
          </cell>
          <cell r="F214" t="str">
            <v>Gerència Adjunta de Coordinació Territorial</v>
          </cell>
          <cell r="G214" t="str">
            <v>Gerència Municipal</v>
          </cell>
          <cell r="H214" t="str">
            <v>Anàlisi de dades i Reporting</v>
          </cell>
          <cell r="I214" t="str">
            <v>ANÀLISI DE DADES I REPORTING</v>
          </cell>
          <cell r="J214" t="str">
            <v>ANÀLISI DE DADES I REPORTING</v>
          </cell>
        </row>
        <row r="215">
          <cell r="A215" t="str">
            <v>SER0273</v>
          </cell>
          <cell r="B215" t="str">
            <v>Aladdin</v>
          </cell>
          <cell r="C215" t="str">
            <v>MARCILLAS RIERA, SILVIA</v>
          </cell>
          <cell r="D215" t="str">
            <v>ROCA VILALTA, XAVIER</v>
          </cell>
          <cell r="E215" t="str">
            <v>MARCILLAS RIERA, SILVIA</v>
          </cell>
          <cell r="F215" t="str">
            <v>Gerència de Recursos</v>
          </cell>
          <cell r="G215" t="str">
            <v>Gerència de Recursos</v>
          </cell>
          <cell r="H215" t="str">
            <v>DTI</v>
          </cell>
          <cell r="I215" t="str">
            <v>DRETS CIUTADANIA, PARTICIPACIÓ I TRANSPARÈNCIA</v>
          </cell>
          <cell r="J215" t="str">
            <v>DTI</v>
          </cell>
        </row>
        <row r="216">
          <cell r="A216" t="str">
            <v>SER0274</v>
          </cell>
          <cell r="B216" t="str">
            <v>Eina EasyVista</v>
          </cell>
          <cell r="C216" t="str">
            <v>SENTIS ORTIZ, JOAN</v>
          </cell>
          <cell r="D216" t="str">
            <v>LAGE HUERTAS, JOSE</v>
          </cell>
          <cell r="E216" t="str">
            <v>LAGE HUERTAS, JOSE</v>
          </cell>
          <cell r="F216" t="str">
            <v>Gerència de Cultura, Coneixement, Creativitat i Innovació</v>
          </cell>
          <cell r="G216" t="str">
            <v>IMI-TIC</v>
          </cell>
          <cell r="H216" t="str">
            <v>Anàlisi de dades i Reporting</v>
          </cell>
          <cell r="I216" t="str">
            <v>SMO - Gestió de Serveis</v>
          </cell>
          <cell r="J216" t="str">
            <v>SMO - Gestió de Serveis</v>
          </cell>
        </row>
        <row r="217">
          <cell r="A217" t="str">
            <v>SER0274</v>
          </cell>
          <cell r="B217" t="str">
            <v>Eina EasyVista</v>
          </cell>
          <cell r="C217" t="str">
            <v>SENTIS ORTIZ, JOAN</v>
          </cell>
          <cell r="D217" t="str">
            <v>LAGE HUERTAS, JOSE</v>
          </cell>
          <cell r="E217" t="str">
            <v>LAGE HUERTAS, JOSE</v>
          </cell>
          <cell r="G217" t="str">
            <v>IMI-TIC</v>
          </cell>
          <cell r="H217">
            <v>0</v>
          </cell>
          <cell r="I217">
            <v>0</v>
          </cell>
          <cell r="J217">
            <v>0</v>
          </cell>
        </row>
        <row r="218">
          <cell r="A218" t="str">
            <v>SER0281</v>
          </cell>
          <cell r="B218" t="str">
            <v>Plataforma J2EE WAS</v>
          </cell>
          <cell r="C218" t="str">
            <v>SOLER ORTIZ, RUBEN</v>
          </cell>
          <cell r="D218" t="str">
            <v>SOLER ORTIZ, RUBEN  </v>
          </cell>
          <cell r="E218" t="str">
            <v>SOLER ORTIZ, RUBEN</v>
          </cell>
          <cell r="F218" t="str">
            <v>IM-TIC</v>
          </cell>
          <cell r="G218" t="str">
            <v>IMI-TIC</v>
          </cell>
          <cell r="H218" t="str">
            <v>Enginyeria, Frameworks i Moduls comuns</v>
          </cell>
          <cell r="I218" t="str">
            <v>CPD</v>
          </cell>
          <cell r="J218" t="str">
            <v>ENGINYERIA PROGRAMARI, FRAMEWORKS I MODULS COMUNS</v>
          </cell>
        </row>
        <row r="219">
          <cell r="A219" t="str">
            <v>SER0283</v>
          </cell>
          <cell r="B219" t="str">
            <v>CityDB</v>
          </cell>
          <cell r="C219" t="str">
            <v>LLUCH LOPEZ, JAIME</v>
          </cell>
          <cell r="D219" t="str">
            <v>LLUCH LOPEZ, JAIME</v>
          </cell>
          <cell r="E219" t="str">
            <v>LLUCH LOPEZ, JAIME</v>
          </cell>
          <cell r="F219" t="str">
            <v>Gerència Adjunta de Coordinació Territorial</v>
          </cell>
          <cell r="G219" t="str">
            <v>Gerència Municipal</v>
          </cell>
          <cell r="H219" t="str">
            <v>Anàlisi de dades i Reporting</v>
          </cell>
          <cell r="I219" t="str">
            <v>ANÀLISI DE DADES I REPORTING</v>
          </cell>
          <cell r="J219" t="str">
            <v>ANÀLISI DE DADES I REPORTING</v>
          </cell>
        </row>
        <row r="220">
          <cell r="A220" t="str">
            <v>SER0284</v>
          </cell>
          <cell r="B220" t="str">
            <v>Binotes</v>
          </cell>
          <cell r="C220" t="str">
            <v>ORTIZ QUINTANA, IVAN</v>
          </cell>
          <cell r="D220" t="str">
            <v>LLUCH LOPEZ, JAIME</v>
          </cell>
          <cell r="E220" t="str">
            <v>LLUCH LOPEZ, JAIME</v>
          </cell>
          <cell r="F220" t="str">
            <v>Gerència Adjunta de Coordinació Territorial</v>
          </cell>
          <cell r="G220" t="str">
            <v>Gerència Municipal</v>
          </cell>
          <cell r="H220" t="str">
            <v>Anàlisi de dades i Reporting</v>
          </cell>
          <cell r="I220" t="str">
            <v>ANÀLISI DE DADES I REPORTING</v>
          </cell>
          <cell r="J220" t="str">
            <v>Anàlisi de dades i Reporting</v>
          </cell>
        </row>
        <row r="221">
          <cell r="A221" t="str">
            <v>SER0291</v>
          </cell>
          <cell r="B221" t="str">
            <v>Seu Electrònica</v>
          </cell>
          <cell r="C221" t="str">
            <v>GONZALEZ GARCIA, SUSANA</v>
          </cell>
          <cell r="D221" t="str">
            <v>ROCA VILALTA, XAVIER</v>
          </cell>
          <cell r="E221" t="str">
            <v>SANTAMARIA PEREZ, GLORIA</v>
          </cell>
          <cell r="F221" t="str">
            <v>Gerència de Recursos</v>
          </cell>
          <cell r="G221" t="str">
            <v>Gerència de Recursos</v>
          </cell>
          <cell r="H221" t="str">
            <v>DTI</v>
          </cell>
          <cell r="I221" t="str">
            <v>RECURSOS</v>
          </cell>
          <cell r="J221" t="str">
            <v>DTI</v>
          </cell>
        </row>
        <row r="222">
          <cell r="A222" t="str">
            <v>SER0292</v>
          </cell>
          <cell r="B222" t="str">
            <v>Gestió d’Actius d’Hàbitat Urbà</v>
          </cell>
          <cell r="C222" t="str">
            <v>BOBIS VALERIO, JUAN</v>
          </cell>
          <cell r="D222" t="str">
            <v>TORTOLA FERNANDEZ, JOSE A.</v>
          </cell>
          <cell r="E222" t="str">
            <v>GUILLEN BELLIDO, JOSÉ MIGUEL</v>
          </cell>
          <cell r="F222" t="str">
            <v>Gerència d'Hàbitat Urbà</v>
          </cell>
          <cell r="G222" t="str">
            <v>Gerència Ecologia Urbana</v>
          </cell>
          <cell r="H222" t="str">
            <v>Espai Urbà</v>
          </cell>
          <cell r="I222" t="str">
            <v>ECOLOGIA URBANA. URBANISME</v>
          </cell>
          <cell r="J222" t="str">
            <v>ECOLOGIA URBANA. URBANISME</v>
          </cell>
        </row>
        <row r="223">
          <cell r="A223" t="str">
            <v>SER0296</v>
          </cell>
          <cell r="B223" t="str">
            <v>Gestió pressupost SAP</v>
          </cell>
          <cell r="C223" t="str">
            <v>RODRIGUEZ PASCUAL, M. LUISA</v>
          </cell>
          <cell r="D223" t="str">
            <v>PUY CASTELLS, JOSEP</v>
          </cell>
          <cell r="E223" t="str">
            <v>PUY CASTELLS, JOSEP</v>
          </cell>
          <cell r="F223" t="str">
            <v>Gerència de Recursos Humans i Organització</v>
          </cell>
          <cell r="G223" t="str">
            <v>Gerència de Recursos Humans i Organització</v>
          </cell>
          <cell r="H223" t="str">
            <v>Recursos Humans</v>
          </cell>
          <cell r="I223" t="str">
            <v>RRHH I ORGANITZACIÓ</v>
          </cell>
          <cell r="J223" t="str">
            <v>RRHH I ORGANITZACIÓ</v>
          </cell>
        </row>
        <row r="224">
          <cell r="A224" t="str">
            <v>SER0297</v>
          </cell>
          <cell r="B224" t="str">
            <v>Nòmines SIP</v>
          </cell>
          <cell r="C224" t="str">
            <v>VARELA PINART, GEMMA</v>
          </cell>
          <cell r="D224" t="str">
            <v>PUY CASTELLS, JOSEP</v>
          </cell>
          <cell r="E224" t="str">
            <v>PUY CASTELLS, JOSEP</v>
          </cell>
          <cell r="F224" t="str">
            <v>Gerència de Recursos Humans i Organització</v>
          </cell>
          <cell r="G224" t="str">
            <v>Gerència de Recursos Humans i Organització</v>
          </cell>
          <cell r="H224" t="str">
            <v>Recursos Humans</v>
          </cell>
          <cell r="I224" t="str">
            <v>RRHH I ORGANITZACIÓ</v>
          </cell>
          <cell r="J224" t="str">
            <v>RRHH I ORGANITZACIÓ</v>
          </cell>
        </row>
        <row r="225">
          <cell r="A225" t="str">
            <v>SER0299</v>
          </cell>
          <cell r="B225" t="str">
            <v>Servei Aplicacions Mobils</v>
          </cell>
          <cell r="C225" t="str">
            <v>LOPEZ MARTINEZ, XAVIER</v>
          </cell>
          <cell r="D225" t="str">
            <v>ROCA VILALTA, XAVIER</v>
          </cell>
          <cell r="E225" t="str">
            <v>COMAPOSADA MARTI, MONTSERRAT</v>
          </cell>
          <cell r="F225" t="str">
            <v>Gerència de Recursos</v>
          </cell>
          <cell r="G225" t="str">
            <v>Gerència de Recursos</v>
          </cell>
          <cell r="H225" t="str">
            <v>DTI</v>
          </cell>
          <cell r="I225" t="str">
            <v>INTERNET I CANALS</v>
          </cell>
          <cell r="J225" t="str">
            <v>DRETS CIUTADANIA, PARTICIPACIÓ I TRANSPARÈNCIA</v>
          </cell>
        </row>
        <row r="226">
          <cell r="A226" t="str">
            <v>SER0300</v>
          </cell>
          <cell r="B226" t="str">
            <v>OMIC/JAC</v>
          </cell>
          <cell r="C226" t="str">
            <v>DOMINGUEZ MANCERA, MIGUEL</v>
          </cell>
          <cell r="D226" t="str">
            <v>TORTOLA FERNANDEZ, JOSE A.</v>
          </cell>
          <cell r="E226" t="str">
            <v>TORTOLA FERNANDEZ, JOSE A.</v>
          </cell>
          <cell r="F226" t="str">
            <v>Gerència d'Economia, Empresa i Ocupació</v>
          </cell>
          <cell r="G226" t="str">
            <v>Gerència de Ocupació, Empresa i Turisme</v>
          </cell>
          <cell r="H226" t="str">
            <v>Secretaria, Administració General i Gestió Documental</v>
          </cell>
          <cell r="I226" t="str">
            <v>GERENCIA MPAL, OCUPACIÓ I DISTRICTES</v>
          </cell>
          <cell r="J226" t="str">
            <v>GERENCIA MPAL, OCUPACIÓ I DISTRICTES</v>
          </cell>
        </row>
        <row r="227">
          <cell r="A227" t="str">
            <v>SER0303</v>
          </cell>
          <cell r="B227" t="str">
            <v>Middleware mobilitat</v>
          </cell>
          <cell r="C227" t="str">
            <v>ALMATO GUITERAS, GLORIA</v>
          </cell>
          <cell r="D227" t="str">
            <v>ROCA VILALTA, XAVIER</v>
          </cell>
          <cell r="E227" t="str">
            <v>COMAPOSADA MARTI, MONTSERRAT</v>
          </cell>
          <cell r="F227" t="str">
            <v>Gerencia d’Ecologia Urbana</v>
          </cell>
          <cell r="G227" t="str">
            <v>Gerència de Drets de Ciutadania, Participació i Transpàrencia</v>
          </cell>
          <cell r="H227" t="str">
            <v>DTI</v>
          </cell>
          <cell r="I227" t="str">
            <v>INTERNET I CANALS</v>
          </cell>
          <cell r="J227" t="str">
            <v>DTI</v>
          </cell>
        </row>
        <row r="228">
          <cell r="A228" t="str">
            <v>SER0366</v>
          </cell>
          <cell r="B228" t="str">
            <v>Platafroma de participació</v>
          </cell>
          <cell r="C228" t="str">
            <v>ALMATO GUITERAS, GLORIA</v>
          </cell>
          <cell r="D228" t="str">
            <v>ROCA VILALTA, XAVIER</v>
          </cell>
          <cell r="E228" t="e">
            <v>#N/A</v>
          </cell>
          <cell r="F228" t="str">
            <v>Gerència  de Drets Socials, participació i transparència</v>
          </cell>
          <cell r="G228" t="str">
            <v>Gerència  de Drets Socials, participació i transparència</v>
          </cell>
          <cell r="H228" t="str">
            <v>DTI</v>
          </cell>
          <cell r="I228" t="e">
            <v>#N/A</v>
          </cell>
          <cell r="J228" t="str">
            <v>DTI</v>
          </cell>
        </row>
        <row r="229">
          <cell r="A229" t="str">
            <v>SER0368</v>
          </cell>
          <cell r="B229" t="str">
            <v>Contactless</v>
          </cell>
          <cell r="C229" t="str">
            <v>LOPEZ MARTINEZ, XAVIER</v>
          </cell>
          <cell r="D229" t="str">
            <v>ROCA VILALTA, XAVIER</v>
          </cell>
          <cell r="E229" t="str">
            <v>MARCILLAS RIERA, SILVIA</v>
          </cell>
          <cell r="F229" t="str">
            <v>Gerència de Recursos</v>
          </cell>
          <cell r="G229" t="str">
            <v>Gerència de Recursos</v>
          </cell>
          <cell r="H229">
            <v>0</v>
          </cell>
          <cell r="I229" t="str">
            <v>DRETS CIUTADANIA, PARTICIPACIÓ I TRANSPARÈNCIA</v>
          </cell>
          <cell r="J229">
            <v>0</v>
          </cell>
        </row>
        <row r="230">
          <cell r="A230" t="str">
            <v>SER0371</v>
          </cell>
          <cell r="B230" t="str">
            <v>WIKI de Qualitat i Arquitectura</v>
          </cell>
          <cell r="C230" t="str">
            <v>ORTIZ QUINTANA, IVAN</v>
          </cell>
          <cell r="D230" t="str">
            <v>LOPEZ BARBERO, RAFAEL</v>
          </cell>
          <cell r="E230" t="str">
            <v>LOPEZ BARBERO, RAFAEL</v>
          </cell>
          <cell r="F230">
            <v>0</v>
          </cell>
          <cell r="G230" t="str">
            <v>IMI-TIC</v>
          </cell>
          <cell r="H230" t="str">
            <v>Enginyeria, Frameworks i Moduls comuns</v>
          </cell>
          <cell r="I230" t="str">
            <v>ENGINYERIA PROGRAMARI, FRAMEWORKS I MODULS COMUNS</v>
          </cell>
          <cell r="J230" t="str">
            <v>ENGINYERIA PROGRAMARI, FRAMEWORKS I MODULS COMUNS</v>
          </cell>
        </row>
        <row r="231">
          <cell r="A231" t="str">
            <v>SER0372</v>
          </cell>
          <cell r="B231" t="str">
            <v>eArxiu i Gestió Documental</v>
          </cell>
          <cell r="C231" t="str">
            <v>CAPELLA MINGUELL, ROSA M.</v>
          </cell>
          <cell r="D231" t="str">
            <v>CAPELLA MINGUELL, ROSA M.</v>
          </cell>
          <cell r="E231" t="str">
            <v>CAPELLA MINGUELL, ROSA M.</v>
          </cell>
          <cell r="F231">
            <v>0</v>
          </cell>
          <cell r="G231" t="str">
            <v>Gerència de Recursos</v>
          </cell>
          <cell r="H231" t="str">
            <v>Secretaria, Administració General i Gestió Documental</v>
          </cell>
          <cell r="I231" t="str">
            <v>REGISTRE, ARXIU I GESTIÓ DOCUMENTAL</v>
          </cell>
          <cell r="J231" t="str">
            <v>REGISTRE, ARXIU I GESTIÓ DOCUMENTAL</v>
          </cell>
        </row>
        <row r="232">
          <cell r="A232" t="str">
            <v>SER0373</v>
          </cell>
          <cell r="B232" t="str">
            <v>Estudis d'Opinió</v>
          </cell>
          <cell r="C232" t="str">
            <v>GALLARDO RUEDA, MONTSERRAT</v>
          </cell>
          <cell r="D232" t="str">
            <v>CAPELLA MINGUELL, ROSA M.</v>
          </cell>
          <cell r="E232" t="str">
            <v>GALLARDO RUEDA, MONTSERRAT</v>
          </cell>
          <cell r="F232">
            <v>0</v>
          </cell>
          <cell r="G232" t="str">
            <v>Gerència de Presidència i Economia</v>
          </cell>
          <cell r="H232" t="str">
            <v>Secretaria, Administració General i Gestió Documental</v>
          </cell>
          <cell r="I232" t="str">
            <v>GERENCIA MPAL, OCUPACIÓ I DISTRICTES</v>
          </cell>
          <cell r="J232" t="str">
            <v>GERENCIA MPAL, OCUPACIÓ I DISTRICTES</v>
          </cell>
        </row>
        <row r="233">
          <cell r="A233" t="str">
            <v>SER0393</v>
          </cell>
          <cell r="B233" t="str">
            <v>Vincles</v>
          </cell>
          <cell r="C233" t="str">
            <v>BOIX RODRIGUEZ, JORDI</v>
          </cell>
          <cell r="D233" t="str">
            <v>BOIX RODRIGUEZ, JORDI</v>
          </cell>
          <cell r="E233" t="str">
            <v>BOIX RODRIGUEZ, JORDI</v>
          </cell>
          <cell r="F233" t="str">
            <v>Gerència de Qualitat de Vida, Igualtat i Esports</v>
          </cell>
          <cell r="G233" t="str">
            <v>Gerència de Drets Socials</v>
          </cell>
          <cell r="H233" t="str">
            <v>Atenció a les Persones</v>
          </cell>
          <cell r="I233" t="str">
            <v>DRETS SOCIALS</v>
          </cell>
          <cell r="J233" t="str">
            <v>DRETS SOCIALS</v>
          </cell>
        </row>
        <row r="234">
          <cell r="A234" t="str">
            <v>SER0394</v>
          </cell>
          <cell r="B234" t="str">
            <v>Tambor</v>
          </cell>
          <cell r="C234" t="str">
            <v>DOMINGUEZ MANCERA, MIGUEL</v>
          </cell>
          <cell r="D234" t="str">
            <v>CAPELLA MINGUELL, ROSA M.</v>
          </cell>
          <cell r="E234" t="str">
            <v>GALLARDO RUEDA, MONTSERRAT</v>
          </cell>
          <cell r="F234" t="str">
            <v>Gerència de Recursos</v>
          </cell>
          <cell r="G234" t="str">
            <v>Gerència Municipal</v>
          </cell>
          <cell r="H234" t="str">
            <v>Secretaria, Administració General i Gestió Documental</v>
          </cell>
          <cell r="I234" t="str">
            <v>GERENCIA MPAL, OCUPACIÓ I DISTRICTES</v>
          </cell>
          <cell r="J234" t="str">
            <v>RECURSOS I ALCALDIA</v>
          </cell>
        </row>
        <row r="235">
          <cell r="A235" t="str">
            <v>SER0395</v>
          </cell>
          <cell r="B235" t="str">
            <v>Cloud4Cities</v>
          </cell>
          <cell r="C235" t="str">
            <v>BITLLOCH PUIGVERT, JOAN R</v>
          </cell>
          <cell r="D235" t="str">
            <v>TRIAS JUNCOSA, JAUME</v>
          </cell>
          <cell r="E235" t="str">
            <v>BITLLOCH PUIGVERT, JOAN R</v>
          </cell>
          <cell r="F235" t="str">
            <v>Gerència de Recursos</v>
          </cell>
          <cell r="G235" t="str">
            <v>Gerència de Drets de Ciutadania, Participació i Transpàrencia</v>
          </cell>
          <cell r="H235" t="str">
            <v>Atenció al Ciutadà</v>
          </cell>
          <cell r="I235" t="str">
            <v>DRETS CIUTADANIA, PARTICIPACIÓ I TRANSPARÈNCIA</v>
          </cell>
          <cell r="J235" t="str">
            <v>DRETS CIUTADANIA, PARTICIPACIÓ I TRANSPARÈNCIA</v>
          </cell>
        </row>
        <row r="236">
          <cell r="A236" t="str">
            <v>SER0396</v>
          </cell>
          <cell r="B236" t="str">
            <v>Portal d'Informació Urbanística</v>
          </cell>
          <cell r="C236" t="str">
            <v>LLINARES GINER, JAVIER</v>
          </cell>
          <cell r="E236">
            <v>0</v>
          </cell>
          <cell r="G236" t="str">
            <v>Gerència Ecologia Urbana</v>
          </cell>
          <cell r="I236" t="str">
            <v>IMI - IDB</v>
          </cell>
          <cell r="J236" t="str">
            <v>RECURSOS I ALCALDIA</v>
          </cell>
        </row>
        <row r="237">
          <cell r="A237" t="str">
            <v>SER0397</v>
          </cell>
          <cell r="B237" t="str">
            <v>Gestió de relacions amb tercers Drets Ciutadania</v>
          </cell>
          <cell r="C237" t="str">
            <v>ROCA VILALTA, XAVIER</v>
          </cell>
          <cell r="D237" t="str">
            <v>ROCA VILALTA, XAVIER</v>
          </cell>
          <cell r="E237" t="str">
            <v>ROCA VILALTA, XAVIER</v>
          </cell>
          <cell r="F237" t="str">
            <v>Gerència de Recursos</v>
          </cell>
          <cell r="G237" t="str">
            <v>Gerència de Drets de Ciutadania, Participació i Transpàrencia</v>
          </cell>
          <cell r="H237" t="str">
            <v>Atenció al Ciutadà</v>
          </cell>
          <cell r="I237" t="str">
            <v>DRETS CIUTADANIA, PARTICIPACIÓ I TRANSPARÈNCIA</v>
          </cell>
          <cell r="J237" t="str">
            <v>DRETS CIUTADANIA, PARTICIPACIÓ I TRANSPARÈNCIA</v>
          </cell>
        </row>
        <row r="238">
          <cell r="A238" t="str">
            <v>SER0412</v>
          </cell>
          <cell r="B238" t="str">
            <v>Canals d’entrada i sortida de factures</v>
          </cell>
          <cell r="C238" t="str">
            <v>SANTAMARIA PEREZ, GLORIA</v>
          </cell>
          <cell r="D238" t="str">
            <v>CAPELLA MINGUELL, ROSA M.</v>
          </cell>
          <cell r="E238" t="str">
            <v>SANTAMARIA PEREZ, GLORIA</v>
          </cell>
          <cell r="F238" t="str">
            <v>Gerència de Recursos</v>
          </cell>
          <cell r="G238" t="str">
            <v>Gerència de Recursos</v>
          </cell>
          <cell r="H238" t="str">
            <v>Secretaria, Administració General i Gestió Documental</v>
          </cell>
          <cell r="I238" t="str">
            <v>RECURSOS</v>
          </cell>
          <cell r="J238" t="str">
            <v>RECURSOS I ALCALDIA</v>
          </cell>
        </row>
        <row r="239">
          <cell r="A239" t="str">
            <v>SER0413</v>
          </cell>
          <cell r="B239" t="str">
            <v>Gestió Actes de protocol</v>
          </cell>
          <cell r="C239" t="str">
            <v>DOMINGUEZ MANCERA, MIGUEL</v>
          </cell>
          <cell r="D239" t="str">
            <v>CAPELLA MINGUELL, ROSA M.</v>
          </cell>
          <cell r="E239" t="str">
            <v>SANTAMARIA PEREZ, GLORIA</v>
          </cell>
          <cell r="F239" t="str">
            <v>Gerència de Recursos</v>
          </cell>
          <cell r="G239" t="str">
            <v>Gerència de Recursos</v>
          </cell>
          <cell r="H239" t="str">
            <v>Secretaria, Administració General i Gestió Documental</v>
          </cell>
          <cell r="I239" t="str">
            <v>RECURSOS</v>
          </cell>
          <cell r="J239" t="str">
            <v>RECURSOS I ALCALDIA</v>
          </cell>
        </row>
        <row r="240">
          <cell r="A240" t="str">
            <v>SER0414</v>
          </cell>
          <cell r="B240" t="str">
            <v>Gestió Gabinet Alcaldia</v>
          </cell>
          <cell r="C240" t="str">
            <v>DOMINGUEZ MANCERA, MIGUEL</v>
          </cell>
          <cell r="D240" t="str">
            <v>CAPELLA MINGUELL, ROSA M.</v>
          </cell>
          <cell r="E240" t="str">
            <v>SANTAMARIA PEREZ, GLORIA</v>
          </cell>
          <cell r="F240" t="str">
            <v>Gerència de Recursos</v>
          </cell>
          <cell r="G240" t="str">
            <v>Gerència de Recursos</v>
          </cell>
          <cell r="H240" t="str">
            <v>Secretaria, Administració General i Gestió Documental</v>
          </cell>
          <cell r="I240" t="str">
            <v>RECURSOS</v>
          </cell>
          <cell r="J240" t="str">
            <v>RECURSOS I ALCALDIA</v>
          </cell>
        </row>
        <row r="241">
          <cell r="A241" t="str">
            <v>SER0ARQ</v>
          </cell>
          <cell r="B241" t="str">
            <v>Servei Arquitectura BI</v>
          </cell>
          <cell r="C241" t="str">
            <v>LLUCH LOPEZ, JAIME</v>
          </cell>
          <cell r="D241" t="str">
            <v>LLUCH LOPEZ, JAIME</v>
          </cell>
          <cell r="E241" t="e">
            <v>#N/A</v>
          </cell>
          <cell r="F241" t="str">
            <v>Gerència Municipal</v>
          </cell>
          <cell r="G241" t="str">
            <v>Gerència Municipal</v>
          </cell>
          <cell r="H241" t="str">
            <v>Anàlisi de dades i Reporting</v>
          </cell>
          <cell r="I241" t="e">
            <v>#N/A</v>
          </cell>
          <cell r="J241" t="str">
            <v>Anàlisi de dades i Reporting</v>
          </cell>
        </row>
        <row r="242">
          <cell r="A242" t="str">
            <v>SER0CAT</v>
          </cell>
          <cell r="B242" t="str">
            <v>Servei Catàleg Master Data</v>
          </cell>
          <cell r="C242" t="str">
            <v>LLUCH LOPEZ, JAIME</v>
          </cell>
          <cell r="D242" t="str">
            <v>LLUCH LOPEZ, JAIME</v>
          </cell>
          <cell r="E242" t="e">
            <v>#N/A</v>
          </cell>
          <cell r="F242" t="str">
            <v>Gerència Municipal</v>
          </cell>
          <cell r="G242" t="str">
            <v>Gerència Municipal</v>
          </cell>
          <cell r="H242" t="str">
            <v>Anàlisi de dades i Reporting</v>
          </cell>
          <cell r="I242" t="e">
            <v>#N/A</v>
          </cell>
          <cell r="J242" t="str">
            <v>Anàlisi de dades i Reporting</v>
          </cell>
        </row>
        <row r="243">
          <cell r="A243" t="str">
            <v>SER0PRO</v>
          </cell>
          <cell r="B243" t="str">
            <v>Servei prototipatge Reporting</v>
          </cell>
          <cell r="C243" t="str">
            <v>LLUCH LOPEZ, JAIME</v>
          </cell>
          <cell r="D243" t="str">
            <v>LLUCH LOPEZ, JAIME</v>
          </cell>
          <cell r="E243" t="e">
            <v>#N/A</v>
          </cell>
          <cell r="F243" t="str">
            <v>Gerència Municipal</v>
          </cell>
          <cell r="G243" t="str">
            <v>Gerència Municipal</v>
          </cell>
          <cell r="H243" t="str">
            <v>Anàlisi de dades i Reporting</v>
          </cell>
          <cell r="I243" t="e">
            <v>#N/A</v>
          </cell>
          <cell r="J243" t="str">
            <v>Anàlisi de dades i Reporting</v>
          </cell>
        </row>
        <row r="244">
          <cell r="A244" t="str">
            <v>SER0X10</v>
          </cell>
          <cell r="B244" t="str">
            <v xml:space="preserve">Gestió de Projectes </v>
          </cell>
          <cell r="C244" t="str">
            <v>RODRIGUEZ, ALEJANDRO</v>
          </cell>
          <cell r="D244" t="str">
            <v>RODRIGUEZ, ALEJANDRO</v>
          </cell>
          <cell r="E244" t="e">
            <v>#N/A</v>
          </cell>
          <cell r="F244" t="str">
            <v>IMI-TIC</v>
          </cell>
          <cell r="G244" t="str">
            <v>IMI-TIC</v>
          </cell>
          <cell r="H244" t="str">
            <v>PMO</v>
          </cell>
          <cell r="I244" t="e">
            <v>#N/A</v>
          </cell>
          <cell r="J244" t="str">
            <v>PMO</v>
          </cell>
        </row>
        <row r="245">
          <cell r="A245" t="str">
            <v>SER0X11</v>
          </cell>
          <cell r="B245" t="str">
            <v>PSAB</v>
          </cell>
          <cell r="C245" t="str">
            <v>CASAUS BARREDA, FRANCESC</v>
          </cell>
          <cell r="D245" t="str">
            <v>CIRERA GONZALEZ, JORDI</v>
          </cell>
          <cell r="E245" t="e">
            <v>#N/A</v>
          </cell>
          <cell r="F245" t="str">
            <v>Gerència d'Hàbitat Urbà</v>
          </cell>
          <cell r="G245" t="str">
            <v>Gerència Ecologia Urbana</v>
          </cell>
          <cell r="H245" t="str">
            <v>sCity</v>
          </cell>
          <cell r="I245" t="e">
            <v>#N/A</v>
          </cell>
          <cell r="J245" t="str">
            <v>ECOLOGIA URBANA. URBANISME</v>
          </cell>
        </row>
        <row r="246">
          <cell r="A246" t="str">
            <v>SER0X12</v>
          </cell>
          <cell r="B246" t="str">
            <v>per determinar</v>
          </cell>
          <cell r="C246" t="str">
            <v>per determinar</v>
          </cell>
          <cell r="D246" t="str">
            <v>SEIJAS, FERNANDO</v>
          </cell>
          <cell r="E246" t="e">
            <v>#N/A</v>
          </cell>
          <cell r="F246" t="str">
            <v>IMI-IDB</v>
          </cell>
          <cell r="G246" t="str">
            <v>IMI-IDB</v>
          </cell>
          <cell r="H246" t="str">
            <v>IDB-Cartografia</v>
          </cell>
          <cell r="I246" t="e">
            <v>#N/A</v>
          </cell>
          <cell r="J246" t="str">
            <v>IDB-Cartografia</v>
          </cell>
        </row>
        <row r="247">
          <cell r="A247" t="str">
            <v>SER0X23</v>
          </cell>
          <cell r="B247" t="str">
            <v>Reforç serveis Ecologia Urbana</v>
          </cell>
          <cell r="C247" t="str">
            <v>CIRERA GONZALEZ, JORDI</v>
          </cell>
          <cell r="D247" t="str">
            <v>CIRERA GONZALEZ, JORDI</v>
          </cell>
          <cell r="E247" t="str">
            <v>CIRERA GONZALEZ, JORDI</v>
          </cell>
          <cell r="F247" t="str">
            <v>Gerència Ecologia Urbana</v>
          </cell>
          <cell r="G247" t="str">
            <v>Gerència Ecologia Urbana</v>
          </cell>
          <cell r="H247" t="str">
            <v>Espai Urbà</v>
          </cell>
          <cell r="I247" t="str">
            <v>ECOLOGIA URBANA. MEDI AMBIENT I SERVEIS URBANS</v>
          </cell>
          <cell r="J247" t="str">
            <v>ECOLOGIA URBANA. MEDI AMBIENT I SERVEIS URBANS</v>
          </cell>
        </row>
        <row r="248">
          <cell r="A248" t="str">
            <v>SER0X24</v>
          </cell>
          <cell r="B248" t="str">
            <v>Datawarehouse AUTORITAT</v>
          </cell>
          <cell r="C248" t="str">
            <v>SOLA PUY, ALFRED</v>
          </cell>
          <cell r="D248" t="str">
            <v>LLUCH LOPEZ, JAIME</v>
          </cell>
          <cell r="E248" t="e">
            <v>#N/A</v>
          </cell>
          <cell r="F248" t="str">
            <v>Gerència d'Hàbitat Urbà</v>
          </cell>
          <cell r="G248" t="str">
            <v>Gerència Ecologia Urbana</v>
          </cell>
          <cell r="H248" t="str">
            <v>Anàlisi de dades i Reporting</v>
          </cell>
          <cell r="I248" t="e">
            <v>#N/A</v>
          </cell>
          <cell r="J248" t="str">
            <v>Anàlisi de dades i Reporting</v>
          </cell>
        </row>
        <row r="249">
          <cell r="A249" t="str">
            <v>SER0xx1</v>
          </cell>
          <cell r="B249" t="str">
            <v>DIVERSOS PSH FASE 2 A CONCRETAR</v>
          </cell>
          <cell r="C249" t="str">
            <v>per determinar</v>
          </cell>
          <cell r="D249" t="str">
            <v>SERRA FERRANDO, MARTA</v>
          </cell>
          <cell r="E249" t="str">
            <v>SERRA FERRANDO, MARTA</v>
          </cell>
          <cell r="F249" t="str">
            <v>Institut Municipal d'Hisenda de Barcelona</v>
          </cell>
          <cell r="G249" t="str">
            <v>Institut Municipal d'Hisenda de Barcelona</v>
          </cell>
          <cell r="H249" t="str">
            <v>IMH</v>
          </cell>
          <cell r="I249" t="str">
            <v>IMH</v>
          </cell>
          <cell r="J249" t="str">
            <v>IMH</v>
          </cell>
        </row>
        <row r="250">
          <cell r="A250" t="str">
            <v>SER0xx2</v>
          </cell>
          <cell r="B250" t="str">
            <v>Gestió de la demanda, de projectes i de serveis</v>
          </cell>
          <cell r="C250" t="str">
            <v>LAGE HUERTAS, JOSE</v>
          </cell>
          <cell r="D250" t="str">
            <v>LAGE HUERTAS, JOSE</v>
          </cell>
          <cell r="E250" t="e">
            <v>#N/A</v>
          </cell>
          <cell r="F250" t="str">
            <v>IMI-TIC</v>
          </cell>
          <cell r="G250" t="str">
            <v>IMI-TIC</v>
          </cell>
          <cell r="H250" t="str">
            <v>Gestió Serveis TIC</v>
          </cell>
          <cell r="I250" t="e">
            <v>#N/A</v>
          </cell>
          <cell r="J250" t="str">
            <v>Gestió Serveis TIC</v>
          </cell>
        </row>
        <row r="251">
          <cell r="A251" t="str">
            <v>SER0xx3</v>
          </cell>
          <cell r="B251" t="str">
            <v xml:space="preserve">Serveis de suport de gestió Direcció Desenvolupament  </v>
          </cell>
          <cell r="C251" t="str">
            <v>LILLO ESPINOSA, ROSA M.</v>
          </cell>
          <cell r="D251" t="str">
            <v>LENDINEZ PALACIOS, NICOLAS</v>
          </cell>
          <cell r="E251" t="e">
            <v>#N/A</v>
          </cell>
          <cell r="F251" t="str">
            <v>IMI-TIC</v>
          </cell>
          <cell r="G251" t="str">
            <v>IMI-TIC</v>
          </cell>
          <cell r="H251" t="str">
            <v>Gestió Serveis TIC</v>
          </cell>
          <cell r="I251" t="e">
            <v>#N/A</v>
          </cell>
          <cell r="J251" t="str">
            <v>Gestió Serveis TIC</v>
          </cell>
        </row>
        <row r="252">
          <cell r="A252" t="str">
            <v>SER0XX5</v>
          </cell>
          <cell r="B252" t="str">
            <v>NOU SERVEI (Equip d'atenció a la Dona)</v>
          </cell>
          <cell r="C252" t="str">
            <v>BOIX RODRIGUEZ, JORDI</v>
          </cell>
          <cell r="D252" t="str">
            <v>BOIX RODRIGUEZ, JORDI</v>
          </cell>
          <cell r="E252" t="str">
            <v>BOIX RODRIGUEZ, JORDI</v>
          </cell>
          <cell r="F252" t="str">
            <v>Gerència de Qualitat de Vida, Igualtat i Esports</v>
          </cell>
          <cell r="G252" t="str">
            <v>Gerència de Drets Socials</v>
          </cell>
          <cell r="H252" t="str">
            <v>Atenció a les Persones</v>
          </cell>
          <cell r="I252" t="str">
            <v>DRETS SOCIALS</v>
          </cell>
          <cell r="J252" t="str">
            <v>DRETS SOCIALS</v>
          </cell>
        </row>
        <row r="253">
          <cell r="A253" t="str">
            <v>SER0XX6</v>
          </cell>
          <cell r="B253" t="str">
            <v>OFICINA GESTIÓ SERVEIS QVIE</v>
          </cell>
          <cell r="C253" t="str">
            <v>BOIX RODRIGUEZ, JORDI</v>
          </cell>
          <cell r="D253" t="str">
            <v>BOIX RODRIGUEZ, JORDI</v>
          </cell>
          <cell r="E253" t="str">
            <v>BOIX RODRIGUEZ, JORDI</v>
          </cell>
          <cell r="F253" t="str">
            <v>Gerència de Qualitat de Vida, Igualtat i Esports</v>
          </cell>
          <cell r="G253" t="str">
            <v>Gerència de Drets Socials</v>
          </cell>
          <cell r="H253" t="str">
            <v>Atenció a les Persones</v>
          </cell>
          <cell r="I253" t="e">
            <v>#N/A</v>
          </cell>
          <cell r="J253" t="str">
            <v>DRETS SOCIALS</v>
          </cell>
        </row>
        <row r="254">
          <cell r="A254" t="str">
            <v>SER0XX7</v>
          </cell>
          <cell r="B254" t="str">
            <v>OFICINA PROJECTES eObres</v>
          </cell>
          <cell r="C254" t="str">
            <v>EVA TERRER</v>
          </cell>
          <cell r="D254" t="str">
            <v>RODRIGUEZ</v>
          </cell>
          <cell r="E254" t="e">
            <v>#N/A</v>
          </cell>
          <cell r="F254" t="str">
            <v>IMI-TIC</v>
          </cell>
          <cell r="G254" t="str">
            <v>IMI-TIC</v>
          </cell>
          <cell r="H254" t="str">
            <v>PMO</v>
          </cell>
          <cell r="I254" t="e">
            <v>#N/A</v>
          </cell>
          <cell r="J254" t="str">
            <v>PMO</v>
          </cell>
        </row>
        <row r="255">
          <cell r="A255" t="str">
            <v>SER0XX8</v>
          </cell>
          <cell r="B255" t="str">
            <v>OFICINA QUALITAT</v>
          </cell>
          <cell r="C255" t="str">
            <v>FERNANDEZ MAS, JOSEP</v>
          </cell>
          <cell r="D255" t="str">
            <v>FERNANDEZ MAS, JOSEP</v>
          </cell>
          <cell r="E255" t="e">
            <v>#N/A</v>
          </cell>
          <cell r="F255" t="str">
            <v>IMI-TIC</v>
          </cell>
          <cell r="G255" t="str">
            <v>IMI-TIC</v>
          </cell>
          <cell r="H255" t="str">
            <v>Direcció de Recursos</v>
          </cell>
          <cell r="I255" t="e">
            <v>#N/A</v>
          </cell>
          <cell r="J255" t="str">
            <v>Direcció de Recursos</v>
          </cell>
        </row>
        <row r="256">
          <cell r="A256" t="str">
            <v>SER0XX9</v>
          </cell>
          <cell r="B256" t="str">
            <v>OFICINA DE TRANSFORMACIÓ</v>
          </cell>
          <cell r="C256" t="str">
            <v>RODRIGUEZ RODRIGUEZ, AMPARO</v>
          </cell>
          <cell r="D256" t="str">
            <v>RODRIGUEZ RODRIGUEZ, AMPARO</v>
          </cell>
          <cell r="E256" t="e">
            <v>#N/A</v>
          </cell>
          <cell r="F256" t="str">
            <v>IMI-TIC</v>
          </cell>
          <cell r="G256" t="str">
            <v>IMI-TIC</v>
          </cell>
          <cell r="H256" t="str">
            <v>Oficina T&amp;T</v>
          </cell>
          <cell r="I256" t="e">
            <v>#N/A</v>
          </cell>
          <cell r="J256" t="str">
            <v>Oficina T&amp;T</v>
          </cell>
        </row>
        <row r="257">
          <cell r="A257" t="str">
            <v>SER0XXX</v>
          </cell>
          <cell r="B257" t="str">
            <v>Phyton, php</v>
          </cell>
          <cell r="C257" t="str">
            <v>ORTIZ QUINTANA, IVAN </v>
          </cell>
          <cell r="D257" t="str">
            <v>LOPEZ BARBERO, RAFAEL</v>
          </cell>
          <cell r="E257" t="str">
            <v>LOPEZ BARBERO, RAFAEL</v>
          </cell>
          <cell r="F257" t="str">
            <v>IMI-TIC</v>
          </cell>
          <cell r="G257" t="str">
            <v>IMI-TIC</v>
          </cell>
          <cell r="H257" t="str">
            <v>Enginyeria, Frameworks i Moduls comuns</v>
          </cell>
          <cell r="I257" t="e">
            <v>#N/A</v>
          </cell>
          <cell r="J257" t="str">
            <v>ENGINYERIA PROGRAMARI, FRAMEWORKS I MODULS COMUNS</v>
          </cell>
        </row>
        <row r="258">
          <cell r="A258" t="str">
            <v>SERBI15</v>
          </cell>
          <cell r="B258" t="str">
            <v>Pressupost Analisi i Reporing 2015</v>
          </cell>
          <cell r="C258" t="str">
            <v>LLUCH LOPEZ, JAIME</v>
          </cell>
          <cell r="D258" t="str">
            <v>LLUCH LOPEZ, JAIME</v>
          </cell>
          <cell r="E258" t="e">
            <v>#N/A</v>
          </cell>
          <cell r="F258" t="str">
            <v>Direcció desenvolupament</v>
          </cell>
          <cell r="G258" t="str">
            <v>Direcció desenvolupament</v>
          </cell>
          <cell r="H258" t="str">
            <v>Anàlisi de dades i Reporting</v>
          </cell>
          <cell r="I258" t="e">
            <v>#N/A</v>
          </cell>
          <cell r="J258" t="str">
            <v>Anàlisi de dades i Reporting</v>
          </cell>
        </row>
        <row r="259">
          <cell r="A259" t="str">
            <v>SERFEND</v>
          </cell>
          <cell r="B259" t="str">
            <v>Frontend de càrregues</v>
          </cell>
          <cell r="C259" t="str">
            <v>LOPEZ JALLE, JOSÉ RAMON</v>
          </cell>
          <cell r="D259" t="str">
            <v>LLUCH LOPEZ, JAIME</v>
          </cell>
          <cell r="E259" t="e">
            <v>#N/A</v>
          </cell>
          <cell r="F259" t="str">
            <v>Gerència Municipal</v>
          </cell>
          <cell r="G259" t="str">
            <v>Gerència Municipal</v>
          </cell>
          <cell r="H259" t="str">
            <v>Anàlisi de dades i Reporting</v>
          </cell>
          <cell r="I259" t="e">
            <v>#N/A</v>
          </cell>
          <cell r="J259" t="str">
            <v>Anàlisi de dades i Reporting</v>
          </cell>
        </row>
        <row r="260">
          <cell r="A260" t="str">
            <v>SERIRIS</v>
          </cell>
          <cell r="B260" t="str">
            <v>Datawarehouse QDC IRIS</v>
          </cell>
          <cell r="C260" t="str">
            <v>LLUCH LOPEZ, JAIME</v>
          </cell>
          <cell r="D260" t="str">
            <v>LLUCH LOPEZ, JAIME</v>
          </cell>
          <cell r="E260" t="e">
            <v>#N/A</v>
          </cell>
          <cell r="F260" t="str">
            <v>Gerència de Recursos</v>
          </cell>
          <cell r="G260" t="str">
            <v>Gerència Municipal</v>
          </cell>
          <cell r="H260" t="str">
            <v>Anàlisi de dades i Reporting</v>
          </cell>
          <cell r="I260" t="e">
            <v>#N/A</v>
          </cell>
          <cell r="J260" t="str">
            <v>Anàlisi de dades i Reporting</v>
          </cell>
        </row>
        <row r="261">
          <cell r="A261" t="str">
            <v>SERQVI1</v>
          </cell>
          <cell r="B261" t="str">
            <v>SUPORT A LA CONTRACTACIÓ QVIE</v>
          </cell>
          <cell r="C261" t="str">
            <v>BOIX RODRIGUEZ, JORDI</v>
          </cell>
          <cell r="D261" t="str">
            <v>BOIX RODRIGUEZ, JORDI</v>
          </cell>
          <cell r="E261" t="e">
            <v>#N/A</v>
          </cell>
          <cell r="F261" t="str">
            <v>Gerència de Qualitat de Vida, Igualtat i Esports</v>
          </cell>
          <cell r="G261" t="str">
            <v>Gerència de Drets Socials</v>
          </cell>
          <cell r="H261" t="str">
            <v>Atenció a les Persones</v>
          </cell>
          <cell r="I261" t="e">
            <v>#N/A</v>
          </cell>
          <cell r="J261" t="str">
            <v>Atenció a les Persones</v>
          </cell>
        </row>
        <row r="262">
          <cell r="A262" t="str">
            <v>SERROOM</v>
          </cell>
          <cell r="B262" t="str">
            <v>Manteniment i serveis Situation Room</v>
          </cell>
          <cell r="C262" t="str">
            <v>Otero Escribano, Fernando</v>
          </cell>
          <cell r="D262" t="str">
            <v>TORTOLA FERNANDEZ, JOSE A.</v>
          </cell>
          <cell r="E262" t="str">
            <v>ORTUÑO RIBE, JORDI</v>
          </cell>
          <cell r="F262" t="str">
            <v>Gerència d'Hàbitat Urbà</v>
          </cell>
          <cell r="G262" t="str">
            <v>Gerència Ecologia Urbana</v>
          </cell>
          <cell r="H262" t="str">
            <v>Espai Urbà</v>
          </cell>
          <cell r="I262" t="str">
            <v>ECOLOGIA URBANA. MOBILITAT I INFRASTRUCTURES</v>
          </cell>
          <cell r="J262" t="str">
            <v>ECOLOGIA URBANA. MEDI AMBIENT I SERVEIS URBANS</v>
          </cell>
        </row>
      </sheetData>
      <sheetData sheetId="30"/>
    </sheetDataSet>
  </externalBook>
</externalLink>
</file>

<file path=xl/persons/person.xml><?xml version="1.0" encoding="utf-8"?>
<personList xmlns="http://schemas.microsoft.com/office/spreadsheetml/2018/threadedcomments" xmlns:x="http://schemas.openxmlformats.org/spreadsheetml/2006/main">
  <person displayName="PUY CASTELLS, JOSEP" id="{505D074B-877C-4070-A274-87F36ECB78B2}" userId="S::DE1828@bcn.cat::7575b912-de8f-4aa8-b66f-8f2565164a5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4" dT="2025-06-21T16:11:18.95" personId="{505D074B-877C-4070-A274-87F36ECB78B2}" id="{DE7773BB-84B1-4090-97F5-3ADC5448A377}">
    <text>Segons distribució entre C2 al excel CDIMI</text>
  </threadedComment>
  <threadedComment ref="W16" dT="2025-06-19T16:01:01.57" personId="{505D074B-877C-4070-A274-87F36ECB78B2}" id="{F9D69981-5FDD-48C5-BF4E-1738C8AE69E2}">
    <text>Imports surten proposta AM  a Gloria</text>
  </threadedComment>
  <threadedComment ref="W41" dT="2025-06-19T15:54:34.97" personId="{505D074B-877C-4070-A274-87F36ECB78B2}" id="{39A69F16-B730-4033-B352-72CDC6C336CA}">
    <text>Els imports surten del excel resum contracte de SSGG</text>
  </threadedComment>
  <threadedComment ref="P58" dT="2025-06-21T16:11:18.95" personId="{505D074B-877C-4070-A274-87F36ECB78B2}" id="{F25B22CD-C8F4-4C53-9018-82C7D551FCA4}">
    <text>Segons distribució entre C2 al excel CDIMI</text>
  </threadedComment>
  <threadedComment ref="W60" dT="2025-06-19T16:01:01.57" personId="{505D074B-877C-4070-A274-87F36ECB78B2}" id="{13753DBA-57DF-4D0D-9729-A98983EA129A}">
    <text>Imports surten proposta AM  a Gloria</text>
  </threadedComment>
  <threadedComment ref="W85" dT="2025-06-19T15:54:34.97" personId="{505D074B-877C-4070-A274-87F36ECB78B2}" id="{8BAFDB53-F135-47A8-A7FD-4B15D598570B}">
    <text>Els imports surten del excel resum contracte de SSGG</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8"/>
  <sheetViews>
    <sheetView showGridLines="0" zoomScale="70" zoomScaleNormal="70" workbookViewId="0">
      <pane xSplit="4" ySplit="1" topLeftCell="E2" activePane="bottomRight" state="frozen"/>
      <selection pane="topRight" activeCell="F1" sqref="F1"/>
      <selection pane="bottomLeft" activeCell="A2" sqref="A2"/>
      <selection pane="bottomRight" activeCell="J11" sqref="J11"/>
    </sheetView>
  </sheetViews>
  <sheetFormatPr defaultColWidth="11.42578125" defaultRowHeight="15"/>
  <cols>
    <col min="1" max="1" width="30.140625" style="53" customWidth="1"/>
    <col min="2" max="2" width="40.28515625" style="53" customWidth="1"/>
    <col min="3" max="3" width="15.5703125" style="53" customWidth="1"/>
    <col min="4" max="4" width="33.5703125" style="53" customWidth="1"/>
    <col min="5" max="5" width="17.28515625" style="53" customWidth="1"/>
    <col min="6" max="6" width="18.28515625" style="53" customWidth="1"/>
    <col min="7" max="7" width="23.140625" style="54" customWidth="1"/>
    <col min="8" max="8" width="18" style="54" customWidth="1"/>
    <col min="9" max="9" width="18.28515625" style="54" customWidth="1"/>
    <col min="10" max="10" width="26.42578125" style="54" bestFit="1" customWidth="1"/>
    <col min="11" max="11" width="23.85546875" style="54" bestFit="1" customWidth="1"/>
    <col min="12" max="12" width="11.42578125" style="54" customWidth="1"/>
    <col min="13" max="13" width="18.5703125" style="54" customWidth="1"/>
    <col min="14" max="14" width="24.5703125" style="54" customWidth="1"/>
    <col min="15" max="15" width="11.140625" style="54" bestFit="1" customWidth="1"/>
    <col min="16" max="16" width="16.28515625" style="54" bestFit="1" customWidth="1"/>
    <col min="17" max="17" width="14.42578125" style="54" customWidth="1"/>
    <col min="18" max="18" width="18.28515625" style="54" customWidth="1"/>
    <col min="19" max="19" width="13.140625" style="54" customWidth="1"/>
    <col min="20" max="20" width="12.140625" style="54" customWidth="1"/>
    <col min="21" max="21" width="11.7109375" style="54" customWidth="1"/>
    <col min="22" max="22" width="15.42578125" style="54" customWidth="1"/>
    <col min="23" max="23" width="14.28515625" style="54" customWidth="1"/>
    <col min="24" max="24" width="16.28515625" style="54" customWidth="1"/>
    <col min="25" max="25" width="7.140625" style="54" customWidth="1"/>
    <col min="26" max="26" width="15.85546875" style="54" customWidth="1"/>
    <col min="27" max="27" width="10.140625" style="54" customWidth="1"/>
    <col min="28" max="28" width="10.85546875" style="54" customWidth="1"/>
    <col min="29" max="29" width="12.7109375" style="54" customWidth="1"/>
    <col min="30" max="30" width="13.140625" style="54" customWidth="1"/>
    <col min="31" max="31" width="10.5703125" style="54" customWidth="1"/>
    <col min="32" max="32" width="51.28515625" style="54" customWidth="1"/>
    <col min="33" max="33" width="28.28515625" style="54" customWidth="1"/>
    <col min="34" max="34" width="13.140625" style="54" customWidth="1"/>
    <col min="35" max="35" width="18.5703125" style="54" bestFit="1" customWidth="1"/>
    <col min="36" max="36" width="13.140625" style="54" bestFit="1" customWidth="1"/>
    <col min="37" max="16384" width="11.42578125" style="54"/>
  </cols>
  <sheetData>
    <row r="1" spans="1:36" s="86" customFormat="1" ht="31.5" customHeight="1">
      <c r="A1" s="57" t="s">
        <v>0</v>
      </c>
      <c r="B1" s="84"/>
      <c r="C1" s="85" t="s">
        <v>1</v>
      </c>
      <c r="D1" s="85" t="s">
        <v>1</v>
      </c>
      <c r="E1" s="55" t="s">
        <v>2</v>
      </c>
      <c r="I1" s="87"/>
      <c r="L1"/>
      <c r="X1" s="88"/>
      <c r="Z1" s="88"/>
    </row>
    <row r="2" spans="1:36" s="86" customFormat="1">
      <c r="A2" s="149" t="s">
        <v>3</v>
      </c>
      <c r="B2" s="146">
        <v>46296</v>
      </c>
      <c r="E2" s="89" t="s">
        <v>4</v>
      </c>
      <c r="G2" s="91"/>
      <c r="K2" s="90"/>
      <c r="L2" s="170"/>
      <c r="M2" s="170"/>
      <c r="N2" s="170"/>
      <c r="W2" s="88"/>
      <c r="Y2" s="88"/>
    </row>
    <row r="3" spans="1:36" s="86" customFormat="1">
      <c r="A3" s="149" t="s">
        <v>5</v>
      </c>
      <c r="B3" s="146">
        <v>46388</v>
      </c>
      <c r="E3" s="89" t="s">
        <v>6</v>
      </c>
      <c r="G3" s="91"/>
      <c r="K3" s="171"/>
      <c r="L3" s="96"/>
      <c r="M3" s="96"/>
      <c r="N3" s="96"/>
      <c r="W3" s="88"/>
      <c r="Y3" s="88"/>
    </row>
    <row r="4" spans="1:36" s="86" customFormat="1">
      <c r="A4" s="149" t="s">
        <v>7</v>
      </c>
      <c r="B4" s="146">
        <v>47391</v>
      </c>
      <c r="C4" s="90"/>
      <c r="G4" s="151"/>
      <c r="H4" s="151"/>
      <c r="L4" s="90"/>
      <c r="M4"/>
    </row>
    <row r="5" spans="1:36" s="86" customFormat="1">
      <c r="A5" s="149" t="s">
        <v>8</v>
      </c>
      <c r="B5" s="146">
        <v>47392</v>
      </c>
      <c r="C5" s="90"/>
      <c r="E5" s="150" t="s">
        <v>9</v>
      </c>
      <c r="F5" s="86">
        <v>12</v>
      </c>
      <c r="G5" s="86">
        <v>12</v>
      </c>
      <c r="H5">
        <v>9</v>
      </c>
      <c r="I5" s="86">
        <f>SUM(F5:H5)+3</f>
        <v>36</v>
      </c>
      <c r="L5" s="167"/>
      <c r="M5"/>
      <c r="N5"/>
      <c r="O5"/>
      <c r="W5" s="96"/>
      <c r="X5" s="96"/>
      <c r="Y5" s="96"/>
      <c r="Z5" s="96"/>
      <c r="AA5" s="96"/>
      <c r="AB5" s="96"/>
      <c r="AC5" s="96"/>
    </row>
    <row r="6" spans="1:36" ht="30">
      <c r="A6" s="149" t="s">
        <v>10</v>
      </c>
      <c r="B6" s="146">
        <v>11231</v>
      </c>
      <c r="C6" s="86"/>
      <c r="D6" s="52" t="s">
        <v>11</v>
      </c>
      <c r="E6" s="52" t="s">
        <v>12</v>
      </c>
      <c r="F6" s="52" t="s">
        <v>13</v>
      </c>
      <c r="G6" s="52" t="s">
        <v>14</v>
      </c>
      <c r="H6" s="52" t="s">
        <v>15</v>
      </c>
      <c r="I6" s="83" t="s">
        <v>16</v>
      </c>
      <c r="J6" s="83" t="s">
        <v>17</v>
      </c>
      <c r="K6" s="86"/>
      <c r="L6" s="90"/>
      <c r="M6"/>
      <c r="N6"/>
      <c r="O6"/>
      <c r="P6" s="86"/>
      <c r="Q6" s="86"/>
      <c r="R6" s="86"/>
      <c r="S6" s="86"/>
      <c r="T6" s="86"/>
      <c r="U6" s="86"/>
      <c r="V6" s="86"/>
      <c r="W6" s="96"/>
      <c r="X6" s="96"/>
      <c r="Y6" s="96"/>
      <c r="Z6" s="96"/>
      <c r="AA6" s="96"/>
      <c r="AB6" s="96"/>
      <c r="AC6" s="96"/>
    </row>
    <row r="7" spans="1:36" s="140" customFormat="1">
      <c r="A7" s="261"/>
      <c r="B7" s="90"/>
      <c r="C7" s="154" t="s">
        <v>18</v>
      </c>
      <c r="D7" s="155" t="s">
        <v>19</v>
      </c>
      <c r="E7" s="90">
        <v>0</v>
      </c>
      <c r="F7" s="90">
        <f>G53</f>
        <v>393299.90999999992</v>
      </c>
      <c r="G7" s="90">
        <f>G97</f>
        <v>393299.90999999992</v>
      </c>
      <c r="H7" s="90">
        <f>G139</f>
        <v>294974.9800000001</v>
      </c>
      <c r="I7" s="90">
        <f>SUM(E7:H7)</f>
        <v>1081574.7999999998</v>
      </c>
      <c r="J7" s="90">
        <f>+ROUND(I7/1.21,2)</f>
        <v>893863.47</v>
      </c>
      <c r="K7" s="172"/>
      <c r="L7" s="90"/>
      <c r="M7"/>
      <c r="N7"/>
      <c r="O7"/>
      <c r="P7" s="86"/>
      <c r="Q7" s="86"/>
      <c r="R7" s="86"/>
      <c r="S7" s="86"/>
      <c r="T7" s="86"/>
      <c r="U7" s="86"/>
      <c r="V7" s="172"/>
      <c r="W7" s="151"/>
      <c r="X7" s="86"/>
      <c r="Y7" s="86"/>
      <c r="Z7"/>
      <c r="AA7" s="86"/>
      <c r="AB7" s="86"/>
      <c r="AC7" s="54"/>
    </row>
    <row r="8" spans="1:36" s="140" customFormat="1">
      <c r="A8" s="261"/>
      <c r="B8" s="90"/>
      <c r="C8" s="154" t="s">
        <v>20</v>
      </c>
      <c r="D8" s="155" t="s">
        <v>21</v>
      </c>
      <c r="E8" s="90">
        <v>0</v>
      </c>
      <c r="F8" s="90">
        <f>J53</f>
        <v>892612.13999999978</v>
      </c>
      <c r="G8" s="90">
        <f>J97</f>
        <v>892612.13999999978</v>
      </c>
      <c r="H8" s="90">
        <f>J139</f>
        <v>669459.12000000011</v>
      </c>
      <c r="I8" s="90">
        <f>SUM(E8:H8)</f>
        <v>2454683.3999999994</v>
      </c>
      <c r="J8" s="90">
        <f>+ROUND(I8/1.21,2)</f>
        <v>2028663.97</v>
      </c>
      <c r="K8" s="172"/>
      <c r="L8" s="90"/>
      <c r="M8"/>
      <c r="N8"/>
      <c r="O8"/>
      <c r="P8" s="86"/>
      <c r="Q8" s="86"/>
      <c r="R8" s="86"/>
      <c r="S8" s="86"/>
      <c r="T8" s="86"/>
      <c r="U8" s="86"/>
      <c r="V8" s="172"/>
      <c r="W8" s="96"/>
      <c r="X8" s="96"/>
      <c r="Y8" s="96"/>
      <c r="Z8" s="96"/>
      <c r="AA8" s="96"/>
      <c r="AB8" s="96"/>
      <c r="AC8" s="96"/>
    </row>
    <row r="9" spans="1:36" s="140" customFormat="1">
      <c r="A9" s="261"/>
      <c r="B9" s="163"/>
      <c r="C9" s="154" t="s">
        <v>20</v>
      </c>
      <c r="D9" s="155" t="s">
        <v>22</v>
      </c>
      <c r="E9" s="163">
        <v>0</v>
      </c>
      <c r="F9" s="163">
        <f>M53</f>
        <v>588426.66999999993</v>
      </c>
      <c r="G9" s="163">
        <f>M97</f>
        <v>688426.66999999993</v>
      </c>
      <c r="H9" s="90">
        <f>M139</f>
        <v>291070</v>
      </c>
      <c r="I9" s="163">
        <f>SUM(E9:H9)</f>
        <v>1567923.3399999999</v>
      </c>
      <c r="J9" s="163">
        <f>+ROUND(I9/1.21,2)</f>
        <v>1295804.4099999999</v>
      </c>
      <c r="K9" s="173"/>
      <c r="L9" s="90"/>
      <c r="M9"/>
      <c r="N9"/>
      <c r="O9"/>
      <c r="P9" s="86"/>
      <c r="Q9" s="86"/>
      <c r="R9" s="86"/>
      <c r="S9" s="86"/>
      <c r="T9" s="86"/>
      <c r="U9" s="86"/>
      <c r="V9" s="172"/>
      <c r="W9" s="96"/>
      <c r="X9" s="96"/>
      <c r="Y9" s="96"/>
      <c r="Z9" s="96"/>
      <c r="AA9" s="96"/>
      <c r="AB9" s="96"/>
      <c r="AC9" s="96"/>
    </row>
    <row r="10" spans="1:36" s="140" customFormat="1">
      <c r="A10" s="261"/>
      <c r="B10" s="163"/>
      <c r="C10" s="154" t="s">
        <v>23</v>
      </c>
      <c r="D10" s="155" t="s">
        <v>24</v>
      </c>
      <c r="E10" s="90">
        <v>0</v>
      </c>
      <c r="F10" s="90">
        <f>P53</f>
        <v>308327.81999999995</v>
      </c>
      <c r="G10" s="90">
        <f>P97</f>
        <v>308327.81999999995</v>
      </c>
      <c r="H10" s="90">
        <f>+P139</f>
        <v>231245.94</v>
      </c>
      <c r="I10" s="90">
        <f>SUM(E10:H10)</f>
        <v>847901.57999999984</v>
      </c>
      <c r="J10" s="90">
        <f>+ROUND(I10/1.21,2)</f>
        <v>700745.11</v>
      </c>
      <c r="K10" s="172"/>
      <c r="L10" s="90"/>
      <c r="M10"/>
      <c r="N10"/>
      <c r="O10"/>
      <c r="P10" s="86"/>
      <c r="Q10" s="86"/>
      <c r="R10" s="86"/>
      <c r="S10" s="86"/>
      <c r="T10" s="86"/>
      <c r="U10" s="86"/>
      <c r="V10" s="172"/>
      <c r="W10" s="151"/>
      <c r="X10" s="86"/>
      <c r="Y10" s="86"/>
      <c r="Z10"/>
      <c r="AA10" s="86"/>
      <c r="AB10" s="86"/>
      <c r="AC10" s="54"/>
    </row>
    <row r="11" spans="1:36" s="140" customFormat="1">
      <c r="A11" s="261"/>
      <c r="B11" s="90"/>
      <c r="C11" s="169" t="s">
        <v>25</v>
      </c>
      <c r="D11" s="168" t="s">
        <v>26</v>
      </c>
      <c r="E11" s="90">
        <v>0</v>
      </c>
      <c r="F11" s="90">
        <f>Q53</f>
        <v>92200</v>
      </c>
      <c r="G11" s="90">
        <f>Q97</f>
        <v>92200</v>
      </c>
      <c r="H11" s="90">
        <f>Q139</f>
        <v>81700</v>
      </c>
      <c r="I11" s="90">
        <f>SUM(E11:H11)</f>
        <v>266100</v>
      </c>
      <c r="J11" s="90">
        <f>+ROUND(I11/1.21,2)</f>
        <v>219917.36</v>
      </c>
      <c r="K11" s="172"/>
      <c r="L11" s="90"/>
      <c r="M11"/>
      <c r="N11"/>
      <c r="O11"/>
      <c r="P11" s="86"/>
      <c r="Q11" s="86"/>
      <c r="R11" s="86"/>
      <c r="S11" s="86"/>
      <c r="T11" s="86"/>
      <c r="U11" s="86"/>
      <c r="V11" s="172"/>
      <c r="W11" s="96"/>
      <c r="X11" s="96"/>
      <c r="Y11" s="96"/>
      <c r="Z11" s="96"/>
      <c r="AA11" s="96"/>
      <c r="AB11" s="96"/>
      <c r="AC11" s="96"/>
    </row>
    <row r="12" spans="1:36" s="140" customFormat="1">
      <c r="A12" s="261"/>
      <c r="B12" s="174"/>
      <c r="C12" s="261"/>
      <c r="D12" s="262" t="s">
        <v>27</v>
      </c>
      <c r="E12" s="144">
        <f t="shared" ref="E12:J12" si="0">SUM(E7:E11)</f>
        <v>0</v>
      </c>
      <c r="F12" s="144">
        <f>SUM(F7:F11)</f>
        <v>2274866.5399999996</v>
      </c>
      <c r="G12" s="144">
        <f t="shared" ref="G12:H12" si="1">SUM(G7:G11)</f>
        <v>2374866.5399999996</v>
      </c>
      <c r="H12" s="144">
        <f t="shared" si="1"/>
        <v>1568450.04</v>
      </c>
      <c r="I12" s="144">
        <f t="shared" si="0"/>
        <v>6218183.1199999992</v>
      </c>
      <c r="J12" s="144">
        <f t="shared" si="0"/>
        <v>5138994.32</v>
      </c>
      <c r="K12" s="86" t="s">
        <v>28</v>
      </c>
      <c r="L12" s="86" t="s">
        <v>29</v>
      </c>
      <c r="M12"/>
      <c r="N12"/>
      <c r="O12"/>
      <c r="P12" s="86"/>
      <c r="Q12" s="86"/>
      <c r="R12" s="86"/>
      <c r="S12" s="86"/>
      <c r="T12" s="86"/>
      <c r="U12" s="86"/>
      <c r="V12" s="172"/>
      <c r="W12" s="96"/>
      <c r="X12" s="96"/>
      <c r="Y12" s="96"/>
      <c r="Z12" s="96"/>
      <c r="AA12" s="96"/>
      <c r="AB12" s="96"/>
      <c r="AC12" s="96"/>
    </row>
    <row r="13" spans="1:36">
      <c r="A13" s="86"/>
      <c r="B13" s="86"/>
      <c r="C13" s="86"/>
      <c r="D13" s="96"/>
      <c r="E13" s="86"/>
      <c r="F13" s="86"/>
      <c r="G13" s="86"/>
      <c r="H13" s="86"/>
      <c r="I13" s="86"/>
      <c r="J13" s="86"/>
      <c r="K13" s="86"/>
      <c r="L13" s="86"/>
      <c r="M13"/>
      <c r="N13"/>
      <c r="O13"/>
      <c r="P13" s="86"/>
      <c r="Q13" s="86"/>
      <c r="R13" s="86"/>
      <c r="S13" s="86"/>
      <c r="T13" s="86"/>
      <c r="U13" s="86"/>
      <c r="V13" s="86"/>
      <c r="W13" s="96"/>
      <c r="X13" s="96"/>
      <c r="Y13" s="96"/>
      <c r="Z13" s="96"/>
      <c r="AA13" s="96"/>
      <c r="AB13" s="96"/>
      <c r="AC13" s="96"/>
      <c r="AD13" s="86"/>
      <c r="AE13" s="86"/>
      <c r="AF13" s="86"/>
      <c r="AG13" s="97"/>
      <c r="AH13" s="86"/>
    </row>
    <row r="14" spans="1:36" s="86" customFormat="1" ht="15.75">
      <c r="A14" s="195" t="s">
        <v>30</v>
      </c>
      <c r="B14" s="94"/>
      <c r="C14" s="145"/>
      <c r="D14" s="95">
        <v>12</v>
      </c>
      <c r="E14" s="214"/>
      <c r="F14" s="96"/>
      <c r="G14" s="214"/>
      <c r="H14" s="214"/>
      <c r="J14" s="220"/>
      <c r="N14" s="214"/>
      <c r="P14" s="214"/>
      <c r="W14" s="96"/>
      <c r="X14" s="96"/>
      <c r="Y14" s="96"/>
      <c r="Z14" s="96"/>
      <c r="AA14" s="96"/>
      <c r="AB14" s="96"/>
      <c r="AC14" s="96"/>
    </row>
    <row r="15" spans="1:36" s="55" customFormat="1" ht="31.5">
      <c r="A15" s="58" t="s">
        <v>11</v>
      </c>
      <c r="B15" s="58" t="s">
        <v>31</v>
      </c>
      <c r="C15" s="58" t="s">
        <v>32</v>
      </c>
      <c r="D15" s="58" t="s">
        <v>33</v>
      </c>
      <c r="E15" s="59" t="s">
        <v>34</v>
      </c>
      <c r="F15" s="59" t="s">
        <v>35</v>
      </c>
      <c r="G15" s="59" t="s">
        <v>36</v>
      </c>
      <c r="H15" s="59" t="s">
        <v>37</v>
      </c>
      <c r="I15" s="59" t="s">
        <v>35</v>
      </c>
      <c r="J15" s="59" t="s">
        <v>38</v>
      </c>
      <c r="K15" s="59" t="s">
        <v>39</v>
      </c>
      <c r="L15" s="59" t="s">
        <v>35</v>
      </c>
      <c r="M15" s="59" t="s">
        <v>40</v>
      </c>
      <c r="N15" s="59" t="s">
        <v>41</v>
      </c>
      <c r="O15" s="59" t="s">
        <v>35</v>
      </c>
      <c r="P15" s="59" t="s">
        <v>42</v>
      </c>
      <c r="Q15" s="59" t="s">
        <v>43</v>
      </c>
      <c r="R15" s="59" t="s">
        <v>44</v>
      </c>
      <c r="S15" s="58" t="s">
        <v>45</v>
      </c>
      <c r="T15" s="58" t="s">
        <v>5</v>
      </c>
      <c r="U15" s="58" t="s">
        <v>46</v>
      </c>
      <c r="V15" s="59" t="s">
        <v>47</v>
      </c>
      <c r="W15" s="151"/>
      <c r="X15" s="86"/>
      <c r="Y15" s="86"/>
      <c r="Z15"/>
      <c r="AA15" s="86"/>
      <c r="AB15" s="86"/>
      <c r="AC15" s="54"/>
      <c r="AF15"/>
      <c r="AG15"/>
      <c r="AH15"/>
    </row>
    <row r="16" spans="1:36">
      <c r="A16" s="165" t="s">
        <v>48</v>
      </c>
      <c r="B16" s="166" t="s">
        <v>49</v>
      </c>
      <c r="C16" s="166" t="s">
        <v>50</v>
      </c>
      <c r="D16" s="166" t="s">
        <v>51</v>
      </c>
      <c r="E16" s="265">
        <v>69.86797453236963</v>
      </c>
      <c r="F16" s="278">
        <f>Perfils!H$34</f>
        <v>70.264094999999998</v>
      </c>
      <c r="G16" s="277">
        <f>E16*F16</f>
        <v>4909.21</v>
      </c>
      <c r="H16" s="268">
        <v>185.3020379754411</v>
      </c>
      <c r="I16" s="279">
        <f>Perfils!H$39</f>
        <v>70.264094999999998</v>
      </c>
      <c r="J16" s="270">
        <f t="shared" ref="J16:J48" si="2">H16*I16</f>
        <v>13020.08</v>
      </c>
      <c r="K16" s="265">
        <v>0</v>
      </c>
      <c r="L16" s="271">
        <f>Perfils!H$44</f>
        <v>70.264094999999998</v>
      </c>
      <c r="M16" s="271">
        <f t="shared" ref="M16:M48" si="3">K16*L16</f>
        <v>0</v>
      </c>
      <c r="N16" s="268">
        <v>48.603771243335594</v>
      </c>
      <c r="O16" s="279">
        <f>Perfils!H$49</f>
        <v>70.264094999999998</v>
      </c>
      <c r="P16" s="270">
        <f t="shared" ref="P16:P48" si="4">N16*O16</f>
        <v>3415.1000000000004</v>
      </c>
      <c r="Q16" s="271"/>
      <c r="R16" s="272">
        <f t="shared" ref="R16:R48" si="5">G16+J16+M16+P16</f>
        <v>21344.39</v>
      </c>
      <c r="S16" s="273">
        <f t="shared" ref="S16:S52" si="6">$B$2</f>
        <v>46296</v>
      </c>
      <c r="T16" s="273">
        <f t="shared" ref="T16:T52" si="7">$B$3</f>
        <v>46388</v>
      </c>
      <c r="U16" s="103">
        <v>3</v>
      </c>
      <c r="V16" s="274">
        <f t="shared" ref="V16:V48" si="8">+ROUND(R16/12*U16*0.25,2)</f>
        <v>1334.02</v>
      </c>
      <c r="W16" s="96"/>
      <c r="X16" s="96"/>
      <c r="Y16" s="96"/>
      <c r="Z16" s="96"/>
      <c r="AA16" s="96"/>
      <c r="AB16" s="96"/>
      <c r="AC16" s="96"/>
      <c r="AD16" s="86"/>
      <c r="AE16" s="86"/>
      <c r="AF16"/>
      <c r="AG16"/>
      <c r="AH16"/>
      <c r="AI16" s="277">
        <f>E16*F16</f>
        <v>4909.21</v>
      </c>
      <c r="AJ16" s="281">
        <f>G16-AI16</f>
        <v>0</v>
      </c>
    </row>
    <row r="17" spans="1:36">
      <c r="A17" s="165" t="s">
        <v>48</v>
      </c>
      <c r="B17" s="166" t="s">
        <v>49</v>
      </c>
      <c r="C17" s="166" t="s">
        <v>54</v>
      </c>
      <c r="D17" s="166" t="s">
        <v>55</v>
      </c>
      <c r="E17" s="265">
        <v>69.86797453236963</v>
      </c>
      <c r="F17" s="278">
        <f>Perfils!H$34</f>
        <v>70.264094999999998</v>
      </c>
      <c r="G17" s="277">
        <f t="shared" ref="G17:G48" si="9">E17*F17</f>
        <v>4909.21</v>
      </c>
      <c r="H17" s="268">
        <v>185.3020379754411</v>
      </c>
      <c r="I17" s="279">
        <f>Perfils!H$39</f>
        <v>70.264094999999998</v>
      </c>
      <c r="J17" s="270">
        <f t="shared" si="2"/>
        <v>13020.08</v>
      </c>
      <c r="K17" s="265">
        <v>136.10649934365483</v>
      </c>
      <c r="L17" s="271">
        <f>Perfils!H$44</f>
        <v>70.264094999999998</v>
      </c>
      <c r="M17" s="271">
        <f t="shared" si="3"/>
        <v>9563.4</v>
      </c>
      <c r="N17" s="268">
        <v>48.603771243335594</v>
      </c>
      <c r="O17" s="279">
        <f>Perfils!H$49</f>
        <v>70.264094999999998</v>
      </c>
      <c r="P17" s="270">
        <f t="shared" si="4"/>
        <v>3415.1000000000004</v>
      </c>
      <c r="Q17" s="271"/>
      <c r="R17" s="272">
        <f t="shared" si="5"/>
        <v>30907.79</v>
      </c>
      <c r="S17" s="273">
        <f t="shared" si="6"/>
        <v>46296</v>
      </c>
      <c r="T17" s="273">
        <f t="shared" si="7"/>
        <v>46388</v>
      </c>
      <c r="U17" s="103">
        <v>3</v>
      </c>
      <c r="V17" s="274">
        <f t="shared" si="8"/>
        <v>1931.74</v>
      </c>
      <c r="W17" s="96"/>
      <c r="X17" s="96"/>
      <c r="Y17" s="96"/>
      <c r="Z17" s="96"/>
      <c r="AA17" s="96"/>
      <c r="AB17" s="96"/>
      <c r="AC17" s="96"/>
      <c r="AD17" s="86"/>
      <c r="AE17" s="86"/>
      <c r="AF17"/>
      <c r="AG17"/>
      <c r="AH17"/>
      <c r="AI17" s="277">
        <f t="shared" ref="AI17:AI48" si="10">E17*F17</f>
        <v>4909.21</v>
      </c>
      <c r="AJ17" s="281">
        <f t="shared" ref="AJ17:AJ48" si="11">G17-AI17</f>
        <v>0</v>
      </c>
    </row>
    <row r="18" spans="1:36">
      <c r="A18" s="165" t="s">
        <v>57</v>
      </c>
      <c r="B18" s="166" t="s">
        <v>58</v>
      </c>
      <c r="C18" s="166" t="s">
        <v>59</v>
      </c>
      <c r="D18" s="166" t="s">
        <v>60</v>
      </c>
      <c r="E18" s="265">
        <v>69.86797453236963</v>
      </c>
      <c r="F18" s="278">
        <f>Perfils!H$34</f>
        <v>70.264094999999998</v>
      </c>
      <c r="G18" s="277">
        <f t="shared" si="9"/>
        <v>4909.21</v>
      </c>
      <c r="H18" s="268">
        <v>185.3020379754411</v>
      </c>
      <c r="I18" s="279">
        <f>Perfils!H$39</f>
        <v>70.264094999999998</v>
      </c>
      <c r="J18" s="270">
        <f t="shared" si="2"/>
        <v>13020.08</v>
      </c>
      <c r="K18" s="265">
        <v>0</v>
      </c>
      <c r="L18" s="271">
        <f>Perfils!H$44</f>
        <v>70.264094999999998</v>
      </c>
      <c r="M18" s="271">
        <f t="shared" si="3"/>
        <v>0</v>
      </c>
      <c r="N18" s="268">
        <v>48.603771243335594</v>
      </c>
      <c r="O18" s="279">
        <f>Perfils!H$49</f>
        <v>70.264094999999998</v>
      </c>
      <c r="P18" s="270">
        <f t="shared" si="4"/>
        <v>3415.1000000000004</v>
      </c>
      <c r="Q18" s="271"/>
      <c r="R18" s="272">
        <f t="shared" si="5"/>
        <v>21344.39</v>
      </c>
      <c r="S18" s="273">
        <f t="shared" si="6"/>
        <v>46296</v>
      </c>
      <c r="T18" s="273">
        <f t="shared" si="7"/>
        <v>46388</v>
      </c>
      <c r="U18" s="103">
        <v>3</v>
      </c>
      <c r="V18" s="274">
        <f t="shared" si="8"/>
        <v>1334.02</v>
      </c>
      <c r="W18" s="151"/>
      <c r="X18" s="86"/>
      <c r="Y18" s="86"/>
      <c r="Z18"/>
      <c r="AA18" s="86"/>
      <c r="AB18" s="86"/>
      <c r="AD18" s="86"/>
      <c r="AE18" s="86"/>
      <c r="AF18"/>
      <c r="AG18"/>
      <c r="AH18"/>
      <c r="AI18" s="277">
        <f t="shared" si="10"/>
        <v>4909.21</v>
      </c>
      <c r="AJ18" s="281">
        <f t="shared" si="11"/>
        <v>0</v>
      </c>
    </row>
    <row r="19" spans="1:36">
      <c r="A19" s="165" t="s">
        <v>57</v>
      </c>
      <c r="B19" s="166" t="s">
        <v>58</v>
      </c>
      <c r="C19" s="166" t="s">
        <v>62</v>
      </c>
      <c r="D19" s="166" t="s">
        <v>63</v>
      </c>
      <c r="E19" s="265">
        <v>524.01002247307099</v>
      </c>
      <c r="F19" s="278">
        <f>Perfils!H$34</f>
        <v>70.264094999999998</v>
      </c>
      <c r="G19" s="277">
        <f t="shared" si="9"/>
        <v>36819.089999999997</v>
      </c>
      <c r="H19" s="268">
        <v>1389.7657117764061</v>
      </c>
      <c r="I19" s="279">
        <f>Perfils!H$39</f>
        <v>70.264094999999998</v>
      </c>
      <c r="J19" s="270">
        <f t="shared" si="2"/>
        <v>97650.630000000019</v>
      </c>
      <c r="K19" s="265">
        <v>226.84416557275804</v>
      </c>
      <c r="L19" s="271">
        <f>Perfils!H$44</f>
        <v>70.264094999999998</v>
      </c>
      <c r="M19" s="271">
        <f t="shared" si="3"/>
        <v>15939</v>
      </c>
      <c r="N19" s="268">
        <v>364.52871128561463</v>
      </c>
      <c r="O19" s="279">
        <f>Perfils!H$49</f>
        <v>70.264094999999998</v>
      </c>
      <c r="P19" s="270">
        <f t="shared" si="4"/>
        <v>25613.279999999999</v>
      </c>
      <c r="Q19" s="271"/>
      <c r="R19" s="272">
        <f t="shared" ref="R19" si="12">G19+J19+M19+P19</f>
        <v>176022.00000000003</v>
      </c>
      <c r="S19" s="273">
        <f t="shared" si="6"/>
        <v>46296</v>
      </c>
      <c r="T19" s="273">
        <f t="shared" si="7"/>
        <v>46388</v>
      </c>
      <c r="U19" s="103">
        <v>3</v>
      </c>
      <c r="V19" s="274">
        <f t="shared" ref="V19" si="13">+ROUND(R19/12*U19*0.25,2)</f>
        <v>11001.38</v>
      </c>
      <c r="W19" s="96"/>
      <c r="X19" s="96"/>
      <c r="Y19" s="96"/>
      <c r="Z19" s="96"/>
      <c r="AA19" s="96"/>
      <c r="AB19" s="96"/>
      <c r="AC19" s="96"/>
      <c r="AD19" s="86"/>
      <c r="AE19" s="86"/>
      <c r="AF19"/>
      <c r="AG19"/>
      <c r="AH19"/>
      <c r="AI19" s="277">
        <f t="shared" si="10"/>
        <v>36819.089999999997</v>
      </c>
      <c r="AJ19" s="281">
        <f t="shared" si="11"/>
        <v>0</v>
      </c>
    </row>
    <row r="20" spans="1:36">
      <c r="A20" s="165" t="s">
        <v>65</v>
      </c>
      <c r="B20" s="166" t="s">
        <v>66</v>
      </c>
      <c r="C20" s="166" t="s">
        <v>67</v>
      </c>
      <c r="D20" s="166" t="s">
        <v>68</v>
      </c>
      <c r="E20" s="265">
        <v>139.73594906473926</v>
      </c>
      <c r="F20" s="278">
        <f>Perfils!H$34</f>
        <v>70.264094999999998</v>
      </c>
      <c r="G20" s="277">
        <f t="shared" si="9"/>
        <v>9818.42</v>
      </c>
      <c r="H20" s="268">
        <v>370.60421827108138</v>
      </c>
      <c r="I20" s="279">
        <f>Perfils!H$39</f>
        <v>70.264094999999998</v>
      </c>
      <c r="J20" s="270">
        <f t="shared" si="2"/>
        <v>26040.17</v>
      </c>
      <c r="K20" s="265">
        <v>0</v>
      </c>
      <c r="L20" s="271">
        <f>Perfils!H$44</f>
        <v>70.264094999999998</v>
      </c>
      <c r="M20" s="271">
        <f t="shared" si="3"/>
        <v>0</v>
      </c>
      <c r="N20" s="268">
        <v>97.207684806870432</v>
      </c>
      <c r="O20" s="279">
        <f>Perfils!H$49</f>
        <v>70.264094999999998</v>
      </c>
      <c r="P20" s="270">
        <f t="shared" si="4"/>
        <v>6830.21</v>
      </c>
      <c r="Q20" s="271"/>
      <c r="R20" s="272">
        <f t="shared" si="5"/>
        <v>42688.799999999996</v>
      </c>
      <c r="S20" s="273">
        <f t="shared" si="6"/>
        <v>46296</v>
      </c>
      <c r="T20" s="273">
        <f t="shared" si="7"/>
        <v>46388</v>
      </c>
      <c r="U20" s="103">
        <v>3</v>
      </c>
      <c r="V20" s="274">
        <f t="shared" si="8"/>
        <v>2668.05</v>
      </c>
      <c r="W20" s="96"/>
      <c r="X20" s="96"/>
      <c r="Y20" s="96"/>
      <c r="Z20" s="96"/>
      <c r="AA20" s="96"/>
      <c r="AB20" s="96"/>
      <c r="AC20" s="96"/>
      <c r="AD20" s="86"/>
      <c r="AE20" s="86"/>
      <c r="AF20"/>
      <c r="AG20"/>
      <c r="AH20"/>
      <c r="AI20" s="277">
        <f t="shared" si="10"/>
        <v>9818.42</v>
      </c>
      <c r="AJ20" s="281">
        <f t="shared" si="11"/>
        <v>0</v>
      </c>
    </row>
    <row r="21" spans="1:36">
      <c r="A21" s="165" t="s">
        <v>65</v>
      </c>
      <c r="B21" s="166" t="s">
        <v>66</v>
      </c>
      <c r="C21" s="166" t="s">
        <v>70</v>
      </c>
      <c r="D21" s="166" t="s">
        <v>71</v>
      </c>
      <c r="E21" s="265">
        <v>139.73594906473926</v>
      </c>
      <c r="F21" s="278">
        <f>Perfils!H$34</f>
        <v>70.264094999999998</v>
      </c>
      <c r="G21" s="277">
        <f t="shared" si="9"/>
        <v>9818.42</v>
      </c>
      <c r="H21" s="268">
        <v>370.60421827108138</v>
      </c>
      <c r="I21" s="279">
        <f>Perfils!H$39</f>
        <v>70.264094999999998</v>
      </c>
      <c r="J21" s="270">
        <f t="shared" si="2"/>
        <v>26040.17</v>
      </c>
      <c r="K21" s="265">
        <v>181.47533245820645</v>
      </c>
      <c r="L21" s="271">
        <f>Perfils!H$44</f>
        <v>70.264094999999998</v>
      </c>
      <c r="M21" s="271">
        <f t="shared" si="3"/>
        <v>12751.2</v>
      </c>
      <c r="N21" s="268">
        <v>97.207684806870432</v>
      </c>
      <c r="O21" s="279">
        <f>Perfils!H$49</f>
        <v>70.264094999999998</v>
      </c>
      <c r="P21" s="270">
        <f t="shared" si="4"/>
        <v>6830.21</v>
      </c>
      <c r="Q21" s="271"/>
      <c r="R21" s="272">
        <f t="shared" si="5"/>
        <v>55439.999999999993</v>
      </c>
      <c r="S21" s="273">
        <f t="shared" si="6"/>
        <v>46296</v>
      </c>
      <c r="T21" s="273">
        <f t="shared" si="7"/>
        <v>46388</v>
      </c>
      <c r="U21" s="103">
        <v>3</v>
      </c>
      <c r="V21" s="274">
        <f t="shared" si="8"/>
        <v>3465</v>
      </c>
      <c r="W21" s="151"/>
      <c r="X21" s="86"/>
      <c r="Y21" s="86"/>
      <c r="Z21"/>
      <c r="AA21" s="86"/>
      <c r="AB21" s="86"/>
      <c r="AD21" s="86"/>
      <c r="AE21" s="86"/>
      <c r="AF21"/>
      <c r="AG21"/>
      <c r="AH21"/>
      <c r="AI21" s="277">
        <f t="shared" si="10"/>
        <v>9818.42</v>
      </c>
      <c r="AJ21" s="281">
        <f t="shared" si="11"/>
        <v>0</v>
      </c>
    </row>
    <row r="22" spans="1:36">
      <c r="A22" s="165" t="s">
        <v>65</v>
      </c>
      <c r="B22" s="166" t="s">
        <v>66</v>
      </c>
      <c r="C22" s="166" t="s">
        <v>73</v>
      </c>
      <c r="D22" s="166" t="s">
        <v>74</v>
      </c>
      <c r="E22" s="265">
        <v>69.86797453236963</v>
      </c>
      <c r="F22" s="278">
        <f>Perfils!H$34</f>
        <v>70.264094999999998</v>
      </c>
      <c r="G22" s="277">
        <f t="shared" si="9"/>
        <v>4909.21</v>
      </c>
      <c r="H22" s="268">
        <v>185.3020379754411</v>
      </c>
      <c r="I22" s="279">
        <f>Perfils!H$39</f>
        <v>70.264094999999998</v>
      </c>
      <c r="J22" s="270">
        <f t="shared" si="2"/>
        <v>13020.08</v>
      </c>
      <c r="K22" s="265">
        <v>181.47533245820645</v>
      </c>
      <c r="L22" s="271">
        <f>Perfils!H$44</f>
        <v>70.264094999999998</v>
      </c>
      <c r="M22" s="271">
        <f t="shared" si="3"/>
        <v>12751.2</v>
      </c>
      <c r="N22" s="268">
        <v>48.603771243335594</v>
      </c>
      <c r="O22" s="279">
        <f>Perfils!H$49</f>
        <v>70.264094999999998</v>
      </c>
      <c r="P22" s="270">
        <f t="shared" si="4"/>
        <v>3415.1000000000004</v>
      </c>
      <c r="Q22" s="271"/>
      <c r="R22" s="272">
        <f t="shared" si="5"/>
        <v>34095.590000000004</v>
      </c>
      <c r="S22" s="273">
        <f t="shared" si="6"/>
        <v>46296</v>
      </c>
      <c r="T22" s="273">
        <f t="shared" si="7"/>
        <v>46388</v>
      </c>
      <c r="U22" s="103">
        <v>3</v>
      </c>
      <c r="V22" s="274">
        <f t="shared" si="8"/>
        <v>2130.9699999999998</v>
      </c>
      <c r="W22" s="96"/>
      <c r="X22" s="96"/>
      <c r="Y22" s="96"/>
      <c r="Z22" s="96"/>
      <c r="AA22" s="96"/>
      <c r="AB22" s="96"/>
      <c r="AC22" s="96"/>
      <c r="AD22" s="86"/>
      <c r="AE22" s="86"/>
      <c r="AF22"/>
      <c r="AG22"/>
      <c r="AH22"/>
      <c r="AI22" s="277">
        <f t="shared" si="10"/>
        <v>4909.21</v>
      </c>
      <c r="AJ22" s="281">
        <f t="shared" si="11"/>
        <v>0</v>
      </c>
    </row>
    <row r="23" spans="1:36">
      <c r="A23" s="165" t="s">
        <v>65</v>
      </c>
      <c r="B23" s="166" t="s">
        <v>66</v>
      </c>
      <c r="C23" s="166" t="s">
        <v>76</v>
      </c>
      <c r="D23" s="166" t="s">
        <v>77</v>
      </c>
      <c r="E23" s="265">
        <v>69.86797453236963</v>
      </c>
      <c r="F23" s="278">
        <f>Perfils!H$34</f>
        <v>70.264094999999998</v>
      </c>
      <c r="G23" s="277">
        <f t="shared" si="9"/>
        <v>4909.21</v>
      </c>
      <c r="H23" s="268">
        <v>185.3020379754411</v>
      </c>
      <c r="I23" s="279">
        <f>Perfils!H$39</f>
        <v>70.264094999999998</v>
      </c>
      <c r="J23" s="270">
        <f t="shared" si="2"/>
        <v>13020.08</v>
      </c>
      <c r="K23" s="265">
        <v>0</v>
      </c>
      <c r="L23" s="271">
        <f>Perfils!H$44</f>
        <v>70.264094999999998</v>
      </c>
      <c r="M23" s="271">
        <f t="shared" si="3"/>
        <v>0</v>
      </c>
      <c r="N23" s="268">
        <v>48.603771243335594</v>
      </c>
      <c r="O23" s="279">
        <f>Perfils!H$49</f>
        <v>70.264094999999998</v>
      </c>
      <c r="P23" s="270">
        <f t="shared" si="4"/>
        <v>3415.1000000000004</v>
      </c>
      <c r="Q23" s="271"/>
      <c r="R23" s="272">
        <f t="shared" si="5"/>
        <v>21344.39</v>
      </c>
      <c r="S23" s="273">
        <f t="shared" si="6"/>
        <v>46296</v>
      </c>
      <c r="T23" s="273">
        <f t="shared" si="7"/>
        <v>46388</v>
      </c>
      <c r="U23" s="103">
        <v>3</v>
      </c>
      <c r="V23" s="274">
        <f t="shared" si="8"/>
        <v>1334.02</v>
      </c>
      <c r="W23" s="96"/>
      <c r="X23" s="96"/>
      <c r="Y23" s="96"/>
      <c r="Z23" s="96"/>
      <c r="AA23" s="96"/>
      <c r="AB23" s="96"/>
      <c r="AC23" s="96"/>
      <c r="AD23" s="86"/>
      <c r="AE23" s="86"/>
      <c r="AF23"/>
      <c r="AG23"/>
      <c r="AH23"/>
      <c r="AI23" s="277">
        <f t="shared" si="10"/>
        <v>4909.21</v>
      </c>
      <c r="AJ23" s="281">
        <f t="shared" si="11"/>
        <v>0</v>
      </c>
    </row>
    <row r="24" spans="1:36">
      <c r="A24" s="165" t="s">
        <v>65</v>
      </c>
      <c r="B24" s="166" t="s">
        <v>66</v>
      </c>
      <c r="C24" s="166" t="s">
        <v>79</v>
      </c>
      <c r="D24" s="166" t="s">
        <v>80</v>
      </c>
      <c r="E24" s="265">
        <v>69.86797453236963</v>
      </c>
      <c r="F24" s="278">
        <f>Perfils!H$34</f>
        <v>70.264094999999998</v>
      </c>
      <c r="G24" s="277">
        <f t="shared" si="9"/>
        <v>4909.21</v>
      </c>
      <c r="H24" s="268">
        <v>185.3020379754411</v>
      </c>
      <c r="I24" s="279">
        <f>Perfils!H$39</f>
        <v>70.264094999999998</v>
      </c>
      <c r="J24" s="270">
        <f t="shared" si="2"/>
        <v>13020.08</v>
      </c>
      <c r="K24" s="265">
        <v>0</v>
      </c>
      <c r="L24" s="271">
        <f>Perfils!H$44</f>
        <v>70.264094999999998</v>
      </c>
      <c r="M24" s="271">
        <f t="shared" si="3"/>
        <v>0</v>
      </c>
      <c r="N24" s="268">
        <v>48.603771243335594</v>
      </c>
      <c r="O24" s="279">
        <f>Perfils!H$49</f>
        <v>70.264094999999998</v>
      </c>
      <c r="P24" s="270">
        <f t="shared" si="4"/>
        <v>3415.1000000000004</v>
      </c>
      <c r="Q24" s="271"/>
      <c r="R24" s="272">
        <f t="shared" si="5"/>
        <v>21344.39</v>
      </c>
      <c r="S24" s="273">
        <f t="shared" si="6"/>
        <v>46296</v>
      </c>
      <c r="T24" s="273">
        <f t="shared" si="7"/>
        <v>46388</v>
      </c>
      <c r="U24" s="103">
        <v>3</v>
      </c>
      <c r="V24" s="274">
        <f t="shared" si="8"/>
        <v>1334.02</v>
      </c>
      <c r="W24" s="151"/>
      <c r="X24" s="86"/>
      <c r="Y24" s="86"/>
      <c r="Z24"/>
      <c r="AA24" s="86"/>
      <c r="AB24" s="86"/>
      <c r="AD24" s="86"/>
      <c r="AE24" s="86"/>
      <c r="AF24"/>
      <c r="AG24"/>
      <c r="AH24"/>
      <c r="AI24" s="277">
        <f t="shared" si="10"/>
        <v>4909.21</v>
      </c>
      <c r="AJ24" s="281">
        <f t="shared" si="11"/>
        <v>0</v>
      </c>
    </row>
    <row r="25" spans="1:36">
      <c r="A25" s="165" t="s">
        <v>65</v>
      </c>
      <c r="B25" s="166" t="s">
        <v>66</v>
      </c>
      <c r="C25" s="166" t="s">
        <v>82</v>
      </c>
      <c r="D25" s="166" t="s">
        <v>83</v>
      </c>
      <c r="E25" s="265">
        <v>69.86797453236963</v>
      </c>
      <c r="F25" s="278">
        <f>Perfils!H$34</f>
        <v>70.264094999999998</v>
      </c>
      <c r="G25" s="277">
        <f t="shared" si="9"/>
        <v>4909.21</v>
      </c>
      <c r="H25" s="268">
        <v>185.3020379754411</v>
      </c>
      <c r="I25" s="279">
        <f>Perfils!H$39</f>
        <v>70.264094999999998</v>
      </c>
      <c r="J25" s="270">
        <f t="shared" si="2"/>
        <v>13020.08</v>
      </c>
      <c r="K25" s="265">
        <v>0</v>
      </c>
      <c r="L25" s="271">
        <f>Perfils!H$44</f>
        <v>70.264094999999998</v>
      </c>
      <c r="M25" s="271">
        <f t="shared" si="3"/>
        <v>0</v>
      </c>
      <c r="N25" s="268">
        <v>48.603771243335594</v>
      </c>
      <c r="O25" s="279">
        <f>Perfils!H$49</f>
        <v>70.264094999999998</v>
      </c>
      <c r="P25" s="270">
        <f t="shared" si="4"/>
        <v>3415.1000000000004</v>
      </c>
      <c r="Q25" s="271"/>
      <c r="R25" s="272">
        <f t="shared" si="5"/>
        <v>21344.39</v>
      </c>
      <c r="S25" s="273">
        <f t="shared" si="6"/>
        <v>46296</v>
      </c>
      <c r="T25" s="273">
        <f t="shared" si="7"/>
        <v>46388</v>
      </c>
      <c r="U25" s="103">
        <v>3</v>
      </c>
      <c r="V25" s="274">
        <f t="shared" si="8"/>
        <v>1334.02</v>
      </c>
      <c r="W25" s="96"/>
      <c r="X25" s="96"/>
      <c r="Y25" s="96"/>
      <c r="Z25" s="96"/>
      <c r="AA25" s="96"/>
      <c r="AB25" s="96"/>
      <c r="AC25" s="96"/>
      <c r="AD25" s="86"/>
      <c r="AE25" s="86"/>
      <c r="AF25"/>
      <c r="AG25"/>
      <c r="AH25"/>
      <c r="AI25" s="277">
        <f t="shared" si="10"/>
        <v>4909.21</v>
      </c>
      <c r="AJ25" s="281">
        <f t="shared" si="11"/>
        <v>0</v>
      </c>
    </row>
    <row r="26" spans="1:36">
      <c r="A26" s="165" t="s">
        <v>65</v>
      </c>
      <c r="B26" s="166" t="s">
        <v>66</v>
      </c>
      <c r="C26" s="166" t="s">
        <v>84</v>
      </c>
      <c r="D26" s="166" t="s">
        <v>85</v>
      </c>
      <c r="E26" s="265">
        <v>174.67000749102371</v>
      </c>
      <c r="F26" s="278">
        <f>Perfils!H$34</f>
        <v>70.264094999999998</v>
      </c>
      <c r="G26" s="277">
        <f t="shared" si="9"/>
        <v>12273.03</v>
      </c>
      <c r="H26" s="268">
        <v>463.25523725880197</v>
      </c>
      <c r="I26" s="279">
        <f>Perfils!H$39</f>
        <v>70.264094999999998</v>
      </c>
      <c r="J26" s="270">
        <f t="shared" si="2"/>
        <v>32550.21</v>
      </c>
      <c r="K26" s="265">
        <v>680.53249671827416</v>
      </c>
      <c r="L26" s="271">
        <f>Perfils!H$44</f>
        <v>70.264094999999998</v>
      </c>
      <c r="M26" s="271">
        <f t="shared" si="3"/>
        <v>47817</v>
      </c>
      <c r="N26" s="268">
        <v>121.50957042853823</v>
      </c>
      <c r="O26" s="279">
        <f>Perfils!H$49</f>
        <v>70.264094999999998</v>
      </c>
      <c r="P26" s="270">
        <f t="shared" si="4"/>
        <v>8537.76</v>
      </c>
      <c r="Q26" s="271"/>
      <c r="R26" s="272">
        <f t="shared" si="5"/>
        <v>101177.99999999999</v>
      </c>
      <c r="S26" s="273">
        <f t="shared" si="6"/>
        <v>46296</v>
      </c>
      <c r="T26" s="273">
        <f t="shared" si="7"/>
        <v>46388</v>
      </c>
      <c r="U26" s="103">
        <v>3</v>
      </c>
      <c r="V26" s="274">
        <f t="shared" si="8"/>
        <v>6323.63</v>
      </c>
      <c r="W26" s="96"/>
      <c r="X26" s="96"/>
      <c r="Y26" s="96"/>
      <c r="Z26" s="96"/>
      <c r="AA26" s="96"/>
      <c r="AB26" s="96"/>
      <c r="AC26" s="96"/>
      <c r="AD26" s="86"/>
      <c r="AE26" s="86"/>
      <c r="AF26"/>
      <c r="AG26"/>
      <c r="AH26"/>
      <c r="AI26" s="277">
        <f t="shared" si="10"/>
        <v>12273.03</v>
      </c>
      <c r="AJ26" s="281">
        <f t="shared" si="11"/>
        <v>0</v>
      </c>
    </row>
    <row r="27" spans="1:36">
      <c r="A27" s="165" t="s">
        <v>87</v>
      </c>
      <c r="B27" s="166" t="s">
        <v>66</v>
      </c>
      <c r="C27" s="166" t="s">
        <v>88</v>
      </c>
      <c r="D27" s="166" t="s">
        <v>89</v>
      </c>
      <c r="E27" s="265">
        <v>69.86797453236963</v>
      </c>
      <c r="F27" s="278">
        <f>Perfils!H$34</f>
        <v>70.264094999999998</v>
      </c>
      <c r="G27" s="277">
        <f t="shared" si="9"/>
        <v>4909.21</v>
      </c>
      <c r="H27" s="268">
        <v>185.3020379754411</v>
      </c>
      <c r="I27" s="279">
        <f>Perfils!H$39</f>
        <v>70.264094999999998</v>
      </c>
      <c r="J27" s="270">
        <f t="shared" si="2"/>
        <v>13020.08</v>
      </c>
      <c r="K27" s="265">
        <v>226.84416557275804</v>
      </c>
      <c r="L27" s="271">
        <f>Perfils!H$44</f>
        <v>70.264094999999998</v>
      </c>
      <c r="M27" s="271">
        <f t="shared" si="3"/>
        <v>15939</v>
      </c>
      <c r="N27" s="268">
        <v>48.603771243335594</v>
      </c>
      <c r="O27" s="279">
        <f>Perfils!H$49</f>
        <v>70.264094999999998</v>
      </c>
      <c r="P27" s="270">
        <f t="shared" si="4"/>
        <v>3415.1000000000004</v>
      </c>
      <c r="Q27" s="271"/>
      <c r="R27" s="272">
        <f t="shared" si="5"/>
        <v>37283.39</v>
      </c>
      <c r="S27" s="273">
        <f t="shared" si="6"/>
        <v>46296</v>
      </c>
      <c r="T27" s="273">
        <f t="shared" si="7"/>
        <v>46388</v>
      </c>
      <c r="U27" s="103">
        <v>3</v>
      </c>
      <c r="V27" s="274">
        <f t="shared" si="8"/>
        <v>2330.21</v>
      </c>
      <c r="W27" s="151"/>
      <c r="X27" s="86"/>
      <c r="Y27" s="86"/>
      <c r="Z27"/>
      <c r="AA27" s="86"/>
      <c r="AB27" s="86"/>
      <c r="AD27" s="86"/>
      <c r="AE27" s="86"/>
      <c r="AF27"/>
      <c r="AG27"/>
      <c r="AH27"/>
      <c r="AI27" s="277">
        <f t="shared" si="10"/>
        <v>4909.21</v>
      </c>
      <c r="AJ27" s="281">
        <f t="shared" si="11"/>
        <v>0</v>
      </c>
    </row>
    <row r="28" spans="1:36">
      <c r="A28" s="165" t="s">
        <v>87</v>
      </c>
      <c r="B28" s="166" t="s">
        <v>90</v>
      </c>
      <c r="C28" s="166" t="s">
        <v>91</v>
      </c>
      <c r="D28" s="166" t="s">
        <v>92</v>
      </c>
      <c r="E28" s="265">
        <v>349.34001498204742</v>
      </c>
      <c r="F28" s="278">
        <f>Perfils!H$34</f>
        <v>70.264094999999998</v>
      </c>
      <c r="G28" s="277">
        <f t="shared" si="9"/>
        <v>24546.06</v>
      </c>
      <c r="H28" s="268">
        <v>926.51047451760394</v>
      </c>
      <c r="I28" s="279">
        <f>Perfils!H$39</f>
        <v>70.264094999999998</v>
      </c>
      <c r="J28" s="270">
        <f t="shared" si="2"/>
        <v>65100.42</v>
      </c>
      <c r="K28" s="265">
        <v>440.81119951804686</v>
      </c>
      <c r="L28" s="271">
        <f>Perfils!H$44</f>
        <v>70.264094999999998</v>
      </c>
      <c r="M28" s="271">
        <f t="shared" si="3"/>
        <v>30973.199999999997</v>
      </c>
      <c r="N28" s="268">
        <v>243.01914085707645</v>
      </c>
      <c r="O28" s="279">
        <f>Perfils!H$49</f>
        <v>70.264094999999998</v>
      </c>
      <c r="P28" s="270">
        <f t="shared" si="4"/>
        <v>17075.52</v>
      </c>
      <c r="Q28" s="271"/>
      <c r="R28" s="272">
        <f t="shared" si="5"/>
        <v>137695.19999999998</v>
      </c>
      <c r="S28" s="273">
        <f t="shared" si="6"/>
        <v>46296</v>
      </c>
      <c r="T28" s="273">
        <f t="shared" si="7"/>
        <v>46388</v>
      </c>
      <c r="U28" s="103">
        <v>3</v>
      </c>
      <c r="V28" s="274">
        <f t="shared" si="8"/>
        <v>8605.9500000000007</v>
      </c>
      <c r="W28" s="96"/>
      <c r="X28" s="96"/>
      <c r="Y28" s="96"/>
      <c r="Z28" s="96"/>
      <c r="AA28" s="96"/>
      <c r="AB28" s="96"/>
      <c r="AC28" s="96"/>
      <c r="AD28" s="86"/>
      <c r="AE28" s="86"/>
      <c r="AF28"/>
      <c r="AG28"/>
      <c r="AH28"/>
      <c r="AI28" s="277">
        <f t="shared" si="10"/>
        <v>24546.06</v>
      </c>
      <c r="AJ28" s="281">
        <f t="shared" si="11"/>
        <v>0</v>
      </c>
    </row>
    <row r="29" spans="1:36">
      <c r="A29" s="165" t="s">
        <v>94</v>
      </c>
      <c r="B29" s="166" t="s">
        <v>95</v>
      </c>
      <c r="C29" s="166" t="s">
        <v>96</v>
      </c>
      <c r="D29" s="166" t="s">
        <v>97</v>
      </c>
      <c r="E29" s="265">
        <v>663.74597153781042</v>
      </c>
      <c r="F29" s="278">
        <f>Perfils!H$34</f>
        <v>70.264094999999998</v>
      </c>
      <c r="G29" s="277">
        <f t="shared" si="9"/>
        <v>46637.510000000009</v>
      </c>
      <c r="H29" s="268">
        <v>1760.3699300474873</v>
      </c>
      <c r="I29" s="279">
        <f>Perfils!H$39</f>
        <v>70.264094999999998</v>
      </c>
      <c r="J29" s="270">
        <f t="shared" si="2"/>
        <v>123690.8</v>
      </c>
      <c r="K29" s="265">
        <v>1361.0649934365483</v>
      </c>
      <c r="L29" s="271">
        <f>Perfils!H$44</f>
        <v>70.264094999999998</v>
      </c>
      <c r="M29" s="271">
        <f t="shared" si="3"/>
        <v>95634</v>
      </c>
      <c r="N29" s="268">
        <v>461.73639609248511</v>
      </c>
      <c r="O29" s="279">
        <f>Perfils!H$49</f>
        <v>70.264094999999998</v>
      </c>
      <c r="P29" s="270">
        <f t="shared" si="4"/>
        <v>32443.49</v>
      </c>
      <c r="Q29" s="271"/>
      <c r="R29" s="272">
        <f t="shared" si="5"/>
        <v>298405.8</v>
      </c>
      <c r="S29" s="273">
        <f t="shared" si="6"/>
        <v>46296</v>
      </c>
      <c r="T29" s="273">
        <f t="shared" si="7"/>
        <v>46388</v>
      </c>
      <c r="U29" s="103">
        <v>3</v>
      </c>
      <c r="V29" s="274">
        <f t="shared" si="8"/>
        <v>18650.36</v>
      </c>
      <c r="W29" s="96"/>
      <c r="X29" s="96"/>
      <c r="Y29" s="96"/>
      <c r="Z29" s="96"/>
      <c r="AA29" s="96"/>
      <c r="AB29" s="96"/>
      <c r="AC29" s="96"/>
      <c r="AD29" s="86"/>
      <c r="AE29" s="86"/>
      <c r="AF29"/>
      <c r="AG29"/>
      <c r="AH29"/>
      <c r="AI29" s="277">
        <f t="shared" si="10"/>
        <v>46637.510000000009</v>
      </c>
      <c r="AJ29" s="281">
        <f t="shared" si="11"/>
        <v>0</v>
      </c>
    </row>
    <row r="30" spans="1:36">
      <c r="A30" s="165" t="s">
        <v>99</v>
      </c>
      <c r="B30" s="166" t="s">
        <v>100</v>
      </c>
      <c r="C30" s="166" t="s">
        <v>101</v>
      </c>
      <c r="D30" s="166" t="s">
        <v>102</v>
      </c>
      <c r="E30" s="265">
        <v>69.86797453236963</v>
      </c>
      <c r="F30" s="278">
        <f>Perfils!H$34</f>
        <v>70.264094999999998</v>
      </c>
      <c r="G30" s="277">
        <f t="shared" si="9"/>
        <v>4909.21</v>
      </c>
      <c r="H30" s="268">
        <v>185.3020379754411</v>
      </c>
      <c r="I30" s="279">
        <f>Perfils!H$39</f>
        <v>70.264094999999998</v>
      </c>
      <c r="J30" s="270">
        <f t="shared" si="2"/>
        <v>13020.08</v>
      </c>
      <c r="K30" s="265">
        <v>0</v>
      </c>
      <c r="L30" s="271">
        <f>Perfils!H$44</f>
        <v>70.264094999999998</v>
      </c>
      <c r="M30" s="271">
        <f t="shared" si="3"/>
        <v>0</v>
      </c>
      <c r="N30" s="268">
        <v>48.603771243335594</v>
      </c>
      <c r="O30" s="279">
        <f>Perfils!H$49</f>
        <v>70.264094999999998</v>
      </c>
      <c r="P30" s="270">
        <f t="shared" si="4"/>
        <v>3415.1000000000004</v>
      </c>
      <c r="Q30" s="271"/>
      <c r="R30" s="272">
        <f t="shared" si="5"/>
        <v>21344.39</v>
      </c>
      <c r="S30" s="273">
        <f t="shared" si="6"/>
        <v>46296</v>
      </c>
      <c r="T30" s="273">
        <f t="shared" si="7"/>
        <v>46388</v>
      </c>
      <c r="U30" s="103">
        <v>3</v>
      </c>
      <c r="V30" s="274">
        <f t="shared" si="8"/>
        <v>1334.02</v>
      </c>
      <c r="W30" s="151"/>
      <c r="X30" s="86"/>
      <c r="Y30" s="86"/>
      <c r="Z30"/>
      <c r="AA30" s="86"/>
      <c r="AB30" s="86"/>
      <c r="AD30" s="86"/>
      <c r="AE30" s="86"/>
      <c r="AF30"/>
      <c r="AG30"/>
      <c r="AH30"/>
      <c r="AI30" s="277">
        <f t="shared" si="10"/>
        <v>4909.21</v>
      </c>
      <c r="AJ30" s="281">
        <f t="shared" si="11"/>
        <v>0</v>
      </c>
    </row>
    <row r="31" spans="1:36">
      <c r="A31" s="165" t="s">
        <v>99</v>
      </c>
      <c r="B31" s="166" t="s">
        <v>100</v>
      </c>
      <c r="C31" s="166" t="s">
        <v>103</v>
      </c>
      <c r="D31" s="166" t="s">
        <v>104</v>
      </c>
      <c r="E31" s="265">
        <v>69.86797453236963</v>
      </c>
      <c r="F31" s="278">
        <f>Perfils!H$34</f>
        <v>70.264094999999998</v>
      </c>
      <c r="G31" s="277">
        <f t="shared" si="9"/>
        <v>4909.21</v>
      </c>
      <c r="H31" s="268">
        <v>185.3020379754411</v>
      </c>
      <c r="I31" s="279">
        <f>Perfils!H$39</f>
        <v>70.264094999999998</v>
      </c>
      <c r="J31" s="270">
        <f t="shared" si="2"/>
        <v>13020.08</v>
      </c>
      <c r="K31" s="265">
        <v>268.67207213015411</v>
      </c>
      <c r="L31" s="271">
        <f>Perfils!H$44</f>
        <v>70.264094999999998</v>
      </c>
      <c r="M31" s="271">
        <f t="shared" si="3"/>
        <v>18878</v>
      </c>
      <c r="N31" s="268">
        <v>48.603771243335594</v>
      </c>
      <c r="O31" s="279">
        <f>Perfils!H$49</f>
        <v>70.264094999999998</v>
      </c>
      <c r="P31" s="270">
        <f t="shared" si="4"/>
        <v>3415.1000000000004</v>
      </c>
      <c r="Q31" s="271"/>
      <c r="R31" s="272">
        <f t="shared" si="5"/>
        <v>40222.39</v>
      </c>
      <c r="S31" s="273">
        <f t="shared" si="6"/>
        <v>46296</v>
      </c>
      <c r="T31" s="273">
        <f t="shared" si="7"/>
        <v>46388</v>
      </c>
      <c r="U31" s="103">
        <v>3</v>
      </c>
      <c r="V31" s="274">
        <f t="shared" si="8"/>
        <v>2513.9</v>
      </c>
      <c r="W31" s="96"/>
      <c r="X31" s="96"/>
      <c r="Y31" s="96"/>
      <c r="Z31" s="96"/>
      <c r="AA31" s="96"/>
      <c r="AB31" s="96"/>
      <c r="AC31" s="96"/>
      <c r="AD31" s="86"/>
      <c r="AE31" s="86"/>
      <c r="AF31"/>
      <c r="AG31"/>
      <c r="AH31"/>
      <c r="AI31" s="277">
        <f t="shared" si="10"/>
        <v>4909.21</v>
      </c>
      <c r="AJ31" s="281">
        <f t="shared" si="11"/>
        <v>0</v>
      </c>
    </row>
    <row r="32" spans="1:36">
      <c r="A32" s="165" t="s">
        <v>105</v>
      </c>
      <c r="B32" s="166" t="s">
        <v>81</v>
      </c>
      <c r="C32" s="166" t="s">
        <v>106</v>
      </c>
      <c r="D32" s="166" t="s">
        <v>107</v>
      </c>
      <c r="E32" s="265">
        <v>209.60406591730813</v>
      </c>
      <c r="F32" s="278">
        <f>Perfils!H$34</f>
        <v>70.264094999999998</v>
      </c>
      <c r="G32" s="277">
        <f t="shared" si="9"/>
        <v>14727.640000000001</v>
      </c>
      <c r="H32" s="268">
        <v>555.9062562465225</v>
      </c>
      <c r="I32" s="279">
        <f>Perfils!H$39</f>
        <v>70.264094999999998</v>
      </c>
      <c r="J32" s="270">
        <f t="shared" si="2"/>
        <v>39060.25</v>
      </c>
      <c r="K32" s="265">
        <v>453.68833114551609</v>
      </c>
      <c r="L32" s="271">
        <f>Perfils!H$44</f>
        <v>70.264094999999998</v>
      </c>
      <c r="M32" s="271">
        <f t="shared" si="3"/>
        <v>31878</v>
      </c>
      <c r="N32" s="268">
        <v>145.811456050206</v>
      </c>
      <c r="O32" s="279">
        <f>Perfils!H$49</f>
        <v>70.264094999999998</v>
      </c>
      <c r="P32" s="270">
        <f t="shared" si="4"/>
        <v>10245.31</v>
      </c>
      <c r="Q32" s="271"/>
      <c r="R32" s="272">
        <f t="shared" si="5"/>
        <v>95911.2</v>
      </c>
      <c r="S32" s="273">
        <f t="shared" si="6"/>
        <v>46296</v>
      </c>
      <c r="T32" s="273">
        <f t="shared" si="7"/>
        <v>46388</v>
      </c>
      <c r="U32" s="103">
        <v>3</v>
      </c>
      <c r="V32" s="274">
        <f t="shared" si="8"/>
        <v>5994.45</v>
      </c>
      <c r="W32" s="96"/>
      <c r="X32" s="96"/>
      <c r="Y32" s="96"/>
      <c r="Z32" s="96"/>
      <c r="AA32" s="96"/>
      <c r="AB32" s="96"/>
      <c r="AC32" s="96"/>
      <c r="AD32" s="86"/>
      <c r="AE32" s="86"/>
      <c r="AF32"/>
      <c r="AG32"/>
      <c r="AH32"/>
      <c r="AI32" s="277">
        <f t="shared" si="10"/>
        <v>14727.640000000001</v>
      </c>
      <c r="AJ32" s="281">
        <f t="shared" si="11"/>
        <v>0</v>
      </c>
    </row>
    <row r="33" spans="1:36">
      <c r="A33" s="165" t="s">
        <v>108</v>
      </c>
      <c r="B33" s="166" t="s">
        <v>53</v>
      </c>
      <c r="C33" s="166" t="s">
        <v>109</v>
      </c>
      <c r="D33" s="166" t="s">
        <v>110</v>
      </c>
      <c r="E33" s="265">
        <v>69.86797453236963</v>
      </c>
      <c r="F33" s="278">
        <f>Perfils!H$34</f>
        <v>70.264094999999998</v>
      </c>
      <c r="G33" s="277">
        <f t="shared" si="9"/>
        <v>4909.21</v>
      </c>
      <c r="H33" s="268">
        <v>185.3020379754411</v>
      </c>
      <c r="I33" s="279">
        <f>Perfils!H$39</f>
        <v>70.264094999999998</v>
      </c>
      <c r="J33" s="270">
        <f t="shared" si="2"/>
        <v>13020.08</v>
      </c>
      <c r="K33" s="265">
        <v>0</v>
      </c>
      <c r="L33" s="271">
        <f>Perfils!H$44</f>
        <v>70.264094999999998</v>
      </c>
      <c r="M33" s="271">
        <f t="shared" si="3"/>
        <v>0</v>
      </c>
      <c r="N33" s="268">
        <v>48.603771243335594</v>
      </c>
      <c r="O33" s="279">
        <f>Perfils!H$49</f>
        <v>70.264094999999998</v>
      </c>
      <c r="P33" s="270">
        <f t="shared" si="4"/>
        <v>3415.1000000000004</v>
      </c>
      <c r="Q33" s="271"/>
      <c r="R33" s="272">
        <f>G33+J33+M33+P33</f>
        <v>21344.39</v>
      </c>
      <c r="S33" s="273">
        <f t="shared" si="6"/>
        <v>46296</v>
      </c>
      <c r="T33" s="273">
        <f t="shared" si="7"/>
        <v>46388</v>
      </c>
      <c r="U33" s="103">
        <v>3</v>
      </c>
      <c r="V33" s="274">
        <f t="shared" si="8"/>
        <v>1334.02</v>
      </c>
      <c r="W33" s="151"/>
      <c r="X33" s="86"/>
      <c r="Y33" s="86"/>
      <c r="Z33"/>
      <c r="AA33" s="86"/>
      <c r="AB33" s="86"/>
      <c r="AD33" s="86"/>
      <c r="AE33" s="86"/>
      <c r="AF33"/>
      <c r="AG33"/>
      <c r="AH33" s="86"/>
      <c r="AI33" s="277">
        <f t="shared" si="10"/>
        <v>4909.21</v>
      </c>
      <c r="AJ33" s="281">
        <f t="shared" si="11"/>
        <v>0</v>
      </c>
    </row>
    <row r="34" spans="1:36">
      <c r="A34" s="165" t="s">
        <v>108</v>
      </c>
      <c r="B34" s="166" t="s">
        <v>53</v>
      </c>
      <c r="C34" s="166" t="s">
        <v>112</v>
      </c>
      <c r="D34" s="166" t="s">
        <v>113</v>
      </c>
      <c r="E34" s="265">
        <v>69.86797453236963</v>
      </c>
      <c r="F34" s="278">
        <f>Perfils!H$34</f>
        <v>70.264094999999998</v>
      </c>
      <c r="G34" s="277">
        <f t="shared" si="9"/>
        <v>4909.21</v>
      </c>
      <c r="H34" s="268">
        <v>185.3020379754411</v>
      </c>
      <c r="I34" s="279">
        <f>Perfils!H$39</f>
        <v>70.264094999999998</v>
      </c>
      <c r="J34" s="270">
        <f t="shared" si="2"/>
        <v>13020.08</v>
      </c>
      <c r="K34" s="265">
        <v>0</v>
      </c>
      <c r="L34" s="271">
        <f>Perfils!H$44</f>
        <v>70.264094999999998</v>
      </c>
      <c r="M34" s="271">
        <f t="shared" si="3"/>
        <v>0</v>
      </c>
      <c r="N34" s="268">
        <v>48.603771243335594</v>
      </c>
      <c r="O34" s="279">
        <f>Perfils!H$49</f>
        <v>70.264094999999998</v>
      </c>
      <c r="P34" s="270">
        <f t="shared" si="4"/>
        <v>3415.1000000000004</v>
      </c>
      <c r="Q34" s="271"/>
      <c r="R34" s="272">
        <f t="shared" si="5"/>
        <v>21344.39</v>
      </c>
      <c r="S34" s="273">
        <f t="shared" si="6"/>
        <v>46296</v>
      </c>
      <c r="T34" s="273">
        <f t="shared" si="7"/>
        <v>46388</v>
      </c>
      <c r="U34" s="103">
        <v>3</v>
      </c>
      <c r="V34" s="274">
        <f t="shared" si="8"/>
        <v>1334.02</v>
      </c>
      <c r="W34" s="96"/>
      <c r="X34" s="96"/>
      <c r="Y34" s="96"/>
      <c r="Z34" s="96"/>
      <c r="AA34" s="96"/>
      <c r="AB34" s="96"/>
      <c r="AC34" s="96"/>
      <c r="AD34" s="86"/>
      <c r="AE34" s="86"/>
      <c r="AF34"/>
      <c r="AG34"/>
      <c r="AH34" s="86"/>
      <c r="AI34" s="277">
        <f t="shared" si="10"/>
        <v>4909.21</v>
      </c>
      <c r="AJ34" s="281">
        <f t="shared" si="11"/>
        <v>0</v>
      </c>
    </row>
    <row r="35" spans="1:36">
      <c r="A35" s="165" t="s">
        <v>108</v>
      </c>
      <c r="B35" s="166" t="s">
        <v>53</v>
      </c>
      <c r="C35" s="166" t="s">
        <v>114</v>
      </c>
      <c r="D35" s="166" t="s">
        <v>115</v>
      </c>
      <c r="E35" s="265">
        <v>34.934058426284437</v>
      </c>
      <c r="F35" s="278">
        <f>Perfils!H$34</f>
        <v>70.264094999999998</v>
      </c>
      <c r="G35" s="277">
        <f t="shared" si="9"/>
        <v>2454.61</v>
      </c>
      <c r="H35" s="268">
        <v>92.651018987720548</v>
      </c>
      <c r="I35" s="279">
        <f>Perfils!H$39</f>
        <v>70.264094999999998</v>
      </c>
      <c r="J35" s="270">
        <f t="shared" si="2"/>
        <v>6510.04</v>
      </c>
      <c r="K35" s="265">
        <v>0</v>
      </c>
      <c r="L35" s="271">
        <f>Perfils!H$44</f>
        <v>70.264094999999998</v>
      </c>
      <c r="M35" s="271">
        <f t="shared" si="3"/>
        <v>0</v>
      </c>
      <c r="N35" s="268">
        <v>24.301885621667797</v>
      </c>
      <c r="O35" s="279">
        <f>Perfils!H$49</f>
        <v>70.264094999999998</v>
      </c>
      <c r="P35" s="270">
        <f t="shared" si="4"/>
        <v>1707.5500000000002</v>
      </c>
      <c r="Q35" s="271"/>
      <c r="R35" s="272">
        <f t="shared" si="5"/>
        <v>10672.2</v>
      </c>
      <c r="S35" s="273">
        <f t="shared" si="6"/>
        <v>46296</v>
      </c>
      <c r="T35" s="273">
        <f t="shared" si="7"/>
        <v>46388</v>
      </c>
      <c r="U35" s="103">
        <v>3</v>
      </c>
      <c r="V35" s="274">
        <f t="shared" si="8"/>
        <v>667.01</v>
      </c>
      <c r="W35" s="96"/>
      <c r="X35" s="96"/>
      <c r="Y35" s="96"/>
      <c r="Z35" s="96"/>
      <c r="AA35" s="96"/>
      <c r="AB35" s="96"/>
      <c r="AC35" s="96"/>
      <c r="AD35" s="86"/>
      <c r="AE35" s="86"/>
      <c r="AF35"/>
      <c r="AG35"/>
      <c r="AH35" s="86"/>
      <c r="AI35" s="277">
        <f t="shared" si="10"/>
        <v>2454.61</v>
      </c>
      <c r="AJ35" s="281">
        <f t="shared" si="11"/>
        <v>0</v>
      </c>
    </row>
    <row r="36" spans="1:36">
      <c r="A36" s="165" t="s">
        <v>116</v>
      </c>
      <c r="B36" s="166" t="s">
        <v>78</v>
      </c>
      <c r="C36" s="166" t="s">
        <v>117</v>
      </c>
      <c r="D36" s="166" t="s">
        <v>118</v>
      </c>
      <c r="E36" s="265">
        <v>69.86797453236963</v>
      </c>
      <c r="F36" s="278">
        <f>Perfils!H$34</f>
        <v>70.264094999999998</v>
      </c>
      <c r="G36" s="277">
        <f t="shared" si="9"/>
        <v>4909.21</v>
      </c>
      <c r="H36" s="268">
        <v>185.3020379754411</v>
      </c>
      <c r="I36" s="279">
        <f>Perfils!H$39</f>
        <v>70.264094999999998</v>
      </c>
      <c r="J36" s="270">
        <f t="shared" si="2"/>
        <v>13020.08</v>
      </c>
      <c r="K36" s="265">
        <v>0</v>
      </c>
      <c r="L36" s="271">
        <f>Perfils!H$44</f>
        <v>70.264094999999998</v>
      </c>
      <c r="M36" s="271">
        <f t="shared" si="3"/>
        <v>0</v>
      </c>
      <c r="N36" s="268">
        <v>48.603771243335594</v>
      </c>
      <c r="O36" s="279">
        <f>Perfils!H$49</f>
        <v>70.264094999999998</v>
      </c>
      <c r="P36" s="270">
        <f t="shared" si="4"/>
        <v>3415.1000000000004</v>
      </c>
      <c r="Q36" s="271"/>
      <c r="R36" s="272">
        <f t="shared" si="5"/>
        <v>21344.39</v>
      </c>
      <c r="S36" s="273">
        <f t="shared" si="6"/>
        <v>46296</v>
      </c>
      <c r="T36" s="273">
        <f t="shared" si="7"/>
        <v>46388</v>
      </c>
      <c r="U36" s="103">
        <v>3</v>
      </c>
      <c r="V36" s="274">
        <f t="shared" si="8"/>
        <v>1334.02</v>
      </c>
      <c r="W36" s="151"/>
      <c r="X36" s="86"/>
      <c r="Y36" s="86"/>
      <c r="Z36"/>
      <c r="AA36" s="86"/>
      <c r="AB36" s="86"/>
      <c r="AD36" s="86"/>
      <c r="AE36" s="86"/>
      <c r="AF36"/>
      <c r="AG36"/>
      <c r="AH36" s="86"/>
      <c r="AI36" s="277">
        <f t="shared" si="10"/>
        <v>4909.21</v>
      </c>
      <c r="AJ36" s="281">
        <f t="shared" si="11"/>
        <v>0</v>
      </c>
    </row>
    <row r="37" spans="1:36">
      <c r="A37" s="165" t="s">
        <v>116</v>
      </c>
      <c r="B37" s="166" t="s">
        <v>78</v>
      </c>
      <c r="C37" s="166" t="s">
        <v>120</v>
      </c>
      <c r="D37" s="166" t="s">
        <v>121</v>
      </c>
      <c r="E37" s="265">
        <v>69.86797453236963</v>
      </c>
      <c r="F37" s="278">
        <f>Perfils!H$34</f>
        <v>70.264094999999998</v>
      </c>
      <c r="G37" s="277">
        <f t="shared" si="9"/>
        <v>4909.21</v>
      </c>
      <c r="H37" s="268">
        <v>185.3020379754411</v>
      </c>
      <c r="I37" s="279">
        <f>Perfils!H$39</f>
        <v>70.264094999999998</v>
      </c>
      <c r="J37" s="270">
        <f t="shared" si="2"/>
        <v>13020.08</v>
      </c>
      <c r="K37" s="265">
        <v>0</v>
      </c>
      <c r="L37" s="271">
        <f>Perfils!H$44</f>
        <v>70.264094999999998</v>
      </c>
      <c r="M37" s="271">
        <f t="shared" si="3"/>
        <v>0</v>
      </c>
      <c r="N37" s="268">
        <v>48.603771243335594</v>
      </c>
      <c r="O37" s="279">
        <f>Perfils!H$49</f>
        <v>70.264094999999998</v>
      </c>
      <c r="P37" s="270">
        <f t="shared" si="4"/>
        <v>3415.1000000000004</v>
      </c>
      <c r="Q37" s="271"/>
      <c r="R37" s="272">
        <f t="shared" si="5"/>
        <v>21344.39</v>
      </c>
      <c r="S37" s="273">
        <f t="shared" si="6"/>
        <v>46296</v>
      </c>
      <c r="T37" s="273">
        <f t="shared" si="7"/>
        <v>46388</v>
      </c>
      <c r="U37" s="103">
        <v>3</v>
      </c>
      <c r="V37" s="274">
        <f t="shared" si="8"/>
        <v>1334.02</v>
      </c>
      <c r="W37" s="96"/>
      <c r="X37" s="96"/>
      <c r="Y37" s="96"/>
      <c r="Z37" s="96"/>
      <c r="AA37" s="96"/>
      <c r="AB37" s="96"/>
      <c r="AC37" s="96"/>
      <c r="AD37" s="86"/>
      <c r="AE37" s="86"/>
      <c r="AF37"/>
      <c r="AG37"/>
      <c r="AH37" s="86"/>
      <c r="AI37" s="277">
        <f t="shared" si="10"/>
        <v>4909.21</v>
      </c>
      <c r="AJ37" s="281">
        <f t="shared" si="11"/>
        <v>0</v>
      </c>
    </row>
    <row r="38" spans="1:36">
      <c r="A38" s="165" t="s">
        <v>116</v>
      </c>
      <c r="B38" s="166" t="s">
        <v>78</v>
      </c>
      <c r="C38" s="166" t="s">
        <v>122</v>
      </c>
      <c r="D38" s="166" t="s">
        <v>123</v>
      </c>
      <c r="E38" s="265">
        <v>69.86797453236963</v>
      </c>
      <c r="F38" s="278">
        <f>Perfils!H$34</f>
        <v>70.264094999999998</v>
      </c>
      <c r="G38" s="277">
        <f t="shared" si="9"/>
        <v>4909.21</v>
      </c>
      <c r="H38" s="268">
        <v>185.3020379754411</v>
      </c>
      <c r="I38" s="279">
        <f>Perfils!H$39</f>
        <v>70.264094999999998</v>
      </c>
      <c r="J38" s="270">
        <f t="shared" si="2"/>
        <v>13020.08</v>
      </c>
      <c r="K38" s="265">
        <v>0</v>
      </c>
      <c r="L38" s="271">
        <f>Perfils!H$44</f>
        <v>70.264094999999998</v>
      </c>
      <c r="M38" s="271">
        <f t="shared" si="3"/>
        <v>0</v>
      </c>
      <c r="N38" s="268">
        <v>48.603771243335594</v>
      </c>
      <c r="O38" s="279">
        <f>Perfils!H$49</f>
        <v>70.264094999999998</v>
      </c>
      <c r="P38" s="270">
        <f t="shared" si="4"/>
        <v>3415.1000000000004</v>
      </c>
      <c r="Q38" s="271"/>
      <c r="R38" s="272">
        <f t="shared" si="5"/>
        <v>21344.39</v>
      </c>
      <c r="S38" s="273">
        <f t="shared" si="6"/>
        <v>46296</v>
      </c>
      <c r="T38" s="273">
        <f t="shared" si="7"/>
        <v>46388</v>
      </c>
      <c r="U38" s="103">
        <v>3</v>
      </c>
      <c r="V38" s="274">
        <f t="shared" si="8"/>
        <v>1334.02</v>
      </c>
      <c r="W38" s="96"/>
      <c r="X38" s="96"/>
      <c r="Y38" s="96"/>
      <c r="Z38" s="96"/>
      <c r="AA38" s="96"/>
      <c r="AB38" s="96"/>
      <c r="AC38" s="96"/>
      <c r="AD38" s="86"/>
      <c r="AE38" s="86"/>
      <c r="AF38" s="86"/>
      <c r="AG38" s="86"/>
      <c r="AH38" s="86"/>
      <c r="AI38" s="277">
        <f t="shared" si="10"/>
        <v>4909.21</v>
      </c>
      <c r="AJ38" s="281">
        <f t="shared" si="11"/>
        <v>0</v>
      </c>
    </row>
    <row r="39" spans="1:36">
      <c r="A39" s="165" t="s">
        <v>124</v>
      </c>
      <c r="B39" s="166" t="s">
        <v>75</v>
      </c>
      <c r="C39" s="166" t="s">
        <v>125</v>
      </c>
      <c r="D39" s="166" t="s">
        <v>126</v>
      </c>
      <c r="E39" s="265">
        <v>69.86797453236963</v>
      </c>
      <c r="F39" s="278">
        <f>Perfils!H$34</f>
        <v>70.264094999999998</v>
      </c>
      <c r="G39" s="277">
        <f t="shared" si="9"/>
        <v>4909.21</v>
      </c>
      <c r="H39" s="268">
        <v>185.3020379754411</v>
      </c>
      <c r="I39" s="279">
        <f>Perfils!H$39</f>
        <v>70.264094999999998</v>
      </c>
      <c r="J39" s="270">
        <f t="shared" si="2"/>
        <v>13020.08</v>
      </c>
      <c r="K39" s="265">
        <v>194.35246408567562</v>
      </c>
      <c r="L39" s="271">
        <f>Perfils!H$44</f>
        <v>70.264094999999998</v>
      </c>
      <c r="M39" s="271">
        <f t="shared" si="3"/>
        <v>13656</v>
      </c>
      <c r="N39" s="268">
        <v>48.603771243335594</v>
      </c>
      <c r="O39" s="279">
        <f>Perfils!H$49</f>
        <v>70.264094999999998</v>
      </c>
      <c r="P39" s="270">
        <f t="shared" si="4"/>
        <v>3415.1000000000004</v>
      </c>
      <c r="Q39" s="271"/>
      <c r="R39" s="272">
        <f t="shared" si="5"/>
        <v>35000.39</v>
      </c>
      <c r="S39" s="273">
        <f t="shared" si="6"/>
        <v>46296</v>
      </c>
      <c r="T39" s="273">
        <f t="shared" si="7"/>
        <v>46388</v>
      </c>
      <c r="U39" s="103">
        <v>3</v>
      </c>
      <c r="V39" s="274">
        <f t="shared" si="8"/>
        <v>2187.52</v>
      </c>
      <c r="W39" s="151">
        <v>21344</v>
      </c>
      <c r="X39" s="86"/>
      <c r="Y39" s="86"/>
      <c r="Z39"/>
      <c r="AA39" s="86"/>
      <c r="AB39" s="86"/>
      <c r="AD39" s="86"/>
      <c r="AE39" s="86"/>
      <c r="AF39" s="86"/>
      <c r="AG39" s="86"/>
      <c r="AH39" s="86"/>
      <c r="AI39" s="277">
        <f t="shared" si="10"/>
        <v>4909.21</v>
      </c>
      <c r="AJ39" s="281">
        <f t="shared" si="11"/>
        <v>0</v>
      </c>
    </row>
    <row r="40" spans="1:36">
      <c r="A40" s="165" t="s">
        <v>127</v>
      </c>
      <c r="B40" s="166" t="s">
        <v>56</v>
      </c>
      <c r="C40" s="166" t="s">
        <v>128</v>
      </c>
      <c r="D40" s="166" t="s">
        <v>129</v>
      </c>
      <c r="E40" s="265">
        <v>139.73594906473926</v>
      </c>
      <c r="F40" s="278">
        <f>Perfils!H$34</f>
        <v>70.264094999999998</v>
      </c>
      <c r="G40" s="277">
        <f t="shared" si="9"/>
        <v>9818.42</v>
      </c>
      <c r="H40" s="268">
        <v>370.60421827108138</v>
      </c>
      <c r="I40" s="279">
        <f>Perfils!H$39</f>
        <v>70.264094999999998</v>
      </c>
      <c r="J40" s="270">
        <f t="shared" si="2"/>
        <v>26040.17</v>
      </c>
      <c r="K40" s="265">
        <v>0</v>
      </c>
      <c r="L40" s="271">
        <f>Perfils!H$44</f>
        <v>70.264094999999998</v>
      </c>
      <c r="M40" s="271">
        <f t="shared" si="3"/>
        <v>0</v>
      </c>
      <c r="N40" s="268">
        <v>97.207684806870432</v>
      </c>
      <c r="O40" s="279">
        <f>Perfils!H$49</f>
        <v>70.264094999999998</v>
      </c>
      <c r="P40" s="270">
        <f t="shared" si="4"/>
        <v>6830.21</v>
      </c>
      <c r="Q40" s="271"/>
      <c r="R40" s="272">
        <f t="shared" si="5"/>
        <v>42688.799999999996</v>
      </c>
      <c r="S40" s="273">
        <f t="shared" si="6"/>
        <v>46296</v>
      </c>
      <c r="T40" s="273">
        <f t="shared" si="7"/>
        <v>46388</v>
      </c>
      <c r="U40" s="103">
        <v>3</v>
      </c>
      <c r="V40" s="274">
        <f t="shared" si="8"/>
        <v>2668.05</v>
      </c>
      <c r="W40" s="96"/>
      <c r="X40" s="96"/>
      <c r="Y40" s="96"/>
      <c r="Z40" s="96"/>
      <c r="AA40" s="96"/>
      <c r="AB40" s="96"/>
      <c r="AC40" s="96"/>
      <c r="AD40" s="86"/>
      <c r="AE40" s="86"/>
      <c r="AF40" s="86"/>
      <c r="AG40" s="86"/>
      <c r="AH40" s="86"/>
      <c r="AI40" s="277">
        <f t="shared" si="10"/>
        <v>9818.42</v>
      </c>
      <c r="AJ40" s="281">
        <f t="shared" si="11"/>
        <v>0</v>
      </c>
    </row>
    <row r="41" spans="1:36" s="198" customFormat="1">
      <c r="A41" s="223" t="s">
        <v>130</v>
      </c>
      <c r="B41" s="224" t="s">
        <v>98</v>
      </c>
      <c r="C41" s="224" t="s">
        <v>131</v>
      </c>
      <c r="D41" s="224" t="s">
        <v>132</v>
      </c>
      <c r="E41" s="205">
        <v>393.78106271773657</v>
      </c>
      <c r="F41" s="278">
        <f>Perfils!H$34</f>
        <v>70.264094999999998</v>
      </c>
      <c r="G41" s="277">
        <f t="shared" si="9"/>
        <v>27668.67</v>
      </c>
      <c r="H41" s="209">
        <v>393.78106271773657</v>
      </c>
      <c r="I41" s="279">
        <f>Perfils!H$39</f>
        <v>70.264094999999998</v>
      </c>
      <c r="J41" s="200">
        <f t="shared" si="2"/>
        <v>27668.67</v>
      </c>
      <c r="K41" s="205">
        <v>235.24575389464565</v>
      </c>
      <c r="L41" s="271">
        <f>Perfils!H$44</f>
        <v>70.264094999999998</v>
      </c>
      <c r="M41" s="199">
        <f t="shared" si="3"/>
        <v>16529.330000000002</v>
      </c>
      <c r="N41" s="209">
        <v>393.78106271773657</v>
      </c>
      <c r="O41" s="279">
        <f>Perfils!H$49</f>
        <v>70.264094999999998</v>
      </c>
      <c r="P41" s="200">
        <f t="shared" si="4"/>
        <v>27668.67</v>
      </c>
      <c r="Q41" s="199"/>
      <c r="R41" s="216">
        <f t="shared" si="5"/>
        <v>99535.34</v>
      </c>
      <c r="S41" s="273">
        <f t="shared" si="6"/>
        <v>46296</v>
      </c>
      <c r="T41" s="273">
        <f t="shared" si="7"/>
        <v>46388</v>
      </c>
      <c r="U41" s="103">
        <v>3</v>
      </c>
      <c r="V41" s="274">
        <f t="shared" si="8"/>
        <v>6220.96</v>
      </c>
      <c r="W41" s="96"/>
      <c r="X41" s="96"/>
      <c r="Y41" s="96"/>
      <c r="Z41" s="96"/>
      <c r="AA41" s="96"/>
      <c r="AB41" s="96"/>
      <c r="AC41" s="96"/>
      <c r="AI41" s="277">
        <f t="shared" si="10"/>
        <v>27668.67</v>
      </c>
      <c r="AJ41" s="281">
        <f t="shared" si="11"/>
        <v>0</v>
      </c>
    </row>
    <row r="42" spans="1:36" s="198" customFormat="1">
      <c r="A42" s="223" t="s">
        <v>133</v>
      </c>
      <c r="B42" s="224" t="s">
        <v>111</v>
      </c>
      <c r="C42" s="224" t="s">
        <v>134</v>
      </c>
      <c r="D42" s="224" t="s">
        <v>111</v>
      </c>
      <c r="E42" s="205">
        <v>393.78106271773657</v>
      </c>
      <c r="F42" s="278">
        <f>Perfils!H$34</f>
        <v>70.264094999999998</v>
      </c>
      <c r="G42" s="277">
        <f t="shared" si="9"/>
        <v>27668.67</v>
      </c>
      <c r="H42" s="209">
        <v>590.6715229165053</v>
      </c>
      <c r="I42" s="279">
        <f>Perfils!H$39</f>
        <v>70.264094999999998</v>
      </c>
      <c r="J42" s="200">
        <f t="shared" si="2"/>
        <v>41503.000000000007</v>
      </c>
      <c r="K42" s="205">
        <v>470.49165010949048</v>
      </c>
      <c r="L42" s="271">
        <f>Perfils!H$44</f>
        <v>70.264094999999998</v>
      </c>
      <c r="M42" s="199">
        <f t="shared" si="3"/>
        <v>33058.67</v>
      </c>
      <c r="N42" s="209">
        <v>393.78106271773657</v>
      </c>
      <c r="O42" s="279">
        <f>Perfils!H$49</f>
        <v>70.264094999999998</v>
      </c>
      <c r="P42" s="200">
        <f t="shared" si="4"/>
        <v>27668.67</v>
      </c>
      <c r="Q42" s="199"/>
      <c r="R42" s="216">
        <f t="shared" si="5"/>
        <v>129899.01000000001</v>
      </c>
      <c r="S42" s="273">
        <f t="shared" si="6"/>
        <v>46296</v>
      </c>
      <c r="T42" s="273">
        <f t="shared" si="7"/>
        <v>46388</v>
      </c>
      <c r="U42" s="103">
        <v>3</v>
      </c>
      <c r="V42" s="274">
        <f t="shared" si="8"/>
        <v>8118.69</v>
      </c>
      <c r="W42" s="151"/>
      <c r="X42" s="86"/>
      <c r="Y42" s="86"/>
      <c r="Z42"/>
      <c r="AA42" s="86"/>
      <c r="AB42" s="86"/>
      <c r="AC42" s="54"/>
      <c r="AI42" s="277">
        <f t="shared" si="10"/>
        <v>27668.67</v>
      </c>
      <c r="AJ42" s="281">
        <f t="shared" si="11"/>
        <v>0</v>
      </c>
    </row>
    <row r="43" spans="1:36" s="198" customFormat="1">
      <c r="A43" s="223" t="s">
        <v>135</v>
      </c>
      <c r="B43" s="224" t="s">
        <v>61</v>
      </c>
      <c r="C43" s="224" t="s">
        <v>136</v>
      </c>
      <c r="D43" s="224" t="s">
        <v>137</v>
      </c>
      <c r="E43" s="205">
        <v>393.78106271773657</v>
      </c>
      <c r="F43" s="278">
        <f>Perfils!H$34</f>
        <v>70.264094999999998</v>
      </c>
      <c r="G43" s="277">
        <f t="shared" si="9"/>
        <v>27668.67</v>
      </c>
      <c r="H43" s="209">
        <v>590.6715229165053</v>
      </c>
      <c r="I43" s="279">
        <f>Perfils!H$39</f>
        <v>70.264094999999998</v>
      </c>
      <c r="J43" s="200">
        <f t="shared" si="2"/>
        <v>41503.000000000007</v>
      </c>
      <c r="K43" s="205">
        <v>470.49165010949048</v>
      </c>
      <c r="L43" s="271">
        <f>Perfils!H$44</f>
        <v>70.264094999999998</v>
      </c>
      <c r="M43" s="199">
        <f t="shared" si="3"/>
        <v>33058.67</v>
      </c>
      <c r="N43" s="209">
        <v>393.78106271773657</v>
      </c>
      <c r="O43" s="279">
        <f>Perfils!H$49</f>
        <v>70.264094999999998</v>
      </c>
      <c r="P43" s="200">
        <f t="shared" si="4"/>
        <v>27668.67</v>
      </c>
      <c r="Q43" s="199"/>
      <c r="R43" s="216">
        <f t="shared" si="5"/>
        <v>129899.01000000001</v>
      </c>
      <c r="S43" s="273">
        <f t="shared" si="6"/>
        <v>46296</v>
      </c>
      <c r="T43" s="273">
        <f t="shared" si="7"/>
        <v>46388</v>
      </c>
      <c r="U43" s="103">
        <v>3</v>
      </c>
      <c r="V43" s="274">
        <f t="shared" si="8"/>
        <v>8118.69</v>
      </c>
      <c r="W43" s="96"/>
      <c r="X43" s="96"/>
      <c r="Y43" s="96"/>
      <c r="Z43" s="96"/>
      <c r="AA43" s="96"/>
      <c r="AB43" s="96"/>
      <c r="AC43" s="96"/>
      <c r="AI43" s="277">
        <f t="shared" si="10"/>
        <v>27668.67</v>
      </c>
      <c r="AJ43" s="281">
        <f t="shared" si="11"/>
        <v>0</v>
      </c>
    </row>
    <row r="44" spans="1:36">
      <c r="A44" s="225" t="s">
        <v>138</v>
      </c>
      <c r="B44" s="226" t="s">
        <v>64</v>
      </c>
      <c r="C44" s="226" t="s">
        <v>139</v>
      </c>
      <c r="D44" s="226" t="s">
        <v>140</v>
      </c>
      <c r="E44" s="204">
        <v>146.11545199578819</v>
      </c>
      <c r="F44" s="278">
        <f>Perfils!H$34</f>
        <v>70.264094999999998</v>
      </c>
      <c r="G44" s="277">
        <f t="shared" si="9"/>
        <v>10266.67</v>
      </c>
      <c r="H44" s="208">
        <v>438.34621366716527</v>
      </c>
      <c r="I44" s="279">
        <f>Perfils!H$39</f>
        <v>70.264094999999998</v>
      </c>
      <c r="J44" s="197">
        <f t="shared" si="2"/>
        <v>30799.999999999996</v>
      </c>
      <c r="K44" s="205">
        <v>0</v>
      </c>
      <c r="L44" s="271">
        <f>Perfils!H$44</f>
        <v>70.264094999999998</v>
      </c>
      <c r="M44" s="271">
        <f t="shared" si="3"/>
        <v>0</v>
      </c>
      <c r="N44" s="208">
        <v>146.11545199578819</v>
      </c>
      <c r="O44" s="279">
        <f>Perfils!H$49</f>
        <v>70.264094999999998</v>
      </c>
      <c r="P44" s="197">
        <f t="shared" si="4"/>
        <v>10266.67</v>
      </c>
      <c r="Q44" s="196"/>
      <c r="R44" s="215">
        <f t="shared" ref="R44:R45" si="14">G44+J44+M44+P44</f>
        <v>51333.34</v>
      </c>
      <c r="S44" s="273">
        <f t="shared" si="6"/>
        <v>46296</v>
      </c>
      <c r="T44" s="273">
        <f t="shared" si="7"/>
        <v>46388</v>
      </c>
      <c r="U44" s="103">
        <v>3</v>
      </c>
      <c r="V44" s="274">
        <f t="shared" ref="V44:V46" si="15">+ROUND(R44/12*U44*0.25,2)</f>
        <v>3208.33</v>
      </c>
      <c r="W44" s="96"/>
      <c r="X44" s="96"/>
      <c r="Y44" s="96"/>
      <c r="Z44" s="96"/>
      <c r="AA44" s="96"/>
      <c r="AB44" s="96"/>
      <c r="AC44" s="96"/>
      <c r="AI44" s="277">
        <f t="shared" si="10"/>
        <v>10266.67</v>
      </c>
      <c r="AJ44" s="281">
        <f t="shared" si="11"/>
        <v>0</v>
      </c>
    </row>
    <row r="45" spans="1:36">
      <c r="A45" s="225" t="s">
        <v>141</v>
      </c>
      <c r="B45" s="226" t="s">
        <v>93</v>
      </c>
      <c r="C45" s="226" t="s">
        <v>142</v>
      </c>
      <c r="D45" s="226" t="s">
        <v>93</v>
      </c>
      <c r="E45" s="204">
        <v>146.11545199578819</v>
      </c>
      <c r="F45" s="278">
        <f>Perfils!H$34</f>
        <v>70.264094999999998</v>
      </c>
      <c r="G45" s="277">
        <f t="shared" si="9"/>
        <v>10266.67</v>
      </c>
      <c r="H45" s="208">
        <v>438.34621366716527</v>
      </c>
      <c r="I45" s="279">
        <f>Perfils!H$39</f>
        <v>70.264094999999998</v>
      </c>
      <c r="J45" s="197">
        <f t="shared" si="2"/>
        <v>30799.999999999996</v>
      </c>
      <c r="K45" s="205">
        <v>2846.4039848517227</v>
      </c>
      <c r="L45" s="271">
        <f>Perfils!H$44</f>
        <v>70.264094999999998</v>
      </c>
      <c r="M45" s="271">
        <f t="shared" si="3"/>
        <v>200000</v>
      </c>
      <c r="N45" s="208">
        <v>146.11545199578819</v>
      </c>
      <c r="O45" s="279">
        <f>Perfils!H$49</f>
        <v>70.264094999999998</v>
      </c>
      <c r="P45" s="197">
        <f t="shared" si="4"/>
        <v>10266.67</v>
      </c>
      <c r="Q45" s="196"/>
      <c r="R45" s="215">
        <f t="shared" si="14"/>
        <v>251333.34</v>
      </c>
      <c r="S45" s="273">
        <f t="shared" si="6"/>
        <v>46296</v>
      </c>
      <c r="T45" s="273">
        <f t="shared" si="7"/>
        <v>46388</v>
      </c>
      <c r="U45" s="103">
        <v>3</v>
      </c>
      <c r="V45" s="274">
        <f t="shared" si="15"/>
        <v>15708.33</v>
      </c>
      <c r="W45" s="151"/>
      <c r="X45" s="86"/>
      <c r="Y45" s="86"/>
      <c r="Z45"/>
      <c r="AA45" s="86"/>
      <c r="AB45" s="86"/>
      <c r="AI45" s="277">
        <f t="shared" si="10"/>
        <v>10266.67</v>
      </c>
      <c r="AJ45" s="281">
        <f t="shared" si="11"/>
        <v>0</v>
      </c>
    </row>
    <row r="46" spans="1:36">
      <c r="A46" s="227" t="s">
        <v>65</v>
      </c>
      <c r="B46" s="228" t="s">
        <v>66</v>
      </c>
      <c r="C46" s="228" t="s">
        <v>67</v>
      </c>
      <c r="D46" s="228" t="s">
        <v>143</v>
      </c>
      <c r="E46" s="204">
        <v>85.392119545551679</v>
      </c>
      <c r="F46" s="278">
        <f>Perfils!H$34</f>
        <v>70.264094999999998</v>
      </c>
      <c r="G46" s="277">
        <f t="shared" si="9"/>
        <v>6000</v>
      </c>
      <c r="H46" s="208">
        <v>113.85615939406891</v>
      </c>
      <c r="I46" s="279">
        <f>Perfils!H$39</f>
        <v>70.264094999999998</v>
      </c>
      <c r="J46" s="197">
        <f t="shared" si="2"/>
        <v>8000</v>
      </c>
      <c r="K46" s="205">
        <v>0</v>
      </c>
      <c r="L46" s="271">
        <f>Perfils!H$44</f>
        <v>70.264094999999998</v>
      </c>
      <c r="M46" s="271">
        <f t="shared" si="3"/>
        <v>0</v>
      </c>
      <c r="N46" s="210">
        <v>85.392119545551679</v>
      </c>
      <c r="O46" s="279">
        <f>Perfils!H$49</f>
        <v>70.264094999999998</v>
      </c>
      <c r="P46" s="202">
        <f t="shared" si="4"/>
        <v>6000</v>
      </c>
      <c r="Q46" s="196"/>
      <c r="R46" s="215">
        <f t="shared" ref="R46" si="16">G46+J46+M46+P46</f>
        <v>20000</v>
      </c>
      <c r="S46" s="273">
        <f t="shared" si="6"/>
        <v>46296</v>
      </c>
      <c r="T46" s="273">
        <f t="shared" si="7"/>
        <v>46388</v>
      </c>
      <c r="U46" s="103">
        <v>3</v>
      </c>
      <c r="V46" s="274">
        <f t="shared" si="15"/>
        <v>1250</v>
      </c>
      <c r="W46" s="96"/>
      <c r="X46" s="96"/>
      <c r="Y46" s="96"/>
      <c r="Z46" s="96"/>
      <c r="AA46" s="96"/>
      <c r="AB46" s="96"/>
      <c r="AC46" s="96"/>
      <c r="AI46" s="277">
        <f t="shared" si="10"/>
        <v>6000</v>
      </c>
      <c r="AJ46" s="281">
        <f t="shared" si="11"/>
        <v>0</v>
      </c>
    </row>
    <row r="47" spans="1:36">
      <c r="A47" s="227" t="s">
        <v>144</v>
      </c>
      <c r="B47" s="228" t="s">
        <v>86</v>
      </c>
      <c r="C47" s="228" t="s">
        <v>145</v>
      </c>
      <c r="D47" s="228" t="s">
        <v>146</v>
      </c>
      <c r="E47" s="204">
        <v>106.7401494319396</v>
      </c>
      <c r="F47" s="278">
        <f>Perfils!H$34</f>
        <v>70.264094999999998</v>
      </c>
      <c r="G47" s="277">
        <f t="shared" si="9"/>
        <v>7500</v>
      </c>
      <c r="H47" s="208">
        <v>142.32019924258614</v>
      </c>
      <c r="I47" s="279">
        <f>Perfils!H$39</f>
        <v>70.264094999999998</v>
      </c>
      <c r="J47" s="197">
        <f t="shared" si="2"/>
        <v>10000</v>
      </c>
      <c r="K47" s="204">
        <v>0</v>
      </c>
      <c r="L47" s="271">
        <f>Perfils!H$44</f>
        <v>70.264094999999998</v>
      </c>
      <c r="M47" s="271">
        <f t="shared" si="3"/>
        <v>0</v>
      </c>
      <c r="N47" s="210">
        <v>106.7401494319396</v>
      </c>
      <c r="O47" s="279">
        <f>Perfils!H$49</f>
        <v>70.264094999999998</v>
      </c>
      <c r="P47" s="202">
        <f t="shared" si="4"/>
        <v>7500</v>
      </c>
      <c r="Q47" s="196"/>
      <c r="R47" s="215">
        <f>G47+J47+M47+P47</f>
        <v>25000</v>
      </c>
      <c r="S47" s="273">
        <f t="shared" si="6"/>
        <v>46296</v>
      </c>
      <c r="T47" s="273">
        <f t="shared" si="7"/>
        <v>46388</v>
      </c>
      <c r="U47" s="103">
        <v>4</v>
      </c>
      <c r="V47" s="274">
        <f t="shared" ref="V47" si="17">+ROUND(R47/12*U47*0.25,2)</f>
        <v>2083.33</v>
      </c>
      <c r="W47" s="96"/>
      <c r="X47" s="96"/>
      <c r="Y47" s="96"/>
      <c r="Z47" s="96"/>
      <c r="AA47" s="96"/>
      <c r="AB47" s="96"/>
      <c r="AC47" s="96"/>
      <c r="AI47" s="277">
        <f t="shared" si="10"/>
        <v>7500</v>
      </c>
      <c r="AJ47" s="281">
        <f t="shared" si="11"/>
        <v>0</v>
      </c>
    </row>
    <row r="48" spans="1:36" s="203" customFormat="1">
      <c r="A48" s="229" t="s">
        <v>147</v>
      </c>
      <c r="B48" s="230" t="s">
        <v>69</v>
      </c>
      <c r="C48" s="230" t="s">
        <v>148</v>
      </c>
      <c r="D48" s="230" t="s">
        <v>69</v>
      </c>
      <c r="E48" s="206">
        <v>438.34621366716527</v>
      </c>
      <c r="F48" s="278">
        <f>Perfils!H$34</f>
        <v>70.264094999999998</v>
      </c>
      <c r="G48" s="277">
        <f t="shared" si="9"/>
        <v>30799.999999999996</v>
      </c>
      <c r="H48" s="210">
        <v>730.57697533854241</v>
      </c>
      <c r="I48" s="279">
        <f>Perfils!H$39</f>
        <v>70.264094999999998</v>
      </c>
      <c r="J48" s="202">
        <f t="shared" si="2"/>
        <v>51333.33</v>
      </c>
      <c r="K48" s="206">
        <v>0</v>
      </c>
      <c r="L48" s="271">
        <f>Perfils!H$44</f>
        <v>70.264094999999998</v>
      </c>
      <c r="M48" s="199">
        <f t="shared" si="3"/>
        <v>0</v>
      </c>
      <c r="N48" s="210">
        <v>292.23076167137714</v>
      </c>
      <c r="O48" s="279">
        <f>Perfils!H$49</f>
        <v>70.264094999999998</v>
      </c>
      <c r="P48" s="202">
        <f t="shared" si="4"/>
        <v>20533.330000000002</v>
      </c>
      <c r="Q48" s="201"/>
      <c r="R48" s="217">
        <f t="shared" si="5"/>
        <v>102666.66</v>
      </c>
      <c r="S48" s="273">
        <f t="shared" si="6"/>
        <v>46296</v>
      </c>
      <c r="T48" s="273">
        <f t="shared" si="7"/>
        <v>46388</v>
      </c>
      <c r="U48" s="103">
        <v>3</v>
      </c>
      <c r="V48" s="274">
        <f t="shared" si="8"/>
        <v>6416.67</v>
      </c>
      <c r="W48" s="151"/>
      <c r="X48" s="86"/>
      <c r="Y48" s="86"/>
      <c r="Z48"/>
      <c r="AA48" s="86"/>
      <c r="AB48" s="86"/>
      <c r="AC48" s="54"/>
      <c r="AI48" s="277">
        <f t="shared" si="10"/>
        <v>30799.999999999996</v>
      </c>
      <c r="AJ48" s="281">
        <f t="shared" si="11"/>
        <v>0</v>
      </c>
    </row>
    <row r="49" spans="1:35">
      <c r="A49" s="192" t="s">
        <v>127</v>
      </c>
      <c r="B49" s="193" t="s">
        <v>56</v>
      </c>
      <c r="C49" s="193" t="s">
        <v>128</v>
      </c>
      <c r="D49" s="193" t="s">
        <v>149</v>
      </c>
      <c r="E49" s="265"/>
      <c r="F49" s="266"/>
      <c r="G49" s="267"/>
      <c r="H49" s="268"/>
      <c r="I49" s="269"/>
      <c r="J49" s="270"/>
      <c r="K49" s="265"/>
      <c r="L49" s="271"/>
      <c r="M49" s="271"/>
      <c r="N49" s="268"/>
      <c r="O49" s="269"/>
      <c r="P49" s="270"/>
      <c r="Q49" s="271">
        <v>4200</v>
      </c>
      <c r="R49" s="275">
        <f t="shared" ref="R49:R51" si="18">G49+J49+M49+P49+Q49</f>
        <v>4200</v>
      </c>
      <c r="S49" s="273">
        <f t="shared" si="6"/>
        <v>46296</v>
      </c>
      <c r="T49" s="273">
        <f t="shared" si="7"/>
        <v>46388</v>
      </c>
      <c r="U49" s="103">
        <v>0</v>
      </c>
      <c r="V49" s="274">
        <f t="shared" ref="V49:V52" si="19">+ROUND(R49/12*U49*0.25,2)</f>
        <v>0</v>
      </c>
      <c r="W49" s="96"/>
      <c r="X49" s="96"/>
      <c r="Y49" s="96"/>
      <c r="Z49" s="96"/>
      <c r="AA49" s="96"/>
      <c r="AB49" s="96"/>
      <c r="AC49" s="96"/>
    </row>
    <row r="50" spans="1:35">
      <c r="A50" s="192" t="s">
        <v>65</v>
      </c>
      <c r="B50" s="193" t="s">
        <v>66</v>
      </c>
      <c r="C50" s="193" t="s">
        <v>150</v>
      </c>
      <c r="D50" s="193" t="s">
        <v>151</v>
      </c>
      <c r="E50" s="265"/>
      <c r="F50" s="266"/>
      <c r="G50" s="267"/>
      <c r="H50" s="268"/>
      <c r="I50" s="269"/>
      <c r="J50" s="270"/>
      <c r="K50" s="265"/>
      <c r="L50" s="271"/>
      <c r="M50" s="271"/>
      <c r="N50" s="268"/>
      <c r="O50" s="269"/>
      <c r="P50" s="270"/>
      <c r="Q50" s="271">
        <v>6000</v>
      </c>
      <c r="R50" s="275">
        <f t="shared" si="18"/>
        <v>6000</v>
      </c>
      <c r="S50" s="273">
        <f t="shared" si="6"/>
        <v>46296</v>
      </c>
      <c r="T50" s="273">
        <f t="shared" si="7"/>
        <v>46388</v>
      </c>
      <c r="U50" s="103">
        <v>0</v>
      </c>
      <c r="V50" s="274">
        <f t="shared" si="19"/>
        <v>0</v>
      </c>
      <c r="W50" s="96"/>
      <c r="X50" s="96"/>
      <c r="Y50" s="96"/>
      <c r="Z50" s="96"/>
      <c r="AA50" s="96"/>
      <c r="AB50" s="96"/>
      <c r="AC50" s="96"/>
    </row>
    <row r="51" spans="1:35">
      <c r="A51" s="192" t="s">
        <v>152</v>
      </c>
      <c r="B51" s="193" t="s">
        <v>119</v>
      </c>
      <c r="C51" s="193" t="s">
        <v>153</v>
      </c>
      <c r="D51" s="193" t="s">
        <v>154</v>
      </c>
      <c r="E51" s="265"/>
      <c r="F51" s="266"/>
      <c r="G51" s="267"/>
      <c r="H51" s="268"/>
      <c r="I51" s="269"/>
      <c r="J51" s="270"/>
      <c r="K51" s="265"/>
      <c r="L51" s="271"/>
      <c r="M51" s="271"/>
      <c r="N51" s="268"/>
      <c r="O51" s="269"/>
      <c r="P51" s="270"/>
      <c r="Q51" s="271">
        <v>40000</v>
      </c>
      <c r="R51" s="275">
        <f t="shared" si="18"/>
        <v>40000</v>
      </c>
      <c r="S51" s="273">
        <f t="shared" si="6"/>
        <v>46296</v>
      </c>
      <c r="T51" s="273">
        <f t="shared" si="7"/>
        <v>46388</v>
      </c>
      <c r="U51" s="103">
        <v>0</v>
      </c>
      <c r="V51" s="274">
        <f t="shared" si="19"/>
        <v>0</v>
      </c>
      <c r="W51" s="151"/>
      <c r="X51" s="86"/>
      <c r="Y51" s="86"/>
      <c r="Z51"/>
      <c r="AA51" s="86"/>
      <c r="AB51" s="86"/>
    </row>
    <row r="52" spans="1:35">
      <c r="A52" s="192" t="s">
        <v>155</v>
      </c>
      <c r="B52" s="193" t="s">
        <v>72</v>
      </c>
      <c r="C52" s="193" t="s">
        <v>156</v>
      </c>
      <c r="D52" s="193" t="s">
        <v>157</v>
      </c>
      <c r="E52" s="265"/>
      <c r="F52" s="266"/>
      <c r="G52" s="267"/>
      <c r="H52" s="268"/>
      <c r="I52" s="269"/>
      <c r="J52" s="270"/>
      <c r="K52" s="265"/>
      <c r="L52" s="271"/>
      <c r="M52" s="271"/>
      <c r="N52" s="268"/>
      <c r="O52" s="269"/>
      <c r="P52" s="270"/>
      <c r="Q52" s="271">
        <v>42000</v>
      </c>
      <c r="R52" s="275">
        <f>G52+J52+M52+P52+Q52</f>
        <v>42000</v>
      </c>
      <c r="S52" s="273">
        <f t="shared" si="6"/>
        <v>46296</v>
      </c>
      <c r="T52" s="273">
        <f t="shared" si="7"/>
        <v>46388</v>
      </c>
      <c r="U52" s="103">
        <v>0</v>
      </c>
      <c r="V52" s="274">
        <f t="shared" si="19"/>
        <v>0</v>
      </c>
      <c r="W52" s="96">
        <f>42000-29000</f>
        <v>13000</v>
      </c>
      <c r="X52" s="96"/>
      <c r="Y52" s="96"/>
      <c r="Z52" s="96"/>
      <c r="AA52" s="96"/>
      <c r="AB52" s="96"/>
      <c r="AC52" s="96"/>
    </row>
    <row r="53" spans="1:35">
      <c r="A53" s="261"/>
      <c r="B53" s="261"/>
      <c r="C53" s="261"/>
      <c r="D53" s="141" t="s">
        <v>158</v>
      </c>
      <c r="E53" s="222">
        <f>SUM(E16:E52)</f>
        <v>5597.4521553291197</v>
      </c>
      <c r="F53" s="56"/>
      <c r="G53" s="280">
        <f>SUM(G16:G52)</f>
        <v>393299.90999999992</v>
      </c>
      <c r="H53" s="222">
        <f>SUM(H16:H52)</f>
        <v>12703.673761115122</v>
      </c>
      <c r="I53" s="143"/>
      <c r="J53" s="142">
        <f>SUM(J16:J52)</f>
        <v>892612.13999999978</v>
      </c>
      <c r="K53" s="222">
        <f>SUM(K16:K52)</f>
        <v>8374.5000914051489</v>
      </c>
      <c r="L53" s="142"/>
      <c r="M53" s="142">
        <f>SUM(M16:M52)</f>
        <v>588426.66999999993</v>
      </c>
      <c r="N53" s="222">
        <f>SUM(N16:N52)</f>
        <v>4388.1276774432245</v>
      </c>
      <c r="O53" s="56"/>
      <c r="P53" s="142">
        <f>SUM(P16:P52)</f>
        <v>308327.81999999995</v>
      </c>
      <c r="Q53" s="82">
        <f>SUM(Q16:Q52)</f>
        <v>92200</v>
      </c>
      <c r="R53" s="142">
        <f>SUM(R16:R52)</f>
        <v>2274866.5399999996</v>
      </c>
      <c r="S53" s="56"/>
      <c r="T53" s="56"/>
      <c r="U53" s="56"/>
      <c r="V53" s="142">
        <f>SUM(V16:V52)</f>
        <v>136937.44000000003</v>
      </c>
      <c r="W53" s="96"/>
      <c r="X53" s="96"/>
      <c r="Y53" s="96"/>
      <c r="Z53" s="96"/>
      <c r="AA53" s="96"/>
      <c r="AB53" s="96"/>
      <c r="AC53" s="96"/>
      <c r="AI53" s="280">
        <f>SUM(AI16:AI52)</f>
        <v>393299.90999999992</v>
      </c>
    </row>
    <row r="54" spans="1:35">
      <c r="A54" s="96"/>
      <c r="B54" s="96"/>
      <c r="C54" s="96"/>
      <c r="D54" s="96"/>
      <c r="E54" s="96"/>
      <c r="F54" s="96"/>
      <c r="G54" s="96"/>
      <c r="H54" s="96"/>
      <c r="I54" s="96"/>
      <c r="J54" s="96"/>
      <c r="K54" s="96"/>
      <c r="L54" s="96"/>
      <c r="M54" s="96"/>
      <c r="N54" s="96"/>
      <c r="O54" s="96"/>
      <c r="P54" s="96"/>
      <c r="Q54" s="96"/>
      <c r="R54" s="96"/>
      <c r="S54" s="96"/>
      <c r="T54" s="96"/>
      <c r="U54" s="96"/>
      <c r="V54" s="96"/>
      <c r="W54" s="151"/>
      <c r="X54" s="86"/>
      <c r="Y54" s="86"/>
      <c r="Z54"/>
      <c r="AA54" s="86"/>
      <c r="AB54" s="86"/>
      <c r="AD54" s="96"/>
      <c r="AE54" s="96"/>
    </row>
    <row r="55" spans="1:35">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row>
    <row r="56" spans="1:35">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row>
    <row r="57" spans="1:35">
      <c r="A57" s="96"/>
      <c r="B57" s="96"/>
      <c r="C57" s="152"/>
      <c r="D57" s="153"/>
      <c r="E57" s="137"/>
      <c r="F57" s="137"/>
      <c r="G57" s="164"/>
      <c r="H57" s="137"/>
      <c r="I57" s="137"/>
      <c r="J57" s="164"/>
      <c r="K57" s="137"/>
      <c r="L57" s="138"/>
      <c r="M57" s="164"/>
      <c r="N57" s="137"/>
      <c r="O57" s="139"/>
      <c r="P57" s="164"/>
      <c r="Q57" s="164"/>
      <c r="R57" s="137"/>
      <c r="S57" s="137"/>
      <c r="T57" s="137"/>
      <c r="U57" s="137"/>
      <c r="V57" s="137"/>
      <c r="W57" s="151"/>
      <c r="X57" s="86"/>
      <c r="Y57" s="86"/>
      <c r="Z57"/>
      <c r="AA57" s="86"/>
      <c r="AB57" s="86"/>
    </row>
    <row r="58" spans="1:35" s="86" customFormat="1" ht="15.75">
      <c r="A58" s="195" t="s">
        <v>159</v>
      </c>
      <c r="B58" s="94"/>
      <c r="C58" s="145"/>
      <c r="D58" s="95">
        <v>12</v>
      </c>
      <c r="E58" s="214"/>
      <c r="F58" s="96"/>
      <c r="G58" s="214">
        <v>0.23</v>
      </c>
      <c r="H58" s="214"/>
      <c r="J58" s="220">
        <v>0.61</v>
      </c>
      <c r="N58" s="214"/>
      <c r="P58" s="214">
        <v>0.16</v>
      </c>
      <c r="W58" s="276"/>
      <c r="Z58"/>
      <c r="AC58" s="54"/>
    </row>
    <row r="59" spans="1:35" s="55" customFormat="1" ht="45" customHeight="1">
      <c r="A59" s="58" t="s">
        <v>11</v>
      </c>
      <c r="B59" s="58" t="s">
        <v>31</v>
      </c>
      <c r="C59" s="58" t="s">
        <v>32</v>
      </c>
      <c r="D59" s="58" t="s">
        <v>33</v>
      </c>
      <c r="E59" s="59" t="s">
        <v>34</v>
      </c>
      <c r="F59" s="59" t="s">
        <v>35</v>
      </c>
      <c r="G59" s="59" t="s">
        <v>36</v>
      </c>
      <c r="H59" s="59" t="s">
        <v>37</v>
      </c>
      <c r="I59" s="59" t="s">
        <v>35</v>
      </c>
      <c r="J59" s="59" t="s">
        <v>38</v>
      </c>
      <c r="K59" s="59" t="s">
        <v>39</v>
      </c>
      <c r="L59" s="59" t="s">
        <v>35</v>
      </c>
      <c r="M59" s="59" t="s">
        <v>40</v>
      </c>
      <c r="N59" s="59" t="s">
        <v>41</v>
      </c>
      <c r="O59" s="59" t="s">
        <v>35</v>
      </c>
      <c r="P59" s="59" t="s">
        <v>42</v>
      </c>
      <c r="Q59" s="59" t="s">
        <v>43</v>
      </c>
      <c r="R59" s="59" t="s">
        <v>44</v>
      </c>
      <c r="S59" s="58" t="s">
        <v>45</v>
      </c>
      <c r="T59" s="58" t="s">
        <v>5</v>
      </c>
      <c r="U59" s="58" t="s">
        <v>46</v>
      </c>
      <c r="V59" s="59" t="s">
        <v>47</v>
      </c>
      <c r="W59" s="151"/>
      <c r="X59" s="86"/>
      <c r="Y59" s="86"/>
      <c r="Z59"/>
      <c r="AA59" s="86"/>
      <c r="AB59" s="86"/>
      <c r="AC59" s="54"/>
    </row>
    <row r="60" spans="1:35">
      <c r="A60" s="165" t="s">
        <v>48</v>
      </c>
      <c r="B60" s="166" t="s">
        <v>49</v>
      </c>
      <c r="C60" s="166" t="s">
        <v>50</v>
      </c>
      <c r="D60" s="166" t="s">
        <v>51</v>
      </c>
      <c r="E60" s="265">
        <v>69.86797453236963</v>
      </c>
      <c r="F60" s="278">
        <f>Perfils!H$34</f>
        <v>70.264094999999998</v>
      </c>
      <c r="G60" s="277">
        <f>E60*F60</f>
        <v>4909.21</v>
      </c>
      <c r="H60" s="268">
        <v>185.3020379754411</v>
      </c>
      <c r="I60" s="279">
        <f>Perfils!H$39</f>
        <v>70.264094999999998</v>
      </c>
      <c r="J60" s="270">
        <f>H60*I60</f>
        <v>13020.08</v>
      </c>
      <c r="K60" s="265">
        <v>0</v>
      </c>
      <c r="L60" s="271">
        <f>Perfils!H$44</f>
        <v>70.264094999999998</v>
      </c>
      <c r="M60" s="271">
        <f>K60*L60</f>
        <v>0</v>
      </c>
      <c r="N60" s="268">
        <v>48.603771243335594</v>
      </c>
      <c r="O60" s="279">
        <f>Perfils!H$49</f>
        <v>70.264094999999998</v>
      </c>
      <c r="P60" s="270">
        <f>N60*O60</f>
        <v>3415.1000000000004</v>
      </c>
      <c r="Q60" s="271"/>
      <c r="R60" s="272">
        <f t="shared" ref="R60:R76" si="20">G60+J60+M60+P60</f>
        <v>21344.39</v>
      </c>
      <c r="S60" s="273">
        <f t="shared" ref="S60:S96" si="21">$B$2</f>
        <v>46296</v>
      </c>
      <c r="T60" s="273">
        <f t="shared" ref="T60:T96" si="22">$B$3</f>
        <v>46388</v>
      </c>
      <c r="U60" s="103">
        <v>3</v>
      </c>
      <c r="V60" s="274">
        <f t="shared" ref="V60:V96" si="23">+ROUND(R60/12*U60*0.25,2)</f>
        <v>1334.02</v>
      </c>
      <c r="W60" s="276"/>
      <c r="X60" s="86"/>
      <c r="Y60" s="86"/>
      <c r="Z60"/>
      <c r="AA60" s="86"/>
      <c r="AB60" s="86"/>
    </row>
    <row r="61" spans="1:35">
      <c r="A61" s="165" t="s">
        <v>48</v>
      </c>
      <c r="B61" s="166" t="s">
        <v>49</v>
      </c>
      <c r="C61" s="166" t="s">
        <v>54</v>
      </c>
      <c r="D61" s="166" t="s">
        <v>55</v>
      </c>
      <c r="E61" s="265">
        <v>69.86797453236963</v>
      </c>
      <c r="F61" s="278">
        <f>Perfils!H$34</f>
        <v>70.264094999999998</v>
      </c>
      <c r="G61" s="277">
        <f t="shared" ref="G61:G92" si="24">E61*F61</f>
        <v>4909.21</v>
      </c>
      <c r="H61" s="268">
        <v>185.3020379754411</v>
      </c>
      <c r="I61" s="279">
        <f>Perfils!H$39</f>
        <v>70.264094999999998</v>
      </c>
      <c r="J61" s="270">
        <f t="shared" ref="J61:J92" si="25">H61*I61</f>
        <v>13020.08</v>
      </c>
      <c r="K61" s="265">
        <v>136.10649934365483</v>
      </c>
      <c r="L61" s="271">
        <f>Perfils!H$44</f>
        <v>70.264094999999998</v>
      </c>
      <c r="M61" s="271">
        <f t="shared" ref="M61:M92" si="26">K61*L61</f>
        <v>9563.4</v>
      </c>
      <c r="N61" s="268">
        <v>48.603771243335594</v>
      </c>
      <c r="O61" s="279">
        <f>Perfils!H$49</f>
        <v>70.264094999999998</v>
      </c>
      <c r="P61" s="270">
        <f t="shared" ref="P61:P92" si="27">N61*O61</f>
        <v>3415.1000000000004</v>
      </c>
      <c r="Q61" s="271"/>
      <c r="R61" s="272">
        <f t="shared" si="20"/>
        <v>30907.79</v>
      </c>
      <c r="S61" s="273">
        <f t="shared" si="21"/>
        <v>46296</v>
      </c>
      <c r="T61" s="273">
        <f t="shared" si="22"/>
        <v>46388</v>
      </c>
      <c r="U61" s="103">
        <v>3</v>
      </c>
      <c r="V61" s="274">
        <f t="shared" si="23"/>
        <v>1931.74</v>
      </c>
      <c r="W61" s="151"/>
      <c r="X61" s="86"/>
      <c r="Y61" s="86"/>
      <c r="Z61"/>
      <c r="AA61" s="86"/>
      <c r="AB61" s="86"/>
    </row>
    <row r="62" spans="1:35">
      <c r="A62" s="165" t="s">
        <v>57</v>
      </c>
      <c r="B62" s="166" t="s">
        <v>58</v>
      </c>
      <c r="C62" s="166" t="s">
        <v>59</v>
      </c>
      <c r="D62" s="166" t="s">
        <v>60</v>
      </c>
      <c r="E62" s="265">
        <v>69.86797453236963</v>
      </c>
      <c r="F62" s="278">
        <f>Perfils!H$34</f>
        <v>70.264094999999998</v>
      </c>
      <c r="G62" s="277">
        <f t="shared" si="24"/>
        <v>4909.21</v>
      </c>
      <c r="H62" s="268">
        <v>185.3020379754411</v>
      </c>
      <c r="I62" s="279">
        <f>Perfils!H$39</f>
        <v>70.264094999999998</v>
      </c>
      <c r="J62" s="270">
        <f t="shared" si="25"/>
        <v>13020.08</v>
      </c>
      <c r="K62" s="265">
        <v>0</v>
      </c>
      <c r="L62" s="271">
        <f>Perfils!H$44</f>
        <v>70.264094999999998</v>
      </c>
      <c r="M62" s="271">
        <f t="shared" si="26"/>
        <v>0</v>
      </c>
      <c r="N62" s="268">
        <v>48.603771243335594</v>
      </c>
      <c r="O62" s="279">
        <f>Perfils!H$49</f>
        <v>70.264094999999998</v>
      </c>
      <c r="P62" s="270">
        <f t="shared" si="27"/>
        <v>3415.1000000000004</v>
      </c>
      <c r="Q62" s="271"/>
      <c r="R62" s="272">
        <f t="shared" si="20"/>
        <v>21344.39</v>
      </c>
      <c r="S62" s="273">
        <f t="shared" si="21"/>
        <v>46296</v>
      </c>
      <c r="T62" s="273">
        <f t="shared" si="22"/>
        <v>46388</v>
      </c>
      <c r="U62" s="103">
        <v>3</v>
      </c>
      <c r="V62" s="274">
        <f t="shared" si="23"/>
        <v>1334.02</v>
      </c>
      <c r="W62" s="276"/>
      <c r="X62" s="86"/>
      <c r="Y62" s="86"/>
      <c r="Z62"/>
      <c r="AA62" s="86"/>
      <c r="AB62" s="86"/>
    </row>
    <row r="63" spans="1:35">
      <c r="A63" s="165" t="s">
        <v>57</v>
      </c>
      <c r="B63" s="166" t="s">
        <v>58</v>
      </c>
      <c r="C63" s="166" t="s">
        <v>62</v>
      </c>
      <c r="D63" s="166" t="s">
        <v>63</v>
      </c>
      <c r="E63" s="265">
        <v>524.01002247307099</v>
      </c>
      <c r="F63" s="278">
        <f>Perfils!H$34</f>
        <v>70.264094999999998</v>
      </c>
      <c r="G63" s="277">
        <f t="shared" si="24"/>
        <v>36819.089999999997</v>
      </c>
      <c r="H63" s="268">
        <v>1389.7657117764061</v>
      </c>
      <c r="I63" s="279">
        <f>Perfils!H$39</f>
        <v>70.264094999999998</v>
      </c>
      <c r="J63" s="270">
        <f t="shared" si="25"/>
        <v>97650.630000000019</v>
      </c>
      <c r="K63" s="265">
        <v>226.84416557275804</v>
      </c>
      <c r="L63" s="271">
        <f>Perfils!H$44</f>
        <v>70.264094999999998</v>
      </c>
      <c r="M63" s="271">
        <f t="shared" si="26"/>
        <v>15939</v>
      </c>
      <c r="N63" s="268">
        <v>364.52871128561463</v>
      </c>
      <c r="O63" s="279">
        <f>Perfils!H$49</f>
        <v>70.264094999999998</v>
      </c>
      <c r="P63" s="270">
        <f t="shared" si="27"/>
        <v>25613.279999999999</v>
      </c>
      <c r="Q63" s="271"/>
      <c r="R63" s="272">
        <f t="shared" si="20"/>
        <v>176022.00000000003</v>
      </c>
      <c r="S63" s="273">
        <f t="shared" si="21"/>
        <v>46296</v>
      </c>
      <c r="T63" s="273">
        <f t="shared" si="22"/>
        <v>46388</v>
      </c>
      <c r="U63" s="103">
        <v>3</v>
      </c>
      <c r="V63" s="274">
        <f t="shared" si="23"/>
        <v>11001.38</v>
      </c>
      <c r="W63" s="151"/>
      <c r="X63" s="86"/>
      <c r="Y63" s="86"/>
      <c r="Z63"/>
      <c r="AA63" s="86"/>
      <c r="AB63" s="86"/>
    </row>
    <row r="64" spans="1:35">
      <c r="A64" s="165" t="s">
        <v>65</v>
      </c>
      <c r="B64" s="166" t="s">
        <v>66</v>
      </c>
      <c r="C64" s="166" t="s">
        <v>67</v>
      </c>
      <c r="D64" s="166" t="s">
        <v>68</v>
      </c>
      <c r="E64" s="265">
        <v>139.73594906473926</v>
      </c>
      <c r="F64" s="278">
        <f>Perfils!H$34</f>
        <v>70.264094999999998</v>
      </c>
      <c r="G64" s="277">
        <f t="shared" si="24"/>
        <v>9818.42</v>
      </c>
      <c r="H64" s="268">
        <v>370.60421827108138</v>
      </c>
      <c r="I64" s="279">
        <f>Perfils!H$39</f>
        <v>70.264094999999998</v>
      </c>
      <c r="J64" s="270">
        <f t="shared" si="25"/>
        <v>26040.17</v>
      </c>
      <c r="K64" s="265">
        <v>0</v>
      </c>
      <c r="L64" s="271">
        <f>Perfils!H$44</f>
        <v>70.264094999999998</v>
      </c>
      <c r="M64" s="271">
        <f t="shared" si="26"/>
        <v>0</v>
      </c>
      <c r="N64" s="268">
        <v>97.207684806870432</v>
      </c>
      <c r="O64" s="279">
        <f>Perfils!H$49</f>
        <v>70.264094999999998</v>
      </c>
      <c r="P64" s="270">
        <f t="shared" si="27"/>
        <v>6830.21</v>
      </c>
      <c r="Q64" s="271"/>
      <c r="R64" s="272">
        <f t="shared" si="20"/>
        <v>42688.799999999996</v>
      </c>
      <c r="S64" s="273">
        <f t="shared" si="21"/>
        <v>46296</v>
      </c>
      <c r="T64" s="273">
        <f t="shared" si="22"/>
        <v>46388</v>
      </c>
      <c r="U64" s="103">
        <v>3</v>
      </c>
      <c r="V64" s="274">
        <f t="shared" si="23"/>
        <v>2668.05</v>
      </c>
      <c r="W64" s="276"/>
      <c r="X64" s="86"/>
      <c r="Y64" s="86"/>
      <c r="Z64"/>
      <c r="AA64" s="86"/>
      <c r="AB64" s="86"/>
    </row>
    <row r="65" spans="1:28">
      <c r="A65" s="165" t="s">
        <v>65</v>
      </c>
      <c r="B65" s="166" t="s">
        <v>66</v>
      </c>
      <c r="C65" s="166" t="s">
        <v>70</v>
      </c>
      <c r="D65" s="166" t="s">
        <v>71</v>
      </c>
      <c r="E65" s="265">
        <v>139.73594906473926</v>
      </c>
      <c r="F65" s="278">
        <f>Perfils!H$34</f>
        <v>70.264094999999998</v>
      </c>
      <c r="G65" s="277">
        <f t="shared" si="24"/>
        <v>9818.42</v>
      </c>
      <c r="H65" s="268">
        <v>370.60421827108138</v>
      </c>
      <c r="I65" s="279">
        <f>Perfils!H$39</f>
        <v>70.264094999999998</v>
      </c>
      <c r="J65" s="270">
        <f t="shared" si="25"/>
        <v>26040.17</v>
      </c>
      <c r="K65" s="265">
        <v>181.47533245820645</v>
      </c>
      <c r="L65" s="271">
        <f>Perfils!H$44</f>
        <v>70.264094999999998</v>
      </c>
      <c r="M65" s="271">
        <f t="shared" si="26"/>
        <v>12751.2</v>
      </c>
      <c r="N65" s="268">
        <v>97.207684806870432</v>
      </c>
      <c r="O65" s="279">
        <f>Perfils!H$49</f>
        <v>70.264094999999998</v>
      </c>
      <c r="P65" s="270">
        <f t="shared" si="27"/>
        <v>6830.21</v>
      </c>
      <c r="Q65" s="271"/>
      <c r="R65" s="272">
        <f t="shared" si="20"/>
        <v>55439.999999999993</v>
      </c>
      <c r="S65" s="273">
        <f t="shared" si="21"/>
        <v>46296</v>
      </c>
      <c r="T65" s="273">
        <f t="shared" si="22"/>
        <v>46388</v>
      </c>
      <c r="U65" s="103">
        <v>3</v>
      </c>
      <c r="V65" s="274">
        <f t="shared" si="23"/>
        <v>3465</v>
      </c>
      <c r="W65" s="151"/>
      <c r="X65" s="86"/>
      <c r="Y65" s="86"/>
      <c r="Z65"/>
      <c r="AA65" s="86"/>
      <c r="AB65" s="86"/>
    </row>
    <row r="66" spans="1:28">
      <c r="A66" s="165" t="s">
        <v>65</v>
      </c>
      <c r="B66" s="166" t="s">
        <v>66</v>
      </c>
      <c r="C66" s="166" t="s">
        <v>73</v>
      </c>
      <c r="D66" s="166" t="s">
        <v>74</v>
      </c>
      <c r="E66" s="265">
        <v>69.86797453236963</v>
      </c>
      <c r="F66" s="278">
        <f>Perfils!H$34</f>
        <v>70.264094999999998</v>
      </c>
      <c r="G66" s="277">
        <f t="shared" si="24"/>
        <v>4909.21</v>
      </c>
      <c r="H66" s="268">
        <v>185.3020379754411</v>
      </c>
      <c r="I66" s="279">
        <f>Perfils!H$39</f>
        <v>70.264094999999998</v>
      </c>
      <c r="J66" s="270">
        <f t="shared" si="25"/>
        <v>13020.08</v>
      </c>
      <c r="K66" s="265">
        <v>181.47533245820645</v>
      </c>
      <c r="L66" s="271">
        <f>Perfils!H$44</f>
        <v>70.264094999999998</v>
      </c>
      <c r="M66" s="271">
        <f t="shared" si="26"/>
        <v>12751.2</v>
      </c>
      <c r="N66" s="268">
        <v>48.603771243335594</v>
      </c>
      <c r="O66" s="279">
        <f>Perfils!H$49</f>
        <v>70.264094999999998</v>
      </c>
      <c r="P66" s="270">
        <f t="shared" si="27"/>
        <v>3415.1000000000004</v>
      </c>
      <c r="Q66" s="271"/>
      <c r="R66" s="272">
        <f t="shared" si="20"/>
        <v>34095.590000000004</v>
      </c>
      <c r="S66" s="273">
        <f t="shared" si="21"/>
        <v>46296</v>
      </c>
      <c r="T66" s="273">
        <f t="shared" si="22"/>
        <v>46388</v>
      </c>
      <c r="U66" s="103">
        <v>3</v>
      </c>
      <c r="V66" s="274">
        <f t="shared" si="23"/>
        <v>2130.9699999999998</v>
      </c>
      <c r="W66" s="276"/>
      <c r="X66" s="86"/>
      <c r="Y66" s="86"/>
      <c r="Z66"/>
      <c r="AA66" s="86"/>
      <c r="AB66" s="86"/>
    </row>
    <row r="67" spans="1:28">
      <c r="A67" s="165" t="s">
        <v>65</v>
      </c>
      <c r="B67" s="166" t="s">
        <v>66</v>
      </c>
      <c r="C67" s="166" t="s">
        <v>76</v>
      </c>
      <c r="D67" s="166" t="s">
        <v>77</v>
      </c>
      <c r="E67" s="265">
        <v>69.86797453236963</v>
      </c>
      <c r="F67" s="278">
        <f>Perfils!H$34</f>
        <v>70.264094999999998</v>
      </c>
      <c r="G67" s="277">
        <f t="shared" si="24"/>
        <v>4909.21</v>
      </c>
      <c r="H67" s="268">
        <v>185.3020379754411</v>
      </c>
      <c r="I67" s="279">
        <f>Perfils!H$39</f>
        <v>70.264094999999998</v>
      </c>
      <c r="J67" s="270">
        <f t="shared" si="25"/>
        <v>13020.08</v>
      </c>
      <c r="K67" s="265">
        <v>0</v>
      </c>
      <c r="L67" s="271">
        <f>Perfils!H$44</f>
        <v>70.264094999999998</v>
      </c>
      <c r="M67" s="271">
        <f t="shared" si="26"/>
        <v>0</v>
      </c>
      <c r="N67" s="268">
        <v>48.603771243335594</v>
      </c>
      <c r="O67" s="279">
        <f>Perfils!H$49</f>
        <v>70.264094999999998</v>
      </c>
      <c r="P67" s="270">
        <f t="shared" si="27"/>
        <v>3415.1000000000004</v>
      </c>
      <c r="Q67" s="271"/>
      <c r="R67" s="272">
        <f t="shared" si="20"/>
        <v>21344.39</v>
      </c>
      <c r="S67" s="273">
        <f t="shared" si="21"/>
        <v>46296</v>
      </c>
      <c r="T67" s="273">
        <f t="shared" si="22"/>
        <v>46388</v>
      </c>
      <c r="U67" s="103">
        <v>3</v>
      </c>
      <c r="V67" s="274">
        <f t="shared" si="23"/>
        <v>1334.02</v>
      </c>
      <c r="W67" s="151"/>
      <c r="X67" s="86"/>
      <c r="Y67" s="86"/>
      <c r="Z67"/>
      <c r="AA67" s="86"/>
      <c r="AB67" s="86"/>
    </row>
    <row r="68" spans="1:28">
      <c r="A68" s="165" t="s">
        <v>65</v>
      </c>
      <c r="B68" s="166" t="s">
        <v>66</v>
      </c>
      <c r="C68" s="166" t="s">
        <v>79</v>
      </c>
      <c r="D68" s="166" t="s">
        <v>80</v>
      </c>
      <c r="E68" s="265">
        <v>69.86797453236963</v>
      </c>
      <c r="F68" s="278">
        <f>Perfils!H$34</f>
        <v>70.264094999999998</v>
      </c>
      <c r="G68" s="277">
        <f t="shared" si="24"/>
        <v>4909.21</v>
      </c>
      <c r="H68" s="268">
        <v>185.3020379754411</v>
      </c>
      <c r="I68" s="279">
        <f>Perfils!H$39</f>
        <v>70.264094999999998</v>
      </c>
      <c r="J68" s="270">
        <f t="shared" si="25"/>
        <v>13020.08</v>
      </c>
      <c r="K68" s="265">
        <v>0</v>
      </c>
      <c r="L68" s="271">
        <f>Perfils!H$44</f>
        <v>70.264094999999998</v>
      </c>
      <c r="M68" s="271">
        <f t="shared" si="26"/>
        <v>0</v>
      </c>
      <c r="N68" s="268">
        <v>48.603771243335594</v>
      </c>
      <c r="O68" s="279">
        <f>Perfils!H$49</f>
        <v>70.264094999999998</v>
      </c>
      <c r="P68" s="270">
        <f t="shared" si="27"/>
        <v>3415.1000000000004</v>
      </c>
      <c r="Q68" s="271"/>
      <c r="R68" s="272">
        <f t="shared" si="20"/>
        <v>21344.39</v>
      </c>
      <c r="S68" s="273">
        <f t="shared" si="21"/>
        <v>46296</v>
      </c>
      <c r="T68" s="273">
        <f t="shared" si="22"/>
        <v>46388</v>
      </c>
      <c r="U68" s="103">
        <v>3</v>
      </c>
      <c r="V68" s="274">
        <f t="shared" si="23"/>
        <v>1334.02</v>
      </c>
      <c r="W68" s="276"/>
      <c r="X68" s="86"/>
      <c r="Y68" s="86"/>
      <c r="Z68"/>
      <c r="AA68" s="86"/>
      <c r="AB68" s="86"/>
    </row>
    <row r="69" spans="1:28">
      <c r="A69" s="165" t="s">
        <v>65</v>
      </c>
      <c r="B69" s="166" t="s">
        <v>66</v>
      </c>
      <c r="C69" s="166" t="s">
        <v>82</v>
      </c>
      <c r="D69" s="166" t="s">
        <v>83</v>
      </c>
      <c r="E69" s="265">
        <v>69.86797453236963</v>
      </c>
      <c r="F69" s="278">
        <f>Perfils!H$34</f>
        <v>70.264094999999998</v>
      </c>
      <c r="G69" s="277">
        <f t="shared" si="24"/>
        <v>4909.21</v>
      </c>
      <c r="H69" s="268">
        <v>185.3020379754411</v>
      </c>
      <c r="I69" s="279">
        <f>Perfils!H$39</f>
        <v>70.264094999999998</v>
      </c>
      <c r="J69" s="270">
        <f t="shared" si="25"/>
        <v>13020.08</v>
      </c>
      <c r="K69" s="265">
        <v>0</v>
      </c>
      <c r="L69" s="271">
        <f>Perfils!H$44</f>
        <v>70.264094999999998</v>
      </c>
      <c r="M69" s="271">
        <f t="shared" si="26"/>
        <v>0</v>
      </c>
      <c r="N69" s="268">
        <v>48.603771243335594</v>
      </c>
      <c r="O69" s="279">
        <f>Perfils!H$49</f>
        <v>70.264094999999998</v>
      </c>
      <c r="P69" s="270">
        <f t="shared" si="27"/>
        <v>3415.1000000000004</v>
      </c>
      <c r="Q69" s="271"/>
      <c r="R69" s="272">
        <f t="shared" si="20"/>
        <v>21344.39</v>
      </c>
      <c r="S69" s="273">
        <f t="shared" si="21"/>
        <v>46296</v>
      </c>
      <c r="T69" s="273">
        <f t="shared" si="22"/>
        <v>46388</v>
      </c>
      <c r="U69" s="103">
        <v>3</v>
      </c>
      <c r="V69" s="274">
        <f t="shared" si="23"/>
        <v>1334.02</v>
      </c>
      <c r="W69" s="151"/>
      <c r="X69" s="86"/>
      <c r="Y69" s="86"/>
      <c r="Z69"/>
      <c r="AA69" s="86"/>
      <c r="AB69" s="86"/>
    </row>
    <row r="70" spans="1:28">
      <c r="A70" s="165" t="s">
        <v>65</v>
      </c>
      <c r="B70" s="166" t="s">
        <v>66</v>
      </c>
      <c r="C70" s="166" t="s">
        <v>84</v>
      </c>
      <c r="D70" s="166" t="s">
        <v>85</v>
      </c>
      <c r="E70" s="265">
        <v>174.67000749102371</v>
      </c>
      <c r="F70" s="278">
        <f>Perfils!H$34</f>
        <v>70.264094999999998</v>
      </c>
      <c r="G70" s="277">
        <f t="shared" si="24"/>
        <v>12273.03</v>
      </c>
      <c r="H70" s="268">
        <v>463.25523725880197</v>
      </c>
      <c r="I70" s="279">
        <f>Perfils!H$39</f>
        <v>70.264094999999998</v>
      </c>
      <c r="J70" s="270">
        <f t="shared" si="25"/>
        <v>32550.21</v>
      </c>
      <c r="K70" s="265">
        <v>680.53249671827416</v>
      </c>
      <c r="L70" s="271">
        <f>Perfils!H$44</f>
        <v>70.264094999999998</v>
      </c>
      <c r="M70" s="271">
        <f t="shared" si="26"/>
        <v>47817</v>
      </c>
      <c r="N70" s="268">
        <v>121.50957042853823</v>
      </c>
      <c r="O70" s="279">
        <f>Perfils!H$49</f>
        <v>70.264094999999998</v>
      </c>
      <c r="P70" s="270">
        <f t="shared" si="27"/>
        <v>8537.76</v>
      </c>
      <c r="Q70" s="271"/>
      <c r="R70" s="272">
        <f t="shared" si="20"/>
        <v>101177.99999999999</v>
      </c>
      <c r="S70" s="273">
        <f t="shared" si="21"/>
        <v>46296</v>
      </c>
      <c r="T70" s="273">
        <f t="shared" si="22"/>
        <v>46388</v>
      </c>
      <c r="U70" s="103">
        <v>3</v>
      </c>
      <c r="V70" s="274">
        <f t="shared" si="23"/>
        <v>6323.63</v>
      </c>
      <c r="W70" s="276"/>
      <c r="X70" s="86"/>
      <c r="Y70" s="86"/>
      <c r="Z70"/>
      <c r="AA70" s="86"/>
      <c r="AB70" s="86"/>
    </row>
    <row r="71" spans="1:28">
      <c r="A71" s="165" t="s">
        <v>87</v>
      </c>
      <c r="B71" s="166" t="s">
        <v>66</v>
      </c>
      <c r="C71" s="166" t="s">
        <v>88</v>
      </c>
      <c r="D71" s="166" t="s">
        <v>89</v>
      </c>
      <c r="E71" s="265">
        <v>69.86797453236963</v>
      </c>
      <c r="F71" s="278">
        <f>Perfils!H$34</f>
        <v>70.264094999999998</v>
      </c>
      <c r="G71" s="277">
        <f t="shared" si="24"/>
        <v>4909.21</v>
      </c>
      <c r="H71" s="268">
        <v>185.3020379754411</v>
      </c>
      <c r="I71" s="279">
        <f>Perfils!H$39</f>
        <v>70.264094999999998</v>
      </c>
      <c r="J71" s="270">
        <f t="shared" si="25"/>
        <v>13020.08</v>
      </c>
      <c r="K71" s="265">
        <v>226.84416557275804</v>
      </c>
      <c r="L71" s="271">
        <f>Perfils!H$44</f>
        <v>70.264094999999998</v>
      </c>
      <c r="M71" s="271">
        <f t="shared" si="26"/>
        <v>15939</v>
      </c>
      <c r="N71" s="268">
        <v>48.603771243335594</v>
      </c>
      <c r="O71" s="279">
        <f>Perfils!H$49</f>
        <v>70.264094999999998</v>
      </c>
      <c r="P71" s="270">
        <f t="shared" si="27"/>
        <v>3415.1000000000004</v>
      </c>
      <c r="Q71" s="271"/>
      <c r="R71" s="272">
        <f t="shared" si="20"/>
        <v>37283.39</v>
      </c>
      <c r="S71" s="273">
        <f t="shared" si="21"/>
        <v>46296</v>
      </c>
      <c r="T71" s="273">
        <f t="shared" si="22"/>
        <v>46388</v>
      </c>
      <c r="U71" s="103">
        <v>3</v>
      </c>
      <c r="V71" s="274">
        <f t="shared" si="23"/>
        <v>2330.21</v>
      </c>
      <c r="W71" s="151"/>
      <c r="X71" s="86"/>
      <c r="Y71" s="86"/>
      <c r="Z71"/>
      <c r="AA71" s="86"/>
      <c r="AB71" s="86"/>
    </row>
    <row r="72" spans="1:28">
      <c r="A72" s="165" t="s">
        <v>87</v>
      </c>
      <c r="B72" s="166" t="s">
        <v>90</v>
      </c>
      <c r="C72" s="166" t="s">
        <v>91</v>
      </c>
      <c r="D72" s="166" t="s">
        <v>92</v>
      </c>
      <c r="E72" s="265">
        <v>349.34001498204742</v>
      </c>
      <c r="F72" s="278">
        <f>Perfils!H$34</f>
        <v>70.264094999999998</v>
      </c>
      <c r="G72" s="277">
        <f t="shared" si="24"/>
        <v>24546.06</v>
      </c>
      <c r="H72" s="268">
        <v>926.51047451760394</v>
      </c>
      <c r="I72" s="279">
        <f>Perfils!H$39</f>
        <v>70.264094999999998</v>
      </c>
      <c r="J72" s="270">
        <f t="shared" si="25"/>
        <v>65100.42</v>
      </c>
      <c r="K72" s="265">
        <v>440.81119951804686</v>
      </c>
      <c r="L72" s="271">
        <f>Perfils!H$44</f>
        <v>70.264094999999998</v>
      </c>
      <c r="M72" s="271">
        <f t="shared" si="26"/>
        <v>30973.199999999997</v>
      </c>
      <c r="N72" s="268">
        <v>243.01914085707645</v>
      </c>
      <c r="O72" s="279">
        <f>Perfils!H$49</f>
        <v>70.264094999999998</v>
      </c>
      <c r="P72" s="270">
        <f t="shared" si="27"/>
        <v>17075.52</v>
      </c>
      <c r="Q72" s="271"/>
      <c r="R72" s="272">
        <f t="shared" si="20"/>
        <v>137695.19999999998</v>
      </c>
      <c r="S72" s="273">
        <f t="shared" si="21"/>
        <v>46296</v>
      </c>
      <c r="T72" s="273">
        <f t="shared" si="22"/>
        <v>46388</v>
      </c>
      <c r="U72" s="103">
        <v>3</v>
      </c>
      <c r="V72" s="274">
        <f t="shared" si="23"/>
        <v>8605.9500000000007</v>
      </c>
      <c r="W72" s="276"/>
      <c r="X72" s="86"/>
      <c r="Y72" s="86"/>
      <c r="Z72"/>
      <c r="AA72" s="86"/>
      <c r="AB72" s="86"/>
    </row>
    <row r="73" spans="1:28">
      <c r="A73" s="165" t="s">
        <v>94</v>
      </c>
      <c r="B73" s="166" t="s">
        <v>95</v>
      </c>
      <c r="C73" s="166" t="s">
        <v>96</v>
      </c>
      <c r="D73" s="166" t="s">
        <v>97</v>
      </c>
      <c r="E73" s="265">
        <v>663.74597153781042</v>
      </c>
      <c r="F73" s="278">
        <f>Perfils!H$34</f>
        <v>70.264094999999998</v>
      </c>
      <c r="G73" s="277">
        <f t="shared" si="24"/>
        <v>46637.510000000009</v>
      </c>
      <c r="H73" s="268">
        <v>1760.3699300474873</v>
      </c>
      <c r="I73" s="279">
        <f>Perfils!H$39</f>
        <v>70.264094999999998</v>
      </c>
      <c r="J73" s="270">
        <f t="shared" si="25"/>
        <v>123690.8</v>
      </c>
      <c r="K73" s="265">
        <v>1361.0649934365483</v>
      </c>
      <c r="L73" s="271">
        <f>Perfils!H$44</f>
        <v>70.264094999999998</v>
      </c>
      <c r="M73" s="271">
        <f t="shared" si="26"/>
        <v>95634</v>
      </c>
      <c r="N73" s="268">
        <v>461.73639609248511</v>
      </c>
      <c r="O73" s="279">
        <f>Perfils!H$49</f>
        <v>70.264094999999998</v>
      </c>
      <c r="P73" s="270">
        <f t="shared" si="27"/>
        <v>32443.49</v>
      </c>
      <c r="Q73" s="271"/>
      <c r="R73" s="272">
        <f t="shared" si="20"/>
        <v>298405.8</v>
      </c>
      <c r="S73" s="273">
        <f t="shared" si="21"/>
        <v>46296</v>
      </c>
      <c r="T73" s="273">
        <f t="shared" si="22"/>
        <v>46388</v>
      </c>
      <c r="U73" s="103">
        <v>3</v>
      </c>
      <c r="V73" s="274">
        <f t="shared" si="23"/>
        <v>18650.36</v>
      </c>
      <c r="W73" s="151"/>
      <c r="X73" s="86"/>
      <c r="Y73" s="86"/>
      <c r="Z73"/>
      <c r="AA73" s="86"/>
      <c r="AB73" s="86"/>
    </row>
    <row r="74" spans="1:28">
      <c r="A74" s="165" t="s">
        <v>99</v>
      </c>
      <c r="B74" s="166" t="s">
        <v>100</v>
      </c>
      <c r="C74" s="166" t="s">
        <v>101</v>
      </c>
      <c r="D74" s="166" t="s">
        <v>102</v>
      </c>
      <c r="E74" s="265">
        <v>69.86797453236963</v>
      </c>
      <c r="F74" s="278">
        <f>Perfils!H$34</f>
        <v>70.264094999999998</v>
      </c>
      <c r="G74" s="277">
        <f t="shared" si="24"/>
        <v>4909.21</v>
      </c>
      <c r="H74" s="268">
        <v>185.3020379754411</v>
      </c>
      <c r="I74" s="279">
        <f>Perfils!H$39</f>
        <v>70.264094999999998</v>
      </c>
      <c r="J74" s="270">
        <f t="shared" si="25"/>
        <v>13020.08</v>
      </c>
      <c r="K74" s="265">
        <v>0</v>
      </c>
      <c r="L74" s="271">
        <f>Perfils!H$44</f>
        <v>70.264094999999998</v>
      </c>
      <c r="M74" s="271">
        <f t="shared" si="26"/>
        <v>0</v>
      </c>
      <c r="N74" s="268">
        <v>48.603771243335594</v>
      </c>
      <c r="O74" s="279">
        <f>Perfils!H$49</f>
        <v>70.264094999999998</v>
      </c>
      <c r="P74" s="270">
        <f t="shared" si="27"/>
        <v>3415.1000000000004</v>
      </c>
      <c r="Q74" s="271"/>
      <c r="R74" s="272">
        <f t="shared" si="20"/>
        <v>21344.39</v>
      </c>
      <c r="S74" s="273">
        <f t="shared" si="21"/>
        <v>46296</v>
      </c>
      <c r="T74" s="273">
        <f t="shared" si="22"/>
        <v>46388</v>
      </c>
      <c r="U74" s="103">
        <v>3</v>
      </c>
      <c r="V74" s="274">
        <f t="shared" si="23"/>
        <v>1334.02</v>
      </c>
      <c r="W74" s="276"/>
      <c r="X74" s="86"/>
      <c r="Y74" s="86"/>
      <c r="Z74"/>
      <c r="AA74" s="86"/>
      <c r="AB74" s="86"/>
    </row>
    <row r="75" spans="1:28">
      <c r="A75" s="165" t="s">
        <v>99</v>
      </c>
      <c r="B75" s="166" t="s">
        <v>100</v>
      </c>
      <c r="C75" s="166" t="s">
        <v>103</v>
      </c>
      <c r="D75" s="166" t="s">
        <v>104</v>
      </c>
      <c r="E75" s="265">
        <v>69.86797453236963</v>
      </c>
      <c r="F75" s="278">
        <f>Perfils!H$34</f>
        <v>70.264094999999998</v>
      </c>
      <c r="G75" s="277">
        <f t="shared" si="24"/>
        <v>4909.21</v>
      </c>
      <c r="H75" s="268">
        <v>185.3020379754411</v>
      </c>
      <c r="I75" s="279">
        <f>Perfils!H$39</f>
        <v>70.264094999999998</v>
      </c>
      <c r="J75" s="270">
        <f t="shared" si="25"/>
        <v>13020.08</v>
      </c>
      <c r="K75" s="265">
        <v>268.67207213015411</v>
      </c>
      <c r="L75" s="271">
        <f>Perfils!H$44</f>
        <v>70.264094999999998</v>
      </c>
      <c r="M75" s="271">
        <f t="shared" si="26"/>
        <v>18878</v>
      </c>
      <c r="N75" s="268">
        <v>48.603771243335594</v>
      </c>
      <c r="O75" s="279">
        <f>Perfils!H$49</f>
        <v>70.264094999999998</v>
      </c>
      <c r="P75" s="270">
        <f t="shared" si="27"/>
        <v>3415.1000000000004</v>
      </c>
      <c r="Q75" s="271"/>
      <c r="R75" s="272">
        <f t="shared" si="20"/>
        <v>40222.39</v>
      </c>
      <c r="S75" s="273">
        <f t="shared" si="21"/>
        <v>46296</v>
      </c>
      <c r="T75" s="273">
        <f t="shared" si="22"/>
        <v>46388</v>
      </c>
      <c r="U75" s="103">
        <v>3</v>
      </c>
      <c r="V75" s="274">
        <f t="shared" si="23"/>
        <v>2513.9</v>
      </c>
      <c r="W75" s="151"/>
      <c r="X75" s="86"/>
      <c r="Y75" s="86"/>
      <c r="Z75"/>
      <c r="AA75" s="86"/>
      <c r="AB75" s="86"/>
    </row>
    <row r="76" spans="1:28">
      <c r="A76" s="165" t="s">
        <v>105</v>
      </c>
      <c r="B76" s="166" t="s">
        <v>81</v>
      </c>
      <c r="C76" s="166" t="s">
        <v>106</v>
      </c>
      <c r="D76" s="166" t="s">
        <v>107</v>
      </c>
      <c r="E76" s="265">
        <v>209.60406591730813</v>
      </c>
      <c r="F76" s="278">
        <f>Perfils!H$34</f>
        <v>70.264094999999998</v>
      </c>
      <c r="G76" s="277">
        <f t="shared" si="24"/>
        <v>14727.640000000001</v>
      </c>
      <c r="H76" s="268">
        <v>555.9062562465225</v>
      </c>
      <c r="I76" s="279">
        <f>Perfils!H$39</f>
        <v>70.264094999999998</v>
      </c>
      <c r="J76" s="270">
        <f t="shared" si="25"/>
        <v>39060.25</v>
      </c>
      <c r="K76" s="265">
        <v>453.68833114551609</v>
      </c>
      <c r="L76" s="271">
        <f>Perfils!H$44</f>
        <v>70.264094999999998</v>
      </c>
      <c r="M76" s="271">
        <f t="shared" si="26"/>
        <v>31878</v>
      </c>
      <c r="N76" s="268">
        <v>145.811456050206</v>
      </c>
      <c r="O76" s="279">
        <f>Perfils!H$49</f>
        <v>70.264094999999998</v>
      </c>
      <c r="P76" s="270">
        <f t="shared" si="27"/>
        <v>10245.31</v>
      </c>
      <c r="Q76" s="271"/>
      <c r="R76" s="272">
        <f t="shared" si="20"/>
        <v>95911.2</v>
      </c>
      <c r="S76" s="273">
        <f t="shared" si="21"/>
        <v>46296</v>
      </c>
      <c r="T76" s="273">
        <f t="shared" si="22"/>
        <v>46388</v>
      </c>
      <c r="U76" s="103">
        <v>3</v>
      </c>
      <c r="V76" s="274">
        <f t="shared" si="23"/>
        <v>5994.45</v>
      </c>
      <c r="W76" s="276"/>
      <c r="X76" s="86"/>
      <c r="Y76" s="86"/>
      <c r="Z76"/>
      <c r="AA76" s="86"/>
      <c r="AB76" s="86"/>
    </row>
    <row r="77" spans="1:28">
      <c r="A77" s="165" t="s">
        <v>108</v>
      </c>
      <c r="B77" s="166" t="s">
        <v>53</v>
      </c>
      <c r="C77" s="166" t="s">
        <v>109</v>
      </c>
      <c r="D77" s="166" t="s">
        <v>110</v>
      </c>
      <c r="E77" s="265">
        <v>69.86797453236963</v>
      </c>
      <c r="F77" s="278">
        <f>Perfils!H$34</f>
        <v>70.264094999999998</v>
      </c>
      <c r="G77" s="277">
        <f t="shared" si="24"/>
        <v>4909.21</v>
      </c>
      <c r="H77" s="268">
        <v>185.3020379754411</v>
      </c>
      <c r="I77" s="279">
        <f>Perfils!H$39</f>
        <v>70.264094999999998</v>
      </c>
      <c r="J77" s="270">
        <f t="shared" si="25"/>
        <v>13020.08</v>
      </c>
      <c r="K77" s="265">
        <v>0</v>
      </c>
      <c r="L77" s="271">
        <f>Perfils!H$44</f>
        <v>70.264094999999998</v>
      </c>
      <c r="M77" s="271">
        <f t="shared" si="26"/>
        <v>0</v>
      </c>
      <c r="N77" s="268">
        <v>48.603771243335594</v>
      </c>
      <c r="O77" s="279">
        <f>Perfils!H$49</f>
        <v>70.264094999999998</v>
      </c>
      <c r="P77" s="270">
        <f t="shared" si="27"/>
        <v>3415.1000000000004</v>
      </c>
      <c r="Q77" s="271"/>
      <c r="R77" s="272">
        <f>G77+J77+M77+P77</f>
        <v>21344.39</v>
      </c>
      <c r="S77" s="273">
        <f t="shared" si="21"/>
        <v>46296</v>
      </c>
      <c r="T77" s="273">
        <f t="shared" si="22"/>
        <v>46388</v>
      </c>
      <c r="U77" s="103">
        <v>3</v>
      </c>
      <c r="V77" s="274">
        <f t="shared" si="23"/>
        <v>1334.02</v>
      </c>
      <c r="W77" s="151"/>
      <c r="X77" s="86"/>
      <c r="Y77" s="86"/>
      <c r="Z77"/>
      <c r="AA77" s="86"/>
      <c r="AB77" s="86"/>
    </row>
    <row r="78" spans="1:28">
      <c r="A78" s="165" t="s">
        <v>108</v>
      </c>
      <c r="B78" s="166" t="s">
        <v>53</v>
      </c>
      <c r="C78" s="166" t="s">
        <v>112</v>
      </c>
      <c r="D78" s="166" t="s">
        <v>113</v>
      </c>
      <c r="E78" s="265">
        <v>69.86797453236963</v>
      </c>
      <c r="F78" s="278">
        <f>Perfils!H$34</f>
        <v>70.264094999999998</v>
      </c>
      <c r="G78" s="277">
        <f t="shared" si="24"/>
        <v>4909.21</v>
      </c>
      <c r="H78" s="268">
        <v>185.3020379754411</v>
      </c>
      <c r="I78" s="279">
        <f>Perfils!H$39</f>
        <v>70.264094999999998</v>
      </c>
      <c r="J78" s="270">
        <f t="shared" si="25"/>
        <v>13020.08</v>
      </c>
      <c r="K78" s="265">
        <v>0</v>
      </c>
      <c r="L78" s="271">
        <f>Perfils!H$44</f>
        <v>70.264094999999998</v>
      </c>
      <c r="M78" s="271">
        <f t="shared" si="26"/>
        <v>0</v>
      </c>
      <c r="N78" s="268">
        <v>48.603771243335594</v>
      </c>
      <c r="O78" s="279">
        <f>Perfils!H$49</f>
        <v>70.264094999999998</v>
      </c>
      <c r="P78" s="270">
        <f t="shared" si="27"/>
        <v>3415.1000000000004</v>
      </c>
      <c r="Q78" s="271"/>
      <c r="R78" s="272">
        <f t="shared" ref="R78:R92" si="28">G78+J78+M78+P78</f>
        <v>21344.39</v>
      </c>
      <c r="S78" s="273">
        <f t="shared" si="21"/>
        <v>46296</v>
      </c>
      <c r="T78" s="273">
        <f t="shared" si="22"/>
        <v>46388</v>
      </c>
      <c r="U78" s="103">
        <v>3</v>
      </c>
      <c r="V78" s="274">
        <f t="shared" si="23"/>
        <v>1334.02</v>
      </c>
      <c r="W78" s="276"/>
      <c r="X78" s="86"/>
      <c r="Y78" s="86"/>
      <c r="Z78"/>
      <c r="AA78" s="86"/>
      <c r="AB78" s="86"/>
    </row>
    <row r="79" spans="1:28">
      <c r="A79" s="165" t="s">
        <v>108</v>
      </c>
      <c r="B79" s="166" t="s">
        <v>53</v>
      </c>
      <c r="C79" s="166" t="s">
        <v>114</v>
      </c>
      <c r="D79" s="166" t="s">
        <v>115</v>
      </c>
      <c r="E79" s="265">
        <v>34.934058426284437</v>
      </c>
      <c r="F79" s="278">
        <f>Perfils!H$34</f>
        <v>70.264094999999998</v>
      </c>
      <c r="G79" s="277">
        <f t="shared" si="24"/>
        <v>2454.61</v>
      </c>
      <c r="H79" s="268">
        <v>92.651018987720548</v>
      </c>
      <c r="I79" s="279">
        <f>Perfils!H$39</f>
        <v>70.264094999999998</v>
      </c>
      <c r="J79" s="270">
        <f t="shared" si="25"/>
        <v>6510.04</v>
      </c>
      <c r="K79" s="265">
        <v>0</v>
      </c>
      <c r="L79" s="271">
        <f>Perfils!H$44</f>
        <v>70.264094999999998</v>
      </c>
      <c r="M79" s="271">
        <f t="shared" si="26"/>
        <v>0</v>
      </c>
      <c r="N79" s="268">
        <v>24.301885621667797</v>
      </c>
      <c r="O79" s="279">
        <f>Perfils!H$49</f>
        <v>70.264094999999998</v>
      </c>
      <c r="P79" s="270">
        <f t="shared" si="27"/>
        <v>1707.5500000000002</v>
      </c>
      <c r="Q79" s="271"/>
      <c r="R79" s="272">
        <f t="shared" si="28"/>
        <v>10672.2</v>
      </c>
      <c r="S79" s="273">
        <f t="shared" si="21"/>
        <v>46296</v>
      </c>
      <c r="T79" s="273">
        <f t="shared" si="22"/>
        <v>46388</v>
      </c>
      <c r="U79" s="103">
        <v>3</v>
      </c>
      <c r="V79" s="274">
        <f t="shared" si="23"/>
        <v>667.01</v>
      </c>
      <c r="W79" s="151"/>
      <c r="X79" s="86"/>
      <c r="Y79" s="86"/>
      <c r="Z79"/>
      <c r="AA79" s="86"/>
      <c r="AB79" s="86"/>
    </row>
    <row r="80" spans="1:28">
      <c r="A80" s="165" t="s">
        <v>116</v>
      </c>
      <c r="B80" s="166" t="s">
        <v>78</v>
      </c>
      <c r="C80" s="166" t="s">
        <v>117</v>
      </c>
      <c r="D80" s="166" t="s">
        <v>118</v>
      </c>
      <c r="E80" s="265">
        <v>69.86797453236963</v>
      </c>
      <c r="F80" s="278">
        <f>Perfils!H$34</f>
        <v>70.264094999999998</v>
      </c>
      <c r="G80" s="277">
        <f t="shared" si="24"/>
        <v>4909.21</v>
      </c>
      <c r="H80" s="268">
        <v>185.3020379754411</v>
      </c>
      <c r="I80" s="279">
        <f>Perfils!H$39</f>
        <v>70.264094999999998</v>
      </c>
      <c r="J80" s="270">
        <f t="shared" si="25"/>
        <v>13020.08</v>
      </c>
      <c r="K80" s="265">
        <v>0</v>
      </c>
      <c r="L80" s="271">
        <f>Perfils!H$44</f>
        <v>70.264094999999998</v>
      </c>
      <c r="M80" s="271">
        <f t="shared" si="26"/>
        <v>0</v>
      </c>
      <c r="N80" s="268">
        <v>48.603771243335594</v>
      </c>
      <c r="O80" s="279">
        <f>Perfils!H$49</f>
        <v>70.264094999999998</v>
      </c>
      <c r="P80" s="270">
        <f t="shared" si="27"/>
        <v>3415.1000000000004</v>
      </c>
      <c r="Q80" s="271"/>
      <c r="R80" s="272">
        <f t="shared" si="28"/>
        <v>21344.39</v>
      </c>
      <c r="S80" s="273">
        <f t="shared" si="21"/>
        <v>46296</v>
      </c>
      <c r="T80" s="273">
        <f t="shared" si="22"/>
        <v>46388</v>
      </c>
      <c r="U80" s="103">
        <v>3</v>
      </c>
      <c r="V80" s="274">
        <f t="shared" si="23"/>
        <v>1334.02</v>
      </c>
      <c r="W80" s="276"/>
      <c r="X80" s="86"/>
      <c r="Y80" s="86"/>
      <c r="Z80"/>
      <c r="AA80" s="86"/>
      <c r="AB80" s="86"/>
    </row>
    <row r="81" spans="1:29">
      <c r="A81" s="165" t="s">
        <v>116</v>
      </c>
      <c r="B81" s="166" t="s">
        <v>78</v>
      </c>
      <c r="C81" s="166" t="s">
        <v>120</v>
      </c>
      <c r="D81" s="166" t="s">
        <v>121</v>
      </c>
      <c r="E81" s="265">
        <v>69.86797453236963</v>
      </c>
      <c r="F81" s="278">
        <f>Perfils!H$34</f>
        <v>70.264094999999998</v>
      </c>
      <c r="G81" s="277">
        <f t="shared" si="24"/>
        <v>4909.21</v>
      </c>
      <c r="H81" s="268">
        <v>185.3020379754411</v>
      </c>
      <c r="I81" s="279">
        <f>Perfils!H$39</f>
        <v>70.264094999999998</v>
      </c>
      <c r="J81" s="270">
        <f t="shared" si="25"/>
        <v>13020.08</v>
      </c>
      <c r="K81" s="265">
        <v>0</v>
      </c>
      <c r="L81" s="271">
        <f>Perfils!H$44</f>
        <v>70.264094999999998</v>
      </c>
      <c r="M81" s="271">
        <f t="shared" si="26"/>
        <v>0</v>
      </c>
      <c r="N81" s="268">
        <v>48.603771243335594</v>
      </c>
      <c r="O81" s="279">
        <f>Perfils!H$49</f>
        <v>70.264094999999998</v>
      </c>
      <c r="P81" s="270">
        <f t="shared" si="27"/>
        <v>3415.1000000000004</v>
      </c>
      <c r="Q81" s="271"/>
      <c r="R81" s="272">
        <f t="shared" si="28"/>
        <v>21344.39</v>
      </c>
      <c r="S81" s="273">
        <f t="shared" si="21"/>
        <v>46296</v>
      </c>
      <c r="T81" s="273">
        <f t="shared" si="22"/>
        <v>46388</v>
      </c>
      <c r="U81" s="103">
        <v>3</v>
      </c>
      <c r="V81" s="274">
        <f t="shared" si="23"/>
        <v>1334.02</v>
      </c>
      <c r="W81" s="151"/>
      <c r="X81" s="86"/>
      <c r="Y81" s="86"/>
      <c r="Z81"/>
      <c r="AA81" s="86"/>
      <c r="AB81" s="86"/>
    </row>
    <row r="82" spans="1:29">
      <c r="A82" s="165" t="s">
        <v>116</v>
      </c>
      <c r="B82" s="166" t="s">
        <v>78</v>
      </c>
      <c r="C82" s="166" t="s">
        <v>122</v>
      </c>
      <c r="D82" s="166" t="s">
        <v>123</v>
      </c>
      <c r="E82" s="265">
        <v>69.86797453236963</v>
      </c>
      <c r="F82" s="278">
        <f>Perfils!H$34</f>
        <v>70.264094999999998</v>
      </c>
      <c r="G82" s="277">
        <f t="shared" si="24"/>
        <v>4909.21</v>
      </c>
      <c r="H82" s="268">
        <v>185.3020379754411</v>
      </c>
      <c r="I82" s="279">
        <f>Perfils!H$39</f>
        <v>70.264094999999998</v>
      </c>
      <c r="J82" s="270">
        <f t="shared" si="25"/>
        <v>13020.08</v>
      </c>
      <c r="K82" s="265">
        <v>0</v>
      </c>
      <c r="L82" s="271">
        <f>Perfils!H$44</f>
        <v>70.264094999999998</v>
      </c>
      <c r="M82" s="271">
        <f t="shared" si="26"/>
        <v>0</v>
      </c>
      <c r="N82" s="268">
        <v>48.603771243335594</v>
      </c>
      <c r="O82" s="279">
        <f>Perfils!H$49</f>
        <v>70.264094999999998</v>
      </c>
      <c r="P82" s="270">
        <f t="shared" si="27"/>
        <v>3415.1000000000004</v>
      </c>
      <c r="Q82" s="271"/>
      <c r="R82" s="272">
        <f t="shared" si="28"/>
        <v>21344.39</v>
      </c>
      <c r="S82" s="273">
        <f t="shared" si="21"/>
        <v>46296</v>
      </c>
      <c r="T82" s="273">
        <f t="shared" si="22"/>
        <v>46388</v>
      </c>
      <c r="U82" s="103">
        <v>3</v>
      </c>
      <c r="V82" s="274">
        <f t="shared" si="23"/>
        <v>1334.02</v>
      </c>
      <c r="W82" s="276"/>
      <c r="X82" s="86"/>
      <c r="Y82" s="86"/>
      <c r="Z82"/>
      <c r="AA82" s="86"/>
      <c r="AB82" s="86"/>
    </row>
    <row r="83" spans="1:29">
      <c r="A83" s="165" t="s">
        <v>124</v>
      </c>
      <c r="B83" s="166" t="s">
        <v>75</v>
      </c>
      <c r="C83" s="166" t="s">
        <v>125</v>
      </c>
      <c r="D83" s="166" t="s">
        <v>126</v>
      </c>
      <c r="E83" s="265">
        <v>69.86797453236963</v>
      </c>
      <c r="F83" s="278">
        <f>Perfils!H$34</f>
        <v>70.264094999999998</v>
      </c>
      <c r="G83" s="277">
        <f t="shared" si="24"/>
        <v>4909.21</v>
      </c>
      <c r="H83" s="268">
        <v>185.3020379754411</v>
      </c>
      <c r="I83" s="279">
        <f>Perfils!H$39</f>
        <v>70.264094999999998</v>
      </c>
      <c r="J83" s="270">
        <f t="shared" si="25"/>
        <v>13020.08</v>
      </c>
      <c r="K83" s="265">
        <v>194.35246408567562</v>
      </c>
      <c r="L83" s="271">
        <f>Perfils!H$44</f>
        <v>70.264094999999998</v>
      </c>
      <c r="M83" s="271">
        <f t="shared" si="26"/>
        <v>13656</v>
      </c>
      <c r="N83" s="268">
        <v>48.603771243335594</v>
      </c>
      <c r="O83" s="279">
        <f>Perfils!H$49</f>
        <v>70.264094999999998</v>
      </c>
      <c r="P83" s="270">
        <f t="shared" si="27"/>
        <v>3415.1000000000004</v>
      </c>
      <c r="Q83" s="271"/>
      <c r="R83" s="272">
        <f t="shared" si="28"/>
        <v>35000.39</v>
      </c>
      <c r="S83" s="273">
        <f t="shared" si="21"/>
        <v>46296</v>
      </c>
      <c r="T83" s="273">
        <f t="shared" si="22"/>
        <v>46388</v>
      </c>
      <c r="U83" s="103">
        <v>3</v>
      </c>
      <c r="V83" s="274">
        <f t="shared" si="23"/>
        <v>2187.52</v>
      </c>
      <c r="W83" s="151"/>
      <c r="X83" s="86"/>
      <c r="Y83" s="86"/>
      <c r="Z83"/>
      <c r="AA83" s="86"/>
      <c r="AB83" s="86"/>
    </row>
    <row r="84" spans="1:29" s="198" customFormat="1">
      <c r="A84" s="165" t="s">
        <v>127</v>
      </c>
      <c r="B84" s="166" t="s">
        <v>56</v>
      </c>
      <c r="C84" s="166" t="s">
        <v>128</v>
      </c>
      <c r="D84" s="166" t="s">
        <v>129</v>
      </c>
      <c r="E84" s="265">
        <v>139.73594906473926</v>
      </c>
      <c r="F84" s="278">
        <f>Perfils!H$34</f>
        <v>70.264094999999998</v>
      </c>
      <c r="G84" s="277">
        <f t="shared" si="24"/>
        <v>9818.42</v>
      </c>
      <c r="H84" s="268">
        <v>370.60421827108138</v>
      </c>
      <c r="I84" s="279">
        <f>Perfils!H$39</f>
        <v>70.264094999999998</v>
      </c>
      <c r="J84" s="270">
        <f t="shared" si="25"/>
        <v>26040.17</v>
      </c>
      <c r="K84" s="265">
        <v>0</v>
      </c>
      <c r="L84" s="271">
        <f>Perfils!H$44</f>
        <v>70.264094999999998</v>
      </c>
      <c r="M84" s="271">
        <f t="shared" si="26"/>
        <v>0</v>
      </c>
      <c r="N84" s="268">
        <v>97.207684806870432</v>
      </c>
      <c r="O84" s="279">
        <f>Perfils!H$49</f>
        <v>70.264094999999998</v>
      </c>
      <c r="P84" s="270">
        <f t="shared" si="27"/>
        <v>6830.21</v>
      </c>
      <c r="Q84" s="271"/>
      <c r="R84" s="272">
        <f t="shared" si="28"/>
        <v>42688.799999999996</v>
      </c>
      <c r="S84" s="273">
        <f t="shared" si="21"/>
        <v>46296</v>
      </c>
      <c r="T84" s="273">
        <f t="shared" si="22"/>
        <v>46388</v>
      </c>
      <c r="U84" s="103">
        <v>3</v>
      </c>
      <c r="V84" s="274">
        <f t="shared" si="23"/>
        <v>2668.05</v>
      </c>
      <c r="W84" s="276"/>
      <c r="X84" s="86"/>
      <c r="Y84" s="86"/>
      <c r="Z84"/>
      <c r="AA84" s="86"/>
      <c r="AB84" s="86"/>
      <c r="AC84" s="54"/>
    </row>
    <row r="85" spans="1:29" s="198" customFormat="1">
      <c r="A85" s="223" t="s">
        <v>130</v>
      </c>
      <c r="B85" s="224" t="s">
        <v>98</v>
      </c>
      <c r="C85" s="224" t="s">
        <v>131</v>
      </c>
      <c r="D85" s="224" t="s">
        <v>132</v>
      </c>
      <c r="E85" s="205">
        <v>393.78106271773657</v>
      </c>
      <c r="F85" s="278">
        <f>Perfils!H$34</f>
        <v>70.264094999999998</v>
      </c>
      <c r="G85" s="277">
        <f t="shared" si="24"/>
        <v>27668.67</v>
      </c>
      <c r="H85" s="209">
        <v>393.78106271773657</v>
      </c>
      <c r="I85" s="279">
        <f>Perfils!H$39</f>
        <v>70.264094999999998</v>
      </c>
      <c r="J85" s="200">
        <f t="shared" si="25"/>
        <v>27668.67</v>
      </c>
      <c r="K85" s="205">
        <v>235.24575389464565</v>
      </c>
      <c r="L85" s="271">
        <f>Perfils!H$44</f>
        <v>70.264094999999998</v>
      </c>
      <c r="M85" s="199">
        <f t="shared" si="26"/>
        <v>16529.330000000002</v>
      </c>
      <c r="N85" s="209">
        <v>393.78106271773657</v>
      </c>
      <c r="O85" s="279">
        <f>Perfils!H$49</f>
        <v>70.264094999999998</v>
      </c>
      <c r="P85" s="270">
        <f t="shared" si="27"/>
        <v>27668.67</v>
      </c>
      <c r="Q85" s="199"/>
      <c r="R85" s="216">
        <f t="shared" si="28"/>
        <v>99535.34</v>
      </c>
      <c r="S85" s="273">
        <f t="shared" si="21"/>
        <v>46296</v>
      </c>
      <c r="T85" s="273">
        <f t="shared" si="22"/>
        <v>46388</v>
      </c>
      <c r="U85" s="103">
        <v>3</v>
      </c>
      <c r="V85" s="274">
        <f t="shared" si="23"/>
        <v>6220.96</v>
      </c>
      <c r="W85" s="151"/>
      <c r="X85" s="86"/>
      <c r="Y85" s="86"/>
      <c r="Z85"/>
      <c r="AA85" s="86"/>
      <c r="AB85" s="86"/>
      <c r="AC85" s="54"/>
    </row>
    <row r="86" spans="1:29" s="198" customFormat="1">
      <c r="A86" s="223" t="s">
        <v>133</v>
      </c>
      <c r="B86" s="224" t="s">
        <v>111</v>
      </c>
      <c r="C86" s="224" t="s">
        <v>134</v>
      </c>
      <c r="D86" s="224" t="s">
        <v>111</v>
      </c>
      <c r="E86" s="205">
        <v>393.78106271773657</v>
      </c>
      <c r="F86" s="278">
        <f>Perfils!H$34</f>
        <v>70.264094999999998</v>
      </c>
      <c r="G86" s="277">
        <f t="shared" si="24"/>
        <v>27668.67</v>
      </c>
      <c r="H86" s="209">
        <v>590.6715229165053</v>
      </c>
      <c r="I86" s="279">
        <f>Perfils!H$39</f>
        <v>70.264094999999998</v>
      </c>
      <c r="J86" s="200">
        <f t="shared" si="25"/>
        <v>41503.000000000007</v>
      </c>
      <c r="K86" s="205">
        <v>470.49165010949048</v>
      </c>
      <c r="L86" s="271">
        <f>Perfils!H$44</f>
        <v>70.264094999999998</v>
      </c>
      <c r="M86" s="199">
        <f t="shared" si="26"/>
        <v>33058.67</v>
      </c>
      <c r="N86" s="209">
        <v>393.78106271773657</v>
      </c>
      <c r="O86" s="279">
        <f>Perfils!H$49</f>
        <v>70.264094999999998</v>
      </c>
      <c r="P86" s="270">
        <f t="shared" si="27"/>
        <v>27668.67</v>
      </c>
      <c r="Q86" s="199"/>
      <c r="R86" s="216">
        <f t="shared" si="28"/>
        <v>129899.01000000001</v>
      </c>
      <c r="S86" s="273">
        <f t="shared" si="21"/>
        <v>46296</v>
      </c>
      <c r="T86" s="273">
        <f t="shared" si="22"/>
        <v>46388</v>
      </c>
      <c r="U86" s="103">
        <v>3</v>
      </c>
      <c r="V86" s="274">
        <f t="shared" si="23"/>
        <v>8118.69</v>
      </c>
      <c r="W86" s="276"/>
      <c r="X86" s="86"/>
      <c r="Y86" s="86"/>
      <c r="Z86"/>
      <c r="AA86" s="86"/>
      <c r="AB86" s="86"/>
      <c r="AC86" s="54"/>
    </row>
    <row r="87" spans="1:29">
      <c r="A87" s="223" t="s">
        <v>135</v>
      </c>
      <c r="B87" s="224" t="s">
        <v>61</v>
      </c>
      <c r="C87" s="224" t="s">
        <v>136</v>
      </c>
      <c r="D87" s="224" t="s">
        <v>137</v>
      </c>
      <c r="E87" s="205">
        <v>393.78106271773657</v>
      </c>
      <c r="F87" s="278">
        <f>Perfils!H$34</f>
        <v>70.264094999999998</v>
      </c>
      <c r="G87" s="277">
        <f t="shared" si="24"/>
        <v>27668.67</v>
      </c>
      <c r="H87" s="209">
        <v>590.6715229165053</v>
      </c>
      <c r="I87" s="279">
        <f>Perfils!H$39</f>
        <v>70.264094999999998</v>
      </c>
      <c r="J87" s="200">
        <f t="shared" si="25"/>
        <v>41503.000000000007</v>
      </c>
      <c r="K87" s="205">
        <v>470.49165010949048</v>
      </c>
      <c r="L87" s="271">
        <f>Perfils!H$44</f>
        <v>70.264094999999998</v>
      </c>
      <c r="M87" s="199">
        <f t="shared" si="26"/>
        <v>33058.67</v>
      </c>
      <c r="N87" s="209">
        <v>393.78106271773657</v>
      </c>
      <c r="O87" s="279">
        <f>Perfils!H$49</f>
        <v>70.264094999999998</v>
      </c>
      <c r="P87" s="270">
        <f t="shared" si="27"/>
        <v>27668.67</v>
      </c>
      <c r="Q87" s="199"/>
      <c r="R87" s="216">
        <f t="shared" si="28"/>
        <v>129899.01000000001</v>
      </c>
      <c r="S87" s="273">
        <f t="shared" si="21"/>
        <v>46296</v>
      </c>
      <c r="T87" s="273">
        <f t="shared" si="22"/>
        <v>46388</v>
      </c>
      <c r="U87" s="103">
        <v>3</v>
      </c>
      <c r="V87" s="274">
        <f t="shared" si="23"/>
        <v>8118.69</v>
      </c>
      <c r="W87" s="151"/>
      <c r="X87" s="86"/>
      <c r="Y87" s="86"/>
      <c r="Z87"/>
      <c r="AA87" s="86"/>
      <c r="AB87" s="86"/>
    </row>
    <row r="88" spans="1:29">
      <c r="A88" s="225" t="s">
        <v>138</v>
      </c>
      <c r="B88" s="226" t="s">
        <v>64</v>
      </c>
      <c r="C88" s="226" t="s">
        <v>139</v>
      </c>
      <c r="D88" s="226" t="s">
        <v>140</v>
      </c>
      <c r="E88" s="204">
        <v>146.11545199578819</v>
      </c>
      <c r="F88" s="278">
        <f>Perfils!H$34</f>
        <v>70.264094999999998</v>
      </c>
      <c r="G88" s="277">
        <f t="shared" si="24"/>
        <v>10266.67</v>
      </c>
      <c r="H88" s="208">
        <v>438.34621366716527</v>
      </c>
      <c r="I88" s="279">
        <f>Perfils!H$39</f>
        <v>70.264094999999998</v>
      </c>
      <c r="J88" s="197">
        <f t="shared" si="25"/>
        <v>30799.999999999996</v>
      </c>
      <c r="K88" s="204">
        <v>0</v>
      </c>
      <c r="L88" s="271">
        <f>Perfils!H$44</f>
        <v>70.264094999999998</v>
      </c>
      <c r="M88" s="271">
        <f t="shared" si="26"/>
        <v>0</v>
      </c>
      <c r="N88" s="208">
        <v>146.11545199578819</v>
      </c>
      <c r="O88" s="279">
        <f>Perfils!H$49</f>
        <v>70.264094999999998</v>
      </c>
      <c r="P88" s="270">
        <f t="shared" si="27"/>
        <v>10266.67</v>
      </c>
      <c r="Q88" s="196"/>
      <c r="R88" s="215">
        <f t="shared" si="28"/>
        <v>51333.34</v>
      </c>
      <c r="S88" s="273">
        <f t="shared" si="21"/>
        <v>46296</v>
      </c>
      <c r="T88" s="273">
        <f t="shared" si="22"/>
        <v>46388</v>
      </c>
      <c r="U88" s="103">
        <v>3</v>
      </c>
      <c r="V88" s="274">
        <f t="shared" si="23"/>
        <v>3208.33</v>
      </c>
      <c r="W88" s="276"/>
      <c r="X88" s="86"/>
      <c r="Y88" s="86"/>
      <c r="Z88"/>
      <c r="AA88" s="86"/>
      <c r="AB88" s="86"/>
    </row>
    <row r="89" spans="1:29">
      <c r="A89" s="225" t="s">
        <v>141</v>
      </c>
      <c r="B89" s="226" t="s">
        <v>93</v>
      </c>
      <c r="C89" s="226" t="s">
        <v>142</v>
      </c>
      <c r="D89" s="226" t="s">
        <v>93</v>
      </c>
      <c r="E89" s="204">
        <v>146.11545199578819</v>
      </c>
      <c r="F89" s="278">
        <f>Perfils!H$34</f>
        <v>70.264094999999998</v>
      </c>
      <c r="G89" s="277">
        <f t="shared" si="24"/>
        <v>10266.67</v>
      </c>
      <c r="H89" s="208">
        <v>438.34621366716527</v>
      </c>
      <c r="I89" s="279">
        <f>Perfils!H$39</f>
        <v>70.264094999999998</v>
      </c>
      <c r="J89" s="197">
        <f t="shared" si="25"/>
        <v>30799.999999999996</v>
      </c>
      <c r="K89" s="204">
        <v>4269.6059772775843</v>
      </c>
      <c r="L89" s="271">
        <f>Perfils!H$44</f>
        <v>70.264094999999998</v>
      </c>
      <c r="M89" s="271">
        <f t="shared" si="26"/>
        <v>300000</v>
      </c>
      <c r="N89" s="208">
        <v>146.11545199578819</v>
      </c>
      <c r="O89" s="279">
        <f>Perfils!H$49</f>
        <v>70.264094999999998</v>
      </c>
      <c r="P89" s="270">
        <f t="shared" si="27"/>
        <v>10266.67</v>
      </c>
      <c r="Q89" s="196"/>
      <c r="R89" s="215">
        <f t="shared" si="28"/>
        <v>351333.33999999997</v>
      </c>
      <c r="S89" s="273">
        <f t="shared" si="21"/>
        <v>46296</v>
      </c>
      <c r="T89" s="273">
        <f t="shared" si="22"/>
        <v>46388</v>
      </c>
      <c r="U89" s="103">
        <v>3</v>
      </c>
      <c r="V89" s="274">
        <f t="shared" si="23"/>
        <v>21958.33</v>
      </c>
      <c r="W89" s="151"/>
      <c r="X89" s="86"/>
      <c r="Y89" s="86"/>
      <c r="Z89"/>
      <c r="AA89" s="86"/>
      <c r="AB89" s="86"/>
    </row>
    <row r="90" spans="1:29">
      <c r="A90" s="227" t="s">
        <v>65</v>
      </c>
      <c r="B90" s="228" t="s">
        <v>66</v>
      </c>
      <c r="C90" s="228" t="s">
        <v>67</v>
      </c>
      <c r="D90" s="228" t="s">
        <v>143</v>
      </c>
      <c r="E90" s="204">
        <v>85.392119545551679</v>
      </c>
      <c r="F90" s="278">
        <f>Perfils!H$34</f>
        <v>70.264094999999998</v>
      </c>
      <c r="G90" s="277">
        <f t="shared" si="24"/>
        <v>6000</v>
      </c>
      <c r="H90" s="208">
        <v>113.85615939406891</v>
      </c>
      <c r="I90" s="279">
        <f>Perfils!H$39</f>
        <v>70.264094999999998</v>
      </c>
      <c r="J90" s="197">
        <f t="shared" si="25"/>
        <v>8000</v>
      </c>
      <c r="K90" s="204">
        <v>0</v>
      </c>
      <c r="L90" s="271">
        <f>Perfils!H$44</f>
        <v>70.264094999999998</v>
      </c>
      <c r="M90" s="271">
        <f t="shared" si="26"/>
        <v>0</v>
      </c>
      <c r="N90" s="208">
        <v>85.392119545551679</v>
      </c>
      <c r="O90" s="279">
        <f>Perfils!H$49</f>
        <v>70.264094999999998</v>
      </c>
      <c r="P90" s="270">
        <f t="shared" si="27"/>
        <v>6000</v>
      </c>
      <c r="Q90" s="196"/>
      <c r="R90" s="215">
        <f t="shared" si="28"/>
        <v>20000</v>
      </c>
      <c r="S90" s="273">
        <f t="shared" si="21"/>
        <v>46296</v>
      </c>
      <c r="T90" s="273">
        <f t="shared" si="22"/>
        <v>46388</v>
      </c>
      <c r="U90" s="103">
        <v>3</v>
      </c>
      <c r="V90" s="274">
        <f t="shared" si="23"/>
        <v>1250</v>
      </c>
      <c r="W90" s="276"/>
      <c r="X90" s="86"/>
      <c r="Y90" s="86"/>
      <c r="Z90"/>
      <c r="AA90" s="86"/>
      <c r="AB90" s="86"/>
    </row>
    <row r="91" spans="1:29" s="203" customFormat="1">
      <c r="A91" s="227" t="s">
        <v>144</v>
      </c>
      <c r="B91" s="228" t="s">
        <v>86</v>
      </c>
      <c r="C91" s="228" t="s">
        <v>145</v>
      </c>
      <c r="D91" s="228" t="s">
        <v>146</v>
      </c>
      <c r="E91" s="204">
        <v>106.7401494319396</v>
      </c>
      <c r="F91" s="278">
        <f>Perfils!H$34</f>
        <v>70.264094999999998</v>
      </c>
      <c r="G91" s="277">
        <f t="shared" si="24"/>
        <v>7500</v>
      </c>
      <c r="H91" s="208">
        <v>142.32019924258614</v>
      </c>
      <c r="I91" s="279">
        <f>Perfils!H$39</f>
        <v>70.264094999999998</v>
      </c>
      <c r="J91" s="197">
        <f t="shared" si="25"/>
        <v>10000</v>
      </c>
      <c r="K91" s="204">
        <v>0</v>
      </c>
      <c r="L91" s="271">
        <f>Perfils!H$44</f>
        <v>70.264094999999998</v>
      </c>
      <c r="M91" s="271">
        <f t="shared" si="26"/>
        <v>0</v>
      </c>
      <c r="N91" s="208">
        <v>106.7401494319396</v>
      </c>
      <c r="O91" s="279">
        <f>Perfils!H$49</f>
        <v>70.264094999999998</v>
      </c>
      <c r="P91" s="270">
        <f t="shared" si="27"/>
        <v>7500</v>
      </c>
      <c r="Q91" s="196"/>
      <c r="R91" s="215">
        <f t="shared" si="28"/>
        <v>25000</v>
      </c>
      <c r="S91" s="273">
        <f t="shared" si="21"/>
        <v>46296</v>
      </c>
      <c r="T91" s="273">
        <f t="shared" si="22"/>
        <v>46388</v>
      </c>
      <c r="U91" s="103">
        <v>4</v>
      </c>
      <c r="V91" s="274">
        <f t="shared" si="23"/>
        <v>2083.33</v>
      </c>
      <c r="W91" s="151"/>
      <c r="X91" s="86"/>
      <c r="Y91" s="86"/>
      <c r="Z91"/>
      <c r="AA91" s="86"/>
      <c r="AB91" s="86"/>
      <c r="AC91" s="54"/>
    </row>
    <row r="92" spans="1:29">
      <c r="A92" s="229" t="s">
        <v>147</v>
      </c>
      <c r="B92" s="230" t="s">
        <v>69</v>
      </c>
      <c r="C92" s="230" t="s">
        <v>148</v>
      </c>
      <c r="D92" s="230" t="s">
        <v>69</v>
      </c>
      <c r="E92" s="206">
        <v>438.34621366716527</v>
      </c>
      <c r="F92" s="278">
        <f>Perfils!H$34</f>
        <v>70.264094999999998</v>
      </c>
      <c r="G92" s="277">
        <f t="shared" si="24"/>
        <v>30799.999999999996</v>
      </c>
      <c r="H92" s="210">
        <v>730.57697533854241</v>
      </c>
      <c r="I92" s="279">
        <f>Perfils!H$39</f>
        <v>70.264094999999998</v>
      </c>
      <c r="J92" s="202">
        <f t="shared" si="25"/>
        <v>51333.33</v>
      </c>
      <c r="K92" s="206">
        <v>0</v>
      </c>
      <c r="L92" s="271">
        <f>Perfils!H$44</f>
        <v>70.264094999999998</v>
      </c>
      <c r="M92" s="199">
        <f t="shared" si="26"/>
        <v>0</v>
      </c>
      <c r="N92" s="210">
        <v>292.23076167137714</v>
      </c>
      <c r="O92" s="279">
        <f>Perfils!H$49</f>
        <v>70.264094999999998</v>
      </c>
      <c r="P92" s="270">
        <f t="shared" si="27"/>
        <v>20533.330000000002</v>
      </c>
      <c r="Q92" s="201"/>
      <c r="R92" s="217">
        <f t="shared" si="28"/>
        <v>102666.66</v>
      </c>
      <c r="S92" s="273">
        <f t="shared" si="21"/>
        <v>46296</v>
      </c>
      <c r="T92" s="273">
        <f t="shared" si="22"/>
        <v>46388</v>
      </c>
      <c r="U92" s="103">
        <v>3</v>
      </c>
      <c r="V92" s="274">
        <f t="shared" si="23"/>
        <v>6416.67</v>
      </c>
      <c r="W92" s="276"/>
      <c r="X92" s="86"/>
      <c r="Y92" s="86"/>
      <c r="Z92"/>
      <c r="AA92" s="86"/>
      <c r="AB92" s="86"/>
    </row>
    <row r="93" spans="1:29">
      <c r="A93" s="192" t="s">
        <v>127</v>
      </c>
      <c r="B93" s="193" t="s">
        <v>56</v>
      </c>
      <c r="C93" s="193" t="s">
        <v>128</v>
      </c>
      <c r="D93" s="193" t="s">
        <v>149</v>
      </c>
      <c r="E93" s="265"/>
      <c r="F93" s="266"/>
      <c r="G93" s="267"/>
      <c r="H93" s="268"/>
      <c r="I93" s="269"/>
      <c r="J93" s="270"/>
      <c r="K93" s="265"/>
      <c r="L93" s="271"/>
      <c r="M93" s="271"/>
      <c r="N93" s="268"/>
      <c r="O93" s="269"/>
      <c r="P93" s="270"/>
      <c r="Q93" s="271">
        <v>4200</v>
      </c>
      <c r="R93" s="275">
        <f t="shared" ref="R93:R95" si="29">G93+J93+M93+P93+Q93</f>
        <v>4200</v>
      </c>
      <c r="S93" s="273">
        <f t="shared" si="21"/>
        <v>46296</v>
      </c>
      <c r="T93" s="273">
        <f t="shared" si="22"/>
        <v>46388</v>
      </c>
      <c r="U93" s="103">
        <v>0</v>
      </c>
      <c r="V93" s="274">
        <f t="shared" si="23"/>
        <v>0</v>
      </c>
      <c r="W93" s="151"/>
      <c r="X93" s="86"/>
      <c r="Y93" s="86"/>
      <c r="Z93"/>
      <c r="AA93" s="86"/>
      <c r="AB93" s="86"/>
    </row>
    <row r="94" spans="1:29">
      <c r="A94" s="192" t="s">
        <v>65</v>
      </c>
      <c r="B94" s="193" t="s">
        <v>66</v>
      </c>
      <c r="C94" s="193" t="s">
        <v>150</v>
      </c>
      <c r="D94" s="193" t="s">
        <v>151</v>
      </c>
      <c r="E94" s="265"/>
      <c r="F94" s="266"/>
      <c r="G94" s="267"/>
      <c r="H94" s="268"/>
      <c r="I94" s="269"/>
      <c r="J94" s="270"/>
      <c r="K94" s="265"/>
      <c r="L94" s="271"/>
      <c r="M94" s="271"/>
      <c r="N94" s="268"/>
      <c r="O94" s="269"/>
      <c r="P94" s="270"/>
      <c r="Q94" s="271">
        <v>6000</v>
      </c>
      <c r="R94" s="275">
        <f t="shared" si="29"/>
        <v>6000</v>
      </c>
      <c r="S94" s="273">
        <f t="shared" si="21"/>
        <v>46296</v>
      </c>
      <c r="T94" s="273">
        <f t="shared" si="22"/>
        <v>46388</v>
      </c>
      <c r="U94" s="103">
        <v>0</v>
      </c>
      <c r="V94" s="274">
        <f t="shared" si="23"/>
        <v>0</v>
      </c>
      <c r="W94" s="276"/>
      <c r="X94" s="86"/>
      <c r="Y94" s="86"/>
      <c r="Z94"/>
      <c r="AA94" s="86"/>
      <c r="AB94" s="86"/>
    </row>
    <row r="95" spans="1:29">
      <c r="A95" s="192" t="s">
        <v>152</v>
      </c>
      <c r="B95" s="193" t="s">
        <v>119</v>
      </c>
      <c r="C95" s="193" t="s">
        <v>153</v>
      </c>
      <c r="D95" s="193" t="s">
        <v>154</v>
      </c>
      <c r="E95" s="265"/>
      <c r="F95" s="266"/>
      <c r="G95" s="267"/>
      <c r="H95" s="268"/>
      <c r="I95" s="269"/>
      <c r="J95" s="270"/>
      <c r="K95" s="265"/>
      <c r="L95" s="271"/>
      <c r="M95" s="271"/>
      <c r="N95" s="268"/>
      <c r="O95" s="269"/>
      <c r="P95" s="270"/>
      <c r="Q95" s="271">
        <v>40000</v>
      </c>
      <c r="R95" s="275">
        <f t="shared" si="29"/>
        <v>40000</v>
      </c>
      <c r="S95" s="273">
        <f t="shared" si="21"/>
        <v>46296</v>
      </c>
      <c r="T95" s="273">
        <f t="shared" si="22"/>
        <v>46388</v>
      </c>
      <c r="U95" s="103">
        <v>0</v>
      </c>
      <c r="V95" s="274">
        <f t="shared" si="23"/>
        <v>0</v>
      </c>
      <c r="W95" s="151"/>
      <c r="X95" s="86"/>
      <c r="Y95" s="86"/>
      <c r="Z95"/>
      <c r="AA95" s="86"/>
      <c r="AB95" s="86"/>
    </row>
    <row r="96" spans="1:29">
      <c r="A96" s="192" t="s">
        <v>155</v>
      </c>
      <c r="B96" s="193" t="s">
        <v>72</v>
      </c>
      <c r="C96" s="193" t="s">
        <v>156</v>
      </c>
      <c r="D96" s="193" t="s">
        <v>157</v>
      </c>
      <c r="E96" s="265"/>
      <c r="F96" s="266"/>
      <c r="G96" s="267"/>
      <c r="H96" s="268"/>
      <c r="I96" s="269"/>
      <c r="J96" s="270"/>
      <c r="K96" s="265"/>
      <c r="L96" s="271"/>
      <c r="M96" s="271"/>
      <c r="N96" s="268"/>
      <c r="O96" s="269"/>
      <c r="P96" s="270"/>
      <c r="Q96" s="271">
        <v>42000</v>
      </c>
      <c r="R96" s="275">
        <f>G96+J96+M96+P96+Q96</f>
        <v>42000</v>
      </c>
      <c r="S96" s="273">
        <f t="shared" si="21"/>
        <v>46296</v>
      </c>
      <c r="T96" s="273">
        <f t="shared" si="22"/>
        <v>46388</v>
      </c>
      <c r="U96" s="103">
        <v>0</v>
      </c>
      <c r="V96" s="274">
        <f t="shared" si="23"/>
        <v>0</v>
      </c>
      <c r="W96" s="276"/>
      <c r="X96" s="86"/>
      <c r="Y96" s="86"/>
      <c r="Z96"/>
      <c r="AA96" s="86"/>
      <c r="AB96" s="86"/>
    </row>
    <row r="97" spans="1:29">
      <c r="A97" s="261"/>
      <c r="B97" s="261"/>
      <c r="C97" s="261"/>
      <c r="D97" s="141" t="s">
        <v>158</v>
      </c>
      <c r="E97" s="207">
        <f>SUM(E60:E96)</f>
        <v>5597.4521553291197</v>
      </c>
      <c r="F97" s="56"/>
      <c r="G97" s="222">
        <f>SUM(G60:G96)</f>
        <v>393299.90999999992</v>
      </c>
      <c r="H97" s="207">
        <f>SUM(H60:H96)</f>
        <v>12703.673761115122</v>
      </c>
      <c r="I97" s="143"/>
      <c r="J97" s="142">
        <f>SUM(J60:J96)</f>
        <v>892612.13999999978</v>
      </c>
      <c r="K97" s="207">
        <f>SUM(K60:K96)</f>
        <v>9797.7020838310091</v>
      </c>
      <c r="L97" s="142"/>
      <c r="M97" s="142">
        <f>SUM(M60:M96)</f>
        <v>688426.66999999993</v>
      </c>
      <c r="N97" s="207">
        <f>SUM(N60:N96)</f>
        <v>4388.1276774432245</v>
      </c>
      <c r="O97" s="56"/>
      <c r="P97" s="142">
        <f>SUM(P60:P96)</f>
        <v>308327.81999999995</v>
      </c>
      <c r="Q97" s="82">
        <f>SUM(Q60:Q96)</f>
        <v>92200</v>
      </c>
      <c r="R97" s="142">
        <f>SUM(R60:R96)</f>
        <v>2374866.5399999996</v>
      </c>
      <c r="S97" s="56"/>
      <c r="T97" s="56"/>
      <c r="U97" s="56"/>
      <c r="V97" s="142">
        <f>SUM(V60:V96)</f>
        <v>143187.44000000003</v>
      </c>
      <c r="W97" s="151"/>
      <c r="X97" s="86"/>
      <c r="Y97" s="86"/>
      <c r="Z97"/>
      <c r="AA97" s="86"/>
      <c r="AB97" s="86"/>
    </row>
    <row r="98" spans="1:29">
      <c r="A98" s="96"/>
      <c r="B98" s="96"/>
      <c r="C98" s="211"/>
      <c r="D98" s="211"/>
      <c r="E98" s="211"/>
      <c r="F98" s="211"/>
      <c r="G98" s="211"/>
      <c r="H98" s="211"/>
      <c r="I98" s="211"/>
      <c r="J98" s="211"/>
      <c r="K98" s="211"/>
      <c r="L98" s="211"/>
      <c r="M98" s="211"/>
      <c r="N98" s="211"/>
      <c r="O98" s="211"/>
      <c r="P98" s="211"/>
      <c r="Q98" s="211"/>
      <c r="R98" s="211"/>
      <c r="S98" s="211"/>
      <c r="T98" s="211"/>
      <c r="U98" s="211"/>
      <c r="V98" s="211"/>
      <c r="W98" s="276"/>
      <c r="X98" s="86"/>
      <c r="Y98" s="86"/>
      <c r="Z98"/>
      <c r="AA98" s="86"/>
      <c r="AB98" s="86"/>
    </row>
    <row r="99" spans="1:29">
      <c r="A99" s="96"/>
      <c r="B99" s="96"/>
      <c r="C99" s="276"/>
      <c r="D99" s="276"/>
      <c r="E99" s="276"/>
      <c r="F99" s="276"/>
      <c r="G99" s="276"/>
      <c r="H99" s="276"/>
      <c r="I99" s="276"/>
      <c r="J99" s="276"/>
      <c r="K99" s="276"/>
      <c r="L99" s="276"/>
      <c r="M99" s="276"/>
      <c r="N99" s="276"/>
      <c r="O99" s="276"/>
      <c r="P99" s="276"/>
      <c r="Q99" s="276"/>
      <c r="R99" s="276"/>
      <c r="S99" s="276"/>
      <c r="T99" s="276"/>
      <c r="U99" s="276"/>
      <c r="V99" s="276"/>
      <c r="W99" s="151"/>
      <c r="X99" s="86"/>
      <c r="Y99" s="86"/>
      <c r="Z99"/>
      <c r="AA99" s="86"/>
      <c r="AB99" s="86"/>
    </row>
    <row r="100" spans="1:29" s="86" customFormat="1" ht="15.75">
      <c r="A100" s="92" t="s">
        <v>160</v>
      </c>
      <c r="B100" s="93"/>
      <c r="C100" s="94"/>
      <c r="D100" s="95">
        <v>9</v>
      </c>
      <c r="N100" s="164"/>
      <c r="W100" s="276"/>
      <c r="Z100"/>
      <c r="AC100" s="54"/>
    </row>
    <row r="101" spans="1:29" s="55" customFormat="1" ht="45" customHeight="1">
      <c r="A101" s="58" t="s">
        <v>11</v>
      </c>
      <c r="B101" s="58"/>
      <c r="C101" s="58" t="s">
        <v>32</v>
      </c>
      <c r="D101" s="58" t="s">
        <v>33</v>
      </c>
      <c r="E101" s="59" t="s">
        <v>34</v>
      </c>
      <c r="F101" s="59" t="s">
        <v>35</v>
      </c>
      <c r="G101" s="59" t="s">
        <v>36</v>
      </c>
      <c r="H101" s="59" t="s">
        <v>37</v>
      </c>
      <c r="I101" s="59" t="s">
        <v>35</v>
      </c>
      <c r="J101" s="59" t="s">
        <v>38</v>
      </c>
      <c r="K101" s="59" t="s">
        <v>39</v>
      </c>
      <c r="L101" s="59" t="s">
        <v>35</v>
      </c>
      <c r="M101" s="59" t="s">
        <v>40</v>
      </c>
      <c r="N101" s="59" t="s">
        <v>41</v>
      </c>
      <c r="O101" s="59" t="s">
        <v>35</v>
      </c>
      <c r="P101" s="59" t="s">
        <v>42</v>
      </c>
      <c r="Q101" s="59" t="s">
        <v>43</v>
      </c>
      <c r="R101" s="59" t="s">
        <v>44</v>
      </c>
      <c r="S101" s="86"/>
      <c r="T101" s="86"/>
      <c r="U101" s="86"/>
      <c r="V101" s="86"/>
      <c r="W101" s="151"/>
      <c r="X101" s="86"/>
      <c r="Y101" s="86"/>
      <c r="Z101"/>
      <c r="AA101" s="86"/>
      <c r="AB101" s="86"/>
      <c r="AC101" s="54"/>
    </row>
    <row r="102" spans="1:29">
      <c r="A102" s="165" t="s">
        <v>48</v>
      </c>
      <c r="B102" s="166" t="s">
        <v>49</v>
      </c>
      <c r="C102" s="166" t="s">
        <v>50</v>
      </c>
      <c r="D102" s="166" t="s">
        <v>51</v>
      </c>
      <c r="E102" s="265">
        <v>52.401016479327033</v>
      </c>
      <c r="F102" s="278">
        <f>Perfils!H$34</f>
        <v>70.264094999999998</v>
      </c>
      <c r="G102" s="271">
        <f>E102*F102</f>
        <v>3681.9100000000003</v>
      </c>
      <c r="H102" s="268">
        <v>138.9765284815808</v>
      </c>
      <c r="I102" s="279">
        <f>Perfils!H$39</f>
        <v>70.264094999999998</v>
      </c>
      <c r="J102" s="270">
        <f>H102*I102</f>
        <v>9765.06</v>
      </c>
      <c r="K102" s="265">
        <v>0</v>
      </c>
      <c r="L102" s="271">
        <f>Perfils!H$44</f>
        <v>70.264094999999998</v>
      </c>
      <c r="M102" s="271">
        <f>K102*L102</f>
        <v>0</v>
      </c>
      <c r="N102" s="268">
        <v>36.452899592601312</v>
      </c>
      <c r="O102" s="279">
        <f>Perfils!H$49</f>
        <v>70.264094999999998</v>
      </c>
      <c r="P102" s="270">
        <v>2561.33</v>
      </c>
      <c r="Q102" s="271"/>
      <c r="R102" s="272">
        <f t="shared" ref="R102:R118" si="30">G102+J102+M102+P102</f>
        <v>16008.3</v>
      </c>
      <c r="S102" s="86"/>
      <c r="T102" s="86"/>
      <c r="U102" s="86"/>
      <c r="V102" s="86"/>
      <c r="W102" s="276"/>
      <c r="X102" s="86"/>
      <c r="Y102" s="86"/>
      <c r="Z102"/>
      <c r="AA102" s="86"/>
      <c r="AB102" s="86"/>
    </row>
    <row r="103" spans="1:29">
      <c r="A103" s="165" t="s">
        <v>48</v>
      </c>
      <c r="B103" s="166" t="s">
        <v>49</v>
      </c>
      <c r="C103" s="166" t="s">
        <v>54</v>
      </c>
      <c r="D103" s="166" t="s">
        <v>55</v>
      </c>
      <c r="E103" s="265">
        <v>52.401016479327033</v>
      </c>
      <c r="F103" s="278">
        <f>Perfils!H$34</f>
        <v>70.264094999999998</v>
      </c>
      <c r="G103" s="271">
        <f t="shared" ref="G103:G134" si="31">E103*F103</f>
        <v>3681.9100000000003</v>
      </c>
      <c r="H103" s="268">
        <v>138.9765284815808</v>
      </c>
      <c r="I103" s="279">
        <f>Perfils!H$39</f>
        <v>70.264094999999998</v>
      </c>
      <c r="J103" s="270">
        <f t="shared" ref="J103:J134" si="32">H103*I103</f>
        <v>9765.06</v>
      </c>
      <c r="K103" s="265">
        <v>102.07987450774112</v>
      </c>
      <c r="L103" s="271">
        <f>Perfils!H$44</f>
        <v>70.264094999999998</v>
      </c>
      <c r="M103" s="271">
        <f t="shared" ref="M103:M134" si="33">K103*L103</f>
        <v>7172.55</v>
      </c>
      <c r="N103" s="268">
        <v>36.452899592601312</v>
      </c>
      <c r="O103" s="279">
        <f>Perfils!H$49</f>
        <v>70.264094999999998</v>
      </c>
      <c r="P103" s="270">
        <v>2561.33</v>
      </c>
      <c r="Q103" s="271"/>
      <c r="R103" s="272">
        <f t="shared" si="30"/>
        <v>23180.85</v>
      </c>
      <c r="S103" s="86"/>
      <c r="T103" s="86"/>
      <c r="U103" s="86"/>
      <c r="V103" s="86"/>
      <c r="W103" s="151"/>
      <c r="X103" s="86"/>
      <c r="Y103" s="86"/>
      <c r="Z103"/>
      <c r="AA103" s="86"/>
      <c r="AB103" s="86"/>
    </row>
    <row r="104" spans="1:29">
      <c r="A104" s="165" t="s">
        <v>57</v>
      </c>
      <c r="B104" s="166" t="s">
        <v>58</v>
      </c>
      <c r="C104" s="166" t="s">
        <v>59</v>
      </c>
      <c r="D104" s="166" t="s">
        <v>60</v>
      </c>
      <c r="E104" s="265">
        <v>52.401016479327033</v>
      </c>
      <c r="F104" s="278">
        <f>Perfils!H$34</f>
        <v>70.264094999999998</v>
      </c>
      <c r="G104" s="271">
        <f t="shared" si="31"/>
        <v>3681.9100000000003</v>
      </c>
      <c r="H104" s="268">
        <v>138.9765284815808</v>
      </c>
      <c r="I104" s="279">
        <f>Perfils!H$39</f>
        <v>70.264094999999998</v>
      </c>
      <c r="J104" s="270">
        <f t="shared" si="32"/>
        <v>9765.06</v>
      </c>
      <c r="K104" s="265">
        <v>0</v>
      </c>
      <c r="L104" s="271">
        <f>Perfils!H$44</f>
        <v>70.264094999999998</v>
      </c>
      <c r="M104" s="271">
        <f t="shared" si="33"/>
        <v>0</v>
      </c>
      <c r="N104" s="268">
        <v>36.452899592601312</v>
      </c>
      <c r="O104" s="279">
        <f>Perfils!H$49</f>
        <v>70.264094999999998</v>
      </c>
      <c r="P104" s="270">
        <v>2561.33</v>
      </c>
      <c r="Q104" s="271"/>
      <c r="R104" s="272">
        <f t="shared" si="30"/>
        <v>16008.3</v>
      </c>
      <c r="S104" s="86"/>
      <c r="T104" s="86"/>
      <c r="U104" s="86"/>
      <c r="V104" s="86"/>
      <c r="W104" s="276"/>
      <c r="X104" s="86"/>
      <c r="Y104" s="86"/>
      <c r="Z104"/>
      <c r="AA104" s="86"/>
      <c r="AB104" s="86"/>
    </row>
    <row r="105" spans="1:29">
      <c r="A105" s="165" t="s">
        <v>57</v>
      </c>
      <c r="B105" s="166" t="s">
        <v>58</v>
      </c>
      <c r="C105" s="166" t="s">
        <v>62</v>
      </c>
      <c r="D105" s="166" t="s">
        <v>63</v>
      </c>
      <c r="E105" s="265">
        <v>393.0075524348531</v>
      </c>
      <c r="F105" s="278">
        <f>Perfils!H$34</f>
        <v>70.264094999999998</v>
      </c>
      <c r="G105" s="271">
        <f t="shared" si="31"/>
        <v>27614.32</v>
      </c>
      <c r="H105" s="268">
        <v>1042.3242482522546</v>
      </c>
      <c r="I105" s="279">
        <f>Perfils!H$39</f>
        <v>70.264094999999998</v>
      </c>
      <c r="J105" s="270">
        <f t="shared" si="32"/>
        <v>73237.97</v>
      </c>
      <c r="K105" s="265">
        <v>170.13312417956854</v>
      </c>
      <c r="L105" s="271">
        <f>Perfils!H$44</f>
        <v>70.264094999999998</v>
      </c>
      <c r="M105" s="271">
        <f t="shared" si="33"/>
        <v>11954.25</v>
      </c>
      <c r="N105" s="268">
        <v>273.39653346421096</v>
      </c>
      <c r="O105" s="279">
        <f>Perfils!H$49</f>
        <v>70.264094999999998</v>
      </c>
      <c r="P105" s="270">
        <v>19209.96</v>
      </c>
      <c r="Q105" s="271"/>
      <c r="R105" s="272">
        <f t="shared" ref="R105" si="34">G105+J105+M105+P105</f>
        <v>132016.5</v>
      </c>
      <c r="S105" s="86"/>
      <c r="T105" s="86"/>
      <c r="U105" s="86"/>
      <c r="V105" s="86"/>
      <c r="W105" s="151"/>
      <c r="X105" s="86"/>
      <c r="Y105" s="86"/>
      <c r="Z105"/>
      <c r="AA105" s="86"/>
      <c r="AB105" s="86"/>
    </row>
    <row r="106" spans="1:29">
      <c r="A106" s="165" t="s">
        <v>65</v>
      </c>
      <c r="B106" s="166" t="s">
        <v>66</v>
      </c>
      <c r="C106" s="166" t="s">
        <v>67</v>
      </c>
      <c r="D106" s="166" t="s">
        <v>68</v>
      </c>
      <c r="E106" s="265">
        <v>104.80203295865407</v>
      </c>
      <c r="F106" s="278">
        <f>Perfils!H$34</f>
        <v>70.264094999999998</v>
      </c>
      <c r="G106" s="271">
        <f t="shared" si="31"/>
        <v>7363.8200000000006</v>
      </c>
      <c r="H106" s="268">
        <v>277.9531992833609</v>
      </c>
      <c r="I106" s="279">
        <f>Perfils!H$39</f>
        <v>70.264094999999998</v>
      </c>
      <c r="J106" s="270">
        <f t="shared" si="32"/>
        <v>19530.13</v>
      </c>
      <c r="K106" s="265">
        <v>0</v>
      </c>
      <c r="L106" s="271">
        <f>Perfils!H$44</f>
        <v>70.264094999999998</v>
      </c>
      <c r="M106" s="271">
        <f t="shared" si="33"/>
        <v>0</v>
      </c>
      <c r="N106" s="268">
        <v>72.905799185202625</v>
      </c>
      <c r="O106" s="279">
        <f>Perfils!H$49</f>
        <v>70.264094999999998</v>
      </c>
      <c r="P106" s="270">
        <v>5122.66</v>
      </c>
      <c r="Q106" s="271"/>
      <c r="R106" s="272">
        <f t="shared" si="30"/>
        <v>32016.61</v>
      </c>
      <c r="S106" s="86"/>
      <c r="T106" s="86"/>
      <c r="U106" s="86"/>
      <c r="V106" s="86"/>
      <c r="W106" s="276"/>
      <c r="X106" s="86"/>
      <c r="Y106" s="86"/>
      <c r="Z106"/>
      <c r="AA106" s="86"/>
      <c r="AB106" s="86"/>
    </row>
    <row r="107" spans="1:29">
      <c r="A107" s="165" t="s">
        <v>65</v>
      </c>
      <c r="B107" s="166" t="s">
        <v>66</v>
      </c>
      <c r="C107" s="166" t="s">
        <v>70</v>
      </c>
      <c r="D107" s="166" t="s">
        <v>71</v>
      </c>
      <c r="E107" s="265">
        <v>104.80203295865407</v>
      </c>
      <c r="F107" s="278">
        <f>Perfils!H$34</f>
        <v>70.264094999999998</v>
      </c>
      <c r="G107" s="271">
        <f t="shared" si="31"/>
        <v>7363.8200000000006</v>
      </c>
      <c r="H107" s="268">
        <v>277.9531992833609</v>
      </c>
      <c r="I107" s="279">
        <f>Perfils!H$39</f>
        <v>70.264094999999998</v>
      </c>
      <c r="J107" s="270">
        <f t="shared" si="32"/>
        <v>19530.13</v>
      </c>
      <c r="K107" s="265">
        <v>136.10649934365483</v>
      </c>
      <c r="L107" s="271">
        <f>Perfils!H$44</f>
        <v>70.264094999999998</v>
      </c>
      <c r="M107" s="271">
        <f t="shared" si="33"/>
        <v>9563.4</v>
      </c>
      <c r="N107" s="268">
        <v>72.905799185202625</v>
      </c>
      <c r="O107" s="279">
        <f>Perfils!H$49</f>
        <v>70.264094999999998</v>
      </c>
      <c r="P107" s="270">
        <v>5122.66</v>
      </c>
      <c r="Q107" s="271"/>
      <c r="R107" s="272">
        <f t="shared" si="30"/>
        <v>41580.009999999995</v>
      </c>
      <c r="S107" s="86"/>
      <c r="T107" s="86"/>
      <c r="U107" s="86"/>
      <c r="V107" s="86"/>
      <c r="W107" s="151"/>
      <c r="X107" s="86"/>
      <c r="Y107" s="86"/>
      <c r="Z107"/>
      <c r="AA107" s="86"/>
      <c r="AB107" s="86"/>
    </row>
    <row r="108" spans="1:29">
      <c r="A108" s="165" t="s">
        <v>65</v>
      </c>
      <c r="B108" s="166" t="s">
        <v>66</v>
      </c>
      <c r="C108" s="166" t="s">
        <v>73</v>
      </c>
      <c r="D108" s="166" t="s">
        <v>74</v>
      </c>
      <c r="E108" s="265">
        <v>52.401016479327033</v>
      </c>
      <c r="F108" s="278">
        <f>Perfils!H$34</f>
        <v>70.264094999999998</v>
      </c>
      <c r="G108" s="271">
        <f t="shared" si="31"/>
        <v>3681.9100000000003</v>
      </c>
      <c r="H108" s="268">
        <v>138.9765284815808</v>
      </c>
      <c r="I108" s="279">
        <f>Perfils!H$39</f>
        <v>70.264094999999998</v>
      </c>
      <c r="J108" s="270">
        <f t="shared" si="32"/>
        <v>9765.06</v>
      </c>
      <c r="K108" s="265">
        <v>136.10649934365483</v>
      </c>
      <c r="L108" s="271">
        <f>Perfils!H$44</f>
        <v>70.264094999999998</v>
      </c>
      <c r="M108" s="271">
        <f t="shared" si="33"/>
        <v>9563.4</v>
      </c>
      <c r="N108" s="268">
        <v>36.452899592601312</v>
      </c>
      <c r="O108" s="279">
        <f>Perfils!H$49</f>
        <v>70.264094999999998</v>
      </c>
      <c r="P108" s="270">
        <v>2561.33</v>
      </c>
      <c r="Q108" s="271"/>
      <c r="R108" s="272">
        <f t="shared" si="30"/>
        <v>25571.699999999997</v>
      </c>
      <c r="S108" s="86"/>
      <c r="T108" s="86"/>
      <c r="U108" s="86"/>
      <c r="V108" s="86"/>
      <c r="W108" s="276"/>
      <c r="X108" s="86"/>
      <c r="Y108" s="86"/>
      <c r="Z108"/>
      <c r="AA108" s="86"/>
      <c r="AB108" s="86"/>
    </row>
    <row r="109" spans="1:29">
      <c r="A109" s="165" t="s">
        <v>65</v>
      </c>
      <c r="B109" s="166" t="s">
        <v>66</v>
      </c>
      <c r="C109" s="166" t="s">
        <v>76</v>
      </c>
      <c r="D109" s="166" t="s">
        <v>77</v>
      </c>
      <c r="E109" s="265">
        <v>52.401016479327033</v>
      </c>
      <c r="F109" s="278">
        <f>Perfils!H$34</f>
        <v>70.264094999999998</v>
      </c>
      <c r="G109" s="271">
        <f t="shared" si="31"/>
        <v>3681.9100000000003</v>
      </c>
      <c r="H109" s="268">
        <v>138.9765284815808</v>
      </c>
      <c r="I109" s="279">
        <f>Perfils!H$39</f>
        <v>70.264094999999998</v>
      </c>
      <c r="J109" s="270">
        <f t="shared" si="32"/>
        <v>9765.06</v>
      </c>
      <c r="K109" s="265">
        <v>0</v>
      </c>
      <c r="L109" s="271">
        <f>Perfils!H$44</f>
        <v>70.264094999999998</v>
      </c>
      <c r="M109" s="271">
        <f t="shared" si="33"/>
        <v>0</v>
      </c>
      <c r="N109" s="268">
        <v>36.452899592601312</v>
      </c>
      <c r="O109" s="279">
        <f>Perfils!H$49</f>
        <v>70.264094999999998</v>
      </c>
      <c r="P109" s="270">
        <v>2561.33</v>
      </c>
      <c r="Q109" s="271"/>
      <c r="R109" s="272">
        <f t="shared" si="30"/>
        <v>16008.3</v>
      </c>
      <c r="S109" s="86"/>
      <c r="T109" s="86"/>
      <c r="U109" s="86"/>
      <c r="V109" s="86"/>
      <c r="W109" s="151"/>
      <c r="X109" s="86"/>
      <c r="Y109" s="86"/>
      <c r="Z109"/>
      <c r="AA109" s="86"/>
      <c r="AB109" s="86"/>
    </row>
    <row r="110" spans="1:29">
      <c r="A110" s="165" t="s">
        <v>65</v>
      </c>
      <c r="B110" s="166" t="s">
        <v>66</v>
      </c>
      <c r="C110" s="166" t="s">
        <v>79</v>
      </c>
      <c r="D110" s="166" t="s">
        <v>80</v>
      </c>
      <c r="E110" s="265">
        <v>52.401016479327033</v>
      </c>
      <c r="F110" s="278">
        <f>Perfils!H$34</f>
        <v>70.264094999999998</v>
      </c>
      <c r="G110" s="271">
        <f t="shared" si="31"/>
        <v>3681.9100000000003</v>
      </c>
      <c r="H110" s="268">
        <v>138.9765284815808</v>
      </c>
      <c r="I110" s="279">
        <f>Perfils!H$39</f>
        <v>70.264094999999998</v>
      </c>
      <c r="J110" s="270">
        <f t="shared" si="32"/>
        <v>9765.06</v>
      </c>
      <c r="K110" s="265">
        <v>0</v>
      </c>
      <c r="L110" s="271">
        <f>Perfils!H$44</f>
        <v>70.264094999999998</v>
      </c>
      <c r="M110" s="271">
        <f t="shared" si="33"/>
        <v>0</v>
      </c>
      <c r="N110" s="268">
        <v>36.452899592601312</v>
      </c>
      <c r="O110" s="279">
        <f>Perfils!H$49</f>
        <v>70.264094999999998</v>
      </c>
      <c r="P110" s="270">
        <v>2561.33</v>
      </c>
      <c r="Q110" s="271"/>
      <c r="R110" s="272">
        <f t="shared" si="30"/>
        <v>16008.3</v>
      </c>
      <c r="S110" s="86"/>
      <c r="T110" s="86"/>
      <c r="U110" s="86"/>
      <c r="V110" s="86"/>
      <c r="W110" s="276"/>
      <c r="X110" s="86"/>
      <c r="Y110" s="86"/>
      <c r="Z110"/>
      <c r="AA110" s="86"/>
      <c r="AB110" s="86"/>
    </row>
    <row r="111" spans="1:29">
      <c r="A111" s="165" t="s">
        <v>65</v>
      </c>
      <c r="B111" s="166" t="s">
        <v>66</v>
      </c>
      <c r="C111" s="166" t="s">
        <v>82</v>
      </c>
      <c r="D111" s="166" t="s">
        <v>83</v>
      </c>
      <c r="E111" s="265">
        <v>52.401016479327033</v>
      </c>
      <c r="F111" s="278">
        <f>Perfils!H$34</f>
        <v>70.264094999999998</v>
      </c>
      <c r="G111" s="271">
        <f t="shared" si="31"/>
        <v>3681.9100000000003</v>
      </c>
      <c r="H111" s="268">
        <v>138.9765284815808</v>
      </c>
      <c r="I111" s="279">
        <f>Perfils!H$39</f>
        <v>70.264094999999998</v>
      </c>
      <c r="J111" s="270">
        <f t="shared" si="32"/>
        <v>9765.06</v>
      </c>
      <c r="K111" s="265">
        <v>0</v>
      </c>
      <c r="L111" s="271">
        <f>Perfils!H$44</f>
        <v>70.264094999999998</v>
      </c>
      <c r="M111" s="271">
        <f t="shared" si="33"/>
        <v>0</v>
      </c>
      <c r="N111" s="268">
        <v>36.452899592601312</v>
      </c>
      <c r="O111" s="279">
        <f>Perfils!H$49</f>
        <v>70.264094999999998</v>
      </c>
      <c r="P111" s="270">
        <v>2561.33</v>
      </c>
      <c r="Q111" s="271"/>
      <c r="R111" s="272">
        <f t="shared" si="30"/>
        <v>16008.3</v>
      </c>
      <c r="S111" s="86"/>
      <c r="T111" s="86"/>
      <c r="U111" s="86"/>
      <c r="V111" s="86"/>
      <c r="W111" s="151"/>
      <c r="X111" s="86"/>
      <c r="Y111" s="86"/>
      <c r="Z111"/>
      <c r="AA111" s="86"/>
      <c r="AB111" s="86"/>
    </row>
    <row r="112" spans="1:29">
      <c r="A112" s="165" t="s">
        <v>65</v>
      </c>
      <c r="B112" s="166" t="s">
        <v>66</v>
      </c>
      <c r="C112" s="166" t="s">
        <v>84</v>
      </c>
      <c r="D112" s="166" t="s">
        <v>85</v>
      </c>
      <c r="E112" s="265">
        <v>131.00247003821798</v>
      </c>
      <c r="F112" s="278">
        <f>Perfils!H$34</f>
        <v>70.264094999999998</v>
      </c>
      <c r="G112" s="271">
        <f t="shared" si="31"/>
        <v>9204.7700000000023</v>
      </c>
      <c r="H112" s="268">
        <v>347.44146352415129</v>
      </c>
      <c r="I112" s="279">
        <f>Perfils!H$39</f>
        <v>70.264094999999998</v>
      </c>
      <c r="J112" s="270">
        <f t="shared" si="32"/>
        <v>24412.66</v>
      </c>
      <c r="K112" s="265">
        <v>510.39937253870562</v>
      </c>
      <c r="L112" s="271">
        <f>Perfils!H$44</f>
        <v>70.264094999999998</v>
      </c>
      <c r="M112" s="271">
        <f t="shared" si="33"/>
        <v>35862.75</v>
      </c>
      <c r="N112" s="268">
        <v>91.132177821403658</v>
      </c>
      <c r="O112" s="279">
        <f>Perfils!H$49</f>
        <v>70.264094999999998</v>
      </c>
      <c r="P112" s="270">
        <v>6403.32</v>
      </c>
      <c r="Q112" s="271"/>
      <c r="R112" s="272">
        <f t="shared" si="30"/>
        <v>75883.5</v>
      </c>
      <c r="S112" s="86"/>
      <c r="T112" s="86"/>
      <c r="U112" s="86"/>
      <c r="V112" s="86"/>
      <c r="W112" s="276"/>
      <c r="X112" s="86"/>
      <c r="Y112" s="86"/>
      <c r="Z112"/>
      <c r="AA112" s="86"/>
      <c r="AB112" s="86"/>
    </row>
    <row r="113" spans="1:28">
      <c r="A113" s="165" t="s">
        <v>87</v>
      </c>
      <c r="B113" s="166" t="s">
        <v>66</v>
      </c>
      <c r="C113" s="166" t="s">
        <v>88</v>
      </c>
      <c r="D113" s="166" t="s">
        <v>89</v>
      </c>
      <c r="E113" s="265">
        <v>52.401016479327033</v>
      </c>
      <c r="F113" s="278">
        <f>Perfils!H$34</f>
        <v>70.264094999999998</v>
      </c>
      <c r="G113" s="271">
        <f t="shared" si="31"/>
        <v>3681.9100000000003</v>
      </c>
      <c r="H113" s="268">
        <v>138.9765284815808</v>
      </c>
      <c r="I113" s="279">
        <f>Perfils!H$39</f>
        <v>70.264094999999998</v>
      </c>
      <c r="J113" s="270">
        <f t="shared" si="32"/>
        <v>9765.06</v>
      </c>
      <c r="K113" s="265">
        <v>170.13312417956854</v>
      </c>
      <c r="L113" s="271">
        <f>Perfils!H$44</f>
        <v>70.264094999999998</v>
      </c>
      <c r="M113" s="271">
        <f t="shared" si="33"/>
        <v>11954.25</v>
      </c>
      <c r="N113" s="268">
        <v>36.452899592601312</v>
      </c>
      <c r="O113" s="279">
        <f>Perfils!H$49</f>
        <v>70.264094999999998</v>
      </c>
      <c r="P113" s="270">
        <v>2561.33</v>
      </c>
      <c r="Q113" s="271"/>
      <c r="R113" s="272">
        <f t="shared" si="30"/>
        <v>27962.550000000003</v>
      </c>
      <c r="S113" s="86"/>
      <c r="T113" s="86"/>
      <c r="U113" s="86"/>
      <c r="V113" s="86"/>
      <c r="W113" s="151"/>
      <c r="X113" s="86"/>
      <c r="Y113" s="86"/>
      <c r="Z113"/>
      <c r="AA113" s="86"/>
      <c r="AB113" s="86"/>
    </row>
    <row r="114" spans="1:28">
      <c r="A114" s="165" t="s">
        <v>87</v>
      </c>
      <c r="B114" s="166" t="s">
        <v>90</v>
      </c>
      <c r="C114" s="166" t="s">
        <v>91</v>
      </c>
      <c r="D114" s="166" t="s">
        <v>92</v>
      </c>
      <c r="E114" s="265">
        <v>262.00508239663515</v>
      </c>
      <c r="F114" s="278">
        <f>Perfils!H$34</f>
        <v>70.264094999999998</v>
      </c>
      <c r="G114" s="271">
        <f t="shared" si="31"/>
        <v>18409.55</v>
      </c>
      <c r="H114" s="268">
        <v>694.88292704830258</v>
      </c>
      <c r="I114" s="279">
        <f>Perfils!H$39</f>
        <v>70.264094999999998</v>
      </c>
      <c r="J114" s="270">
        <f t="shared" si="32"/>
        <v>48825.32</v>
      </c>
      <c r="K114" s="265">
        <v>330.61266924451246</v>
      </c>
      <c r="L114" s="271">
        <f>Perfils!H$44</f>
        <v>70.264094999999998</v>
      </c>
      <c r="M114" s="271">
        <f t="shared" si="33"/>
        <v>23230.2</v>
      </c>
      <c r="N114" s="268">
        <v>182.26435564280732</v>
      </c>
      <c r="O114" s="279">
        <f>Perfils!H$49</f>
        <v>70.264094999999998</v>
      </c>
      <c r="P114" s="270">
        <v>12806.64</v>
      </c>
      <c r="Q114" s="271"/>
      <c r="R114" s="272">
        <f t="shared" si="30"/>
        <v>103271.70999999999</v>
      </c>
      <c r="S114" s="86"/>
      <c r="T114" s="86"/>
      <c r="U114" s="86"/>
      <c r="V114" s="86"/>
      <c r="W114" s="276"/>
      <c r="X114" s="86"/>
      <c r="Y114" s="86"/>
      <c r="Z114"/>
      <c r="AA114" s="86"/>
      <c r="AB114" s="86"/>
    </row>
    <row r="115" spans="1:28">
      <c r="A115" s="165" t="s">
        <v>94</v>
      </c>
      <c r="B115" s="166" t="s">
        <v>95</v>
      </c>
      <c r="C115" s="166" t="s">
        <v>96</v>
      </c>
      <c r="D115" s="166" t="s">
        <v>97</v>
      </c>
      <c r="E115" s="265">
        <v>497.80944307330793</v>
      </c>
      <c r="F115" s="278">
        <f>Perfils!H$34</f>
        <v>70.264094999999998</v>
      </c>
      <c r="G115" s="271">
        <f t="shared" si="31"/>
        <v>34978.129999999997</v>
      </c>
      <c r="H115" s="268">
        <v>1320.2774475356157</v>
      </c>
      <c r="I115" s="279">
        <f>Perfils!H$39</f>
        <v>70.264094999999998</v>
      </c>
      <c r="J115" s="270">
        <f t="shared" si="32"/>
        <v>92768.10000000002</v>
      </c>
      <c r="K115" s="265">
        <v>1020.7987450774112</v>
      </c>
      <c r="L115" s="271">
        <f>Perfils!H$44</f>
        <v>70.264094999999998</v>
      </c>
      <c r="M115" s="271">
        <f t="shared" si="33"/>
        <v>71725.5</v>
      </c>
      <c r="N115" s="268">
        <v>346.30233264941359</v>
      </c>
      <c r="O115" s="279">
        <f>Perfils!H$49</f>
        <v>70.264094999999998</v>
      </c>
      <c r="P115" s="270">
        <v>24332.62</v>
      </c>
      <c r="Q115" s="271"/>
      <c r="R115" s="272">
        <f t="shared" si="30"/>
        <v>223804.35</v>
      </c>
      <c r="S115" s="86"/>
      <c r="T115" s="86"/>
      <c r="U115" s="86"/>
      <c r="V115" s="86"/>
      <c r="W115" s="151"/>
      <c r="X115" s="86"/>
      <c r="Y115" s="86"/>
      <c r="Z115"/>
      <c r="AA115" s="86"/>
      <c r="AB115" s="86"/>
    </row>
    <row r="116" spans="1:28">
      <c r="A116" s="165" t="s">
        <v>99</v>
      </c>
      <c r="B116" s="166" t="s">
        <v>100</v>
      </c>
      <c r="C116" s="166" t="s">
        <v>101</v>
      </c>
      <c r="D116" s="166" t="s">
        <v>102</v>
      </c>
      <c r="E116" s="265">
        <v>52.401016479327033</v>
      </c>
      <c r="F116" s="278">
        <f>Perfils!H$34</f>
        <v>70.264094999999998</v>
      </c>
      <c r="G116" s="271">
        <f t="shared" si="31"/>
        <v>3681.9100000000003</v>
      </c>
      <c r="H116" s="268">
        <v>138.9765284815808</v>
      </c>
      <c r="I116" s="279">
        <f>Perfils!H$39</f>
        <v>70.264094999999998</v>
      </c>
      <c r="J116" s="270">
        <f t="shared" si="32"/>
        <v>9765.06</v>
      </c>
      <c r="K116" s="265">
        <v>0</v>
      </c>
      <c r="L116" s="271">
        <f>Perfils!H$44</f>
        <v>70.264094999999998</v>
      </c>
      <c r="M116" s="271">
        <f t="shared" si="33"/>
        <v>0</v>
      </c>
      <c r="N116" s="268">
        <v>36.452899592601312</v>
      </c>
      <c r="O116" s="279">
        <f>Perfils!H$49</f>
        <v>70.264094999999998</v>
      </c>
      <c r="P116" s="270">
        <v>2561.33</v>
      </c>
      <c r="Q116" s="271"/>
      <c r="R116" s="272">
        <f t="shared" si="30"/>
        <v>16008.3</v>
      </c>
      <c r="S116" s="86"/>
      <c r="T116" s="86"/>
      <c r="U116" s="86"/>
      <c r="V116" s="86"/>
      <c r="W116" s="276"/>
      <c r="X116" s="86"/>
      <c r="Y116" s="86"/>
      <c r="Z116"/>
      <c r="AA116" s="86"/>
      <c r="AB116" s="86"/>
    </row>
    <row r="117" spans="1:28">
      <c r="A117" s="165" t="s">
        <v>99</v>
      </c>
      <c r="B117" s="166" t="s">
        <v>100</v>
      </c>
      <c r="C117" s="166" t="s">
        <v>103</v>
      </c>
      <c r="D117" s="166" t="s">
        <v>104</v>
      </c>
      <c r="E117" s="265">
        <v>52.401016479327033</v>
      </c>
      <c r="F117" s="278">
        <f>Perfils!H$34</f>
        <v>70.264094999999998</v>
      </c>
      <c r="G117" s="271">
        <f t="shared" si="31"/>
        <v>3681.9100000000003</v>
      </c>
      <c r="H117" s="268">
        <v>138.9765284815808</v>
      </c>
      <c r="I117" s="279">
        <f>Perfils!H$39</f>
        <v>70.264094999999998</v>
      </c>
      <c r="J117" s="270">
        <f t="shared" si="32"/>
        <v>9765.06</v>
      </c>
      <c r="K117" s="265">
        <v>197.94604911655094</v>
      </c>
      <c r="L117" s="271">
        <f>Perfils!H$44</f>
        <v>70.264094999999998</v>
      </c>
      <c r="M117" s="271">
        <f t="shared" si="33"/>
        <v>13908.5</v>
      </c>
      <c r="N117" s="268">
        <v>36.452899592601312</v>
      </c>
      <c r="O117" s="279">
        <f>Perfils!H$49</f>
        <v>70.264094999999998</v>
      </c>
      <c r="P117" s="270">
        <v>2561.33</v>
      </c>
      <c r="Q117" s="271"/>
      <c r="R117" s="272">
        <f t="shared" si="30"/>
        <v>29916.800000000003</v>
      </c>
      <c r="S117" s="86"/>
      <c r="T117" s="86"/>
      <c r="U117" s="86"/>
      <c r="V117" s="86"/>
      <c r="W117" s="151"/>
      <c r="X117" s="86"/>
      <c r="Y117" s="86"/>
      <c r="Z117"/>
      <c r="AA117" s="86"/>
      <c r="AB117" s="86"/>
    </row>
    <row r="118" spans="1:28">
      <c r="A118" s="165" t="s">
        <v>105</v>
      </c>
      <c r="B118" s="166" t="s">
        <v>81</v>
      </c>
      <c r="C118" s="166" t="s">
        <v>106</v>
      </c>
      <c r="D118" s="166" t="s">
        <v>107</v>
      </c>
      <c r="E118" s="265">
        <v>157.20304943798109</v>
      </c>
      <c r="F118" s="278">
        <f>Perfils!H$34</f>
        <v>70.264094999999998</v>
      </c>
      <c r="G118" s="271">
        <f t="shared" si="31"/>
        <v>11045.73</v>
      </c>
      <c r="H118" s="268">
        <v>416.92972776494167</v>
      </c>
      <c r="I118" s="279">
        <f>Perfils!H$39</f>
        <v>70.264094999999998</v>
      </c>
      <c r="J118" s="270">
        <f t="shared" si="32"/>
        <v>29295.19</v>
      </c>
      <c r="K118" s="265">
        <v>340.26624835913708</v>
      </c>
      <c r="L118" s="271">
        <f>Perfils!H$44</f>
        <v>70.264094999999998</v>
      </c>
      <c r="M118" s="271">
        <f t="shared" si="33"/>
        <v>23908.5</v>
      </c>
      <c r="N118" s="268">
        <v>109.35855645760469</v>
      </c>
      <c r="O118" s="279">
        <f>Perfils!H$49</f>
        <v>70.264094999999998</v>
      </c>
      <c r="P118" s="270">
        <v>7683.98</v>
      </c>
      <c r="Q118" s="271"/>
      <c r="R118" s="272">
        <f t="shared" si="30"/>
        <v>71933.399999999994</v>
      </c>
      <c r="S118" s="86"/>
      <c r="T118" s="86"/>
      <c r="U118" s="86"/>
      <c r="V118" s="86"/>
      <c r="W118" s="55"/>
      <c r="X118" s="55"/>
      <c r="Y118" s="86"/>
      <c r="Z118" s="86"/>
      <c r="AA118" s="86"/>
    </row>
    <row r="119" spans="1:28">
      <c r="A119" s="165" t="s">
        <v>108</v>
      </c>
      <c r="B119" s="166" t="s">
        <v>53</v>
      </c>
      <c r="C119" s="166" t="s">
        <v>109</v>
      </c>
      <c r="D119" s="166" t="s">
        <v>110</v>
      </c>
      <c r="E119" s="265">
        <v>52.401016479327033</v>
      </c>
      <c r="F119" s="278">
        <f>Perfils!H$34</f>
        <v>70.264094999999998</v>
      </c>
      <c r="G119" s="271">
        <f t="shared" si="31"/>
        <v>3681.9100000000003</v>
      </c>
      <c r="H119" s="268">
        <v>138.9765284815808</v>
      </c>
      <c r="I119" s="279">
        <f>Perfils!H$39</f>
        <v>70.264094999999998</v>
      </c>
      <c r="J119" s="270">
        <f t="shared" si="32"/>
        <v>9765.06</v>
      </c>
      <c r="K119" s="265">
        <v>0</v>
      </c>
      <c r="L119" s="271">
        <f>Perfils!H$44</f>
        <v>70.264094999999998</v>
      </c>
      <c r="M119" s="271">
        <f t="shared" si="33"/>
        <v>0</v>
      </c>
      <c r="N119" s="268">
        <v>36.452899592601312</v>
      </c>
      <c r="O119" s="279">
        <f>Perfils!H$49</f>
        <v>70.264094999999998</v>
      </c>
      <c r="P119" s="270">
        <v>2561.33</v>
      </c>
      <c r="Q119" s="271"/>
      <c r="R119" s="272">
        <f>G119+J119+M119+P119</f>
        <v>16008.3</v>
      </c>
      <c r="S119" s="86"/>
      <c r="T119" s="86"/>
      <c r="U119" s="86"/>
      <c r="V119" s="86"/>
      <c r="W119" s="55"/>
      <c r="X119" s="55"/>
      <c r="Y119" s="86"/>
      <c r="Z119" s="86"/>
      <c r="AA119" s="86"/>
    </row>
    <row r="120" spans="1:28">
      <c r="A120" s="165" t="s">
        <v>108</v>
      </c>
      <c r="B120" s="166" t="s">
        <v>53</v>
      </c>
      <c r="C120" s="166" t="s">
        <v>112</v>
      </c>
      <c r="D120" s="166" t="s">
        <v>113</v>
      </c>
      <c r="E120" s="265">
        <v>52.401016479327033</v>
      </c>
      <c r="F120" s="278">
        <f>Perfils!H$34</f>
        <v>70.264094999999998</v>
      </c>
      <c r="G120" s="271">
        <f t="shared" si="31"/>
        <v>3681.9100000000003</v>
      </c>
      <c r="H120" s="268">
        <v>138.9765284815808</v>
      </c>
      <c r="I120" s="279">
        <f>Perfils!H$39</f>
        <v>70.264094999999998</v>
      </c>
      <c r="J120" s="270">
        <f t="shared" si="32"/>
        <v>9765.06</v>
      </c>
      <c r="K120" s="265">
        <v>0</v>
      </c>
      <c r="L120" s="271">
        <f>Perfils!H$44</f>
        <v>70.264094999999998</v>
      </c>
      <c r="M120" s="271">
        <f t="shared" si="33"/>
        <v>0</v>
      </c>
      <c r="N120" s="268">
        <v>36.452899592601312</v>
      </c>
      <c r="O120" s="279">
        <f>Perfils!H$49</f>
        <v>70.264094999999998</v>
      </c>
      <c r="P120" s="270">
        <v>2561.33</v>
      </c>
      <c r="Q120" s="271"/>
      <c r="R120" s="272">
        <f t="shared" ref="R120:R134" si="35">G120+J120+M120+P120</f>
        <v>16008.3</v>
      </c>
      <c r="S120" s="86"/>
      <c r="T120" s="86"/>
      <c r="U120" s="86"/>
      <c r="V120" s="86"/>
      <c r="W120" s="55"/>
      <c r="X120" s="55"/>
      <c r="Y120" s="86"/>
      <c r="Z120" s="86"/>
      <c r="AA120" s="86"/>
    </row>
    <row r="121" spans="1:28">
      <c r="A121" s="165" t="s">
        <v>108</v>
      </c>
      <c r="B121" s="166" t="s">
        <v>53</v>
      </c>
      <c r="C121" s="166" t="s">
        <v>114</v>
      </c>
      <c r="D121" s="166" t="s">
        <v>115</v>
      </c>
      <c r="E121" s="265">
        <v>26.200579399763139</v>
      </c>
      <c r="F121" s="278">
        <f>Perfils!H$34</f>
        <v>70.264094999999998</v>
      </c>
      <c r="G121" s="271">
        <f t="shared" si="31"/>
        <v>1840.96</v>
      </c>
      <c r="H121" s="268">
        <v>69.4882642407904</v>
      </c>
      <c r="I121" s="279">
        <f>Perfils!H$39</f>
        <v>70.264094999999998</v>
      </c>
      <c r="J121" s="270">
        <f t="shared" si="32"/>
        <v>4882.53</v>
      </c>
      <c r="K121" s="265">
        <v>0</v>
      </c>
      <c r="L121" s="271">
        <f>Perfils!H$44</f>
        <v>70.264094999999998</v>
      </c>
      <c r="M121" s="271">
        <f t="shared" si="33"/>
        <v>0</v>
      </c>
      <c r="N121" s="268">
        <v>18.226378636201037</v>
      </c>
      <c r="O121" s="279">
        <f>Perfils!H$49</f>
        <v>70.264094999999998</v>
      </c>
      <c r="P121" s="270">
        <v>1280.6600000000001</v>
      </c>
      <c r="Q121" s="271"/>
      <c r="R121" s="272">
        <f t="shared" si="35"/>
        <v>8004.15</v>
      </c>
      <c r="S121" s="86"/>
      <c r="T121" s="86"/>
      <c r="U121" s="86"/>
      <c r="V121" s="86"/>
      <c r="W121" s="55"/>
      <c r="X121" s="55"/>
      <c r="Y121" s="86"/>
      <c r="Z121" s="86"/>
      <c r="AA121" s="86"/>
    </row>
    <row r="122" spans="1:28">
      <c r="A122" s="165" t="s">
        <v>116</v>
      </c>
      <c r="B122" s="166" t="s">
        <v>78</v>
      </c>
      <c r="C122" s="166" t="s">
        <v>117</v>
      </c>
      <c r="D122" s="166" t="s">
        <v>118</v>
      </c>
      <c r="E122" s="265">
        <v>52.401016479327033</v>
      </c>
      <c r="F122" s="278">
        <f>Perfils!H$34</f>
        <v>70.264094999999998</v>
      </c>
      <c r="G122" s="271">
        <f t="shared" si="31"/>
        <v>3681.9100000000003</v>
      </c>
      <c r="H122" s="268">
        <v>138.9765284815808</v>
      </c>
      <c r="I122" s="279">
        <f>Perfils!H$39</f>
        <v>70.264094999999998</v>
      </c>
      <c r="J122" s="270">
        <f t="shared" si="32"/>
        <v>9765.06</v>
      </c>
      <c r="K122" s="265">
        <v>0</v>
      </c>
      <c r="L122" s="271">
        <f>Perfils!H$44</f>
        <v>70.264094999999998</v>
      </c>
      <c r="M122" s="271">
        <f t="shared" si="33"/>
        <v>0</v>
      </c>
      <c r="N122" s="268">
        <v>36.452899592601312</v>
      </c>
      <c r="O122" s="279">
        <f>Perfils!H$49</f>
        <v>70.264094999999998</v>
      </c>
      <c r="P122" s="270">
        <v>2561.33</v>
      </c>
      <c r="Q122" s="271"/>
      <c r="R122" s="272">
        <f t="shared" si="35"/>
        <v>16008.3</v>
      </c>
      <c r="S122" s="86"/>
      <c r="T122" s="86"/>
      <c r="U122" s="86"/>
      <c r="V122" s="86"/>
      <c r="W122" s="55"/>
      <c r="X122" s="55"/>
      <c r="Y122" s="86"/>
      <c r="Z122" s="86"/>
      <c r="AA122" s="86"/>
      <c r="AB122" s="86"/>
    </row>
    <row r="123" spans="1:28">
      <c r="A123" s="165" t="s">
        <v>116</v>
      </c>
      <c r="B123" s="166" t="s">
        <v>78</v>
      </c>
      <c r="C123" s="166" t="s">
        <v>120</v>
      </c>
      <c r="D123" s="166" t="s">
        <v>121</v>
      </c>
      <c r="E123" s="265">
        <v>52.401016479327033</v>
      </c>
      <c r="F123" s="278">
        <f>Perfils!H$34</f>
        <v>70.264094999999998</v>
      </c>
      <c r="G123" s="271">
        <f t="shared" si="31"/>
        <v>3681.9100000000003</v>
      </c>
      <c r="H123" s="268">
        <v>138.9765284815808</v>
      </c>
      <c r="I123" s="279">
        <f>Perfils!H$39</f>
        <v>70.264094999999998</v>
      </c>
      <c r="J123" s="270">
        <f t="shared" si="32"/>
        <v>9765.06</v>
      </c>
      <c r="K123" s="265">
        <v>0</v>
      </c>
      <c r="L123" s="271">
        <f>Perfils!H$44</f>
        <v>70.264094999999998</v>
      </c>
      <c r="M123" s="271">
        <f t="shared" si="33"/>
        <v>0</v>
      </c>
      <c r="N123" s="268">
        <v>36.452899592601312</v>
      </c>
      <c r="O123" s="279">
        <f>Perfils!H$49</f>
        <v>70.264094999999998</v>
      </c>
      <c r="P123" s="270">
        <v>2561.33</v>
      </c>
      <c r="Q123" s="271"/>
      <c r="R123" s="272">
        <f t="shared" si="35"/>
        <v>16008.3</v>
      </c>
      <c r="S123" s="86"/>
      <c r="T123" s="86"/>
      <c r="U123" s="86"/>
      <c r="V123" s="86"/>
      <c r="W123" s="55"/>
      <c r="X123" s="55"/>
      <c r="Y123" s="86"/>
      <c r="Z123" s="86"/>
      <c r="AA123" s="86"/>
      <c r="AB123" s="86"/>
    </row>
    <row r="124" spans="1:28">
      <c r="A124" s="165" t="s">
        <v>116</v>
      </c>
      <c r="B124" s="166" t="s">
        <v>78</v>
      </c>
      <c r="C124" s="166" t="s">
        <v>122</v>
      </c>
      <c r="D124" s="166" t="s">
        <v>123</v>
      </c>
      <c r="E124" s="265">
        <v>52.401016479327033</v>
      </c>
      <c r="F124" s="278">
        <f>Perfils!H$34</f>
        <v>70.264094999999998</v>
      </c>
      <c r="G124" s="271">
        <f t="shared" si="31"/>
        <v>3681.9100000000003</v>
      </c>
      <c r="H124" s="268">
        <v>138.9765284815808</v>
      </c>
      <c r="I124" s="279">
        <f>Perfils!H$39</f>
        <v>70.264094999999998</v>
      </c>
      <c r="J124" s="270">
        <f t="shared" si="32"/>
        <v>9765.06</v>
      </c>
      <c r="K124" s="265">
        <v>0</v>
      </c>
      <c r="L124" s="271">
        <f>Perfils!H$44</f>
        <v>70.264094999999998</v>
      </c>
      <c r="M124" s="271">
        <f t="shared" si="33"/>
        <v>0</v>
      </c>
      <c r="N124" s="268">
        <v>36.452899592601312</v>
      </c>
      <c r="O124" s="279">
        <f>Perfils!H$49</f>
        <v>70.264094999999998</v>
      </c>
      <c r="P124" s="270">
        <v>2561.33</v>
      </c>
      <c r="Q124" s="271"/>
      <c r="R124" s="272">
        <f t="shared" si="35"/>
        <v>16008.3</v>
      </c>
      <c r="S124" s="86"/>
      <c r="T124" s="86"/>
      <c r="U124" s="86"/>
      <c r="V124" s="86"/>
      <c r="W124" s="55"/>
      <c r="X124" s="55"/>
      <c r="Y124" s="86"/>
      <c r="Z124" s="86"/>
      <c r="AA124" s="86"/>
      <c r="AB124" s="86"/>
    </row>
    <row r="125" spans="1:28">
      <c r="A125" s="165" t="s">
        <v>124</v>
      </c>
      <c r="B125" s="166" t="s">
        <v>75</v>
      </c>
      <c r="C125" s="166" t="s">
        <v>125</v>
      </c>
      <c r="D125" s="166" t="s">
        <v>126</v>
      </c>
      <c r="E125" s="265">
        <v>52.401016479327033</v>
      </c>
      <c r="F125" s="278">
        <f>Perfils!H$34</f>
        <v>70.264094999999998</v>
      </c>
      <c r="G125" s="271">
        <f t="shared" si="31"/>
        <v>3681.9100000000003</v>
      </c>
      <c r="H125" s="268">
        <v>138.9765284815808</v>
      </c>
      <c r="I125" s="279">
        <f>Perfils!H$39</f>
        <v>70.264094999999998</v>
      </c>
      <c r="J125" s="270">
        <f t="shared" si="32"/>
        <v>9765.06</v>
      </c>
      <c r="K125" s="265">
        <v>145.76007845827945</v>
      </c>
      <c r="L125" s="271">
        <f>Perfils!H$44</f>
        <v>70.264094999999998</v>
      </c>
      <c r="M125" s="271">
        <f t="shared" si="33"/>
        <v>10241.700000000001</v>
      </c>
      <c r="N125" s="268">
        <v>36.452899592601312</v>
      </c>
      <c r="O125" s="279">
        <f>Perfils!H$49</f>
        <v>70.264094999999998</v>
      </c>
      <c r="P125" s="270">
        <v>2561.33</v>
      </c>
      <c r="Q125" s="271"/>
      <c r="R125" s="272">
        <f t="shared" si="35"/>
        <v>26250</v>
      </c>
      <c r="S125" s="86">
        <f>35000/12*9</f>
        <v>26250</v>
      </c>
      <c r="T125" s="151">
        <f>S125-R125</f>
        <v>0</v>
      </c>
      <c r="U125" s="86"/>
      <c r="V125" s="86"/>
      <c r="W125" s="55"/>
      <c r="X125" s="55"/>
      <c r="Y125" s="86"/>
      <c r="Z125" s="86"/>
      <c r="AA125" s="86"/>
      <c r="AB125" s="86"/>
    </row>
    <row r="126" spans="1:28">
      <c r="A126" s="165" t="s">
        <v>127</v>
      </c>
      <c r="B126" s="166" t="s">
        <v>56</v>
      </c>
      <c r="C126" s="166" t="s">
        <v>128</v>
      </c>
      <c r="D126" s="166" t="s">
        <v>129</v>
      </c>
      <c r="E126" s="265">
        <v>104.80203295865407</v>
      </c>
      <c r="F126" s="278">
        <f>Perfils!H$34</f>
        <v>70.264094999999998</v>
      </c>
      <c r="G126" s="271">
        <f t="shared" si="31"/>
        <v>7363.8200000000006</v>
      </c>
      <c r="H126" s="268">
        <v>277.9531992833609</v>
      </c>
      <c r="I126" s="279">
        <f>Perfils!H$39</f>
        <v>70.264094999999998</v>
      </c>
      <c r="J126" s="270">
        <f t="shared" si="32"/>
        <v>19530.13</v>
      </c>
      <c r="K126" s="265">
        <v>0</v>
      </c>
      <c r="L126" s="271">
        <f>Perfils!H$44</f>
        <v>70.264094999999998</v>
      </c>
      <c r="M126" s="271">
        <f t="shared" si="33"/>
        <v>0</v>
      </c>
      <c r="N126" s="268">
        <v>72.905799185202625</v>
      </c>
      <c r="O126" s="279">
        <f>Perfils!H$49</f>
        <v>70.264094999999998</v>
      </c>
      <c r="P126" s="270">
        <v>5122.66</v>
      </c>
      <c r="Q126" s="271"/>
      <c r="R126" s="272">
        <f t="shared" si="35"/>
        <v>32016.61</v>
      </c>
      <c r="S126" s="86"/>
      <c r="T126" s="86"/>
      <c r="U126" s="86"/>
      <c r="V126" s="86"/>
      <c r="W126" s="55"/>
      <c r="X126" s="55"/>
      <c r="Y126" s="86"/>
      <c r="Z126" s="86"/>
      <c r="AA126" s="86"/>
      <c r="AB126" s="86"/>
    </row>
    <row r="127" spans="1:28">
      <c r="A127" s="223" t="s">
        <v>130</v>
      </c>
      <c r="B127" s="224" t="s">
        <v>98</v>
      </c>
      <c r="C127" s="224" t="s">
        <v>131</v>
      </c>
      <c r="D127" s="224" t="s">
        <v>132</v>
      </c>
      <c r="E127" s="204">
        <v>295.33576145825265</v>
      </c>
      <c r="F127" s="278">
        <f>Perfils!H$34</f>
        <v>70.264094999999998</v>
      </c>
      <c r="G127" s="271">
        <f t="shared" si="31"/>
        <v>20751.500000000004</v>
      </c>
      <c r="H127" s="208">
        <v>295.33576145825265</v>
      </c>
      <c r="I127" s="279">
        <f>Perfils!H$39</f>
        <v>70.264094999999998</v>
      </c>
      <c r="J127" s="270">
        <f t="shared" si="32"/>
        <v>20751.500000000004</v>
      </c>
      <c r="K127" s="204">
        <v>176.43435100103403</v>
      </c>
      <c r="L127" s="271">
        <f>Perfils!H$44</f>
        <v>70.264094999999998</v>
      </c>
      <c r="M127" s="271">
        <f t="shared" si="33"/>
        <v>12397</v>
      </c>
      <c r="N127" s="208">
        <v>295.33576145825265</v>
      </c>
      <c r="O127" s="279">
        <f>Perfils!H$49</f>
        <v>70.264094999999998</v>
      </c>
      <c r="P127" s="270">
        <v>20751.5</v>
      </c>
      <c r="Q127" s="196"/>
      <c r="R127" s="215">
        <f t="shared" si="35"/>
        <v>74651.5</v>
      </c>
      <c r="S127" s="86"/>
      <c r="T127" s="86"/>
      <c r="U127" s="86"/>
      <c r="V127" s="86"/>
      <c r="W127" s="55"/>
      <c r="X127" s="55"/>
      <c r="Y127" s="86"/>
      <c r="Z127" s="86"/>
      <c r="AA127" s="86"/>
      <c r="AB127" s="86"/>
    </row>
    <row r="128" spans="1:28">
      <c r="A128" s="223" t="s">
        <v>133</v>
      </c>
      <c r="B128" s="224" t="s">
        <v>111</v>
      </c>
      <c r="C128" s="224" t="s">
        <v>134</v>
      </c>
      <c r="D128" s="224" t="s">
        <v>111</v>
      </c>
      <c r="E128" s="204">
        <v>295.33576145825265</v>
      </c>
      <c r="F128" s="278">
        <f>Perfils!H$34</f>
        <v>70.264094999999998</v>
      </c>
      <c r="G128" s="271">
        <f t="shared" si="31"/>
        <v>20751.500000000004</v>
      </c>
      <c r="H128" s="208">
        <v>443.00364218737894</v>
      </c>
      <c r="I128" s="279">
        <f>Perfils!H$39</f>
        <v>70.264094999999998</v>
      </c>
      <c r="J128" s="270">
        <f t="shared" si="32"/>
        <v>31127.25</v>
      </c>
      <c r="K128" s="204">
        <v>352.86870200206806</v>
      </c>
      <c r="L128" s="271">
        <f>Perfils!H$44</f>
        <v>70.264094999999998</v>
      </c>
      <c r="M128" s="271">
        <f t="shared" si="33"/>
        <v>24794</v>
      </c>
      <c r="N128" s="208">
        <v>295.33576145825265</v>
      </c>
      <c r="O128" s="279">
        <f>Perfils!H$49</f>
        <v>70.264094999999998</v>
      </c>
      <c r="P128" s="270">
        <v>20751.5</v>
      </c>
      <c r="Q128" s="196"/>
      <c r="R128" s="215">
        <f t="shared" si="35"/>
        <v>97424.25</v>
      </c>
      <c r="S128" s="86"/>
      <c r="T128" s="86"/>
      <c r="U128" s="86"/>
      <c r="V128" s="86"/>
      <c r="W128" s="55"/>
      <c r="X128" s="55"/>
      <c r="Y128" s="86"/>
      <c r="Z128" s="86"/>
      <c r="AA128" s="86"/>
      <c r="AB128" s="86"/>
    </row>
    <row r="129" spans="1:28" s="198" customFormat="1">
      <c r="A129" s="223" t="s">
        <v>135</v>
      </c>
      <c r="B129" s="224" t="s">
        <v>61</v>
      </c>
      <c r="C129" s="224" t="s">
        <v>136</v>
      </c>
      <c r="D129" s="224" t="s">
        <v>137</v>
      </c>
      <c r="E129" s="205">
        <v>295.33576145825265</v>
      </c>
      <c r="F129" s="278">
        <f>Perfils!H$34</f>
        <v>70.264094999999998</v>
      </c>
      <c r="G129" s="271">
        <f t="shared" si="31"/>
        <v>20751.500000000004</v>
      </c>
      <c r="H129" s="209">
        <v>443.00364218737894</v>
      </c>
      <c r="I129" s="279">
        <f>Perfils!H$39</f>
        <v>70.264094999999998</v>
      </c>
      <c r="J129" s="270">
        <f t="shared" si="32"/>
        <v>31127.25</v>
      </c>
      <c r="K129" s="205">
        <v>352.86870200206806</v>
      </c>
      <c r="L129" s="271">
        <f>Perfils!H$44</f>
        <v>70.264094999999998</v>
      </c>
      <c r="M129" s="271">
        <f t="shared" si="33"/>
        <v>24794</v>
      </c>
      <c r="N129" s="209">
        <v>295.33576145825265</v>
      </c>
      <c r="O129" s="279">
        <f>Perfils!H$49</f>
        <v>70.264094999999998</v>
      </c>
      <c r="P129" s="270">
        <v>20751.5</v>
      </c>
      <c r="Q129" s="199"/>
      <c r="R129" s="216">
        <f t="shared" si="35"/>
        <v>97424.25</v>
      </c>
      <c r="S129" s="86"/>
      <c r="T129" s="86"/>
      <c r="U129" s="86"/>
      <c r="V129" s="86"/>
      <c r="W129" s="55"/>
      <c r="X129" s="55"/>
      <c r="Y129" s="86"/>
      <c r="Z129" s="86"/>
      <c r="AA129" s="86"/>
    </row>
    <row r="130" spans="1:28" s="198" customFormat="1">
      <c r="A130" s="225" t="s">
        <v>138</v>
      </c>
      <c r="B130" s="226" t="s">
        <v>64</v>
      </c>
      <c r="C130" s="226" t="s">
        <v>139</v>
      </c>
      <c r="D130" s="226" t="s">
        <v>140</v>
      </c>
      <c r="E130" s="205">
        <v>109.58655341679132</v>
      </c>
      <c r="F130" s="278">
        <f>Perfils!H$34</f>
        <v>70.264094999999998</v>
      </c>
      <c r="G130" s="271">
        <f t="shared" si="31"/>
        <v>7699.9999999999991</v>
      </c>
      <c r="H130" s="209">
        <v>328.759660250374</v>
      </c>
      <c r="I130" s="279">
        <f>Perfils!H$39</f>
        <v>70.264094999999998</v>
      </c>
      <c r="J130" s="270">
        <f t="shared" si="32"/>
        <v>23100</v>
      </c>
      <c r="K130" s="205">
        <v>0</v>
      </c>
      <c r="L130" s="271">
        <f>Perfils!H$44</f>
        <v>70.264094999999998</v>
      </c>
      <c r="M130" s="271">
        <f t="shared" si="33"/>
        <v>0</v>
      </c>
      <c r="N130" s="209">
        <v>109.58655341679132</v>
      </c>
      <c r="O130" s="279">
        <f>Perfils!H$49</f>
        <v>70.264094999999998</v>
      </c>
      <c r="P130" s="270">
        <v>7700</v>
      </c>
      <c r="Q130" s="199"/>
      <c r="R130" s="216">
        <f t="shared" si="35"/>
        <v>38500</v>
      </c>
      <c r="S130" s="86"/>
      <c r="T130" s="86"/>
      <c r="U130" s="86"/>
      <c r="V130" s="86"/>
      <c r="W130" s="55"/>
      <c r="X130" s="55"/>
      <c r="Y130" s="86"/>
      <c r="Z130" s="86"/>
      <c r="AA130" s="86"/>
      <c r="AB130" s="86"/>
    </row>
    <row r="131" spans="1:28" s="198" customFormat="1">
      <c r="A131" s="225" t="s">
        <v>141</v>
      </c>
      <c r="B131" s="226" t="s">
        <v>93</v>
      </c>
      <c r="C131" s="226" t="s">
        <v>142</v>
      </c>
      <c r="D131" s="226" t="s">
        <v>93</v>
      </c>
      <c r="E131" s="205">
        <v>109.58655341679132</v>
      </c>
      <c r="F131" s="278">
        <f>Perfils!H$34</f>
        <v>70.264094999999998</v>
      </c>
      <c r="G131" s="271">
        <f t="shared" si="31"/>
        <v>7699.9999999999991</v>
      </c>
      <c r="H131" s="209">
        <v>328.759660250374</v>
      </c>
      <c r="I131" s="279">
        <f>Perfils!H$39</f>
        <v>70.264094999999998</v>
      </c>
      <c r="J131" s="270">
        <f t="shared" si="32"/>
        <v>23100</v>
      </c>
      <c r="K131" s="205">
        <v>0</v>
      </c>
      <c r="L131" s="271">
        <f>Perfils!H$44</f>
        <v>70.264094999999998</v>
      </c>
      <c r="M131" s="271">
        <f t="shared" si="33"/>
        <v>0</v>
      </c>
      <c r="N131" s="209">
        <v>109.58655341679132</v>
      </c>
      <c r="O131" s="279">
        <f>Perfils!H$49</f>
        <v>70.264094999999998</v>
      </c>
      <c r="P131" s="270">
        <v>7700</v>
      </c>
      <c r="Q131" s="199"/>
      <c r="R131" s="216">
        <f t="shared" si="35"/>
        <v>38500</v>
      </c>
      <c r="S131" s="86"/>
      <c r="T131" s="86"/>
      <c r="U131" s="86"/>
      <c r="V131" s="86"/>
      <c r="W131" s="55"/>
      <c r="X131" s="55"/>
      <c r="Y131" s="86"/>
      <c r="Z131" s="86"/>
      <c r="AA131" s="86"/>
    </row>
    <row r="132" spans="1:28">
      <c r="A132" s="227" t="s">
        <v>65</v>
      </c>
      <c r="B132" s="228" t="s">
        <v>66</v>
      </c>
      <c r="C132" s="228" t="s">
        <v>67</v>
      </c>
      <c r="D132" s="228" t="s">
        <v>143</v>
      </c>
      <c r="E132" s="204">
        <v>64.04408965916376</v>
      </c>
      <c r="F132" s="278">
        <f>Perfils!H$34</f>
        <v>70.264094999999998</v>
      </c>
      <c r="G132" s="271">
        <f t="shared" si="31"/>
        <v>4500</v>
      </c>
      <c r="H132" s="208">
        <v>85.392119545551679</v>
      </c>
      <c r="I132" s="279">
        <f>Perfils!H$39</f>
        <v>70.264094999999998</v>
      </c>
      <c r="J132" s="270">
        <f t="shared" si="32"/>
        <v>6000</v>
      </c>
      <c r="K132" s="204">
        <v>0</v>
      </c>
      <c r="L132" s="271">
        <f>Perfils!H$44</f>
        <v>70.264094999999998</v>
      </c>
      <c r="M132" s="271">
        <f t="shared" si="33"/>
        <v>0</v>
      </c>
      <c r="N132" s="208">
        <v>64.04408965916376</v>
      </c>
      <c r="O132" s="279">
        <f>Perfils!H$49</f>
        <v>70.264094999999998</v>
      </c>
      <c r="P132" s="270">
        <v>4500</v>
      </c>
      <c r="Q132" s="196"/>
      <c r="R132" s="215">
        <f>G132+J132+M132+P132</f>
        <v>15000</v>
      </c>
      <c r="S132" s="86"/>
      <c r="T132" s="86"/>
      <c r="U132" s="86"/>
      <c r="V132" s="86"/>
      <c r="W132" s="55"/>
      <c r="X132" s="55"/>
      <c r="Y132" s="86"/>
      <c r="Z132" s="86"/>
      <c r="AA132" s="86"/>
      <c r="AB132" s="86"/>
    </row>
    <row r="133" spans="1:28">
      <c r="A133" s="227" t="s">
        <v>144</v>
      </c>
      <c r="B133" s="228" t="s">
        <v>86</v>
      </c>
      <c r="C133" s="228" t="s">
        <v>145</v>
      </c>
      <c r="D133" s="228" t="s">
        <v>146</v>
      </c>
      <c r="E133" s="204">
        <v>80.055112073954703</v>
      </c>
      <c r="F133" s="278">
        <f>Perfils!H$34</f>
        <v>70.264094999999998</v>
      </c>
      <c r="G133" s="271">
        <f t="shared" si="31"/>
        <v>5625</v>
      </c>
      <c r="H133" s="208">
        <v>106.7401494319396</v>
      </c>
      <c r="I133" s="279">
        <f>Perfils!H$39</f>
        <v>70.264094999999998</v>
      </c>
      <c r="J133" s="270">
        <f t="shared" si="32"/>
        <v>7500</v>
      </c>
      <c r="K133" s="204">
        <v>0</v>
      </c>
      <c r="L133" s="271">
        <f>Perfils!H$44</f>
        <v>70.264094999999998</v>
      </c>
      <c r="M133" s="271">
        <f t="shared" si="33"/>
        <v>0</v>
      </c>
      <c r="N133" s="208">
        <v>80.055112073954703</v>
      </c>
      <c r="O133" s="279">
        <f>Perfils!H$49</f>
        <v>70.264094999999998</v>
      </c>
      <c r="P133" s="270">
        <v>5625</v>
      </c>
      <c r="Q133" s="196"/>
      <c r="R133" s="215">
        <f t="shared" ref="R133" si="36">G133+J133+M133+P133</f>
        <v>18750</v>
      </c>
      <c r="S133" s="86"/>
      <c r="T133" s="86"/>
      <c r="U133" s="86"/>
      <c r="V133" s="86"/>
      <c r="W133" s="55"/>
      <c r="X133" s="55"/>
      <c r="Y133" s="86"/>
      <c r="Z133" s="86"/>
      <c r="AA133" s="86"/>
      <c r="AB133" s="86"/>
    </row>
    <row r="134" spans="1:28" s="203" customFormat="1">
      <c r="A134" s="229" t="s">
        <v>147</v>
      </c>
      <c r="B134" s="230" t="s">
        <v>69</v>
      </c>
      <c r="C134" s="230" t="s">
        <v>148</v>
      </c>
      <c r="D134" s="230" t="s">
        <v>69</v>
      </c>
      <c r="E134" s="206">
        <v>328.759660250374</v>
      </c>
      <c r="F134" s="278">
        <f>Perfils!H$34</f>
        <v>70.264094999999998</v>
      </c>
      <c r="G134" s="271">
        <f t="shared" si="31"/>
        <v>23100</v>
      </c>
      <c r="H134" s="210">
        <v>547.93276708395661</v>
      </c>
      <c r="I134" s="279">
        <f>Perfils!H$39</f>
        <v>70.264094999999998</v>
      </c>
      <c r="J134" s="270">
        <f t="shared" si="32"/>
        <v>38500</v>
      </c>
      <c r="K134" s="206">
        <v>0</v>
      </c>
      <c r="L134" s="271">
        <f>Perfils!H$44</f>
        <v>70.264094999999998</v>
      </c>
      <c r="M134" s="271">
        <f t="shared" si="33"/>
        <v>0</v>
      </c>
      <c r="N134" s="210">
        <v>219.17310683358264</v>
      </c>
      <c r="O134" s="279">
        <f>Perfils!H$49</f>
        <v>70.264094999999998</v>
      </c>
      <c r="P134" s="270">
        <v>15400</v>
      </c>
      <c r="Q134" s="201"/>
      <c r="R134" s="217">
        <f t="shared" si="35"/>
        <v>77000</v>
      </c>
      <c r="S134" s="86"/>
      <c r="T134" s="86"/>
      <c r="U134" s="86"/>
      <c r="V134" s="86"/>
      <c r="W134" s="55"/>
      <c r="X134" s="55"/>
      <c r="Y134" s="86"/>
      <c r="Z134" s="86"/>
      <c r="AA134" s="86"/>
      <c r="AB134" s="198"/>
    </row>
    <row r="135" spans="1:28">
      <c r="A135" s="192" t="s">
        <v>127</v>
      </c>
      <c r="B135" s="193" t="s">
        <v>56</v>
      </c>
      <c r="C135" s="193" t="s">
        <v>128</v>
      </c>
      <c r="D135" s="193" t="s">
        <v>149</v>
      </c>
      <c r="E135" s="265"/>
      <c r="F135" s="266"/>
      <c r="G135" s="271"/>
      <c r="H135" s="268"/>
      <c r="I135" s="269"/>
      <c r="J135" s="270"/>
      <c r="K135" s="265"/>
      <c r="L135" s="271"/>
      <c r="M135" s="271"/>
      <c r="N135" s="268"/>
      <c r="O135" s="269"/>
      <c r="P135" s="270"/>
      <c r="Q135" s="271">
        <v>4200</v>
      </c>
      <c r="R135" s="275">
        <f t="shared" ref="R135:R137" si="37">G135+J135+M135+P135+Q135</f>
        <v>4200</v>
      </c>
      <c r="S135" s="86"/>
      <c r="T135" s="86"/>
      <c r="U135" s="86"/>
      <c r="V135" s="86"/>
      <c r="W135" s="55"/>
      <c r="X135" s="55"/>
      <c r="Y135" s="86"/>
      <c r="Z135" s="86"/>
      <c r="AA135" s="86"/>
      <c r="AB135" s="86"/>
    </row>
    <row r="136" spans="1:28">
      <c r="A136" s="192" t="s">
        <v>65</v>
      </c>
      <c r="B136" s="193" t="s">
        <v>66</v>
      </c>
      <c r="C136" s="193" t="s">
        <v>150</v>
      </c>
      <c r="D136" s="193" t="s">
        <v>151</v>
      </c>
      <c r="E136" s="265"/>
      <c r="F136" s="266"/>
      <c r="G136" s="271"/>
      <c r="H136" s="268"/>
      <c r="I136" s="269"/>
      <c r="J136" s="270"/>
      <c r="K136" s="265"/>
      <c r="L136" s="271"/>
      <c r="M136" s="271"/>
      <c r="N136" s="268"/>
      <c r="O136" s="269"/>
      <c r="P136" s="270"/>
      <c r="Q136" s="271">
        <v>6000</v>
      </c>
      <c r="R136" s="275">
        <f t="shared" si="37"/>
        <v>6000</v>
      </c>
      <c r="S136" s="86"/>
      <c r="T136" s="86"/>
      <c r="U136" s="86"/>
      <c r="V136" s="86"/>
      <c r="W136" s="55"/>
      <c r="X136" s="55"/>
      <c r="Y136" s="86"/>
      <c r="Z136" s="86"/>
      <c r="AA136" s="86"/>
      <c r="AB136" s="198"/>
    </row>
    <row r="137" spans="1:28">
      <c r="A137" s="192" t="s">
        <v>152</v>
      </c>
      <c r="B137" s="193" t="s">
        <v>119</v>
      </c>
      <c r="C137" s="193" t="s">
        <v>153</v>
      </c>
      <c r="D137" s="193" t="s">
        <v>154</v>
      </c>
      <c r="E137" s="265"/>
      <c r="F137" s="266"/>
      <c r="G137" s="271"/>
      <c r="H137" s="268"/>
      <c r="I137" s="269"/>
      <c r="J137" s="270"/>
      <c r="K137" s="265"/>
      <c r="L137" s="271"/>
      <c r="M137" s="271"/>
      <c r="N137" s="268"/>
      <c r="O137" s="269"/>
      <c r="P137" s="270"/>
      <c r="Q137" s="271">
        <v>40000</v>
      </c>
      <c r="R137" s="275">
        <f t="shared" si="37"/>
        <v>40000</v>
      </c>
      <c r="S137" s="86"/>
      <c r="T137" s="86"/>
      <c r="U137" s="86"/>
      <c r="V137" s="86"/>
      <c r="W137" s="55"/>
      <c r="X137" s="55"/>
      <c r="Y137" s="86"/>
      <c r="Z137" s="86"/>
      <c r="AA137" s="86"/>
      <c r="AB137" s="86"/>
    </row>
    <row r="138" spans="1:28">
      <c r="A138" s="192" t="s">
        <v>155</v>
      </c>
      <c r="B138" s="193" t="s">
        <v>72</v>
      </c>
      <c r="C138" s="193" t="s">
        <v>156</v>
      </c>
      <c r="D138" s="193" t="s">
        <v>157</v>
      </c>
      <c r="E138" s="265"/>
      <c r="F138" s="266"/>
      <c r="G138" s="271"/>
      <c r="H138" s="268"/>
      <c r="I138" s="269"/>
      <c r="J138" s="270"/>
      <c r="K138" s="265"/>
      <c r="L138" s="271"/>
      <c r="M138" s="271"/>
      <c r="N138" s="268"/>
      <c r="O138" s="269"/>
      <c r="P138" s="270"/>
      <c r="Q138" s="271">
        <v>31500</v>
      </c>
      <c r="R138" s="275">
        <f>G138+J138+M138+P138+Q138</f>
        <v>31500</v>
      </c>
      <c r="S138" s="86">
        <f>42000/12*9</f>
        <v>31500</v>
      </c>
      <c r="T138" s="86"/>
      <c r="U138" s="86"/>
      <c r="V138" s="86"/>
      <c r="W138" s="55"/>
      <c r="X138" s="55"/>
      <c r="Y138" s="86"/>
      <c r="Z138" s="86"/>
      <c r="AA138" s="86"/>
      <c r="AB138" s="198"/>
    </row>
    <row r="139" spans="1:28">
      <c r="A139" s="261"/>
      <c r="B139" s="261"/>
      <c r="C139" s="261"/>
      <c r="D139" s="141" t="s">
        <v>158</v>
      </c>
      <c r="E139" s="207">
        <f>SUM(E102:E138)</f>
        <v>4198.0897925177869</v>
      </c>
      <c r="F139" s="56"/>
      <c r="G139" s="142">
        <f>SUM(G102:G138)</f>
        <v>294974.9800000001</v>
      </c>
      <c r="H139" s="207">
        <f>SUM(H102:H138)</f>
        <v>9527.7555343166423</v>
      </c>
      <c r="I139" s="143"/>
      <c r="J139" s="142">
        <f>SUM(J102:J138)</f>
        <v>669459.12000000011</v>
      </c>
      <c r="K139" s="207">
        <f>SUM(K102:K138)</f>
        <v>4142.514039353955</v>
      </c>
      <c r="L139" s="142"/>
      <c r="M139" s="142">
        <f>SUM(M102:M138)</f>
        <v>291070</v>
      </c>
      <c r="N139" s="207">
        <f>SUM(N102:N138)</f>
        <v>3291.0968254839127</v>
      </c>
      <c r="O139" s="56"/>
      <c r="P139" s="142">
        <f>SUM(P102:P138)</f>
        <v>231245.94</v>
      </c>
      <c r="Q139" s="82">
        <f>SUM(Q102:Q138)</f>
        <v>81700</v>
      </c>
      <c r="R139" s="142">
        <f>SUM(R102:R138)</f>
        <v>1568450.0400000003</v>
      </c>
      <c r="S139" s="86"/>
      <c r="T139" s="86"/>
      <c r="U139" s="86"/>
      <c r="V139" s="86"/>
      <c r="W139" s="55"/>
      <c r="X139" s="55"/>
      <c r="Y139" s="86"/>
      <c r="Z139" s="86"/>
      <c r="AA139" s="86"/>
      <c r="AB139" s="86"/>
    </row>
    <row r="140" spans="1:28">
      <c r="A140" s="96"/>
      <c r="B140" s="96"/>
      <c r="C140" s="86"/>
      <c r="D140" s="86"/>
      <c r="E140" s="264"/>
      <c r="F140" s="264"/>
      <c r="G140" s="164"/>
      <c r="H140" s="263"/>
      <c r="I140" s="264"/>
      <c r="J140" s="164"/>
      <c r="K140" s="264"/>
      <c r="L140" s="264"/>
      <c r="M140" s="164"/>
      <c r="N140" s="264"/>
      <c r="O140" s="276"/>
      <c r="P140" s="164"/>
      <c r="Q140" s="164"/>
      <c r="R140" s="263"/>
      <c r="S140" s="86"/>
      <c r="T140" s="86"/>
      <c r="U140" s="86"/>
      <c r="V140" s="86"/>
      <c r="W140" s="55"/>
      <c r="X140" s="55"/>
      <c r="Y140" s="86"/>
      <c r="Z140" s="86"/>
      <c r="AA140" s="86"/>
      <c r="AB140" s="198"/>
    </row>
    <row r="141" spans="1:28">
      <c r="A141" s="96"/>
      <c r="B141" s="96"/>
      <c r="C141" s="86"/>
      <c r="D141" s="86"/>
      <c r="E141" s="211"/>
      <c r="F141" s="211"/>
      <c r="G141" s="211"/>
      <c r="K141" s="211"/>
      <c r="L141" s="138"/>
      <c r="M141" s="212"/>
      <c r="N141" s="211"/>
      <c r="O141" s="213"/>
      <c r="P141" s="212"/>
      <c r="Q141" s="212"/>
      <c r="R141" s="211"/>
      <c r="S141" s="86"/>
      <c r="T141" s="86"/>
      <c r="U141" s="86"/>
      <c r="V141" s="86"/>
      <c r="W141" s="55"/>
      <c r="X141" s="55"/>
      <c r="Y141" s="86"/>
      <c r="Z141" s="86"/>
      <c r="AA141" s="86"/>
      <c r="AB141" s="86"/>
    </row>
    <row r="142" spans="1:28">
      <c r="A142" s="96"/>
      <c r="B142" s="96"/>
      <c r="C142" s="86"/>
      <c r="D142" s="86"/>
      <c r="E142" s="211"/>
      <c r="F142" s="264"/>
      <c r="G142" s="264"/>
      <c r="K142" s="211"/>
      <c r="L142" s="264"/>
      <c r="M142" s="164"/>
      <c r="N142" s="211"/>
      <c r="O142" s="264"/>
      <c r="P142" s="164"/>
      <c r="Q142" s="164"/>
      <c r="R142" s="211"/>
      <c r="S142" s="86"/>
      <c r="T142" s="86"/>
      <c r="U142" s="86"/>
      <c r="V142" s="86"/>
      <c r="W142" s="55"/>
      <c r="X142" s="55"/>
      <c r="Y142" s="86"/>
      <c r="Z142" s="86"/>
      <c r="AA142" s="86"/>
      <c r="AB142" s="86"/>
    </row>
    <row r="143" spans="1:28">
      <c r="A143" s="86"/>
      <c r="B143" s="86"/>
      <c r="C143" s="86"/>
      <c r="D143" s="86"/>
      <c r="E143" s="86"/>
      <c r="F143" s="86"/>
      <c r="G143" s="86"/>
      <c r="K143" s="86"/>
      <c r="L143" s="86"/>
      <c r="M143" s="86"/>
      <c r="N143" s="86"/>
      <c r="O143" s="86"/>
      <c r="P143" s="86"/>
      <c r="Q143" s="86"/>
      <c r="R143" s="86"/>
      <c r="S143" s="86"/>
      <c r="T143" s="86"/>
      <c r="U143" s="86"/>
      <c r="V143" s="86"/>
      <c r="W143" s="55"/>
      <c r="X143" s="55"/>
      <c r="Y143" s="86"/>
      <c r="Z143" s="86"/>
      <c r="AA143" s="86"/>
      <c r="AB143" s="86"/>
    </row>
    <row r="144" spans="1:28">
      <c r="A144" s="86"/>
      <c r="B144" s="86"/>
      <c r="C144" s="86"/>
      <c r="D144" s="86"/>
      <c r="E144" s="86"/>
      <c r="F144" s="86"/>
      <c r="G144" s="86"/>
      <c r="K144" s="86"/>
      <c r="L144" s="86"/>
      <c r="M144" s="86"/>
      <c r="N144" s="86"/>
      <c r="O144" s="86"/>
      <c r="P144" s="86"/>
      <c r="Q144" s="86"/>
      <c r="R144" s="86"/>
      <c r="S144" s="86"/>
      <c r="T144" s="86"/>
      <c r="U144" s="86"/>
      <c r="V144" s="86"/>
      <c r="W144" s="55"/>
      <c r="X144" s="55"/>
      <c r="Y144" s="86"/>
      <c r="Z144" s="86"/>
      <c r="AA144" s="86"/>
      <c r="AB144" s="86"/>
    </row>
    <row r="145" spans="1:28">
      <c r="A145" s="86"/>
      <c r="B145" s="86"/>
      <c r="C145" s="86"/>
      <c r="D145" s="86"/>
      <c r="E145" s="86"/>
      <c r="F145" s="86"/>
      <c r="G145" s="86"/>
      <c r="K145" s="86"/>
      <c r="L145" s="86"/>
      <c r="M145" s="86"/>
      <c r="N145" s="86"/>
      <c r="O145" s="86"/>
      <c r="P145" s="86"/>
      <c r="Q145" s="86"/>
      <c r="R145" s="86"/>
      <c r="S145" s="86"/>
      <c r="T145" s="86"/>
      <c r="U145" s="86"/>
      <c r="V145" s="86"/>
      <c r="W145" s="55"/>
      <c r="X145" s="55"/>
      <c r="Y145" s="86"/>
      <c r="Z145" s="86"/>
      <c r="AA145" s="86"/>
      <c r="AB145" s="86"/>
    </row>
    <row r="146" spans="1:28">
      <c r="A146" s="86"/>
      <c r="B146" s="86"/>
      <c r="C146" s="86"/>
      <c r="D146" s="86"/>
      <c r="E146" s="86"/>
      <c r="F146" s="86"/>
      <c r="G146" s="86"/>
      <c r="K146" s="86"/>
      <c r="L146" s="86"/>
      <c r="M146" s="86"/>
      <c r="N146" s="86"/>
      <c r="O146" s="86"/>
      <c r="P146" s="86"/>
      <c r="Q146" s="86"/>
      <c r="R146" s="86"/>
      <c r="S146" s="86"/>
      <c r="T146" s="86"/>
      <c r="U146" s="86"/>
      <c r="V146" s="86"/>
      <c r="W146" s="55"/>
      <c r="X146" s="55"/>
      <c r="Y146" s="86"/>
      <c r="Z146" s="86"/>
      <c r="AA146" s="86"/>
      <c r="AB146" s="86"/>
    </row>
    <row r="147" spans="1:28">
      <c r="A147" s="86"/>
      <c r="B147" s="86"/>
      <c r="C147" s="86"/>
      <c r="D147" s="86"/>
      <c r="E147" s="86"/>
      <c r="F147" s="86"/>
      <c r="G147" s="86"/>
      <c r="K147" s="86"/>
      <c r="L147" s="86"/>
      <c r="M147" s="86"/>
      <c r="N147" s="86"/>
      <c r="O147" s="86"/>
      <c r="P147" s="86"/>
      <c r="Q147" s="86"/>
      <c r="R147" s="86"/>
      <c r="S147" s="86"/>
      <c r="T147" s="86"/>
      <c r="U147" s="86"/>
      <c r="V147" s="86"/>
      <c r="W147" s="55"/>
      <c r="X147" s="55"/>
      <c r="Y147" s="86"/>
      <c r="Z147" s="86"/>
      <c r="AA147" s="86"/>
      <c r="AB147" s="86"/>
    </row>
    <row r="148" spans="1:28">
      <c r="A148" s="86"/>
      <c r="B148" s="86"/>
      <c r="C148" s="86"/>
      <c r="D148" s="86"/>
      <c r="E148" s="86"/>
      <c r="F148" s="86"/>
      <c r="G148" s="86"/>
      <c r="K148" s="86"/>
      <c r="L148" s="86"/>
      <c r="M148" s="86"/>
      <c r="N148" s="86"/>
      <c r="O148" s="86"/>
      <c r="P148" s="86"/>
      <c r="Q148" s="86"/>
      <c r="R148" s="86"/>
      <c r="S148" s="86"/>
      <c r="T148" s="86"/>
      <c r="U148" s="86"/>
      <c r="V148" s="86"/>
      <c r="W148" s="55"/>
      <c r="X148" s="55"/>
      <c r="Y148" s="86"/>
      <c r="Z148" s="86"/>
      <c r="AA148" s="86"/>
      <c r="AB148" s="86"/>
    </row>
    <row r="149" spans="1:28">
      <c r="A149" s="86"/>
      <c r="B149" s="86"/>
      <c r="C149" s="86"/>
      <c r="D149" s="86"/>
      <c r="E149" s="86"/>
      <c r="F149" s="86"/>
      <c r="G149" s="86"/>
      <c r="K149" s="86"/>
      <c r="L149" s="86"/>
      <c r="M149" s="86"/>
      <c r="N149" s="86"/>
      <c r="O149" s="86"/>
      <c r="P149" s="86"/>
      <c r="Q149" s="86"/>
      <c r="R149" s="86"/>
      <c r="S149" s="86"/>
      <c r="T149" s="86"/>
      <c r="U149" s="86"/>
      <c r="V149" s="86"/>
      <c r="W149" s="86"/>
      <c r="X149" s="86"/>
      <c r="Y149" s="86"/>
      <c r="Z149" s="86"/>
      <c r="AA149" s="86"/>
      <c r="AB149" s="86"/>
    </row>
    <row r="150" spans="1:28">
      <c r="A150" s="86"/>
      <c r="B150" s="86"/>
      <c r="C150" s="86"/>
      <c r="D150" s="86"/>
      <c r="E150" s="86"/>
      <c r="F150" s="86"/>
      <c r="G150" s="86"/>
      <c r="K150" s="86"/>
      <c r="L150" s="86"/>
      <c r="M150" s="86"/>
      <c r="N150" s="86"/>
      <c r="O150" s="86"/>
      <c r="P150" s="86"/>
      <c r="Q150" s="86"/>
      <c r="R150" s="86"/>
      <c r="S150" s="86"/>
      <c r="T150" s="86"/>
      <c r="U150" s="86"/>
      <c r="V150" s="86"/>
      <c r="W150" s="86"/>
      <c r="X150" s="86"/>
      <c r="Y150" s="86"/>
      <c r="Z150" s="86"/>
      <c r="AA150" s="86"/>
      <c r="AB150" s="86"/>
    </row>
    <row r="151" spans="1:28">
      <c r="A151" s="86"/>
      <c r="B151" s="86"/>
      <c r="C151" s="86"/>
      <c r="D151" s="86"/>
      <c r="E151" s="86"/>
      <c r="F151" s="86"/>
      <c r="G151" s="86"/>
      <c r="K151" s="86"/>
      <c r="L151" s="86"/>
      <c r="M151" s="86"/>
      <c r="N151" s="86"/>
      <c r="O151" s="86"/>
      <c r="P151" s="86"/>
      <c r="Q151" s="86"/>
      <c r="R151" s="86"/>
      <c r="S151" s="86"/>
      <c r="T151" s="86"/>
      <c r="U151" s="86"/>
      <c r="V151" s="86"/>
      <c r="W151" s="86"/>
      <c r="X151" s="86"/>
      <c r="Y151" s="86"/>
      <c r="Z151" s="86"/>
      <c r="AA151" s="86"/>
      <c r="AB151" s="86"/>
    </row>
    <row r="152" spans="1:28">
      <c r="A152" s="86"/>
      <c r="B152" s="86"/>
      <c r="C152" s="86"/>
      <c r="D152" s="86"/>
      <c r="E152" s="86"/>
      <c r="F152" s="284"/>
      <c r="G152" s="284"/>
      <c r="K152" s="86"/>
      <c r="L152" s="86"/>
      <c r="M152" s="86"/>
      <c r="N152" s="86"/>
      <c r="O152" s="86"/>
      <c r="P152" s="86"/>
      <c r="Q152" s="86"/>
      <c r="R152" s="86"/>
      <c r="S152" s="86"/>
      <c r="T152" s="86"/>
      <c r="U152" s="86"/>
      <c r="V152" s="86"/>
      <c r="W152" s="86"/>
      <c r="X152" s="86"/>
      <c r="Y152" s="86"/>
      <c r="Z152" s="86"/>
      <c r="AA152" s="86"/>
      <c r="AB152" s="86"/>
    </row>
    <row r="153" spans="1:28">
      <c r="A153" s="86"/>
      <c r="B153" s="86"/>
      <c r="C153" s="86"/>
      <c r="D153" s="86"/>
      <c r="E153" s="86"/>
      <c r="F153" s="86"/>
      <c r="G153" s="86"/>
      <c r="K153" s="86"/>
      <c r="L153" s="86"/>
      <c r="M153" s="86"/>
      <c r="N153" s="86"/>
      <c r="O153" s="86"/>
      <c r="P153" s="86"/>
      <c r="Q153" s="86"/>
      <c r="R153" s="86"/>
      <c r="S153" s="86"/>
      <c r="T153" s="86"/>
      <c r="U153" s="86"/>
      <c r="V153" s="86"/>
      <c r="W153" s="86"/>
      <c r="X153" s="86"/>
      <c r="Y153" s="86"/>
      <c r="Z153" s="86"/>
      <c r="AA153" s="86"/>
      <c r="AB153" s="86"/>
    </row>
    <row r="154" spans="1:28">
      <c r="A154" s="54"/>
      <c r="B154" s="54"/>
      <c r="C154" s="54"/>
      <c r="D154" s="54"/>
      <c r="E154" s="54"/>
      <c r="F154" s="54"/>
      <c r="K154" s="86"/>
      <c r="L154" s="86"/>
      <c r="M154" s="86"/>
      <c r="N154" s="86"/>
      <c r="O154" s="86"/>
      <c r="P154" s="86"/>
      <c r="Q154" s="86"/>
    </row>
    <row r="155" spans="1:28">
      <c r="A155" s="54"/>
      <c r="B155" s="54"/>
      <c r="C155" s="54"/>
      <c r="D155" s="54"/>
      <c r="E155" s="54"/>
      <c r="F155" s="54"/>
      <c r="K155" s="86"/>
      <c r="L155" s="86"/>
      <c r="M155" s="86"/>
      <c r="N155" s="86"/>
      <c r="O155" s="86"/>
      <c r="P155" s="86"/>
      <c r="Q155" s="86"/>
    </row>
    <row r="156" spans="1:28">
      <c r="A156" s="54"/>
      <c r="B156" s="54"/>
      <c r="C156" s="54"/>
      <c r="D156" s="54"/>
      <c r="E156" s="54"/>
      <c r="F156" s="54"/>
      <c r="K156" s="86"/>
      <c r="L156" s="86"/>
      <c r="M156" s="86"/>
      <c r="N156" s="86"/>
      <c r="O156" s="86"/>
      <c r="P156" s="86"/>
      <c r="Q156" s="86"/>
    </row>
    <row r="157" spans="1:28">
      <c r="A157" s="54"/>
      <c r="B157" s="54"/>
      <c r="C157" s="54"/>
      <c r="D157" s="54"/>
      <c r="E157" s="54"/>
      <c r="F157" s="54"/>
      <c r="K157" s="86"/>
      <c r="L157" s="86"/>
      <c r="M157" s="86"/>
      <c r="N157" s="86"/>
      <c r="O157" s="86"/>
      <c r="P157" s="86"/>
      <c r="Q157" s="86"/>
    </row>
    <row r="158" spans="1:28">
      <c r="A158" s="54"/>
      <c r="B158" s="54"/>
      <c r="C158" s="54"/>
      <c r="D158" s="54"/>
      <c r="E158" s="54"/>
      <c r="F158" s="54"/>
      <c r="K158" s="86"/>
      <c r="L158" s="86"/>
      <c r="M158" s="86"/>
      <c r="N158" s="86"/>
      <c r="O158" s="86"/>
      <c r="P158" s="86"/>
      <c r="Q158" s="86"/>
    </row>
    <row r="159" spans="1:28">
      <c r="G159" s="53"/>
      <c r="K159" s="86"/>
      <c r="L159" s="86"/>
      <c r="M159" s="86"/>
      <c r="N159" s="86"/>
      <c r="O159" s="86"/>
      <c r="P159" s="86"/>
      <c r="Q159" s="86"/>
    </row>
    <row r="160" spans="1:28">
      <c r="G160" s="53"/>
      <c r="K160" s="86"/>
      <c r="L160" s="86"/>
      <c r="M160" s="86"/>
      <c r="N160" s="86"/>
      <c r="O160" s="86"/>
      <c r="P160" s="86"/>
      <c r="Q160" s="86"/>
    </row>
    <row r="161" spans="7:17">
      <c r="G161" s="53"/>
      <c r="K161" s="86"/>
      <c r="L161" s="86"/>
      <c r="M161" s="86"/>
      <c r="N161" s="86"/>
      <c r="O161" s="86"/>
      <c r="P161" s="86"/>
      <c r="Q161" s="86"/>
    </row>
    <row r="162" spans="7:17">
      <c r="G162" s="53"/>
      <c r="K162" s="86"/>
      <c r="L162" s="86"/>
      <c r="M162" s="86"/>
      <c r="N162" s="86"/>
      <c r="O162" s="86"/>
      <c r="P162" s="86"/>
      <c r="Q162" s="86"/>
    </row>
    <row r="163" spans="7:17">
      <c r="G163" s="53"/>
      <c r="K163" s="86"/>
      <c r="L163" s="86"/>
      <c r="M163" s="86"/>
      <c r="N163" s="86"/>
      <c r="O163" s="86"/>
      <c r="P163" s="86"/>
      <c r="Q163" s="86"/>
    </row>
    <row r="164" spans="7:17">
      <c r="G164" s="53"/>
      <c r="K164" s="86"/>
      <c r="L164" s="86"/>
      <c r="M164" s="86"/>
      <c r="N164" s="86"/>
      <c r="O164" s="86"/>
      <c r="P164" s="86"/>
      <c r="Q164" s="86"/>
    </row>
    <row r="165" spans="7:17">
      <c r="G165" s="53"/>
      <c r="K165" s="86"/>
      <c r="L165" s="86"/>
      <c r="M165" s="86"/>
      <c r="N165" s="86"/>
      <c r="O165" s="86"/>
      <c r="P165" s="86"/>
      <c r="Q165" s="86"/>
    </row>
    <row r="166" spans="7:17">
      <c r="G166" s="53"/>
      <c r="K166" s="86"/>
      <c r="L166" s="86"/>
      <c r="M166" s="86"/>
      <c r="N166" s="86"/>
      <c r="O166" s="86"/>
      <c r="P166" s="86"/>
      <c r="Q166" s="86"/>
    </row>
    <row r="167" spans="7:17">
      <c r="G167" s="53"/>
      <c r="K167" s="86"/>
      <c r="L167" s="86"/>
      <c r="M167" s="86"/>
      <c r="N167" s="86"/>
      <c r="O167" s="86"/>
      <c r="P167" s="86"/>
      <c r="Q167" s="86"/>
    </row>
    <row r="168" spans="7:17">
      <c r="G168" s="53"/>
      <c r="K168" s="86"/>
      <c r="L168" s="86"/>
      <c r="M168" s="86"/>
      <c r="N168" s="86"/>
      <c r="O168" s="86"/>
      <c r="P168" s="86"/>
      <c r="Q168" s="86"/>
    </row>
    <row r="169" spans="7:17">
      <c r="G169" s="53"/>
      <c r="K169" s="86"/>
      <c r="L169" s="86"/>
      <c r="M169" s="86"/>
      <c r="N169" s="86"/>
      <c r="O169" s="86"/>
      <c r="P169" s="86"/>
      <c r="Q169" s="86"/>
    </row>
    <row r="170" spans="7:17">
      <c r="G170" s="53"/>
      <c r="K170" s="86"/>
      <c r="L170" s="86"/>
      <c r="M170" s="86"/>
      <c r="N170" s="86"/>
      <c r="O170" s="86"/>
      <c r="P170" s="86"/>
      <c r="Q170" s="86"/>
    </row>
    <row r="171" spans="7:17">
      <c r="G171" s="53"/>
      <c r="K171" s="86"/>
      <c r="L171" s="86"/>
      <c r="M171" s="86"/>
      <c r="N171" s="86"/>
      <c r="O171" s="86"/>
      <c r="P171" s="86"/>
      <c r="Q171" s="86"/>
    </row>
    <row r="172" spans="7:17">
      <c r="G172" s="53"/>
      <c r="K172" s="86"/>
      <c r="L172" s="86"/>
      <c r="M172" s="86"/>
      <c r="N172" s="86"/>
      <c r="O172" s="86"/>
      <c r="P172" s="86"/>
      <c r="Q172" s="86"/>
    </row>
    <row r="173" spans="7:17">
      <c r="G173" s="53"/>
      <c r="K173" s="86"/>
      <c r="L173" s="86"/>
      <c r="M173" s="86"/>
      <c r="N173" s="86"/>
      <c r="O173" s="86"/>
      <c r="P173" s="86"/>
      <c r="Q173" s="86"/>
    </row>
    <row r="174" spans="7:17">
      <c r="G174" s="53"/>
      <c r="K174" s="86"/>
      <c r="L174" s="86"/>
      <c r="M174" s="86"/>
      <c r="N174" s="86"/>
      <c r="O174" s="86"/>
      <c r="P174" s="86"/>
      <c r="Q174" s="86"/>
    </row>
    <row r="175" spans="7:17">
      <c r="G175" s="53"/>
      <c r="K175" s="86"/>
      <c r="L175" s="86"/>
      <c r="M175" s="86"/>
      <c r="N175" s="86"/>
      <c r="O175" s="86"/>
      <c r="P175" s="86"/>
      <c r="Q175" s="86"/>
    </row>
    <row r="176" spans="7:17">
      <c r="G176" s="53"/>
      <c r="K176" s="86"/>
      <c r="L176" s="86"/>
      <c r="M176" s="86"/>
      <c r="N176" s="86"/>
      <c r="O176" s="86"/>
      <c r="P176" s="86"/>
      <c r="Q176" s="86"/>
    </row>
    <row r="177" spans="11:17">
      <c r="K177" s="86"/>
      <c r="L177" s="86"/>
      <c r="M177" s="86"/>
      <c r="N177" s="86"/>
      <c r="O177" s="86"/>
      <c r="P177" s="86"/>
      <c r="Q177" s="86"/>
    </row>
    <row r="178" spans="11:17">
      <c r="K178" s="86"/>
      <c r="L178" s="86"/>
      <c r="M178" s="86"/>
      <c r="N178" s="86"/>
      <c r="O178" s="86"/>
      <c r="P178" s="86"/>
      <c r="Q178" s="86"/>
    </row>
  </sheetData>
  <sheetProtection insertColumns="0" insertRows="0" sort="0" pivotTables="0"/>
  <sortState xmlns:xlrd2="http://schemas.microsoft.com/office/spreadsheetml/2017/richdata2" ref="A57:Q120">
    <sortCondition ref="A57:A120"/>
  </sortState>
  <phoneticPr fontId="45"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E94B-9DC9-44C9-9B59-EDC48282F62C}">
  <sheetPr>
    <pageSetUpPr fitToPage="1"/>
  </sheetPr>
  <dimension ref="A1:K66"/>
  <sheetViews>
    <sheetView showGridLines="0" topLeftCell="A39" zoomScale="90" zoomScaleNormal="90" workbookViewId="0">
      <selection activeCell="D22" sqref="D22"/>
    </sheetView>
  </sheetViews>
  <sheetFormatPr defaultColWidth="11.42578125" defaultRowHeight="15"/>
  <cols>
    <col min="1" max="1" width="22.7109375" customWidth="1"/>
    <col min="2" max="2" width="32.7109375" bestFit="1" customWidth="1"/>
    <col min="3" max="3" width="51.140625" customWidth="1"/>
    <col min="4" max="9" width="16" customWidth="1"/>
    <col min="10" max="10" width="30.5703125" bestFit="1" customWidth="1"/>
  </cols>
  <sheetData>
    <row r="1" spans="1:11" ht="15.75" thickBot="1">
      <c r="A1" s="231"/>
      <c r="B1" s="231"/>
      <c r="C1" s="231"/>
      <c r="D1" s="328" t="s">
        <v>161</v>
      </c>
      <c r="E1" s="318"/>
      <c r="F1" s="317" t="s">
        <v>162</v>
      </c>
      <c r="G1" s="318"/>
      <c r="H1" s="317" t="s">
        <v>163</v>
      </c>
      <c r="I1" s="318"/>
      <c r="J1" t="s">
        <v>164</v>
      </c>
    </row>
    <row r="2" spans="1:11">
      <c r="A2" s="232" t="s">
        <v>165</v>
      </c>
      <c r="B2" s="232" t="s">
        <v>166</v>
      </c>
      <c r="C2" s="232" t="s">
        <v>167</v>
      </c>
      <c r="D2" s="251" t="s">
        <v>168</v>
      </c>
      <c r="E2" s="249" t="s">
        <v>169</v>
      </c>
      <c r="F2" s="251" t="s">
        <v>168</v>
      </c>
      <c r="G2" s="249" t="s">
        <v>169</v>
      </c>
      <c r="H2" s="251" t="s">
        <v>168</v>
      </c>
      <c r="I2" s="249" t="s">
        <v>169</v>
      </c>
    </row>
    <row r="3" spans="1:11" ht="15.75" thickBot="1">
      <c r="A3" s="240"/>
      <c r="B3" s="240"/>
      <c r="C3" s="240"/>
      <c r="D3" s="252"/>
      <c r="E3" s="250" t="s">
        <v>170</v>
      </c>
      <c r="F3" s="252"/>
      <c r="G3" s="250" t="s">
        <v>170</v>
      </c>
      <c r="H3" s="252"/>
      <c r="I3" s="250" t="s">
        <v>170</v>
      </c>
    </row>
    <row r="4" spans="1:11" ht="15.75" thickBot="1">
      <c r="A4" s="233" t="s">
        <v>171</v>
      </c>
      <c r="B4" s="234">
        <v>1</v>
      </c>
      <c r="C4" s="235" t="s">
        <v>172</v>
      </c>
      <c r="D4" s="253">
        <v>64.849999999999994</v>
      </c>
      <c r="E4" s="236">
        <v>77.040000000000006</v>
      </c>
      <c r="F4" s="253">
        <v>52.66</v>
      </c>
      <c r="G4" s="236">
        <v>64.849999999999994</v>
      </c>
      <c r="H4" s="253">
        <v>39.49</v>
      </c>
      <c r="I4" s="236">
        <v>49.37</v>
      </c>
    </row>
    <row r="5" spans="1:11" ht="15.75" thickBot="1">
      <c r="A5" s="237"/>
      <c r="B5" s="234">
        <v>2</v>
      </c>
      <c r="C5" s="238" t="s">
        <v>173</v>
      </c>
      <c r="D5" s="254">
        <v>61.88</v>
      </c>
      <c r="E5" s="239">
        <v>73.38</v>
      </c>
      <c r="F5" s="254">
        <v>49.5</v>
      </c>
      <c r="G5" s="239">
        <v>61.88</v>
      </c>
      <c r="H5" s="254">
        <v>37.130000000000003</v>
      </c>
      <c r="I5" s="239">
        <v>46.41</v>
      </c>
    </row>
    <row r="6" spans="1:11" ht="15.75" thickBot="1">
      <c r="A6" s="233" t="s">
        <v>174</v>
      </c>
      <c r="B6" s="234">
        <v>3</v>
      </c>
      <c r="C6" s="238" t="s">
        <v>175</v>
      </c>
      <c r="D6" s="254">
        <v>70.31</v>
      </c>
      <c r="E6" s="239">
        <v>83.86</v>
      </c>
      <c r="F6" s="254">
        <v>58.56</v>
      </c>
      <c r="G6" s="239">
        <v>70.31</v>
      </c>
      <c r="H6" s="254">
        <v>43.92</v>
      </c>
      <c r="I6" s="239">
        <v>54.9</v>
      </c>
    </row>
    <row r="7" spans="1:11" ht="15.75" thickBot="1">
      <c r="A7" s="240"/>
      <c r="B7" s="234">
        <v>4</v>
      </c>
      <c r="C7" s="238" t="s">
        <v>176</v>
      </c>
      <c r="D7" s="255">
        <v>62.21</v>
      </c>
      <c r="E7" s="241">
        <v>73.739999999999995</v>
      </c>
      <c r="F7" s="255">
        <v>49.82</v>
      </c>
      <c r="G7" s="241">
        <v>62.21</v>
      </c>
      <c r="H7" s="255">
        <v>37.36</v>
      </c>
      <c r="I7" s="241">
        <v>46.7</v>
      </c>
    </row>
    <row r="8" spans="1:11" ht="15.75" thickBot="1">
      <c r="A8" s="242"/>
      <c r="B8" s="234">
        <v>5</v>
      </c>
      <c r="C8" s="243" t="s">
        <v>177</v>
      </c>
      <c r="D8" s="254">
        <v>60.56</v>
      </c>
      <c r="E8" s="239">
        <v>72.16</v>
      </c>
      <c r="F8" s="254">
        <v>48.45</v>
      </c>
      <c r="G8" s="239">
        <v>60.56</v>
      </c>
      <c r="H8" s="254">
        <v>36.340000000000003</v>
      </c>
      <c r="I8" s="239">
        <v>45.42</v>
      </c>
      <c r="J8" s="282" t="s">
        <v>1</v>
      </c>
      <c r="K8" s="282"/>
    </row>
    <row r="9" spans="1:11" ht="15.75" thickBot="1">
      <c r="A9" s="244" t="s">
        <v>178</v>
      </c>
      <c r="B9" s="234">
        <v>6</v>
      </c>
      <c r="C9" s="243" t="s">
        <v>179</v>
      </c>
      <c r="D9" s="254">
        <v>52.66</v>
      </c>
      <c r="E9" s="239">
        <v>64.849999999999994</v>
      </c>
      <c r="F9" s="254">
        <v>42.13</v>
      </c>
      <c r="G9" s="239">
        <v>52.66</v>
      </c>
      <c r="H9" s="254">
        <v>31.6</v>
      </c>
      <c r="I9" s="239">
        <v>39.49</v>
      </c>
    </row>
    <row r="10" spans="1:11" ht="15.75" thickBot="1">
      <c r="A10" s="245"/>
      <c r="B10" s="234">
        <v>7</v>
      </c>
      <c r="C10" s="243" t="s">
        <v>180</v>
      </c>
      <c r="D10" s="255">
        <v>58.45</v>
      </c>
      <c r="E10" s="241">
        <v>70.209999999999994</v>
      </c>
      <c r="F10" s="255">
        <v>46.76</v>
      </c>
      <c r="G10" s="241">
        <v>58.45</v>
      </c>
      <c r="H10" s="255">
        <v>35.07</v>
      </c>
      <c r="I10" s="241">
        <v>43.84</v>
      </c>
    </row>
    <row r="11" spans="1:11" ht="15.75" thickBot="1">
      <c r="A11" s="233"/>
      <c r="B11" s="234">
        <v>8</v>
      </c>
      <c r="C11" s="246" t="s">
        <v>181</v>
      </c>
      <c r="D11" s="254">
        <v>65.819999999999993</v>
      </c>
      <c r="E11" s="239">
        <v>78.25</v>
      </c>
      <c r="F11" s="254">
        <v>53.71</v>
      </c>
      <c r="G11" s="239">
        <v>65.819999999999993</v>
      </c>
      <c r="H11" s="254">
        <v>40.28</v>
      </c>
      <c r="I11" s="239">
        <v>50.36</v>
      </c>
    </row>
    <row r="12" spans="1:11" ht="24.75" customHeight="1" thickBot="1">
      <c r="A12" s="233" t="s">
        <v>182</v>
      </c>
      <c r="B12" s="234">
        <v>9</v>
      </c>
      <c r="C12" s="246" t="s">
        <v>183</v>
      </c>
      <c r="D12" s="254">
        <v>61.88</v>
      </c>
      <c r="E12" s="239">
        <v>73.38</v>
      </c>
      <c r="F12" s="254">
        <v>49.5</v>
      </c>
      <c r="G12" s="239">
        <v>61.88</v>
      </c>
      <c r="H12" s="254">
        <v>37.130000000000003</v>
      </c>
      <c r="I12" s="239">
        <v>46.41</v>
      </c>
    </row>
    <row r="13" spans="1:11" ht="15.75" thickBot="1">
      <c r="A13" s="240"/>
      <c r="B13" s="234">
        <v>10</v>
      </c>
      <c r="C13" s="246" t="s">
        <v>184</v>
      </c>
      <c r="D13" s="255">
        <v>63.87</v>
      </c>
      <c r="E13" s="241">
        <v>75.819999999999993</v>
      </c>
      <c r="F13" s="255">
        <v>51.61</v>
      </c>
      <c r="G13" s="241">
        <v>63.87</v>
      </c>
      <c r="H13" s="255">
        <v>38.700000000000003</v>
      </c>
      <c r="I13" s="241">
        <v>48.38</v>
      </c>
    </row>
    <row r="14" spans="1:11">
      <c r="B14" s="247"/>
    </row>
    <row r="15" spans="1:11">
      <c r="B15" s="248" t="s">
        <v>185</v>
      </c>
    </row>
    <row r="16" spans="1:11">
      <c r="B16" s="323" t="s">
        <v>186</v>
      </c>
      <c r="C16" s="323"/>
      <c r="D16" s="323"/>
      <c r="E16" s="323"/>
      <c r="F16" s="323"/>
      <c r="G16" s="323"/>
      <c r="H16" s="323"/>
      <c r="I16" s="323"/>
      <c r="J16" s="323"/>
    </row>
    <row r="17" spans="2:10">
      <c r="B17" s="323" t="s">
        <v>187</v>
      </c>
      <c r="C17" s="323"/>
      <c r="D17" s="323"/>
      <c r="E17" s="323"/>
      <c r="F17" s="323"/>
      <c r="G17" s="323"/>
      <c r="H17" s="323"/>
      <c r="I17" s="323"/>
      <c r="J17" s="323"/>
    </row>
    <row r="18" spans="2:10">
      <c r="B18" s="323" t="s">
        <v>188</v>
      </c>
      <c r="C18" s="323"/>
      <c r="D18" s="323"/>
      <c r="E18" s="323"/>
      <c r="F18" s="323"/>
      <c r="G18" s="323"/>
      <c r="H18" s="323"/>
      <c r="I18" s="323"/>
      <c r="J18" s="323"/>
    </row>
    <row r="19" spans="2:10" ht="12" customHeight="1">
      <c r="B19" s="60"/>
    </row>
    <row r="20" spans="2:10" ht="12" customHeight="1">
      <c r="B20" s="60" t="s">
        <v>438</v>
      </c>
    </row>
    <row r="21" spans="2:10" ht="12" customHeight="1">
      <c r="B21" s="61" t="s">
        <v>190</v>
      </c>
      <c r="C21" s="194" t="s">
        <v>191</v>
      </c>
      <c r="D21" s="194" t="s">
        <v>437</v>
      </c>
      <c r="E21" s="194" t="s">
        <v>193</v>
      </c>
    </row>
    <row r="22" spans="2:10" ht="12" customHeight="1">
      <c r="B22" s="175" t="str">
        <f>$C$4</f>
        <v>Gestor de projectes</v>
      </c>
      <c r="C22" s="260" t="s">
        <v>195</v>
      </c>
      <c r="D22" s="283">
        <f>$D$4</f>
        <v>64.849999999999994</v>
      </c>
      <c r="E22" s="62">
        <f>D22*1.21</f>
        <v>78.468499999999992</v>
      </c>
    </row>
    <row r="23" spans="2:10" ht="12" customHeight="1">
      <c r="B23" s="175" t="str">
        <f>$C$6</f>
        <v>Arquitecte de sistemes</v>
      </c>
      <c r="C23" s="260" t="s">
        <v>195</v>
      </c>
      <c r="D23" s="283">
        <f>$D$6</f>
        <v>70.31</v>
      </c>
      <c r="E23" s="62">
        <f t="shared" ref="E23:E25" si="0">D23*1.21</f>
        <v>85.075100000000006</v>
      </c>
    </row>
    <row r="24" spans="2:10" ht="12" customHeight="1">
      <c r="B24" s="175" t="str">
        <f>$C$5</f>
        <v>Analista de negoci/funcional</v>
      </c>
      <c r="C24" s="260" t="s">
        <v>195</v>
      </c>
      <c r="D24" s="283">
        <f>$D$5</f>
        <v>61.88</v>
      </c>
      <c r="E24" s="62">
        <f t="shared" si="0"/>
        <v>74.874800000000008</v>
      </c>
    </row>
    <row r="25" spans="2:10" ht="12" customHeight="1">
      <c r="B25" s="175" t="str">
        <f>$C$8</f>
        <v>Desenvolupador</v>
      </c>
      <c r="C25" s="260" t="s">
        <v>162</v>
      </c>
      <c r="D25" s="283">
        <f>$F$8</f>
        <v>48.45</v>
      </c>
      <c r="E25" s="62">
        <f t="shared" si="0"/>
        <v>58.624500000000005</v>
      </c>
    </row>
    <row r="26" spans="2:10" ht="12" customHeight="1">
      <c r="B26" s="60"/>
    </row>
    <row r="27" spans="2:10" ht="12" customHeight="1">
      <c r="B27" s="60"/>
    </row>
    <row r="28" spans="2:10" ht="12" customHeight="1">
      <c r="B28" s="60"/>
    </row>
    <row r="29" spans="2:10" ht="35.25" customHeight="1">
      <c r="B29" s="61" t="s">
        <v>189</v>
      </c>
      <c r="C29" s="61" t="s">
        <v>190</v>
      </c>
      <c r="D29" s="194" t="s">
        <v>191</v>
      </c>
      <c r="E29" s="194" t="s">
        <v>192</v>
      </c>
      <c r="F29" s="194" t="s">
        <v>437</v>
      </c>
      <c r="G29" s="194" t="s">
        <v>193</v>
      </c>
      <c r="H29" s="194" t="s">
        <v>194</v>
      </c>
      <c r="I29" s="51"/>
    </row>
    <row r="30" spans="2:10" ht="15" customHeight="1">
      <c r="B30" s="320" t="s">
        <v>19</v>
      </c>
      <c r="C30" s="175" t="str">
        <f>$C$4</f>
        <v>Gestor de projectes</v>
      </c>
      <c r="D30" s="260" t="s">
        <v>195</v>
      </c>
      <c r="E30" s="63">
        <v>0.1</v>
      </c>
      <c r="F30" s="62">
        <f>D22</f>
        <v>64.849999999999994</v>
      </c>
      <c r="G30" s="62">
        <f>E22</f>
        <v>78.468499999999992</v>
      </c>
      <c r="H30" s="62">
        <f>G30*E30</f>
        <v>7.8468499999999999</v>
      </c>
      <c r="I30" s="51"/>
    </row>
    <row r="31" spans="2:10">
      <c r="B31" s="321"/>
      <c r="C31" s="175" t="str">
        <f>$C$6</f>
        <v>Arquitecte de sistemes</v>
      </c>
      <c r="D31" s="260" t="s">
        <v>195</v>
      </c>
      <c r="E31" s="63">
        <v>0.15</v>
      </c>
      <c r="F31" s="62">
        <f t="shared" ref="F31:F33" si="1">D23</f>
        <v>70.31</v>
      </c>
      <c r="G31" s="62">
        <f t="shared" ref="G31:G33" si="2">E23</f>
        <v>85.075100000000006</v>
      </c>
      <c r="H31" s="62">
        <f t="shared" ref="H31:H33" si="3">G31*E31</f>
        <v>12.761265</v>
      </c>
      <c r="I31" s="51"/>
    </row>
    <row r="32" spans="2:10">
      <c r="B32" s="321"/>
      <c r="C32" s="175" t="str">
        <f>$C$5</f>
        <v>Analista de negoci/funcional</v>
      </c>
      <c r="D32" s="260" t="s">
        <v>195</v>
      </c>
      <c r="E32" s="63">
        <v>0.35</v>
      </c>
      <c r="F32" s="62">
        <f t="shared" si="1"/>
        <v>61.88</v>
      </c>
      <c r="G32" s="62">
        <f t="shared" si="2"/>
        <v>74.874800000000008</v>
      </c>
      <c r="H32" s="62">
        <f t="shared" si="3"/>
        <v>26.20618</v>
      </c>
      <c r="I32" s="51"/>
    </row>
    <row r="33" spans="2:9">
      <c r="B33" s="321"/>
      <c r="C33" s="175" t="str">
        <f>$C$8</f>
        <v>Desenvolupador</v>
      </c>
      <c r="D33" s="260" t="s">
        <v>162</v>
      </c>
      <c r="E33" s="176">
        <v>0.4</v>
      </c>
      <c r="F33" s="62">
        <f t="shared" si="1"/>
        <v>48.45</v>
      </c>
      <c r="G33" s="62">
        <f t="shared" si="2"/>
        <v>58.624500000000005</v>
      </c>
      <c r="H33" s="62">
        <f t="shared" si="3"/>
        <v>23.449800000000003</v>
      </c>
      <c r="I33" s="51"/>
    </row>
    <row r="34" spans="2:9">
      <c r="B34" s="322"/>
      <c r="C34" s="256" t="s">
        <v>196</v>
      </c>
      <c r="D34" s="257"/>
      <c r="E34" s="257"/>
      <c r="F34" s="258"/>
      <c r="G34" s="177"/>
      <c r="H34" s="177">
        <f>SUM(H30:H33)</f>
        <v>70.264094999999998</v>
      </c>
      <c r="I34" s="101">
        <f>SUM(E30:E33)</f>
        <v>1</v>
      </c>
    </row>
    <row r="35" spans="2:9">
      <c r="B35" s="320" t="s">
        <v>21</v>
      </c>
      <c r="C35" s="175" t="str">
        <f>$C$4</f>
        <v>Gestor de projectes</v>
      </c>
      <c r="D35" s="260" t="s">
        <v>195</v>
      </c>
      <c r="E35" s="63">
        <v>0.1</v>
      </c>
      <c r="F35" s="62">
        <f>D$22</f>
        <v>64.849999999999994</v>
      </c>
      <c r="G35" s="62">
        <f>E22</f>
        <v>78.468499999999992</v>
      </c>
      <c r="H35" s="62">
        <f>G35*E35</f>
        <v>7.8468499999999999</v>
      </c>
    </row>
    <row r="36" spans="2:9">
      <c r="B36" s="321"/>
      <c r="C36" s="175" t="str">
        <f>$C$6</f>
        <v>Arquitecte de sistemes</v>
      </c>
      <c r="D36" s="260" t="s">
        <v>195</v>
      </c>
      <c r="E36" s="63">
        <v>0.15</v>
      </c>
      <c r="F36" s="62">
        <f>D$23</f>
        <v>70.31</v>
      </c>
      <c r="G36" s="62">
        <f t="shared" ref="G36:G38" si="4">E23</f>
        <v>85.075100000000006</v>
      </c>
      <c r="H36" s="62">
        <f t="shared" ref="H36:H38" si="5">G36*E36</f>
        <v>12.761265</v>
      </c>
    </row>
    <row r="37" spans="2:9">
      <c r="B37" s="321"/>
      <c r="C37" s="175" t="str">
        <f>$C$5</f>
        <v>Analista de negoci/funcional</v>
      </c>
      <c r="D37" s="260" t="s">
        <v>195</v>
      </c>
      <c r="E37" s="63">
        <v>0.35</v>
      </c>
      <c r="F37" s="62">
        <f>D$24</f>
        <v>61.88</v>
      </c>
      <c r="G37" s="62">
        <f t="shared" si="4"/>
        <v>74.874800000000008</v>
      </c>
      <c r="H37" s="62">
        <f t="shared" si="5"/>
        <v>26.20618</v>
      </c>
    </row>
    <row r="38" spans="2:9">
      <c r="B38" s="321"/>
      <c r="C38" s="175" t="str">
        <f>$C$8</f>
        <v>Desenvolupador</v>
      </c>
      <c r="D38" s="260" t="s">
        <v>162</v>
      </c>
      <c r="E38" s="176">
        <v>0.4</v>
      </c>
      <c r="F38" s="62">
        <f>D$25</f>
        <v>48.45</v>
      </c>
      <c r="G38" s="62">
        <f t="shared" si="4"/>
        <v>58.624500000000005</v>
      </c>
      <c r="H38" s="62">
        <f t="shared" si="5"/>
        <v>23.449800000000003</v>
      </c>
    </row>
    <row r="39" spans="2:9">
      <c r="B39" s="322"/>
      <c r="C39" s="256" t="s">
        <v>196</v>
      </c>
      <c r="D39" s="257"/>
      <c r="E39" s="257"/>
      <c r="F39" s="258"/>
      <c r="G39" s="177"/>
      <c r="H39" s="177">
        <f>SUM(H35:H38)</f>
        <v>70.264094999999998</v>
      </c>
      <c r="I39" s="101">
        <f>SUM(E35:E38)</f>
        <v>1</v>
      </c>
    </row>
    <row r="40" spans="2:9">
      <c r="B40" s="320" t="s">
        <v>22</v>
      </c>
      <c r="C40" s="175" t="str">
        <f>$C$4</f>
        <v>Gestor de projectes</v>
      </c>
      <c r="D40" s="260" t="s">
        <v>195</v>
      </c>
      <c r="E40" s="63">
        <v>0.1</v>
      </c>
      <c r="F40" s="62">
        <f>D$22</f>
        <v>64.849999999999994</v>
      </c>
      <c r="G40" s="62">
        <f>E$22</f>
        <v>78.468499999999992</v>
      </c>
      <c r="H40" s="62">
        <f>G40*E40</f>
        <v>7.8468499999999999</v>
      </c>
    </row>
    <row r="41" spans="2:9">
      <c r="B41" s="321"/>
      <c r="C41" s="175" t="str">
        <f>$C$6</f>
        <v>Arquitecte de sistemes</v>
      </c>
      <c r="D41" s="260" t="s">
        <v>195</v>
      </c>
      <c r="E41" s="63">
        <v>0.15</v>
      </c>
      <c r="F41" s="62">
        <f>D$23</f>
        <v>70.31</v>
      </c>
      <c r="G41" s="62">
        <f>E$23</f>
        <v>85.075100000000006</v>
      </c>
      <c r="H41" s="62">
        <f t="shared" ref="H41:H43" si="6">G41*E41</f>
        <v>12.761265</v>
      </c>
    </row>
    <row r="42" spans="2:9">
      <c r="B42" s="321"/>
      <c r="C42" s="175" t="str">
        <f>$C$5</f>
        <v>Analista de negoci/funcional</v>
      </c>
      <c r="D42" s="260" t="s">
        <v>195</v>
      </c>
      <c r="E42" s="63">
        <v>0.35</v>
      </c>
      <c r="F42" s="62">
        <f>D$24</f>
        <v>61.88</v>
      </c>
      <c r="G42" s="62">
        <f>E$24</f>
        <v>74.874800000000008</v>
      </c>
      <c r="H42" s="62">
        <f t="shared" si="6"/>
        <v>26.20618</v>
      </c>
    </row>
    <row r="43" spans="2:9">
      <c r="B43" s="321"/>
      <c r="C43" s="175" t="str">
        <f>$C$8</f>
        <v>Desenvolupador</v>
      </c>
      <c r="D43" s="260" t="s">
        <v>162</v>
      </c>
      <c r="E43" s="176">
        <v>0.4</v>
      </c>
      <c r="F43" s="62">
        <f>D$25</f>
        <v>48.45</v>
      </c>
      <c r="G43" s="62">
        <f>E$25</f>
        <v>58.624500000000005</v>
      </c>
      <c r="H43" s="62">
        <f t="shared" si="6"/>
        <v>23.449800000000003</v>
      </c>
    </row>
    <row r="44" spans="2:9">
      <c r="B44" s="322"/>
      <c r="C44" s="256" t="s">
        <v>196</v>
      </c>
      <c r="D44" s="257"/>
      <c r="E44" s="257"/>
      <c r="F44" s="258"/>
      <c r="G44" s="177"/>
      <c r="H44" s="177">
        <f>SUM(H40:H43)</f>
        <v>70.264094999999998</v>
      </c>
      <c r="I44" s="101">
        <f>SUM(E40:E43)</f>
        <v>1</v>
      </c>
    </row>
    <row r="45" spans="2:9">
      <c r="B45" s="319" t="s">
        <v>24</v>
      </c>
      <c r="C45" s="175" t="str">
        <f>$C$4</f>
        <v>Gestor de projectes</v>
      </c>
      <c r="D45" s="260" t="s">
        <v>195</v>
      </c>
      <c r="E45" s="63">
        <v>0.1</v>
      </c>
      <c r="F45" s="62">
        <f>D$22</f>
        <v>64.849999999999994</v>
      </c>
      <c r="G45" s="62">
        <f>E$22</f>
        <v>78.468499999999992</v>
      </c>
      <c r="H45" s="62">
        <f>G45*E45</f>
        <v>7.8468499999999999</v>
      </c>
    </row>
    <row r="46" spans="2:9">
      <c r="B46" s="319"/>
      <c r="C46" s="175" t="str">
        <f>$C$6</f>
        <v>Arquitecte de sistemes</v>
      </c>
      <c r="D46" s="260" t="s">
        <v>195</v>
      </c>
      <c r="E46" s="63">
        <v>0.15</v>
      </c>
      <c r="F46" s="62">
        <f>D$23</f>
        <v>70.31</v>
      </c>
      <c r="G46" s="62">
        <f>E$23</f>
        <v>85.075100000000006</v>
      </c>
      <c r="H46" s="62">
        <f t="shared" ref="H46:H48" si="7">G46*E46</f>
        <v>12.761265</v>
      </c>
    </row>
    <row r="47" spans="2:9">
      <c r="B47" s="319"/>
      <c r="C47" s="175" t="str">
        <f>$C$5</f>
        <v>Analista de negoci/funcional</v>
      </c>
      <c r="D47" s="260" t="s">
        <v>195</v>
      </c>
      <c r="E47" s="63">
        <v>0.35</v>
      </c>
      <c r="F47" s="62">
        <f>D$24</f>
        <v>61.88</v>
      </c>
      <c r="G47" s="62">
        <f>E$24</f>
        <v>74.874800000000008</v>
      </c>
      <c r="H47" s="62">
        <f t="shared" si="7"/>
        <v>26.20618</v>
      </c>
    </row>
    <row r="48" spans="2:9">
      <c r="B48" s="319"/>
      <c r="C48" s="175" t="str">
        <f>$C$8</f>
        <v>Desenvolupador</v>
      </c>
      <c r="D48" s="260" t="s">
        <v>162</v>
      </c>
      <c r="E48" s="176">
        <v>0.4</v>
      </c>
      <c r="F48" s="62">
        <f>D$25</f>
        <v>48.45</v>
      </c>
      <c r="G48" s="62">
        <f>E$25</f>
        <v>58.624500000000005</v>
      </c>
      <c r="H48" s="62">
        <f t="shared" si="7"/>
        <v>23.449800000000003</v>
      </c>
    </row>
    <row r="49" spans="2:9">
      <c r="B49" s="319"/>
      <c r="C49" s="259" t="s">
        <v>196</v>
      </c>
      <c r="D49" s="259"/>
      <c r="E49" s="259"/>
      <c r="F49" s="259"/>
      <c r="G49" s="177"/>
      <c r="H49" s="177">
        <f>SUM(H45:H48)</f>
        <v>70.264094999999998</v>
      </c>
      <c r="I49" s="101">
        <f>SUM(E45:E48)</f>
        <v>1</v>
      </c>
    </row>
    <row r="54" spans="2:9" ht="15.75" thickBot="1"/>
    <row r="55" spans="2:9">
      <c r="B55" s="324" t="s">
        <v>439</v>
      </c>
      <c r="C55" s="326" t="s">
        <v>440</v>
      </c>
      <c r="D55" s="326" t="s">
        <v>441</v>
      </c>
      <c r="E55" s="326" t="s">
        <v>442</v>
      </c>
      <c r="F55" s="296" t="s">
        <v>443</v>
      </c>
      <c r="G55" s="297" t="s">
        <v>443</v>
      </c>
    </row>
    <row r="56" spans="2:9" ht="15.75" thickBot="1">
      <c r="B56" s="325"/>
      <c r="C56" s="327"/>
      <c r="D56" s="327"/>
      <c r="E56" s="327"/>
      <c r="F56" s="295" t="s">
        <v>444</v>
      </c>
      <c r="G56" s="298" t="s">
        <v>445</v>
      </c>
    </row>
    <row r="57" spans="2:9" ht="36.75" thickBot="1">
      <c r="B57" s="299" t="s">
        <v>446</v>
      </c>
      <c r="C57" s="300" t="s">
        <v>447</v>
      </c>
      <c r="D57" s="301" t="s">
        <v>448</v>
      </c>
      <c r="E57" s="301" t="s">
        <v>449</v>
      </c>
      <c r="F57" s="302">
        <v>64.849999999999994</v>
      </c>
      <c r="G57" s="303">
        <v>78.47</v>
      </c>
    </row>
    <row r="58" spans="2:9" ht="36.75" thickBot="1">
      <c r="B58" s="304" t="s">
        <v>450</v>
      </c>
      <c r="C58" s="305" t="s">
        <v>447</v>
      </c>
      <c r="D58" s="306" t="s">
        <v>448</v>
      </c>
      <c r="E58" s="306" t="s">
        <v>449</v>
      </c>
      <c r="F58" s="307">
        <v>64.849999999999994</v>
      </c>
      <c r="G58" s="308">
        <v>78.47</v>
      </c>
    </row>
    <row r="59" spans="2:9" ht="36.75" thickBot="1">
      <c r="B59" s="299" t="s">
        <v>451</v>
      </c>
      <c r="C59" s="309" t="s">
        <v>452</v>
      </c>
      <c r="D59" s="301" t="s">
        <v>453</v>
      </c>
      <c r="E59" s="301" t="s">
        <v>449</v>
      </c>
      <c r="F59" s="302">
        <v>61.88</v>
      </c>
      <c r="G59" s="303">
        <v>74.87</v>
      </c>
    </row>
    <row r="60" spans="2:9" ht="36.75" thickBot="1">
      <c r="B60" s="304" t="s">
        <v>454</v>
      </c>
      <c r="C60" s="305" t="s">
        <v>455</v>
      </c>
      <c r="D60" s="306" t="s">
        <v>456</v>
      </c>
      <c r="E60" s="306" t="s">
        <v>449</v>
      </c>
      <c r="F60" s="307">
        <v>70.31</v>
      </c>
      <c r="G60" s="308">
        <v>85.08</v>
      </c>
    </row>
    <row r="61" spans="2:9" ht="36.75" thickBot="1">
      <c r="B61" s="310" t="s">
        <v>457</v>
      </c>
      <c r="C61" s="309" t="s">
        <v>455</v>
      </c>
      <c r="D61" s="301" t="s">
        <v>453</v>
      </c>
      <c r="E61" s="301" t="s">
        <v>449</v>
      </c>
      <c r="F61" s="302">
        <v>61.88</v>
      </c>
      <c r="G61" s="303">
        <v>74.87</v>
      </c>
    </row>
    <row r="62" spans="2:9" ht="36.75" thickBot="1">
      <c r="B62" s="311" t="s">
        <v>458</v>
      </c>
      <c r="C62" s="305" t="s">
        <v>459</v>
      </c>
      <c r="D62" s="306" t="s">
        <v>453</v>
      </c>
      <c r="E62" s="306" t="s">
        <v>460</v>
      </c>
      <c r="F62" s="307">
        <v>48.45</v>
      </c>
      <c r="G62" s="308">
        <v>58.62</v>
      </c>
    </row>
    <row r="63" spans="2:9" ht="24.75" thickBot="1">
      <c r="B63" s="310" t="s">
        <v>461</v>
      </c>
      <c r="C63" s="300" t="s">
        <v>459</v>
      </c>
      <c r="D63" s="301" t="s">
        <v>462</v>
      </c>
      <c r="E63" s="301" t="s">
        <v>460</v>
      </c>
      <c r="F63" s="302">
        <v>42.13</v>
      </c>
      <c r="G63" s="303">
        <v>50.98</v>
      </c>
    </row>
    <row r="64" spans="2:9" ht="36.75" thickBot="1">
      <c r="B64" s="311" t="s">
        <v>463</v>
      </c>
      <c r="C64" s="305" t="s">
        <v>459</v>
      </c>
      <c r="D64" s="306" t="s">
        <v>453</v>
      </c>
      <c r="E64" s="306" t="s">
        <v>460</v>
      </c>
      <c r="F64" s="307">
        <v>48.45</v>
      </c>
      <c r="G64" s="308">
        <v>58.62</v>
      </c>
    </row>
    <row r="65" spans="2:7" ht="24.75" thickBot="1">
      <c r="B65" s="310" t="s">
        <v>464</v>
      </c>
      <c r="C65" s="300" t="s">
        <v>459</v>
      </c>
      <c r="D65" s="301" t="s">
        <v>465</v>
      </c>
      <c r="E65" s="301" t="s">
        <v>460</v>
      </c>
      <c r="F65" s="302">
        <v>42.13</v>
      </c>
      <c r="G65" s="303">
        <v>50.98</v>
      </c>
    </row>
    <row r="66" spans="2:7" ht="36.75" thickBot="1">
      <c r="B66" s="312" t="s">
        <v>466</v>
      </c>
      <c r="C66" s="313" t="s">
        <v>459</v>
      </c>
      <c r="D66" s="314" t="s">
        <v>453</v>
      </c>
      <c r="E66" s="314" t="s">
        <v>460</v>
      </c>
      <c r="F66" s="315">
        <v>48.45</v>
      </c>
      <c r="G66" s="316">
        <v>58.62</v>
      </c>
    </row>
  </sheetData>
  <mergeCells count="14">
    <mergeCell ref="B55:B56"/>
    <mergeCell ref="C55:C56"/>
    <mergeCell ref="D55:D56"/>
    <mergeCell ref="E55:E56"/>
    <mergeCell ref="D1:E1"/>
    <mergeCell ref="F1:G1"/>
    <mergeCell ref="H1:I1"/>
    <mergeCell ref="B45:B49"/>
    <mergeCell ref="B30:B34"/>
    <mergeCell ref="B35:B39"/>
    <mergeCell ref="B40:B44"/>
    <mergeCell ref="B16:J16"/>
    <mergeCell ref="B17:J17"/>
    <mergeCell ref="B18:J18"/>
  </mergeCells>
  <pageMargins left="0.25" right="0.25"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88"/>
  <sheetViews>
    <sheetView showGridLines="0" tabSelected="1" topLeftCell="A5" zoomScale="90" zoomScaleNormal="90" workbookViewId="0">
      <selection activeCell="D29" sqref="D29:F35"/>
    </sheetView>
  </sheetViews>
  <sheetFormatPr defaultColWidth="10.85546875" defaultRowHeight="12.75"/>
  <cols>
    <col min="1" max="1" width="15.5703125" style="65" customWidth="1"/>
    <col min="2" max="2" width="25.28515625" style="65" bestFit="1" customWidth="1"/>
    <col min="3" max="3" width="14.7109375" style="65" customWidth="1"/>
    <col min="4" max="4" width="24.28515625" style="65" bestFit="1" customWidth="1"/>
    <col min="5" max="5" width="14.140625" style="65" customWidth="1"/>
    <col min="6" max="6" width="18.85546875" style="65" bestFit="1" customWidth="1"/>
    <col min="7" max="7" width="15" style="65" bestFit="1" customWidth="1"/>
    <col min="8" max="8" width="13.85546875" style="65" bestFit="1" customWidth="1"/>
    <col min="9" max="9" width="14.5703125" style="65" bestFit="1" customWidth="1"/>
    <col min="10" max="10" width="15" style="65" bestFit="1" customWidth="1"/>
    <col min="11" max="11" width="14.5703125" style="65" bestFit="1" customWidth="1"/>
    <col min="12" max="12" width="12.28515625" style="65" bestFit="1" customWidth="1"/>
    <col min="13" max="13" width="13.42578125" style="65" bestFit="1" customWidth="1"/>
    <col min="14" max="14" width="15" style="65" bestFit="1" customWidth="1"/>
    <col min="15" max="15" width="13.42578125" style="65" bestFit="1" customWidth="1"/>
    <col min="16" max="16" width="15.140625" style="65" customWidth="1"/>
    <col min="17" max="17" width="14.140625" style="65" bestFit="1" customWidth="1"/>
    <col min="18" max="16384" width="10.85546875" style="65"/>
  </cols>
  <sheetData>
    <row r="2" spans="1:16">
      <c r="A2" s="64" t="s">
        <v>197</v>
      </c>
    </row>
    <row r="4" spans="1:16" ht="12.75" customHeight="1">
      <c r="B4" s="329">
        <v>2026</v>
      </c>
      <c r="C4" s="330"/>
      <c r="D4" s="331"/>
      <c r="E4" s="329">
        <v>2027</v>
      </c>
      <c r="F4" s="330"/>
      <c r="G4" s="331"/>
      <c r="H4" s="329">
        <v>2028</v>
      </c>
      <c r="I4" s="330"/>
      <c r="J4" s="331"/>
      <c r="K4" s="329">
        <v>2029</v>
      </c>
      <c r="L4" s="330"/>
      <c r="M4" s="331"/>
    </row>
    <row r="5" spans="1:16" s="112" customFormat="1" ht="25.5">
      <c r="A5" s="66" t="s">
        <v>198</v>
      </c>
      <c r="B5" s="110" t="s">
        <v>199</v>
      </c>
      <c r="C5" s="111" t="s">
        <v>200</v>
      </c>
      <c r="D5" s="111" t="s">
        <v>201</v>
      </c>
      <c r="E5" s="111" t="s">
        <v>199</v>
      </c>
      <c r="F5" s="111" t="s">
        <v>200</v>
      </c>
      <c r="G5" s="111" t="s">
        <v>201</v>
      </c>
      <c r="H5" s="111" t="s">
        <v>199</v>
      </c>
      <c r="I5" s="111" t="s">
        <v>200</v>
      </c>
      <c r="J5" s="111" t="s">
        <v>201</v>
      </c>
      <c r="K5" s="111" t="s">
        <v>199</v>
      </c>
      <c r="L5" s="111" t="s">
        <v>200</v>
      </c>
      <c r="M5" s="111" t="s">
        <v>201</v>
      </c>
      <c r="N5" s="111" t="s">
        <v>202</v>
      </c>
      <c r="O5" s="111" t="s">
        <v>203</v>
      </c>
      <c r="P5" s="111" t="s">
        <v>204</v>
      </c>
    </row>
    <row r="6" spans="1:16" ht="25.5">
      <c r="A6" s="156" t="s">
        <v>19</v>
      </c>
      <c r="B6" s="104">
        <f>ROUND('Càlcul pressupost '!E7/1.21,2)</f>
        <v>0</v>
      </c>
      <c r="C6" s="104">
        <f>ROUND(B6*0.21,2)</f>
        <v>0</v>
      </c>
      <c r="D6" s="104">
        <f>+B6+C6</f>
        <v>0</v>
      </c>
      <c r="E6" s="104">
        <f>ROUND('Càlcul pressupost '!F7/1.21,2)</f>
        <v>325041.25</v>
      </c>
      <c r="F6" s="104">
        <f t="shared" ref="F6:F8" si="0">ROUND(E6*0.21,2)</f>
        <v>68258.66</v>
      </c>
      <c r="G6" s="104">
        <f t="shared" ref="G6:G8" si="1">+E6+F6</f>
        <v>393299.91000000003</v>
      </c>
      <c r="H6" s="104">
        <f>ROUND('Càlcul pressupost '!G7/1.21,2)</f>
        <v>325041.25</v>
      </c>
      <c r="I6" s="104">
        <f t="shared" ref="I6:I8" si="2">ROUND(H6*0.21,2)</f>
        <v>68258.66</v>
      </c>
      <c r="J6" s="104">
        <f t="shared" ref="J6:J8" si="3">+H6+I6</f>
        <v>393299.91000000003</v>
      </c>
      <c r="K6" s="104">
        <f>ROUND('Càlcul pressupost '!H7/1.21,2)</f>
        <v>243780.98</v>
      </c>
      <c r="L6" s="104">
        <f t="shared" ref="L6" si="4">ROUND(K6*0.21,2)</f>
        <v>51194.01</v>
      </c>
      <c r="M6" s="104">
        <f t="shared" ref="M6" si="5">+K6+L6</f>
        <v>294974.99</v>
      </c>
      <c r="N6" s="104">
        <f>+B6+E6+H6+K6</f>
        <v>893863.48</v>
      </c>
      <c r="O6" s="104">
        <f>+C6+F6+I6+L6</f>
        <v>187711.33000000002</v>
      </c>
      <c r="P6" s="104">
        <f>+D6+G6+J6+M6</f>
        <v>1081574.81</v>
      </c>
    </row>
    <row r="7" spans="1:16" ht="25.5">
      <c r="A7" s="156" t="s">
        <v>21</v>
      </c>
      <c r="B7" s="104">
        <f>ROUND('Càlcul pressupost '!E8/1.21,2)</f>
        <v>0</v>
      </c>
      <c r="C7" s="104">
        <f t="shared" ref="C7:C10" si="6">ROUND(B7*0.21,2)</f>
        <v>0</v>
      </c>
      <c r="D7" s="104">
        <f t="shared" ref="D7:D8" si="7">+B7+C7</f>
        <v>0</v>
      </c>
      <c r="E7" s="104">
        <f>ROUND('Càlcul pressupost '!F8/1.21,2)</f>
        <v>737695.98</v>
      </c>
      <c r="F7" s="104">
        <f t="shared" si="0"/>
        <v>154916.16</v>
      </c>
      <c r="G7" s="104">
        <f t="shared" si="1"/>
        <v>892612.14</v>
      </c>
      <c r="H7" s="104">
        <f>ROUND('Càlcul pressupost '!G8/1.21,2)</f>
        <v>737695.98</v>
      </c>
      <c r="I7" s="104">
        <f t="shared" si="2"/>
        <v>154916.16</v>
      </c>
      <c r="J7" s="104">
        <f t="shared" si="3"/>
        <v>892612.14</v>
      </c>
      <c r="K7" s="104">
        <f>ROUND('Càlcul pressupost '!H8/1.21,2)</f>
        <v>553272</v>
      </c>
      <c r="L7" s="104">
        <f>ROUND(K7*0.21,2)-0.01</f>
        <v>116187.11</v>
      </c>
      <c r="M7" s="104">
        <f t="shared" ref="M7:M10" si="8">+K7+L7</f>
        <v>669459.11</v>
      </c>
      <c r="N7" s="104">
        <f t="shared" ref="N7:P10" si="9">+B7+E7+H7+K7</f>
        <v>2028663.96</v>
      </c>
      <c r="O7" s="104">
        <f t="shared" si="9"/>
        <v>426019.43</v>
      </c>
      <c r="P7" s="104">
        <f t="shared" si="9"/>
        <v>2454683.39</v>
      </c>
    </row>
    <row r="8" spans="1:16" ht="38.25">
      <c r="A8" s="156" t="s">
        <v>22</v>
      </c>
      <c r="B8" s="104">
        <f>ROUND('Càlcul pressupost '!E9/1.21,2)</f>
        <v>0</v>
      </c>
      <c r="C8" s="104">
        <f t="shared" si="6"/>
        <v>0</v>
      </c>
      <c r="D8" s="104">
        <f t="shared" si="7"/>
        <v>0</v>
      </c>
      <c r="E8" s="104">
        <f>ROUND('Càlcul pressupost '!F9/1.21,2)</f>
        <v>486303.03</v>
      </c>
      <c r="F8" s="104">
        <f t="shared" si="0"/>
        <v>102123.64</v>
      </c>
      <c r="G8" s="104">
        <f t="shared" si="1"/>
        <v>588426.67000000004</v>
      </c>
      <c r="H8" s="104">
        <f>ROUND('Càlcul pressupost '!G9/1.21,2)</f>
        <v>568947.66</v>
      </c>
      <c r="I8" s="104">
        <f t="shared" si="2"/>
        <v>119479.01</v>
      </c>
      <c r="J8" s="104">
        <f t="shared" si="3"/>
        <v>688426.67</v>
      </c>
      <c r="K8" s="104">
        <f>ROUND('Càlcul pressupost '!H9/1.21,2)</f>
        <v>240553.72</v>
      </c>
      <c r="L8" s="104">
        <f t="shared" ref="L8:L10" si="10">ROUND(K8*0.21,2)</f>
        <v>50516.28</v>
      </c>
      <c r="M8" s="104">
        <f t="shared" si="8"/>
        <v>291070</v>
      </c>
      <c r="N8" s="104">
        <f t="shared" si="9"/>
        <v>1295804.4099999999</v>
      </c>
      <c r="O8" s="104">
        <f t="shared" si="9"/>
        <v>272118.93</v>
      </c>
      <c r="P8" s="104">
        <f t="shared" si="9"/>
        <v>1567923.34</v>
      </c>
    </row>
    <row r="9" spans="1:16" ht="38.25">
      <c r="A9" s="157" t="s">
        <v>24</v>
      </c>
      <c r="B9" s="104">
        <f>ROUND('Càlcul pressupost '!E10/1.21,2)</f>
        <v>0</v>
      </c>
      <c r="C9" s="104">
        <f t="shared" ref="C9" si="11">ROUND(B9*0.21,2)</f>
        <v>0</v>
      </c>
      <c r="D9" s="104">
        <f>+B9+C9</f>
        <v>0</v>
      </c>
      <c r="E9" s="104">
        <f>ROUND('Càlcul pressupost '!F10/1.21,2)</f>
        <v>254816.38</v>
      </c>
      <c r="F9" s="104">
        <f>ROUND(E9*0.21,2)</f>
        <v>53511.44</v>
      </c>
      <c r="G9" s="104">
        <f>+E9+F9</f>
        <v>308327.82</v>
      </c>
      <c r="H9" s="104">
        <f>ROUND('Càlcul pressupost '!G10/1.21,2)</f>
        <v>254816.38</v>
      </c>
      <c r="I9" s="104">
        <f>ROUND(H9*0.21,2)</f>
        <v>53511.44</v>
      </c>
      <c r="J9" s="104">
        <f>+H9+I9</f>
        <v>308327.82</v>
      </c>
      <c r="K9" s="104">
        <f>ROUND('Càlcul pressupost '!H10/1.21,2)</f>
        <v>191112.35</v>
      </c>
      <c r="L9" s="104">
        <f t="shared" ref="L9" si="12">ROUND(K9*0.21,2)</f>
        <v>40133.589999999997</v>
      </c>
      <c r="M9" s="104">
        <f t="shared" ref="M9" si="13">+K9+L9</f>
        <v>231245.94</v>
      </c>
      <c r="N9" s="104">
        <f t="shared" ref="N9" si="14">+B9+E9+H9+K9</f>
        <v>700745.11</v>
      </c>
      <c r="O9" s="104">
        <f t="shared" ref="O9" si="15">+C9+F9+I9+L9</f>
        <v>147156.47</v>
      </c>
      <c r="P9" s="104">
        <f t="shared" ref="P9" si="16">+D9+G9+J9+M9</f>
        <v>847901.58000000007</v>
      </c>
    </row>
    <row r="10" spans="1:16">
      <c r="A10" s="157" t="s">
        <v>43</v>
      </c>
      <c r="B10" s="104">
        <f>ROUND('Càlcul pressupost '!E11/1.21,2)</f>
        <v>0</v>
      </c>
      <c r="C10" s="104">
        <f t="shared" si="6"/>
        <v>0</v>
      </c>
      <c r="D10" s="104">
        <f>+B10+C10</f>
        <v>0</v>
      </c>
      <c r="E10" s="104">
        <f>ROUND('Càlcul pressupost '!F11/1.21,2)</f>
        <v>76198.350000000006</v>
      </c>
      <c r="F10" s="104">
        <f>ROUND(E10*0.21,2)</f>
        <v>16001.65</v>
      </c>
      <c r="G10" s="104">
        <f>+E10+F10</f>
        <v>92200</v>
      </c>
      <c r="H10" s="104">
        <f>ROUND('Càlcul pressupost '!G11/1.21,2)</f>
        <v>76198.350000000006</v>
      </c>
      <c r="I10" s="104">
        <f>ROUND(H10*0.21,2)</f>
        <v>16001.65</v>
      </c>
      <c r="J10" s="104">
        <f>+H10+I10</f>
        <v>92200</v>
      </c>
      <c r="K10" s="104">
        <f>ROUND('Càlcul pressupost '!H11/1.21,2)</f>
        <v>67520.66</v>
      </c>
      <c r="L10" s="104">
        <f t="shared" si="10"/>
        <v>14179.34</v>
      </c>
      <c r="M10" s="104">
        <f t="shared" si="8"/>
        <v>81700</v>
      </c>
      <c r="N10" s="104">
        <f t="shared" si="9"/>
        <v>219917.36000000002</v>
      </c>
      <c r="O10" s="104">
        <f t="shared" si="9"/>
        <v>46182.64</v>
      </c>
      <c r="P10" s="104">
        <f t="shared" si="9"/>
        <v>266100</v>
      </c>
    </row>
    <row r="11" spans="1:16">
      <c r="B11" s="105">
        <f t="shared" ref="B11:P11" si="17">SUM(B6:B10)</f>
        <v>0</v>
      </c>
      <c r="C11" s="105">
        <f t="shared" si="17"/>
        <v>0</v>
      </c>
      <c r="D11" s="105">
        <f t="shared" si="17"/>
        <v>0</v>
      </c>
      <c r="E11" s="105">
        <f t="shared" si="17"/>
        <v>1880054.9900000002</v>
      </c>
      <c r="F11" s="105">
        <f t="shared" si="17"/>
        <v>394811.55000000005</v>
      </c>
      <c r="G11" s="105">
        <f t="shared" si="17"/>
        <v>2274866.54</v>
      </c>
      <c r="H11" s="105">
        <f t="shared" si="17"/>
        <v>1962699.62</v>
      </c>
      <c r="I11" s="105">
        <f t="shared" si="17"/>
        <v>412166.92000000004</v>
      </c>
      <c r="J11" s="105">
        <f t="shared" si="17"/>
        <v>2374866.54</v>
      </c>
      <c r="K11" s="105">
        <f t="shared" si="17"/>
        <v>1296239.71</v>
      </c>
      <c r="L11" s="105">
        <f t="shared" si="17"/>
        <v>272210.33</v>
      </c>
      <c r="M11" s="105">
        <f t="shared" si="17"/>
        <v>1568450.04</v>
      </c>
      <c r="N11" s="105">
        <f t="shared" si="17"/>
        <v>5138994.32</v>
      </c>
      <c r="O11" s="105">
        <f t="shared" si="17"/>
        <v>1079188.7999999998</v>
      </c>
      <c r="P11" s="106">
        <f t="shared" si="17"/>
        <v>6218183.1200000001</v>
      </c>
    </row>
    <row r="12" spans="1:16">
      <c r="P12" s="80"/>
    </row>
    <row r="13" spans="1:16">
      <c r="A13" s="67" t="s">
        <v>205</v>
      </c>
    </row>
    <row r="14" spans="1:16">
      <c r="A14" s="67"/>
      <c r="N14" s="65" t="s">
        <v>1</v>
      </c>
      <c r="P14" s="65" t="s">
        <v>1</v>
      </c>
    </row>
    <row r="15" spans="1:16" ht="18" customHeight="1">
      <c r="A15" s="68" t="s">
        <v>206</v>
      </c>
    </row>
    <row r="16" spans="1:16" ht="21" customHeight="1">
      <c r="A16" s="68" t="s">
        <v>207</v>
      </c>
      <c r="B16" s="68" t="s">
        <v>208</v>
      </c>
      <c r="C16" s="68" t="s">
        <v>209</v>
      </c>
      <c r="D16" s="68" t="s">
        <v>201</v>
      </c>
      <c r="M16" s="65" t="s">
        <v>1</v>
      </c>
    </row>
    <row r="17" spans="1:15">
      <c r="A17" s="69">
        <v>2026</v>
      </c>
      <c r="B17" s="107">
        <f>+B11</f>
        <v>0</v>
      </c>
      <c r="C17" s="107">
        <f>+C11</f>
        <v>0</v>
      </c>
      <c r="D17" s="107">
        <f t="shared" ref="D17" si="18">+B17+C17</f>
        <v>0</v>
      </c>
      <c r="E17" s="332" t="s">
        <v>210</v>
      </c>
      <c r="F17" s="333"/>
      <c r="G17" s="333"/>
      <c r="H17" s="333"/>
      <c r="I17" s="333"/>
      <c r="J17" s="333"/>
      <c r="K17" s="333"/>
      <c r="L17" s="333"/>
      <c r="M17" s="333"/>
      <c r="N17" s="333"/>
    </row>
    <row r="18" spans="1:15">
      <c r="A18" s="69">
        <v>2027</v>
      </c>
      <c r="B18" s="107">
        <f>+E11</f>
        <v>1880054.9900000002</v>
      </c>
      <c r="C18" s="107">
        <f>+F11</f>
        <v>394811.55000000005</v>
      </c>
      <c r="D18" s="107">
        <f>+G11</f>
        <v>2274866.54</v>
      </c>
      <c r="E18" s="332"/>
      <c r="F18" s="333"/>
      <c r="G18" s="333"/>
      <c r="H18" s="333"/>
      <c r="I18" s="333"/>
      <c r="J18" s="333"/>
      <c r="K18" s="333"/>
      <c r="L18" s="333"/>
      <c r="M18" s="333"/>
      <c r="N18" s="333"/>
    </row>
    <row r="19" spans="1:15">
      <c r="A19" s="69">
        <v>2028</v>
      </c>
      <c r="B19" s="107">
        <f>+H11</f>
        <v>1962699.62</v>
      </c>
      <c r="C19" s="107">
        <f>+I11</f>
        <v>412166.92000000004</v>
      </c>
      <c r="D19" s="107">
        <f>+J11</f>
        <v>2374866.54</v>
      </c>
      <c r="E19" s="332"/>
      <c r="F19" s="333"/>
      <c r="G19" s="333"/>
      <c r="H19" s="333"/>
      <c r="I19" s="333"/>
      <c r="J19" s="333"/>
      <c r="K19" s="333"/>
      <c r="L19" s="333"/>
      <c r="M19" s="333"/>
      <c r="N19" s="333"/>
    </row>
    <row r="20" spans="1:15">
      <c r="A20" s="69">
        <v>2029</v>
      </c>
      <c r="B20" s="107">
        <f>+K11</f>
        <v>1296239.71</v>
      </c>
      <c r="C20" s="107">
        <f>+L11</f>
        <v>272210.33</v>
      </c>
      <c r="D20" s="107">
        <f>+M11</f>
        <v>1568450.04</v>
      </c>
      <c r="E20" s="332"/>
      <c r="F20" s="333"/>
      <c r="G20" s="333"/>
      <c r="H20" s="333"/>
      <c r="I20" s="333"/>
      <c r="J20" s="333"/>
      <c r="K20" s="333"/>
      <c r="L20" s="333"/>
      <c r="M20" s="333"/>
      <c r="N20" s="333"/>
    </row>
    <row r="21" spans="1:15">
      <c r="A21" s="69" t="s">
        <v>158</v>
      </c>
      <c r="B21" s="108">
        <f>SUM(B17:B20)</f>
        <v>5138994.32</v>
      </c>
      <c r="C21" s="108">
        <f>SUM(C17:C20)</f>
        <v>1079188.8</v>
      </c>
      <c r="D21" s="108">
        <f>SUM(D17:D20)</f>
        <v>6218183.1200000001</v>
      </c>
      <c r="E21" s="332"/>
      <c r="F21" s="333"/>
      <c r="G21" s="333"/>
      <c r="H21" s="333"/>
      <c r="I21" s="333"/>
      <c r="J21" s="333"/>
      <c r="K21" s="333"/>
      <c r="L21" s="333"/>
      <c r="M21" s="333"/>
      <c r="N21" s="333"/>
    </row>
    <row r="22" spans="1:15">
      <c r="D22" s="109">
        <f>B21+C21</f>
        <v>6218183.1200000001</v>
      </c>
      <c r="E22" s="332"/>
      <c r="F22" s="333"/>
      <c r="G22" s="333"/>
      <c r="H22" s="333"/>
      <c r="I22" s="333"/>
      <c r="J22" s="333"/>
      <c r="K22" s="333"/>
      <c r="L22" s="333"/>
      <c r="M22" s="333"/>
      <c r="N22" s="333"/>
    </row>
    <row r="23" spans="1:15" ht="21.75" customHeight="1">
      <c r="F23" s="102"/>
      <c r="G23" s="102"/>
      <c r="H23" s="102"/>
      <c r="I23" s="102"/>
      <c r="J23" s="102"/>
      <c r="K23" s="102"/>
      <c r="L23" s="102"/>
      <c r="M23" s="102"/>
      <c r="N23" s="102"/>
    </row>
    <row r="24" spans="1:15">
      <c r="A24" s="67" t="s">
        <v>205</v>
      </c>
      <c r="O24" s="81"/>
    </row>
    <row r="25" spans="1:15" ht="13.5" thickBot="1">
      <c r="L25" s="113"/>
    </row>
    <row r="26" spans="1:15" ht="13.5" thickBot="1">
      <c r="A26" s="114" t="s">
        <v>207</v>
      </c>
      <c r="B26" s="115" t="s">
        <v>211</v>
      </c>
      <c r="C26" s="115" t="s">
        <v>212</v>
      </c>
      <c r="D26" s="115" t="s">
        <v>201</v>
      </c>
      <c r="E26" s="115" t="s">
        <v>208</v>
      </c>
      <c r="F26" s="114" t="s">
        <v>209</v>
      </c>
      <c r="H26" s="114" t="s">
        <v>207</v>
      </c>
      <c r="I26" s="114" t="s">
        <v>213</v>
      </c>
      <c r="J26" s="114" t="s">
        <v>214</v>
      </c>
      <c r="N26" s="113"/>
    </row>
    <row r="27" spans="1:15" ht="13.5" thickBot="1">
      <c r="A27" s="116">
        <v>2026</v>
      </c>
      <c r="B27" s="117" t="s">
        <v>215</v>
      </c>
      <c r="C27" s="118" t="s">
        <v>216</v>
      </c>
      <c r="D27" s="119">
        <f>D6+D7+D9</f>
        <v>0</v>
      </c>
      <c r="E27" s="119">
        <f>B6+B7+B9</f>
        <v>0</v>
      </c>
      <c r="F27" s="120">
        <f>C6+C7+C9</f>
        <v>0</v>
      </c>
      <c r="H27" s="116">
        <v>2026</v>
      </c>
      <c r="I27" s="161">
        <f>D27</f>
        <v>0</v>
      </c>
      <c r="J27" s="161"/>
      <c r="K27" s="121"/>
      <c r="N27" s="113"/>
    </row>
    <row r="28" spans="1:15" ht="13.5" thickBot="1">
      <c r="A28" s="116">
        <v>2026</v>
      </c>
      <c r="B28" s="117" t="s">
        <v>215</v>
      </c>
      <c r="C28" s="118" t="s">
        <v>217</v>
      </c>
      <c r="D28" s="119">
        <f>D8+D10</f>
        <v>0</v>
      </c>
      <c r="E28" s="119">
        <f>B8+B10</f>
        <v>0</v>
      </c>
      <c r="F28" s="120">
        <f>C8+C10</f>
        <v>0</v>
      </c>
      <c r="H28" s="116">
        <v>2026</v>
      </c>
      <c r="I28" s="161"/>
      <c r="J28" s="161">
        <f>D28</f>
        <v>0</v>
      </c>
      <c r="K28" s="121"/>
      <c r="N28" s="113"/>
    </row>
    <row r="29" spans="1:15" ht="13.5" thickBot="1">
      <c r="A29" s="116">
        <v>2027</v>
      </c>
      <c r="B29" s="117" t="s">
        <v>218</v>
      </c>
      <c r="C29" s="118" t="s">
        <v>216</v>
      </c>
      <c r="D29" s="119">
        <f>G6+G7+G9+G10</f>
        <v>1686439.87</v>
      </c>
      <c r="E29" s="119">
        <f>E6+E7+E9+E10</f>
        <v>1393751.96</v>
      </c>
      <c r="F29" s="120">
        <f>F6+F7+F9</f>
        <v>276686.26</v>
      </c>
      <c r="G29" s="218">
        <f>(D29-74200)/((SUM(D29:D30)-74200))</f>
        <v>0.73261434238010459</v>
      </c>
      <c r="H29" s="116">
        <v>2027</v>
      </c>
      <c r="I29" s="161">
        <f>D29</f>
        <v>1686439.87</v>
      </c>
      <c r="J29" s="161"/>
      <c r="K29" s="121"/>
      <c r="N29" s="113"/>
    </row>
    <row r="30" spans="1:15" ht="13.5" thickBot="1">
      <c r="A30" s="116">
        <v>2027</v>
      </c>
      <c r="B30" s="117" t="s">
        <v>218</v>
      </c>
      <c r="C30" s="118" t="s">
        <v>217</v>
      </c>
      <c r="D30" s="119">
        <f>G8</f>
        <v>588426.67000000004</v>
      </c>
      <c r="E30" s="119">
        <f>E8</f>
        <v>486303.03</v>
      </c>
      <c r="F30" s="120">
        <f>F8+F10</f>
        <v>118125.29</v>
      </c>
      <c r="G30" s="218">
        <f>D30/((SUM(D30:D31)-74200))</f>
        <v>0.26738565761989547</v>
      </c>
      <c r="H30" s="116">
        <v>2027</v>
      </c>
      <c r="I30" s="161"/>
      <c r="J30" s="161">
        <f>D30</f>
        <v>588426.67000000004</v>
      </c>
      <c r="K30" s="121"/>
      <c r="N30" s="113"/>
    </row>
    <row r="31" spans="1:15" ht="13.5" thickBot="1">
      <c r="A31" s="116">
        <v>2028</v>
      </c>
      <c r="B31" s="117" t="s">
        <v>218</v>
      </c>
      <c r="C31" s="118" t="s">
        <v>216</v>
      </c>
      <c r="D31" s="119">
        <f>J6+J9+J7+J10</f>
        <v>1686439.87</v>
      </c>
      <c r="E31" s="119">
        <f>H6+H7+H9+H10</f>
        <v>1393751.96</v>
      </c>
      <c r="F31" s="119">
        <f>I6+I7+I9</f>
        <v>276686.26</v>
      </c>
      <c r="G31" s="218">
        <f>(D31-74200)/((SUM(D31:D32)-74200))</f>
        <v>0.70077077315167979</v>
      </c>
      <c r="H31" s="116">
        <v>2028</v>
      </c>
      <c r="I31" s="161">
        <f>D31</f>
        <v>1686439.87</v>
      </c>
      <c r="J31" s="161"/>
      <c r="K31" s="121"/>
      <c r="N31" s="113"/>
    </row>
    <row r="32" spans="1:15" ht="13.5" thickBot="1">
      <c r="A32" s="116">
        <v>2028</v>
      </c>
      <c r="B32" s="117" t="s">
        <v>218</v>
      </c>
      <c r="C32" s="118" t="s">
        <v>217</v>
      </c>
      <c r="D32" s="119">
        <f>J8</f>
        <v>688426.67</v>
      </c>
      <c r="E32" s="119">
        <f>H8</f>
        <v>568947.66</v>
      </c>
      <c r="F32" s="119">
        <f>I8+I10</f>
        <v>135480.66</v>
      </c>
      <c r="G32" s="218">
        <f>D32/((SUM(D31:D32)-74200))</f>
        <v>0.29922922684832026</v>
      </c>
      <c r="H32" s="116">
        <v>2028</v>
      </c>
      <c r="I32" s="161"/>
      <c r="J32" s="161">
        <f>D32</f>
        <v>688426.67</v>
      </c>
      <c r="K32" s="121"/>
      <c r="N32" s="113"/>
    </row>
    <row r="33" spans="1:14" ht="13.5" thickBot="1">
      <c r="A33" s="116">
        <v>2029</v>
      </c>
      <c r="B33" s="117" t="s">
        <v>219</v>
      </c>
      <c r="C33" s="118" t="s">
        <v>216</v>
      </c>
      <c r="D33" s="119">
        <f>M6+M7+M9+M10</f>
        <v>1277380.04</v>
      </c>
      <c r="E33" s="119">
        <f>K6+K7+K9+K10</f>
        <v>1055685.99</v>
      </c>
      <c r="F33" s="119">
        <f>L6+L7+L9</f>
        <v>207514.71</v>
      </c>
      <c r="G33" s="218">
        <f>(D33-74200)/((SUM(D33:D34)-74200))</f>
        <v>0.80520663061183517</v>
      </c>
      <c r="H33" s="116">
        <v>2029</v>
      </c>
      <c r="I33" s="161">
        <f>D33</f>
        <v>1277380.04</v>
      </c>
      <c r="J33" s="161"/>
      <c r="K33" s="121"/>
      <c r="N33" s="113"/>
    </row>
    <row r="34" spans="1:14" ht="13.5" thickBot="1">
      <c r="A34" s="116">
        <v>2029</v>
      </c>
      <c r="B34" s="117" t="s">
        <v>219</v>
      </c>
      <c r="C34" s="118" t="s">
        <v>217</v>
      </c>
      <c r="D34" s="119">
        <f>+M8</f>
        <v>291070</v>
      </c>
      <c r="E34" s="119">
        <f>+K8</f>
        <v>240553.72</v>
      </c>
      <c r="F34" s="120">
        <f>+L8</f>
        <v>50516.28</v>
      </c>
      <c r="G34" s="218">
        <f>D34/((SUM(D33:D34)-74200))</f>
        <v>0.19479336938816477</v>
      </c>
      <c r="H34" s="116">
        <v>2029</v>
      </c>
      <c r="I34" s="161"/>
      <c r="J34" s="161">
        <f>+D34</f>
        <v>291070</v>
      </c>
      <c r="K34" s="121"/>
      <c r="N34" s="113"/>
    </row>
    <row r="35" spans="1:14">
      <c r="A35" s="122" t="s">
        <v>158</v>
      </c>
      <c r="B35" s="122" t="s">
        <v>220</v>
      </c>
      <c r="C35" s="122"/>
      <c r="D35" s="219">
        <f>SUM(D27:D34)</f>
        <v>6218183.1200000001</v>
      </c>
      <c r="E35" s="219">
        <f>SUM(E27:E34)</f>
        <v>5138994.32</v>
      </c>
      <c r="F35" s="219">
        <f>SUM(F27:F34)</f>
        <v>1065009.46</v>
      </c>
      <c r="H35" s="122" t="s">
        <v>158</v>
      </c>
      <c r="I35" s="219">
        <f>SUM(I27:I34)</f>
        <v>4650259.78</v>
      </c>
      <c r="J35" s="219">
        <f>SUM(J27:J34)</f>
        <v>1567923.34</v>
      </c>
      <c r="K35" s="162">
        <f>I35+J35</f>
        <v>6218183.1200000001</v>
      </c>
      <c r="N35" s="113"/>
    </row>
    <row r="36" spans="1:14">
      <c r="A36" s="67"/>
      <c r="I36" s="148"/>
      <c r="L36" s="147"/>
    </row>
    <row r="37" spans="1:14">
      <c r="A37" s="67"/>
      <c r="I37" s="148"/>
      <c r="L37" s="147"/>
    </row>
    <row r="38" spans="1:14">
      <c r="A38" s="67" t="s">
        <v>221</v>
      </c>
      <c r="I38" s="148"/>
      <c r="L38" s="147"/>
    </row>
    <row r="39" spans="1:14" ht="13.5" thickBot="1">
      <c r="A39" s="67"/>
      <c r="I39" s="148"/>
      <c r="L39" s="147"/>
    </row>
    <row r="40" spans="1:14" ht="13.5" thickBot="1">
      <c r="A40" s="114" t="s">
        <v>207</v>
      </c>
      <c r="B40" s="115" t="s">
        <v>211</v>
      </c>
      <c r="C40" s="115" t="s">
        <v>212</v>
      </c>
      <c r="D40" s="115" t="s">
        <v>201</v>
      </c>
      <c r="E40" s="115" t="s">
        <v>208</v>
      </c>
      <c r="F40" s="114" t="s">
        <v>209</v>
      </c>
      <c r="H40" s="114" t="s">
        <v>207</v>
      </c>
      <c r="I40" s="114" t="s">
        <v>213</v>
      </c>
      <c r="J40" s="114" t="s">
        <v>214</v>
      </c>
      <c r="N40" s="113"/>
    </row>
    <row r="41" spans="1:14" ht="13.5" thickBot="1">
      <c r="A41" s="116">
        <v>2029</v>
      </c>
      <c r="B41" s="117" t="s">
        <v>222</v>
      </c>
      <c r="C41" s="118" t="s">
        <v>216</v>
      </c>
      <c r="D41" s="119">
        <f t="shared" ref="D41:F42" si="19">D31-D33</f>
        <v>409059.83000000007</v>
      </c>
      <c r="E41" s="119">
        <f t="shared" si="19"/>
        <v>338065.97</v>
      </c>
      <c r="F41" s="119">
        <f t="shared" si="19"/>
        <v>69171.550000000017</v>
      </c>
      <c r="H41" s="116">
        <v>2029</v>
      </c>
      <c r="I41" s="161">
        <f>D41</f>
        <v>409059.83000000007</v>
      </c>
      <c r="J41" s="161"/>
      <c r="K41" s="121"/>
      <c r="N41" s="113"/>
    </row>
    <row r="42" spans="1:14" ht="13.5" thickBot="1">
      <c r="A42" s="116">
        <v>2029</v>
      </c>
      <c r="B42" s="117" t="s">
        <v>222</v>
      </c>
      <c r="C42" s="118" t="s">
        <v>217</v>
      </c>
      <c r="D42" s="119">
        <f>D32-D34</f>
        <v>397356.67000000004</v>
      </c>
      <c r="E42" s="119">
        <f t="shared" si="19"/>
        <v>328393.94000000006</v>
      </c>
      <c r="F42" s="119">
        <f t="shared" si="19"/>
        <v>84964.38</v>
      </c>
      <c r="H42" s="116">
        <v>2029</v>
      </c>
      <c r="I42" s="161"/>
      <c r="J42" s="161">
        <f>D42</f>
        <v>397356.67000000004</v>
      </c>
      <c r="K42" s="121"/>
      <c r="N42" s="113"/>
    </row>
    <row r="43" spans="1:14" ht="13.5" thickBot="1">
      <c r="A43" s="116">
        <v>2030</v>
      </c>
      <c r="B43" s="117" t="s">
        <v>218</v>
      </c>
      <c r="C43" s="118" t="s">
        <v>216</v>
      </c>
      <c r="D43" s="119">
        <f t="shared" ref="D43:F46" si="20">D31</f>
        <v>1686439.87</v>
      </c>
      <c r="E43" s="119">
        <f t="shared" si="20"/>
        <v>1393751.96</v>
      </c>
      <c r="F43" s="119">
        <f t="shared" si="20"/>
        <v>276686.26</v>
      </c>
      <c r="H43" s="116">
        <v>2030</v>
      </c>
      <c r="I43" s="161">
        <f>D43</f>
        <v>1686439.87</v>
      </c>
      <c r="J43" s="161"/>
      <c r="K43" s="121"/>
      <c r="N43" s="113"/>
    </row>
    <row r="44" spans="1:14" ht="13.5" thickBot="1">
      <c r="A44" s="116">
        <v>2030</v>
      </c>
      <c r="B44" s="117" t="s">
        <v>218</v>
      </c>
      <c r="C44" s="118" t="s">
        <v>217</v>
      </c>
      <c r="D44" s="119">
        <f t="shared" si="20"/>
        <v>688426.67</v>
      </c>
      <c r="E44" s="119">
        <f t="shared" si="20"/>
        <v>568947.66</v>
      </c>
      <c r="F44" s="119">
        <f t="shared" si="20"/>
        <v>135480.66</v>
      </c>
      <c r="H44" s="116">
        <v>2030</v>
      </c>
      <c r="I44" s="161"/>
      <c r="J44" s="161">
        <f>D44</f>
        <v>688426.67</v>
      </c>
      <c r="K44" s="121"/>
      <c r="N44" s="113"/>
    </row>
    <row r="45" spans="1:14" ht="13.5" thickBot="1">
      <c r="A45" s="116">
        <v>2030</v>
      </c>
      <c r="B45" s="117" t="s">
        <v>219</v>
      </c>
      <c r="C45" s="118" t="s">
        <v>216</v>
      </c>
      <c r="D45" s="119">
        <f t="shared" si="20"/>
        <v>1277380.04</v>
      </c>
      <c r="E45" s="119">
        <f t="shared" si="20"/>
        <v>1055685.99</v>
      </c>
      <c r="F45" s="119">
        <f t="shared" si="20"/>
        <v>207514.71</v>
      </c>
      <c r="H45" s="116">
        <v>2030</v>
      </c>
      <c r="I45" s="161">
        <f>D45</f>
        <v>1277380.04</v>
      </c>
      <c r="J45" s="161"/>
      <c r="K45" s="121"/>
      <c r="N45" s="113"/>
    </row>
    <row r="46" spans="1:14" ht="13.5" thickBot="1">
      <c r="A46" s="116">
        <v>2030</v>
      </c>
      <c r="B46" s="117" t="s">
        <v>219</v>
      </c>
      <c r="C46" s="118" t="s">
        <v>217</v>
      </c>
      <c r="D46" s="119">
        <f t="shared" si="20"/>
        <v>291070</v>
      </c>
      <c r="E46" s="119">
        <f t="shared" si="20"/>
        <v>240553.72</v>
      </c>
      <c r="F46" s="119">
        <f t="shared" si="20"/>
        <v>50516.28</v>
      </c>
      <c r="H46" s="116">
        <v>2030</v>
      </c>
      <c r="I46" s="161"/>
      <c r="J46" s="161">
        <f>D46</f>
        <v>291070</v>
      </c>
      <c r="K46" s="121"/>
      <c r="N46" s="113"/>
    </row>
    <row r="47" spans="1:14">
      <c r="A47" s="186"/>
      <c r="B47" s="187"/>
      <c r="C47" s="186"/>
      <c r="D47" s="188"/>
      <c r="E47" s="188"/>
      <c r="F47" s="188"/>
      <c r="H47" s="186"/>
      <c r="I47" s="147"/>
      <c r="J47" s="147"/>
      <c r="K47" s="121"/>
      <c r="N47" s="113"/>
    </row>
    <row r="48" spans="1:14">
      <c r="A48" s="186"/>
      <c r="B48" s="187"/>
      <c r="C48" s="186"/>
      <c r="D48" s="188"/>
      <c r="E48" s="188"/>
      <c r="F48" s="188"/>
      <c r="H48" s="186"/>
      <c r="I48" s="147"/>
      <c r="J48" s="147"/>
      <c r="K48" s="121"/>
      <c r="N48" s="113"/>
    </row>
    <row r="49" spans="1:14">
      <c r="A49" s="186"/>
      <c r="B49" s="187"/>
      <c r="C49" s="186"/>
      <c r="D49" s="188"/>
      <c r="E49" s="188"/>
      <c r="F49" s="188"/>
      <c r="H49" s="186"/>
      <c r="I49" s="147"/>
      <c r="J49" s="147"/>
      <c r="K49" s="121"/>
      <c r="N49" s="113"/>
    </row>
    <row r="50" spans="1:14">
      <c r="A50" s="67" t="s">
        <v>223</v>
      </c>
      <c r="E50" s="123"/>
    </row>
    <row r="51" spans="1:14" ht="38.25">
      <c r="A51" s="70" t="s">
        <v>224</v>
      </c>
      <c r="B51" s="70" t="s">
        <v>225</v>
      </c>
      <c r="C51" s="70" t="s">
        <v>226</v>
      </c>
      <c r="D51" s="70" t="s">
        <v>227</v>
      </c>
      <c r="E51" s="70" t="s">
        <v>228</v>
      </c>
      <c r="F51" s="70" t="s">
        <v>229</v>
      </c>
    </row>
    <row r="52" spans="1:14" ht="76.5">
      <c r="A52" s="124" t="s">
        <v>230</v>
      </c>
      <c r="B52" s="71">
        <f>$D$21</f>
        <v>6218183.1200000001</v>
      </c>
      <c r="C52" s="125">
        <v>0.2</v>
      </c>
      <c r="D52" s="72">
        <f>+ROUND(B52*C52,2)</f>
        <v>1243636.6200000001</v>
      </c>
      <c r="E52" s="125">
        <v>0.2</v>
      </c>
      <c r="F52" s="72">
        <f>+ROUND(B52*E52,2)</f>
        <v>1243636.6200000001</v>
      </c>
    </row>
    <row r="53" spans="1:14">
      <c r="A53" s="73" t="s">
        <v>231</v>
      </c>
      <c r="B53" s="74">
        <f>SUM(B52:B52)</f>
        <v>6218183.1200000001</v>
      </c>
      <c r="C53" s="75">
        <f>SUM(C52:C52)</f>
        <v>0.2</v>
      </c>
      <c r="D53" s="76">
        <f>SUM(D52:D52)</f>
        <v>1243636.6200000001</v>
      </c>
      <c r="E53" s="75">
        <f>SUM(E52:E52)</f>
        <v>0.2</v>
      </c>
      <c r="F53" s="76">
        <f>SUM(F52:F52)</f>
        <v>1243636.6200000001</v>
      </c>
    </row>
    <row r="54" spans="1:14">
      <c r="D54" s="126">
        <f>+ROUND(D53/1.21,2)</f>
        <v>1027798.86</v>
      </c>
      <c r="F54" s="126">
        <f>+ROUND(F53/1.21,2)</f>
        <v>1027798.86</v>
      </c>
    </row>
    <row r="55" spans="1:14">
      <c r="D55" s="127" t="s">
        <v>232</v>
      </c>
      <c r="F55" s="127" t="s">
        <v>232</v>
      </c>
    </row>
    <row r="58" spans="1:14">
      <c r="A58" s="67" t="s">
        <v>233</v>
      </c>
    </row>
    <row r="59" spans="1:14" ht="51">
      <c r="A59" s="77"/>
      <c r="B59" s="129" t="s">
        <v>234</v>
      </c>
      <c r="C59" s="129" t="s">
        <v>235</v>
      </c>
      <c r="D59" s="129" t="s">
        <v>236</v>
      </c>
      <c r="E59" s="129" t="s">
        <v>237</v>
      </c>
      <c r="F59" s="129" t="s">
        <v>238</v>
      </c>
      <c r="G59" s="129" t="s">
        <v>239</v>
      </c>
      <c r="J59" s="65" t="s">
        <v>1</v>
      </c>
    </row>
    <row r="60" spans="1:14">
      <c r="A60" s="77">
        <v>2026</v>
      </c>
      <c r="B60" s="72">
        <f>B11</f>
        <v>0</v>
      </c>
      <c r="C60" s="72"/>
      <c r="D60" s="72">
        <v>0</v>
      </c>
      <c r="E60" s="72">
        <v>0</v>
      </c>
      <c r="F60" s="72">
        <v>0</v>
      </c>
      <c r="G60" s="72">
        <f>SUM(B60:E60)</f>
        <v>0</v>
      </c>
      <c r="H60" s="128">
        <f t="shared" ref="H60:H64" si="21">B60+C60</f>
        <v>0</v>
      </c>
    </row>
    <row r="61" spans="1:14">
      <c r="A61" s="77">
        <v>2027</v>
      </c>
      <c r="B61" s="72">
        <f>E11</f>
        <v>1880054.9900000002</v>
      </c>
      <c r="C61" s="72"/>
      <c r="D61" s="72">
        <f>ROUND(D$54/5,2)</f>
        <v>205559.77</v>
      </c>
      <c r="E61" s="72">
        <v>0</v>
      </c>
      <c r="F61" s="72">
        <f>-ROUND(F$54/5,2)</f>
        <v>-205559.77</v>
      </c>
      <c r="G61" s="72">
        <f t="shared" ref="G61:G64" si="22">SUM(B61:E61)</f>
        <v>2085614.7600000002</v>
      </c>
      <c r="H61" s="128">
        <f>B61+C61</f>
        <v>1880054.9900000002</v>
      </c>
      <c r="J61" s="131">
        <f>B61*0.2</f>
        <v>376010.99800000008</v>
      </c>
    </row>
    <row r="62" spans="1:14">
      <c r="A62" s="77">
        <v>2028</v>
      </c>
      <c r="B62" s="72">
        <f>H11</f>
        <v>1962699.62</v>
      </c>
      <c r="C62" s="72"/>
      <c r="D62" s="72">
        <f t="shared" ref="D62:D65" si="23">ROUND(D$54/5,2)</f>
        <v>205559.77</v>
      </c>
      <c r="E62" s="72">
        <v>0</v>
      </c>
      <c r="F62" s="72">
        <f t="shared" ref="F62:F65" si="24">-ROUND(F$54/5,2)</f>
        <v>-205559.77</v>
      </c>
      <c r="G62" s="72">
        <f t="shared" si="22"/>
        <v>2168259.39</v>
      </c>
      <c r="H62" s="128">
        <f t="shared" si="21"/>
        <v>1962699.62</v>
      </c>
      <c r="J62" s="131">
        <f t="shared" ref="J62:J64" si="25">B62*0.2</f>
        <v>392539.92400000006</v>
      </c>
    </row>
    <row r="63" spans="1:14">
      <c r="A63" s="77">
        <v>2029</v>
      </c>
      <c r="B63" s="72">
        <f>K11</f>
        <v>1296239.71</v>
      </c>
      <c r="C63" s="72">
        <f>+B62-B63</f>
        <v>666459.91000000015</v>
      </c>
      <c r="D63" s="72">
        <f t="shared" si="23"/>
        <v>205559.77</v>
      </c>
      <c r="E63" s="72">
        <v>0</v>
      </c>
      <c r="F63" s="72">
        <f t="shared" si="24"/>
        <v>-205559.77</v>
      </c>
      <c r="G63" s="72">
        <f t="shared" si="22"/>
        <v>2168259.39</v>
      </c>
      <c r="H63" s="128">
        <f t="shared" si="21"/>
        <v>1962699.62</v>
      </c>
      <c r="J63" s="131">
        <f t="shared" si="25"/>
        <v>259247.94200000001</v>
      </c>
    </row>
    <row r="64" spans="1:14">
      <c r="A64" s="77">
        <v>2030</v>
      </c>
      <c r="B64" s="130"/>
      <c r="C64" s="72">
        <f>B62</f>
        <v>1962699.62</v>
      </c>
      <c r="D64" s="72">
        <f t="shared" si="23"/>
        <v>205559.77</v>
      </c>
      <c r="E64" s="72">
        <v>0</v>
      </c>
      <c r="F64" s="72">
        <f t="shared" si="24"/>
        <v>-205559.77</v>
      </c>
      <c r="G64" s="72">
        <f t="shared" si="22"/>
        <v>2168259.39</v>
      </c>
      <c r="H64" s="128">
        <f t="shared" si="21"/>
        <v>1962699.62</v>
      </c>
      <c r="J64" s="131">
        <f t="shared" si="25"/>
        <v>0</v>
      </c>
    </row>
    <row r="65" spans="1:10">
      <c r="A65" s="77">
        <v>2031</v>
      </c>
      <c r="B65" s="130"/>
      <c r="C65" s="72">
        <f>+B63</f>
        <v>1296239.71</v>
      </c>
      <c r="D65" s="72">
        <f t="shared" si="23"/>
        <v>205559.77</v>
      </c>
      <c r="E65" s="72">
        <v>0</v>
      </c>
      <c r="F65" s="72">
        <f t="shared" si="24"/>
        <v>-205559.77</v>
      </c>
      <c r="G65" s="72">
        <f t="shared" ref="G65" si="26">SUM(B65:E65)</f>
        <v>1501799.48</v>
      </c>
      <c r="H65" s="128">
        <f t="shared" ref="H65" si="27">B65+C65</f>
        <v>1296239.71</v>
      </c>
      <c r="J65" s="131">
        <f t="shared" ref="J65" si="28">B65*0.2</f>
        <v>0</v>
      </c>
    </row>
    <row r="66" spans="1:10">
      <c r="A66" s="78" t="s">
        <v>158</v>
      </c>
      <c r="B66" s="76">
        <f t="shared" ref="B66:C66" si="29">SUM(B60:B65)</f>
        <v>5138994.32</v>
      </c>
      <c r="C66" s="76">
        <f t="shared" si="29"/>
        <v>3925399.24</v>
      </c>
      <c r="D66" s="76">
        <f>SUM(D60:D65)</f>
        <v>1027798.85</v>
      </c>
      <c r="E66" s="76">
        <f t="shared" ref="E66:G66" si="30">SUM(E60:E65)</f>
        <v>0</v>
      </c>
      <c r="F66" s="76">
        <f t="shared" si="30"/>
        <v>-1027798.85</v>
      </c>
      <c r="G66" s="76">
        <f t="shared" si="30"/>
        <v>10092192.410000002</v>
      </c>
      <c r="H66" s="76">
        <f>SUM(H60:H65)</f>
        <v>9064393.5600000005</v>
      </c>
    </row>
    <row r="68" spans="1:10">
      <c r="D68" s="131"/>
    </row>
    <row r="70" spans="1:10" ht="15">
      <c r="A70" s="79"/>
      <c r="B70" s="79"/>
      <c r="C70" s="79"/>
    </row>
    <row r="71" spans="1:10" ht="15.75">
      <c r="A71" s="132" t="s">
        <v>233</v>
      </c>
      <c r="B71" s="334" t="s">
        <v>240</v>
      </c>
      <c r="C71" s="335"/>
      <c r="D71" s="335"/>
      <c r="E71" s="335"/>
    </row>
    <row r="72" spans="1:10" ht="15">
      <c r="A72" s="133">
        <f>+G66</f>
        <v>10092192.410000002</v>
      </c>
      <c r="B72" s="336" t="s">
        <v>241</v>
      </c>
      <c r="C72" s="337"/>
      <c r="D72" s="336" t="s">
        <v>242</v>
      </c>
      <c r="E72" s="337"/>
    </row>
    <row r="73" spans="1:10" ht="30">
      <c r="A73" s="132" t="s">
        <v>243</v>
      </c>
      <c r="B73" s="132" t="s">
        <v>244</v>
      </c>
      <c r="C73" s="132" t="s">
        <v>245</v>
      </c>
      <c r="D73" s="132" t="s">
        <v>246</v>
      </c>
      <c r="E73" s="132" t="s">
        <v>245</v>
      </c>
    </row>
    <row r="74" spans="1:10">
      <c r="A74" s="134">
        <v>5</v>
      </c>
      <c r="B74" s="72">
        <f>+C74/A74</f>
        <v>3027657.7230000002</v>
      </c>
      <c r="C74" s="72">
        <f>1.5*A72</f>
        <v>15138288.615000002</v>
      </c>
      <c r="D74" s="72">
        <f>ROUND(A72*2/3/A74,2)</f>
        <v>1345625.65</v>
      </c>
      <c r="E74" s="72">
        <f>+C74</f>
        <v>15138288.615000002</v>
      </c>
      <c r="F74" s="221"/>
    </row>
    <row r="75" spans="1:10">
      <c r="B75" s="135" t="s">
        <v>247</v>
      </c>
      <c r="C75" s="135" t="s">
        <v>248</v>
      </c>
      <c r="D75" s="136" t="s">
        <v>249</v>
      </c>
      <c r="E75" s="135" t="s">
        <v>248</v>
      </c>
    </row>
    <row r="76" spans="1:10" ht="15">
      <c r="D76" s="79"/>
    </row>
    <row r="77" spans="1:10">
      <c r="A77" s="65" t="s">
        <v>250</v>
      </c>
    </row>
    <row r="78" spans="1:10">
      <c r="B78" s="65" t="s">
        <v>251</v>
      </c>
    </row>
    <row r="79" spans="1:10" ht="15">
      <c r="B79" t="s">
        <v>252</v>
      </c>
    </row>
    <row r="80" spans="1:10">
      <c r="A80" s="131"/>
    </row>
    <row r="81" spans="1:5">
      <c r="A81" s="131"/>
    </row>
    <row r="85" spans="1:5">
      <c r="A85" s="158"/>
      <c r="B85" s="159"/>
      <c r="C85" s="159"/>
      <c r="D85" s="159"/>
      <c r="E85" s="159"/>
    </row>
    <row r="86" spans="1:5">
      <c r="A86" s="158"/>
      <c r="B86" s="160"/>
      <c r="C86" s="159"/>
      <c r="D86" s="160"/>
      <c r="E86" s="159"/>
    </row>
    <row r="87" spans="1:5">
      <c r="B87" s="159"/>
      <c r="C87" s="159"/>
      <c r="D87" s="159"/>
    </row>
    <row r="88" spans="1:5">
      <c r="B88" s="160"/>
      <c r="D88" s="160"/>
    </row>
  </sheetData>
  <mergeCells count="8">
    <mergeCell ref="H4:J4"/>
    <mergeCell ref="K4:M4"/>
    <mergeCell ref="E17:N22"/>
    <mergeCell ref="B71:E71"/>
    <mergeCell ref="B72:C72"/>
    <mergeCell ref="D72:E72"/>
    <mergeCell ref="B4:D4"/>
    <mergeCell ref="E4:G4"/>
  </mergeCells>
  <pageMargins left="0.7" right="0.7" top="0.75" bottom="0.75" header="0.3" footer="0.3"/>
  <pageSetup paperSize="9" orientation="portrait" r:id="rId1"/>
  <ignoredErrors>
    <ignoredError sqref="L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showGridLines="0" workbookViewId="0">
      <selection activeCell="C17" sqref="C17"/>
    </sheetView>
  </sheetViews>
  <sheetFormatPr defaultColWidth="11.42578125" defaultRowHeight="15"/>
  <cols>
    <col min="1" max="1" width="13.7109375" customWidth="1"/>
    <col min="3" max="3" width="37.5703125" bestFit="1" customWidth="1"/>
    <col min="4" max="4" width="9.28515625" customWidth="1"/>
    <col min="5" max="5" width="16.42578125" customWidth="1"/>
  </cols>
  <sheetData>
    <row r="1" spans="1:5" ht="15.75">
      <c r="A1" s="5" t="s">
        <v>253</v>
      </c>
      <c r="B1" s="1" t="s">
        <v>11</v>
      </c>
      <c r="C1" s="1" t="s">
        <v>254</v>
      </c>
      <c r="D1" s="6" t="s">
        <v>255</v>
      </c>
      <c r="E1" t="s">
        <v>256</v>
      </c>
    </row>
    <row r="2" spans="1:5">
      <c r="A2" s="19" t="s">
        <v>257</v>
      </c>
      <c r="B2" s="19" t="s">
        <v>94</v>
      </c>
      <c r="C2" s="19" t="s">
        <v>258</v>
      </c>
      <c r="D2" s="2">
        <v>2</v>
      </c>
      <c r="E2" s="3"/>
    </row>
    <row r="3" spans="1:5">
      <c r="A3" s="19" t="s">
        <v>257</v>
      </c>
      <c r="B3" s="19" t="s">
        <v>94</v>
      </c>
      <c r="C3" s="19" t="s">
        <v>259</v>
      </c>
      <c r="D3" s="2">
        <v>2</v>
      </c>
    </row>
    <row r="4" spans="1:5">
      <c r="A4" s="19" t="s">
        <v>257</v>
      </c>
      <c r="B4" s="19" t="s">
        <v>94</v>
      </c>
      <c r="C4" s="19" t="s">
        <v>260</v>
      </c>
      <c r="D4" s="2">
        <v>2</v>
      </c>
    </row>
    <row r="5" spans="1:5">
      <c r="A5" s="19" t="s">
        <v>257</v>
      </c>
      <c r="B5" s="19" t="s">
        <v>261</v>
      </c>
      <c r="C5" s="19" t="s">
        <v>262</v>
      </c>
      <c r="D5" s="2">
        <v>2</v>
      </c>
    </row>
    <row r="6" spans="1:5">
      <c r="A6" s="19" t="s">
        <v>257</v>
      </c>
      <c r="B6" s="19" t="s">
        <v>261</v>
      </c>
      <c r="C6" s="19" t="s">
        <v>263</v>
      </c>
      <c r="D6" s="2">
        <v>2</v>
      </c>
    </row>
    <row r="7" spans="1:5">
      <c r="A7" s="19" t="s">
        <v>257</v>
      </c>
      <c r="B7" s="19" t="s">
        <v>264</v>
      </c>
      <c r="C7" s="19" t="s">
        <v>265</v>
      </c>
      <c r="D7" s="2">
        <v>2</v>
      </c>
    </row>
    <row r="8" spans="1:5">
      <c r="A8" s="19" t="s">
        <v>257</v>
      </c>
      <c r="B8" s="19" t="s">
        <v>266</v>
      </c>
      <c r="C8" s="19" t="s">
        <v>267</v>
      </c>
      <c r="D8" s="2">
        <v>2</v>
      </c>
    </row>
    <row r="9" spans="1:5">
      <c r="A9" s="19" t="s">
        <v>257</v>
      </c>
      <c r="B9" s="19" t="s">
        <v>268</v>
      </c>
      <c r="C9" s="19" t="s">
        <v>269</v>
      </c>
      <c r="D9" s="2">
        <v>2</v>
      </c>
    </row>
    <row r="10" spans="1:5">
      <c r="A10" s="19" t="s">
        <v>257</v>
      </c>
      <c r="B10" s="19" t="s">
        <v>270</v>
      </c>
      <c r="C10" s="19" t="s">
        <v>271</v>
      </c>
      <c r="D10" s="2">
        <v>2</v>
      </c>
    </row>
    <row r="11" spans="1:5">
      <c r="A11" s="19" t="s">
        <v>257</v>
      </c>
      <c r="B11" s="19" t="s">
        <v>266</v>
      </c>
      <c r="C11" s="19" t="s">
        <v>272</v>
      </c>
      <c r="D11" s="2">
        <v>2</v>
      </c>
    </row>
    <row r="12" spans="1:5">
      <c r="A12" s="9"/>
      <c r="D12" s="2"/>
    </row>
    <row r="13" spans="1:5">
      <c r="A13" s="13" t="s">
        <v>257</v>
      </c>
      <c r="B13" s="20" t="s">
        <v>65</v>
      </c>
      <c r="C13" s="13" t="s">
        <v>273</v>
      </c>
      <c r="D13" s="2">
        <v>1</v>
      </c>
    </row>
    <row r="14" spans="1:5">
      <c r="A14" s="13" t="s">
        <v>257</v>
      </c>
      <c r="B14" s="20" t="s">
        <v>65</v>
      </c>
      <c r="C14" s="13" t="s">
        <v>274</v>
      </c>
      <c r="D14" s="2">
        <v>1</v>
      </c>
    </row>
    <row r="15" spans="1:5">
      <c r="A15" s="13" t="s">
        <v>257</v>
      </c>
      <c r="B15" s="20" t="s">
        <v>65</v>
      </c>
      <c r="C15" s="13" t="s">
        <v>275</v>
      </c>
      <c r="D15" s="2">
        <v>1</v>
      </c>
    </row>
    <row r="16" spans="1:5">
      <c r="A16" s="13" t="s">
        <v>257</v>
      </c>
      <c r="B16" s="20" t="s">
        <v>99</v>
      </c>
      <c r="C16" s="20" t="s">
        <v>276</v>
      </c>
      <c r="D16" s="2">
        <v>1</v>
      </c>
    </row>
    <row r="17" spans="1:4">
      <c r="A17" s="13" t="s">
        <v>277</v>
      </c>
      <c r="B17" s="20" t="s">
        <v>65</v>
      </c>
      <c r="C17" s="13" t="s">
        <v>278</v>
      </c>
      <c r="D17" s="2">
        <v>1</v>
      </c>
    </row>
    <row r="18" spans="1:4">
      <c r="A18" s="13" t="s">
        <v>277</v>
      </c>
      <c r="B18" s="20" t="s">
        <v>65</v>
      </c>
      <c r="C18" s="13" t="s">
        <v>279</v>
      </c>
      <c r="D18" s="2">
        <v>1</v>
      </c>
    </row>
    <row r="19" spans="1:4">
      <c r="A19" s="13" t="s">
        <v>280</v>
      </c>
      <c r="B19" s="20" t="s">
        <v>65</v>
      </c>
      <c r="C19" s="13" t="s">
        <v>281</v>
      </c>
      <c r="D19" s="2">
        <v>1</v>
      </c>
    </row>
    <row r="20" spans="1:4">
      <c r="A20" s="13" t="s">
        <v>282</v>
      </c>
      <c r="B20" s="20" t="s">
        <v>65</v>
      </c>
      <c r="C20" s="13" t="s">
        <v>283</v>
      </c>
      <c r="D20" s="2">
        <v>1</v>
      </c>
    </row>
    <row r="21" spans="1:4">
      <c r="A21" s="13" t="s">
        <v>284</v>
      </c>
      <c r="B21" s="20" t="s">
        <v>105</v>
      </c>
      <c r="C21" s="13" t="s">
        <v>285</v>
      </c>
      <c r="D21" s="2">
        <v>1</v>
      </c>
    </row>
    <row r="22" spans="1:4">
      <c r="A22" s="9"/>
      <c r="D22" s="2"/>
    </row>
    <row r="23" spans="1:4">
      <c r="A23" s="14" t="s">
        <v>277</v>
      </c>
      <c r="B23" s="16" t="s">
        <v>65</v>
      </c>
      <c r="C23" s="14" t="s">
        <v>286</v>
      </c>
      <c r="D23" s="2">
        <v>1</v>
      </c>
    </row>
    <row r="24" spans="1:4">
      <c r="A24" s="14" t="s">
        <v>277</v>
      </c>
      <c r="B24" s="16" t="s">
        <v>57</v>
      </c>
      <c r="C24" s="15" t="s">
        <v>287</v>
      </c>
      <c r="D24" s="2">
        <v>1</v>
      </c>
    </row>
    <row r="25" spans="1:4">
      <c r="A25" s="15" t="s">
        <v>288</v>
      </c>
      <c r="B25" s="16" t="s">
        <v>57</v>
      </c>
      <c r="C25" s="15" t="s">
        <v>289</v>
      </c>
      <c r="D25" s="2">
        <v>1</v>
      </c>
    </row>
    <row r="26" spans="1:4">
      <c r="A26" s="14" t="s">
        <v>277</v>
      </c>
      <c r="B26" s="16" t="s">
        <v>87</v>
      </c>
      <c r="C26" s="16" t="s">
        <v>290</v>
      </c>
      <c r="D26" s="2">
        <v>1</v>
      </c>
    </row>
    <row r="27" spans="1:4">
      <c r="A27" s="14" t="s">
        <v>277</v>
      </c>
      <c r="B27" s="16" t="s">
        <v>291</v>
      </c>
      <c r="C27" s="16" t="s">
        <v>292</v>
      </c>
      <c r="D27" s="2">
        <v>1</v>
      </c>
    </row>
    <row r="28" spans="1:4">
      <c r="A28" s="14" t="s">
        <v>277</v>
      </c>
      <c r="B28" s="16" t="s">
        <v>291</v>
      </c>
      <c r="C28" s="16" t="s">
        <v>293</v>
      </c>
      <c r="D28" s="2">
        <v>1</v>
      </c>
    </row>
    <row r="29" spans="1:4">
      <c r="A29" s="14" t="s">
        <v>277</v>
      </c>
      <c r="B29" s="16" t="s">
        <v>291</v>
      </c>
      <c r="C29" s="16" t="s">
        <v>294</v>
      </c>
      <c r="D29" s="2">
        <v>1</v>
      </c>
    </row>
    <row r="30" spans="1:4">
      <c r="A30" s="14" t="s">
        <v>277</v>
      </c>
      <c r="B30" s="16" t="s">
        <v>291</v>
      </c>
      <c r="C30" s="16" t="s">
        <v>295</v>
      </c>
      <c r="D30" s="2">
        <v>1</v>
      </c>
    </row>
    <row r="31" spans="1:4">
      <c r="A31" s="14" t="s">
        <v>277</v>
      </c>
      <c r="B31" s="16" t="s">
        <v>105</v>
      </c>
      <c r="C31" s="16" t="s">
        <v>296</v>
      </c>
      <c r="D31" s="2">
        <v>1</v>
      </c>
    </row>
    <row r="32" spans="1:4">
      <c r="A32" s="16" t="s">
        <v>288</v>
      </c>
      <c r="B32" s="16" t="s">
        <v>105</v>
      </c>
      <c r="C32" s="16" t="s">
        <v>297</v>
      </c>
      <c r="D32" s="2">
        <v>1</v>
      </c>
    </row>
    <row r="33" spans="1:5">
      <c r="A33" s="16" t="s">
        <v>288</v>
      </c>
      <c r="B33" s="16" t="s">
        <v>298</v>
      </c>
      <c r="C33" s="16" t="s">
        <v>299</v>
      </c>
      <c r="D33" s="2">
        <v>1</v>
      </c>
    </row>
    <row r="34" spans="1:5">
      <c r="A34" s="16" t="s">
        <v>288</v>
      </c>
      <c r="B34" s="16" t="s">
        <v>298</v>
      </c>
      <c r="C34" s="16" t="s">
        <v>300</v>
      </c>
      <c r="D34" s="2">
        <v>1</v>
      </c>
    </row>
    <row r="35" spans="1:5">
      <c r="D35" s="2"/>
    </row>
    <row r="36" spans="1:5">
      <c r="A36" t="s">
        <v>301</v>
      </c>
      <c r="D36" s="2"/>
    </row>
    <row r="37" spans="1:5">
      <c r="A37" s="8" t="s">
        <v>52</v>
      </c>
      <c r="B37" s="17" t="s">
        <v>155</v>
      </c>
      <c r="C37" s="8" t="s">
        <v>302</v>
      </c>
      <c r="D37" s="2" t="s">
        <v>303</v>
      </c>
      <c r="E37" s="3" t="s">
        <v>304</v>
      </c>
    </row>
    <row r="38" spans="1:5">
      <c r="A38" s="8" t="s">
        <v>52</v>
      </c>
      <c r="B38" s="17" t="s">
        <v>155</v>
      </c>
      <c r="C38" s="8" t="s">
        <v>305</v>
      </c>
      <c r="D38" s="2" t="s">
        <v>303</v>
      </c>
      <c r="E38" s="3"/>
    </row>
    <row r="39" spans="1:5">
      <c r="A39" s="8" t="s">
        <v>52</v>
      </c>
      <c r="B39" s="17" t="s">
        <v>155</v>
      </c>
      <c r="C39" s="8" t="s">
        <v>306</v>
      </c>
      <c r="D39" s="2" t="s">
        <v>303</v>
      </c>
      <c r="E39" s="3"/>
    </row>
    <row r="40" spans="1:5">
      <c r="A40" s="8" t="s">
        <v>52</v>
      </c>
      <c r="B40" s="18" t="s">
        <v>94</v>
      </c>
      <c r="C40" s="18" t="s">
        <v>307</v>
      </c>
      <c r="D40" s="2" t="s">
        <v>303</v>
      </c>
      <c r="E40" s="3" t="s">
        <v>308</v>
      </c>
    </row>
    <row r="41" spans="1:5">
      <c r="A41" s="8" t="s">
        <v>52</v>
      </c>
      <c r="B41" s="8" t="s">
        <v>309</v>
      </c>
      <c r="C41" s="18"/>
      <c r="D41" s="2" t="s">
        <v>303</v>
      </c>
      <c r="E41" s="3"/>
    </row>
    <row r="42" spans="1:5">
      <c r="A42" s="8" t="s">
        <v>52</v>
      </c>
      <c r="B42" s="8" t="s">
        <v>310</v>
      </c>
      <c r="C42" s="18"/>
      <c r="D42" s="2" t="s">
        <v>303</v>
      </c>
      <c r="E42" s="3"/>
    </row>
    <row r="43" spans="1:5">
      <c r="A43" s="8" t="s">
        <v>52</v>
      </c>
      <c r="B43" s="8" t="s">
        <v>311</v>
      </c>
      <c r="C43" s="18"/>
      <c r="D43" s="2" t="s">
        <v>303</v>
      </c>
      <c r="E43" s="3"/>
    </row>
    <row r="44" spans="1:5">
      <c r="A44" s="9"/>
      <c r="D44" s="2"/>
      <c r="E44" s="3"/>
    </row>
    <row r="45" spans="1:5">
      <c r="A45" s="10" t="s">
        <v>312</v>
      </c>
      <c r="B45" s="10" t="s">
        <v>155</v>
      </c>
      <c r="C45" s="11" t="s">
        <v>313</v>
      </c>
      <c r="D45" s="2" t="s">
        <v>303</v>
      </c>
      <c r="E45" s="3" t="s">
        <v>304</v>
      </c>
    </row>
    <row r="46" spans="1:5">
      <c r="A46" s="11" t="s">
        <v>314</v>
      </c>
      <c r="B46" s="10" t="s">
        <v>124</v>
      </c>
      <c r="C46" s="10" t="s">
        <v>315</v>
      </c>
      <c r="D46" s="2" t="s">
        <v>303</v>
      </c>
      <c r="E46" s="3"/>
    </row>
    <row r="47" spans="1:5">
      <c r="A47" s="10" t="s">
        <v>316</v>
      </c>
      <c r="B47" s="10" t="s">
        <v>87</v>
      </c>
      <c r="C47" s="10" t="s">
        <v>317</v>
      </c>
      <c r="D47" s="2" t="s">
        <v>303</v>
      </c>
      <c r="E47" s="3" t="s">
        <v>304</v>
      </c>
    </row>
    <row r="48" spans="1:5">
      <c r="A48" s="10" t="s">
        <v>316</v>
      </c>
      <c r="B48" s="10" t="s">
        <v>87</v>
      </c>
      <c r="C48" s="10" t="s">
        <v>318</v>
      </c>
      <c r="D48" s="2" t="s">
        <v>303</v>
      </c>
      <c r="E48" s="3" t="s">
        <v>304</v>
      </c>
    </row>
    <row r="49" spans="1:5">
      <c r="A49" s="11" t="s">
        <v>319</v>
      </c>
      <c r="B49" s="10" t="s">
        <v>320</v>
      </c>
      <c r="C49" s="10" t="s">
        <v>321</v>
      </c>
      <c r="D49" s="2" t="s">
        <v>303</v>
      </c>
      <c r="E49" s="3"/>
    </row>
    <row r="50" spans="1:5">
      <c r="A50" s="11" t="s">
        <v>319</v>
      </c>
      <c r="B50" s="10" t="s">
        <v>322</v>
      </c>
      <c r="C50" s="10" t="s">
        <v>323</v>
      </c>
      <c r="D50" s="2" t="s">
        <v>303</v>
      </c>
      <c r="E50" s="3"/>
    </row>
    <row r="51" spans="1:5">
      <c r="A51" s="12" t="s">
        <v>324</v>
      </c>
      <c r="B51" s="12"/>
      <c r="C51" s="12" t="s">
        <v>325</v>
      </c>
      <c r="D51" s="2" t="s">
        <v>303</v>
      </c>
      <c r="E51" s="3" t="s">
        <v>304</v>
      </c>
    </row>
    <row r="52" spans="1:5">
      <c r="A52" s="11" t="s">
        <v>326</v>
      </c>
      <c r="B52" s="10" t="s">
        <v>65</v>
      </c>
      <c r="C52" s="11" t="s">
        <v>327</v>
      </c>
      <c r="D52" s="2" t="s">
        <v>303</v>
      </c>
      <c r="E52"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0"/>
  <sheetViews>
    <sheetView showGridLines="0" topLeftCell="A82" workbookViewId="0">
      <selection activeCell="A32" sqref="A32:XFD37"/>
    </sheetView>
  </sheetViews>
  <sheetFormatPr defaultColWidth="11.42578125" defaultRowHeight="15"/>
  <cols>
    <col min="1" max="1" width="38.28515625" bestFit="1" customWidth="1"/>
    <col min="3" max="3" width="5.140625" customWidth="1"/>
    <col min="4" max="6" width="20" customWidth="1"/>
    <col min="7" max="7" width="20.7109375" customWidth="1"/>
    <col min="8" max="9" width="17.7109375" customWidth="1"/>
    <col min="10" max="10" width="20.140625" customWidth="1"/>
    <col min="11" max="12" width="17.7109375" customWidth="1"/>
    <col min="13" max="13" width="20.140625" customWidth="1"/>
    <col min="14" max="14" width="19" customWidth="1"/>
    <col min="15" max="15" width="18.28515625" customWidth="1"/>
  </cols>
  <sheetData>
    <row r="1" spans="1:14">
      <c r="A1" s="14" t="s">
        <v>328</v>
      </c>
    </row>
    <row r="2" spans="1:14" ht="30" customHeight="1">
      <c r="A2" s="5" t="s">
        <v>253</v>
      </c>
      <c r="B2" s="5" t="s">
        <v>11</v>
      </c>
      <c r="C2" s="5" t="s">
        <v>254</v>
      </c>
      <c r="D2" s="4" t="s">
        <v>329</v>
      </c>
      <c r="E2" s="4" t="s">
        <v>35</v>
      </c>
      <c r="F2" s="4" t="s">
        <v>36</v>
      </c>
      <c r="G2" s="4" t="s">
        <v>330</v>
      </c>
      <c r="H2" s="4" t="s">
        <v>35</v>
      </c>
      <c r="I2" s="4" t="s">
        <v>38</v>
      </c>
      <c r="J2" s="4" t="s">
        <v>331</v>
      </c>
      <c r="K2" s="4" t="s">
        <v>35</v>
      </c>
      <c r="L2" s="4" t="s">
        <v>332</v>
      </c>
      <c r="M2" s="4" t="s">
        <v>333</v>
      </c>
    </row>
    <row r="3" spans="1:14">
      <c r="A3" s="19" t="s">
        <v>257</v>
      </c>
      <c r="B3" s="19" t="s">
        <v>94</v>
      </c>
      <c r="C3" s="19" t="s">
        <v>258</v>
      </c>
      <c r="D3" s="21">
        <v>75.290000000000006</v>
      </c>
      <c r="E3" s="21">
        <v>53.57</v>
      </c>
      <c r="F3" s="7">
        <f>D3*E3</f>
        <v>4033.2853000000005</v>
      </c>
      <c r="G3" s="21">
        <v>570</v>
      </c>
      <c r="H3" s="21">
        <v>53.57</v>
      </c>
      <c r="I3" s="7">
        <f>G3*H3</f>
        <v>30534.9</v>
      </c>
      <c r="J3" s="21">
        <v>96.793500000000009</v>
      </c>
      <c r="K3" s="21">
        <v>57.5</v>
      </c>
      <c r="L3" s="7">
        <f>J3*K3</f>
        <v>5565.6262500000003</v>
      </c>
      <c r="M3" s="2"/>
    </row>
    <row r="4" spans="1:14">
      <c r="A4" s="19" t="s">
        <v>257</v>
      </c>
      <c r="B4" s="19" t="s">
        <v>94</v>
      </c>
      <c r="C4" s="19" t="s">
        <v>259</v>
      </c>
      <c r="D4" s="21">
        <v>288.60028860028859</v>
      </c>
      <c r="E4" s="21">
        <v>53.57</v>
      </c>
      <c r="F4" s="7">
        <f t="shared" ref="F4:F13" si="0">D4*E4</f>
        <v>15460.317460317459</v>
      </c>
      <c r="G4" s="21">
        <v>577.20057720057719</v>
      </c>
      <c r="H4" s="21">
        <v>53.57</v>
      </c>
      <c r="I4" s="7">
        <f t="shared" ref="I4:I13" si="1">G4*H4</f>
        <v>30920.634920634919</v>
      </c>
      <c r="J4" s="21">
        <v>129.87012987012989</v>
      </c>
      <c r="K4" s="21">
        <v>57.5</v>
      </c>
      <c r="L4" s="7">
        <f t="shared" ref="L4:L13" si="2">J4*K4</f>
        <v>7467.5324675324682</v>
      </c>
      <c r="M4" s="2"/>
    </row>
    <row r="5" spans="1:14">
      <c r="A5" s="19" t="s">
        <v>257</v>
      </c>
      <c r="B5" s="19" t="s">
        <v>94</v>
      </c>
      <c r="C5" s="19" t="s">
        <v>260</v>
      </c>
      <c r="D5" s="21">
        <v>29.106349206349201</v>
      </c>
      <c r="E5" s="21">
        <v>53.57</v>
      </c>
      <c r="F5" s="7">
        <f t="shared" si="0"/>
        <v>1559.2271269841267</v>
      </c>
      <c r="G5" s="21">
        <v>89.798845598845602</v>
      </c>
      <c r="H5" s="21">
        <v>53.57</v>
      </c>
      <c r="I5" s="7">
        <f t="shared" si="1"/>
        <v>4810.5241587301589</v>
      </c>
      <c r="J5" s="21">
        <v>17.835779220779223</v>
      </c>
      <c r="K5" s="21">
        <v>57.5</v>
      </c>
      <c r="L5" s="7">
        <f t="shared" si="2"/>
        <v>1025.5573051948054</v>
      </c>
      <c r="M5" s="2"/>
    </row>
    <row r="6" spans="1:14">
      <c r="A6" s="19" t="s">
        <v>257</v>
      </c>
      <c r="B6" s="19" t="s">
        <v>261</v>
      </c>
      <c r="C6" s="19" t="s">
        <v>262</v>
      </c>
      <c r="D6" s="21">
        <v>200</v>
      </c>
      <c r="E6" s="21">
        <v>53.57</v>
      </c>
      <c r="F6" s="7">
        <f>D6*E6</f>
        <v>10714</v>
      </c>
      <c r="G6" s="21">
        <v>220.00000000000003</v>
      </c>
      <c r="H6" s="21">
        <v>53.57</v>
      </c>
      <c r="I6" s="7">
        <f t="shared" si="1"/>
        <v>11785.400000000001</v>
      </c>
      <c r="J6" s="21">
        <v>63</v>
      </c>
      <c r="K6" s="21">
        <v>57.5</v>
      </c>
      <c r="L6" s="7">
        <f t="shared" si="2"/>
        <v>3622.5</v>
      </c>
      <c r="M6" s="2"/>
    </row>
    <row r="7" spans="1:14">
      <c r="A7" s="19" t="s">
        <v>257</v>
      </c>
      <c r="B7" s="19" t="s">
        <v>261</v>
      </c>
      <c r="C7" s="19" t="s">
        <v>263</v>
      </c>
      <c r="D7" s="21">
        <v>36.492063492063494</v>
      </c>
      <c r="E7" s="21">
        <v>53.57</v>
      </c>
      <c r="F7" s="7">
        <f t="shared" si="0"/>
        <v>1954.8798412698413</v>
      </c>
      <c r="G7" s="21">
        <v>72.984126984126988</v>
      </c>
      <c r="H7" s="21">
        <v>53.57</v>
      </c>
      <c r="I7" s="7">
        <f t="shared" si="1"/>
        <v>3909.7596825396827</v>
      </c>
      <c r="J7" s="21">
        <v>16.421428571428574</v>
      </c>
      <c r="K7" s="21">
        <v>57.5</v>
      </c>
      <c r="L7" s="7">
        <f t="shared" si="2"/>
        <v>944.232142857143</v>
      </c>
      <c r="M7" s="2"/>
    </row>
    <row r="8" spans="1:14">
      <c r="A8" s="19" t="s">
        <v>257</v>
      </c>
      <c r="B8" s="19" t="s">
        <v>264</v>
      </c>
      <c r="C8" s="19" t="s">
        <v>265</v>
      </c>
      <c r="D8" s="21">
        <v>20</v>
      </c>
      <c r="E8" s="21">
        <v>53.57</v>
      </c>
      <c r="F8" s="7">
        <f t="shared" si="0"/>
        <v>1071.4000000000001</v>
      </c>
      <c r="G8" s="21">
        <v>85</v>
      </c>
      <c r="H8" s="21">
        <v>53.57</v>
      </c>
      <c r="I8" s="7">
        <f t="shared" si="1"/>
        <v>4553.45</v>
      </c>
      <c r="J8" s="21">
        <v>15.75</v>
      </c>
      <c r="K8" s="21">
        <v>57.5</v>
      </c>
      <c r="L8" s="7">
        <f t="shared" si="2"/>
        <v>905.625</v>
      </c>
      <c r="M8" s="2"/>
    </row>
    <row r="9" spans="1:14">
      <c r="A9" s="19" t="s">
        <v>257</v>
      </c>
      <c r="B9" s="19" t="s">
        <v>266</v>
      </c>
      <c r="C9" s="19" t="s">
        <v>267</v>
      </c>
      <c r="D9" s="21">
        <v>103.67099567099568</v>
      </c>
      <c r="E9" s="21">
        <v>53.57</v>
      </c>
      <c r="F9" s="7">
        <f t="shared" si="0"/>
        <v>5553.6552380952389</v>
      </c>
      <c r="G9" s="21">
        <v>434.23718614718609</v>
      </c>
      <c r="H9" s="21">
        <v>53.57</v>
      </c>
      <c r="I9" s="7">
        <f t="shared" si="1"/>
        <v>23262.08606190476</v>
      </c>
      <c r="J9" s="21">
        <v>80.686227272727265</v>
      </c>
      <c r="K9" s="21">
        <v>57.5</v>
      </c>
      <c r="L9" s="7">
        <f t="shared" si="2"/>
        <v>4639.4580681818179</v>
      </c>
      <c r="M9" s="2"/>
    </row>
    <row r="10" spans="1:14">
      <c r="A10" s="19" t="s">
        <v>257</v>
      </c>
      <c r="B10" s="19" t="s">
        <v>268</v>
      </c>
      <c r="C10" s="19" t="s">
        <v>269</v>
      </c>
      <c r="D10" s="21">
        <v>0</v>
      </c>
      <c r="E10" s="21">
        <v>53.57</v>
      </c>
      <c r="F10" s="7">
        <f t="shared" si="0"/>
        <v>0</v>
      </c>
      <c r="G10" s="21">
        <v>202.40000000000003</v>
      </c>
      <c r="H10" s="21">
        <v>53.57</v>
      </c>
      <c r="I10" s="7">
        <f t="shared" si="1"/>
        <v>10842.568000000001</v>
      </c>
      <c r="J10" s="21">
        <v>30.360000000000007</v>
      </c>
      <c r="K10" s="21">
        <v>57.5</v>
      </c>
      <c r="L10" s="7">
        <f t="shared" si="2"/>
        <v>1745.7000000000003</v>
      </c>
      <c r="M10" s="2"/>
    </row>
    <row r="11" spans="1:14">
      <c r="A11" s="19" t="s">
        <v>257</v>
      </c>
      <c r="B11" s="19" t="s">
        <v>270</v>
      </c>
      <c r="C11" s="19" t="s">
        <v>271</v>
      </c>
      <c r="D11" s="21">
        <v>0</v>
      </c>
      <c r="E11" s="21">
        <v>53.57</v>
      </c>
      <c r="F11" s="7">
        <f t="shared" si="0"/>
        <v>0</v>
      </c>
      <c r="G11" s="21">
        <v>159.02999999999997</v>
      </c>
      <c r="H11" s="21">
        <v>53.57</v>
      </c>
      <c r="I11" s="7">
        <f t="shared" si="1"/>
        <v>8519.2370999999985</v>
      </c>
      <c r="J11" s="21">
        <v>23.854499999999994</v>
      </c>
      <c r="K11" s="21">
        <v>57.5</v>
      </c>
      <c r="L11" s="7">
        <f t="shared" si="2"/>
        <v>1371.6337499999997</v>
      </c>
      <c r="M11" s="2"/>
      <c r="N11" t="s">
        <v>334</v>
      </c>
    </row>
    <row r="12" spans="1:14">
      <c r="A12" s="19" t="s">
        <v>257</v>
      </c>
      <c r="B12" s="19" t="s">
        <v>266</v>
      </c>
      <c r="C12" s="19" t="s">
        <v>272</v>
      </c>
      <c r="D12" s="21">
        <v>0</v>
      </c>
      <c r="E12" s="21">
        <v>53.57</v>
      </c>
      <c r="F12" s="7">
        <f t="shared" si="0"/>
        <v>0</v>
      </c>
      <c r="G12" s="21">
        <v>0</v>
      </c>
      <c r="H12" s="21">
        <v>53.57</v>
      </c>
      <c r="I12" s="7">
        <f t="shared" si="1"/>
        <v>0</v>
      </c>
      <c r="J12" s="21">
        <v>0</v>
      </c>
      <c r="K12" s="21">
        <v>57.5</v>
      </c>
      <c r="L12" s="7">
        <f t="shared" si="2"/>
        <v>0</v>
      </c>
      <c r="M12" s="2"/>
    </row>
    <row r="13" spans="1:14">
      <c r="A13" s="19" t="s">
        <v>52</v>
      </c>
      <c r="B13" s="19" t="s">
        <v>94</v>
      </c>
      <c r="C13" s="19" t="s">
        <v>307</v>
      </c>
      <c r="D13" s="24">
        <v>288.60028860028859</v>
      </c>
      <c r="E13" s="21">
        <v>53.57</v>
      </c>
      <c r="F13" s="7">
        <f t="shared" si="0"/>
        <v>15460.317460317459</v>
      </c>
      <c r="G13" s="24">
        <v>649.35064935064941</v>
      </c>
      <c r="H13" s="21">
        <v>53.57</v>
      </c>
      <c r="I13" s="7">
        <f t="shared" si="1"/>
        <v>34785.71428571429</v>
      </c>
      <c r="J13" s="21">
        <v>140.69264069264071</v>
      </c>
      <c r="K13" s="21">
        <v>57.5</v>
      </c>
      <c r="L13" s="7">
        <f t="shared" si="2"/>
        <v>8089.826839826841</v>
      </c>
      <c r="M13" s="22">
        <v>43466</v>
      </c>
    </row>
    <row r="14" spans="1:14">
      <c r="A14" s="9"/>
      <c r="D14" s="33">
        <f>SUM(D3:D13)</f>
        <v>1041.7599855699857</v>
      </c>
      <c r="E14" s="34"/>
      <c r="F14" s="35">
        <f>SUM(F3:F13)</f>
        <v>55807.082426984125</v>
      </c>
      <c r="G14" s="50">
        <f>SUM(G3:G13)</f>
        <v>3060.0013852813854</v>
      </c>
      <c r="H14" s="36"/>
      <c r="I14" s="36">
        <f t="shared" ref="I14:L14" si="3">SUM(I3:I13)</f>
        <v>163924.27420952381</v>
      </c>
      <c r="J14" s="33">
        <f t="shared" si="3"/>
        <v>615.26420562770568</v>
      </c>
      <c r="K14" s="36"/>
      <c r="L14" s="36">
        <f t="shared" si="3"/>
        <v>35377.691823593079</v>
      </c>
      <c r="M14" s="7"/>
      <c r="N14" s="2"/>
    </row>
    <row r="15" spans="1:14">
      <c r="A15" s="9"/>
    </row>
    <row r="16" spans="1:14">
      <c r="A16" s="9" t="s">
        <v>335</v>
      </c>
    </row>
    <row r="17" spans="1:18" ht="30" customHeight="1">
      <c r="A17" s="5" t="s">
        <v>253</v>
      </c>
      <c r="B17" s="5" t="s">
        <v>11</v>
      </c>
      <c r="C17" s="5" t="s">
        <v>254</v>
      </c>
      <c r="D17" s="4" t="s">
        <v>329</v>
      </c>
      <c r="E17" s="4" t="s">
        <v>336</v>
      </c>
      <c r="F17" s="4" t="s">
        <v>35</v>
      </c>
      <c r="G17" s="4" t="s">
        <v>36</v>
      </c>
      <c r="H17" s="4" t="s">
        <v>330</v>
      </c>
      <c r="I17" s="4" t="s">
        <v>336</v>
      </c>
      <c r="J17" s="4" t="s">
        <v>35</v>
      </c>
      <c r="K17" s="4" t="s">
        <v>38</v>
      </c>
      <c r="L17" s="4" t="s">
        <v>331</v>
      </c>
      <c r="M17" s="4" t="s">
        <v>336</v>
      </c>
      <c r="N17" s="4" t="s">
        <v>35</v>
      </c>
      <c r="O17" s="4" t="s">
        <v>332</v>
      </c>
      <c r="P17" s="4" t="s">
        <v>333</v>
      </c>
    </row>
    <row r="18" spans="1:18">
      <c r="A18" s="19" t="s">
        <v>257</v>
      </c>
      <c r="B18" s="19" t="s">
        <v>94</v>
      </c>
      <c r="C18" s="19" t="s">
        <v>258</v>
      </c>
      <c r="D18" s="21">
        <v>75.289999999999992</v>
      </c>
      <c r="E18" s="21">
        <f>D18/365*197.5</f>
        <v>40.739109589041092</v>
      </c>
      <c r="F18" s="21">
        <v>53.57</v>
      </c>
      <c r="G18" s="7">
        <f>E18*F18</f>
        <v>2182.3941006849313</v>
      </c>
      <c r="H18" s="21">
        <v>570</v>
      </c>
      <c r="I18" s="21">
        <f>H18/365*197.5</f>
        <v>308.42465753424659</v>
      </c>
      <c r="J18" s="21">
        <v>53.57</v>
      </c>
      <c r="K18" s="7">
        <f>I18*J18</f>
        <v>16522.308904109592</v>
      </c>
      <c r="L18" s="21">
        <v>96.793500000000009</v>
      </c>
      <c r="M18" s="21">
        <f>L18/365*197.5</f>
        <v>52.374565068493155</v>
      </c>
      <c r="N18" s="21">
        <v>57.5</v>
      </c>
      <c r="O18" s="7">
        <f>M18*N18</f>
        <v>3011.5374914383565</v>
      </c>
      <c r="P18" s="2"/>
    </row>
    <row r="19" spans="1:18">
      <c r="A19" s="19" t="s">
        <v>257</v>
      </c>
      <c r="B19" s="19" t="s">
        <v>94</v>
      </c>
      <c r="C19" s="19" t="s">
        <v>259</v>
      </c>
      <c r="D19" s="21">
        <v>288.60028860028859</v>
      </c>
      <c r="E19" s="21">
        <f>D19/365*197.5</f>
        <v>156.16043013303286</v>
      </c>
      <c r="F19" s="21">
        <v>53.57</v>
      </c>
      <c r="G19" s="7">
        <f>E19*F19</f>
        <v>8365.5142422265708</v>
      </c>
      <c r="H19" s="21">
        <v>577.20057720057719</v>
      </c>
      <c r="I19" s="21">
        <f t="shared" ref="I19:I28" si="4">H19/365*197.5</f>
        <v>312.32086026606572</v>
      </c>
      <c r="J19" s="21">
        <v>53.57</v>
      </c>
      <c r="K19" s="7">
        <f t="shared" ref="K19:K28" si="5">I19*J19</f>
        <v>16731.028484453142</v>
      </c>
      <c r="L19" s="21">
        <v>129.87012987012989</v>
      </c>
      <c r="M19" s="21">
        <f t="shared" ref="M19:M28" si="6">L19/365*197.5</f>
        <v>70.272193559864803</v>
      </c>
      <c r="N19" s="21">
        <v>57.5</v>
      </c>
      <c r="O19" s="7">
        <f t="shared" ref="O19:O28" si="7">M19*N19</f>
        <v>4040.6511296922263</v>
      </c>
      <c r="P19" s="2"/>
    </row>
    <row r="20" spans="1:18">
      <c r="A20" s="19" t="s">
        <v>257</v>
      </c>
      <c r="B20" s="19" t="s">
        <v>94</v>
      </c>
      <c r="C20" s="19" t="s">
        <v>260</v>
      </c>
      <c r="D20" s="21">
        <v>29.106349206349211</v>
      </c>
      <c r="E20" s="21">
        <f>D20/365*197.5</f>
        <v>15.749325940421835</v>
      </c>
      <c r="F20" s="21">
        <v>53.57</v>
      </c>
      <c r="G20" s="7">
        <f>E20*F20</f>
        <v>843.6913906283977</v>
      </c>
      <c r="H20" s="21">
        <v>89.798845598845602</v>
      </c>
      <c r="I20" s="21">
        <f t="shared" si="4"/>
        <v>48.589786317183574</v>
      </c>
      <c r="J20" s="21">
        <v>53.57</v>
      </c>
      <c r="K20" s="7">
        <f t="shared" si="5"/>
        <v>2602.9548530115239</v>
      </c>
      <c r="L20" s="21">
        <v>17.835779220779223</v>
      </c>
      <c r="M20" s="21">
        <f t="shared" si="6"/>
        <v>9.6508668386408125</v>
      </c>
      <c r="N20" s="21">
        <v>57.5</v>
      </c>
      <c r="O20" s="7">
        <f t="shared" si="7"/>
        <v>554.92484322184669</v>
      </c>
      <c r="P20" s="2"/>
    </row>
    <row r="21" spans="1:18">
      <c r="A21" s="19" t="s">
        <v>257</v>
      </c>
      <c r="B21" s="19" t="s">
        <v>261</v>
      </c>
      <c r="C21" s="19" t="s">
        <v>262</v>
      </c>
      <c r="D21" s="21">
        <v>200</v>
      </c>
      <c r="E21" s="21">
        <f>D21/365*197.5</f>
        <v>108.21917808219177</v>
      </c>
      <c r="F21" s="21">
        <v>53.57</v>
      </c>
      <c r="G21" s="7">
        <f t="shared" ref="G21:G28" si="8">E21*F21</f>
        <v>5797.301369863013</v>
      </c>
      <c r="H21" s="21">
        <v>220.00000000000003</v>
      </c>
      <c r="I21" s="21">
        <f t="shared" si="4"/>
        <v>119.04109589041097</v>
      </c>
      <c r="J21" s="21">
        <v>53.57</v>
      </c>
      <c r="K21" s="7">
        <f t="shared" si="5"/>
        <v>6377.0315068493155</v>
      </c>
      <c r="L21" s="21">
        <v>63</v>
      </c>
      <c r="M21" s="21">
        <f t="shared" si="6"/>
        <v>34.089041095890416</v>
      </c>
      <c r="N21" s="21">
        <v>57.5</v>
      </c>
      <c r="O21" s="7">
        <f>M21*N21</f>
        <v>1960.1198630136989</v>
      </c>
      <c r="P21" s="2"/>
    </row>
    <row r="22" spans="1:18">
      <c r="A22" s="19" t="s">
        <v>257</v>
      </c>
      <c r="B22" s="19" t="s">
        <v>261</v>
      </c>
      <c r="C22" s="19" t="s">
        <v>263</v>
      </c>
      <c r="D22" s="21">
        <v>36.492063492063494</v>
      </c>
      <c r="E22" s="21">
        <f t="shared" ref="E22:E28" si="9">D22/365*197.5</f>
        <v>19.745705588171344</v>
      </c>
      <c r="F22" s="21">
        <v>53.57</v>
      </c>
      <c r="G22" s="7">
        <f t="shared" si="8"/>
        <v>1057.7774483583389</v>
      </c>
      <c r="H22" s="21">
        <v>72.984126984126988</v>
      </c>
      <c r="I22" s="21">
        <f t="shared" si="4"/>
        <v>39.491411176342687</v>
      </c>
      <c r="J22" s="21">
        <v>53.57</v>
      </c>
      <c r="K22" s="7">
        <f t="shared" si="5"/>
        <v>2115.5548967166778</v>
      </c>
      <c r="L22" s="21">
        <v>16.421428571428574</v>
      </c>
      <c r="M22" s="21">
        <f t="shared" si="6"/>
        <v>8.8855675146771045</v>
      </c>
      <c r="N22" s="21">
        <v>57.5</v>
      </c>
      <c r="O22" s="7">
        <f t="shared" si="7"/>
        <v>510.92013209393349</v>
      </c>
      <c r="P22" s="2"/>
    </row>
    <row r="23" spans="1:18">
      <c r="A23" s="19" t="s">
        <v>257</v>
      </c>
      <c r="B23" s="19" t="s">
        <v>264</v>
      </c>
      <c r="C23" s="19" t="s">
        <v>265</v>
      </c>
      <c r="D23" s="21">
        <v>20</v>
      </c>
      <c r="E23" s="21">
        <f t="shared" si="9"/>
        <v>10.821917808219178</v>
      </c>
      <c r="F23" s="21">
        <v>53.57</v>
      </c>
      <c r="G23" s="7">
        <f t="shared" si="8"/>
        <v>579.73013698630132</v>
      </c>
      <c r="H23" s="21">
        <v>85</v>
      </c>
      <c r="I23" s="21">
        <f t="shared" si="4"/>
        <v>45.993150684931507</v>
      </c>
      <c r="J23" s="21">
        <v>53.57</v>
      </c>
      <c r="K23" s="7">
        <f t="shared" si="5"/>
        <v>2463.8530821917807</v>
      </c>
      <c r="L23" s="21">
        <v>15.75</v>
      </c>
      <c r="M23" s="21">
        <f t="shared" si="6"/>
        <v>8.5222602739726039</v>
      </c>
      <c r="N23" s="21">
        <v>57.5</v>
      </c>
      <c r="O23" s="7">
        <f t="shared" si="7"/>
        <v>490.02996575342473</v>
      </c>
      <c r="P23" s="2"/>
    </row>
    <row r="24" spans="1:18">
      <c r="A24" s="19" t="s">
        <v>257</v>
      </c>
      <c r="B24" s="19" t="s">
        <v>266</v>
      </c>
      <c r="C24" s="19" t="s">
        <v>267</v>
      </c>
      <c r="D24" s="21">
        <v>103.67099567099568</v>
      </c>
      <c r="E24" s="21">
        <f t="shared" si="9"/>
        <v>56.095949712388069</v>
      </c>
      <c r="F24" s="21">
        <v>53.57</v>
      </c>
      <c r="G24" s="7">
        <f t="shared" si="8"/>
        <v>3005.060026092629</v>
      </c>
      <c r="H24" s="21">
        <v>434.23718614718609</v>
      </c>
      <c r="I24" s="21">
        <f t="shared" si="4"/>
        <v>234.96395688786097</v>
      </c>
      <c r="J24" s="21">
        <v>53.57</v>
      </c>
      <c r="K24" s="7">
        <f t="shared" si="5"/>
        <v>12587.019170482712</v>
      </c>
      <c r="L24" s="21">
        <v>80.686227272727265</v>
      </c>
      <c r="M24" s="21">
        <f t="shared" si="6"/>
        <v>43.658985990037351</v>
      </c>
      <c r="N24" s="21">
        <v>57.5</v>
      </c>
      <c r="O24" s="7">
        <f t="shared" si="7"/>
        <v>2510.3916944271477</v>
      </c>
      <c r="P24" s="2"/>
    </row>
    <row r="25" spans="1:18">
      <c r="A25" s="19" t="s">
        <v>257</v>
      </c>
      <c r="B25" s="19" t="s">
        <v>268</v>
      </c>
      <c r="C25" s="19" t="s">
        <v>269</v>
      </c>
      <c r="D25" s="21">
        <v>0</v>
      </c>
      <c r="E25" s="21">
        <f t="shared" si="9"/>
        <v>0</v>
      </c>
      <c r="F25" s="21">
        <v>53.57</v>
      </c>
      <c r="G25" s="7">
        <f t="shared" si="8"/>
        <v>0</v>
      </c>
      <c r="H25" s="21">
        <v>202.40000000000003</v>
      </c>
      <c r="I25" s="21">
        <f t="shared" si="4"/>
        <v>109.51780821917809</v>
      </c>
      <c r="J25" s="21">
        <v>53.57</v>
      </c>
      <c r="K25" s="7">
        <f t="shared" si="5"/>
        <v>5866.8689863013706</v>
      </c>
      <c r="L25" s="21">
        <v>30.360000000000007</v>
      </c>
      <c r="M25" s="21">
        <f t="shared" si="6"/>
        <v>16.427671232876715</v>
      </c>
      <c r="N25" s="21">
        <v>57.5</v>
      </c>
      <c r="O25" s="7">
        <f t="shared" si="7"/>
        <v>944.59109589041111</v>
      </c>
      <c r="P25" s="2"/>
    </row>
    <row r="26" spans="1:18">
      <c r="A26" s="19" t="s">
        <v>257</v>
      </c>
      <c r="B26" s="19" t="s">
        <v>270</v>
      </c>
      <c r="C26" s="19" t="s">
        <v>271</v>
      </c>
      <c r="D26" s="21">
        <v>0</v>
      </c>
      <c r="E26" s="21">
        <f t="shared" si="9"/>
        <v>0</v>
      </c>
      <c r="F26" s="21">
        <v>53.57</v>
      </c>
      <c r="G26" s="7">
        <f t="shared" si="8"/>
        <v>0</v>
      </c>
      <c r="H26" s="21">
        <v>159.02999999999997</v>
      </c>
      <c r="I26" s="21">
        <f t="shared" si="4"/>
        <v>86.050479452054788</v>
      </c>
      <c r="J26" s="21">
        <v>53.57</v>
      </c>
      <c r="K26" s="7">
        <f t="shared" si="5"/>
        <v>4609.7241842465746</v>
      </c>
      <c r="L26" s="21">
        <v>23.854499999999994</v>
      </c>
      <c r="M26" s="21">
        <f t="shared" si="6"/>
        <v>12.907571917808216</v>
      </c>
      <c r="N26" s="21">
        <v>57.5</v>
      </c>
      <c r="O26" s="7">
        <f t="shared" si="7"/>
        <v>742.18538527397243</v>
      </c>
      <c r="P26" s="2"/>
      <c r="Q26" t="s">
        <v>334</v>
      </c>
    </row>
    <row r="27" spans="1:18">
      <c r="A27" s="19" t="s">
        <v>257</v>
      </c>
      <c r="B27" s="19" t="s">
        <v>266</v>
      </c>
      <c r="C27" s="19" t="s">
        <v>272</v>
      </c>
      <c r="D27" s="21">
        <v>0</v>
      </c>
      <c r="E27" s="21">
        <f t="shared" si="9"/>
        <v>0</v>
      </c>
      <c r="F27" s="21">
        <v>53.57</v>
      </c>
      <c r="G27" s="7">
        <f t="shared" si="8"/>
        <v>0</v>
      </c>
      <c r="H27" s="21">
        <v>0</v>
      </c>
      <c r="I27" s="21">
        <f t="shared" si="4"/>
        <v>0</v>
      </c>
      <c r="J27" s="21">
        <v>53.57</v>
      </c>
      <c r="K27" s="7">
        <f t="shared" si="5"/>
        <v>0</v>
      </c>
      <c r="L27" s="21">
        <v>0</v>
      </c>
      <c r="M27" s="21">
        <f t="shared" si="6"/>
        <v>0</v>
      </c>
      <c r="N27" s="21">
        <v>57.5</v>
      </c>
      <c r="O27" s="7">
        <f t="shared" si="7"/>
        <v>0</v>
      </c>
      <c r="P27" s="2"/>
    </row>
    <row r="28" spans="1:18">
      <c r="A28" s="19" t="s">
        <v>52</v>
      </c>
      <c r="B28" s="19" t="s">
        <v>94</v>
      </c>
      <c r="C28" s="19" t="s">
        <v>307</v>
      </c>
      <c r="D28" s="24">
        <v>288.60028860028859</v>
      </c>
      <c r="E28" s="21">
        <f t="shared" si="9"/>
        <v>156.16043013303286</v>
      </c>
      <c r="F28" s="21">
        <v>53.57</v>
      </c>
      <c r="G28" s="7">
        <f t="shared" si="8"/>
        <v>8365.5142422265708</v>
      </c>
      <c r="H28" s="24">
        <v>649.35064935064941</v>
      </c>
      <c r="I28" s="21">
        <f t="shared" si="4"/>
        <v>351.36096779932399</v>
      </c>
      <c r="J28" s="21">
        <v>53.57</v>
      </c>
      <c r="K28" s="7">
        <f t="shared" si="5"/>
        <v>18822.407045009786</v>
      </c>
      <c r="L28" s="21">
        <v>140.69264069264071</v>
      </c>
      <c r="M28" s="21">
        <f t="shared" si="6"/>
        <v>76.128209689853534</v>
      </c>
      <c r="N28" s="21">
        <v>57.5</v>
      </c>
      <c r="O28" s="7">
        <f t="shared" si="7"/>
        <v>4377.3720571665781</v>
      </c>
      <c r="P28" s="22">
        <v>43466</v>
      </c>
    </row>
    <row r="29" spans="1:18">
      <c r="A29" s="9"/>
      <c r="D29" s="33"/>
      <c r="E29" s="50">
        <f>SUM(E18:E28)</f>
        <v>563.69204698649901</v>
      </c>
      <c r="F29" s="34"/>
      <c r="G29" s="35">
        <f>SUM(G18:G28)</f>
        <v>30196.98295706675</v>
      </c>
      <c r="H29" s="33"/>
      <c r="I29" s="33">
        <f>SUM(I18:I28)</f>
        <v>1655.7541742275989</v>
      </c>
      <c r="J29" s="36"/>
      <c r="K29" s="36">
        <f t="shared" ref="K29" si="10">SUM(K18:K28)</f>
        <v>88698.751113372477</v>
      </c>
      <c r="L29" s="33"/>
      <c r="M29" s="33">
        <f>SUM(M18:M28)</f>
        <v>332.91693318211469</v>
      </c>
      <c r="N29" s="36"/>
      <c r="O29" s="36">
        <f t="shared" ref="O29" si="11">SUM(O18:O28)</f>
        <v>19142.723657971597</v>
      </c>
      <c r="P29" s="7"/>
      <c r="Q29" s="2"/>
    </row>
    <row r="30" spans="1:18" ht="15.75">
      <c r="A30" s="25" t="s">
        <v>337</v>
      </c>
      <c r="B30" s="25" t="s">
        <v>338</v>
      </c>
      <c r="C30" s="26">
        <v>321139.87245000002</v>
      </c>
      <c r="D30" s="26">
        <f>+C30*3</f>
        <v>963419.61735000007</v>
      </c>
      <c r="E30" s="26"/>
      <c r="F30" s="26"/>
      <c r="G30" s="26">
        <f t="shared" ref="G30" si="12">+D30/36*M30*0.25</f>
        <v>13380.82801875</v>
      </c>
      <c r="H30" s="26">
        <v>0</v>
      </c>
      <c r="I30" s="26"/>
      <c r="J30" s="27">
        <f t="shared" ref="J30" si="13">+D30+G30+H30</f>
        <v>976800.44536875002</v>
      </c>
      <c r="K30" s="28" t="s">
        <v>339</v>
      </c>
      <c r="L30" s="28"/>
      <c r="M30" s="29">
        <v>2</v>
      </c>
      <c r="N30" s="30">
        <v>43101</v>
      </c>
      <c r="O30" s="30">
        <v>43236</v>
      </c>
      <c r="P30" s="31">
        <v>43236</v>
      </c>
      <c r="Q30" s="31">
        <v>43297</v>
      </c>
      <c r="R30" s="32"/>
    </row>
    <row r="31" spans="1:18" ht="15.75">
      <c r="C31" s="37"/>
      <c r="D31" s="37"/>
      <c r="E31" s="37"/>
      <c r="F31" s="37"/>
      <c r="G31" s="37"/>
      <c r="H31" s="37"/>
      <c r="I31" s="37"/>
      <c r="J31" s="38"/>
      <c r="K31" s="39"/>
      <c r="L31" s="39"/>
      <c r="M31" s="40"/>
      <c r="N31" s="41"/>
      <c r="O31" s="41"/>
      <c r="P31" s="42"/>
      <c r="Q31" s="42"/>
      <c r="R31" s="43"/>
    </row>
    <row r="32" spans="1:18" ht="15.75">
      <c r="C32" s="37"/>
      <c r="D32" s="37"/>
      <c r="F32" s="45" t="s">
        <v>340</v>
      </c>
      <c r="G32" s="45" t="s">
        <v>341</v>
      </c>
      <c r="I32" s="37"/>
      <c r="J32" s="38"/>
      <c r="K32" s="39"/>
      <c r="L32" s="39"/>
      <c r="M32" s="40"/>
      <c r="N32" s="41"/>
      <c r="O32" s="41"/>
      <c r="P32" s="42"/>
      <c r="Q32" s="42"/>
      <c r="R32" s="43"/>
    </row>
    <row r="33" spans="1:18" ht="15.75">
      <c r="C33" s="37"/>
      <c r="D33" s="37"/>
      <c r="E33" s="46">
        <v>2018</v>
      </c>
      <c r="F33" s="47">
        <f>G29+K29+O29</f>
        <v>138038.45772841084</v>
      </c>
      <c r="G33" s="47">
        <f>G30</f>
        <v>13380.82801875</v>
      </c>
      <c r="I33" s="37"/>
      <c r="J33" s="38"/>
      <c r="K33" s="39"/>
      <c r="L33" s="39"/>
      <c r="M33" s="40"/>
      <c r="N33" s="41"/>
      <c r="O33" s="41"/>
      <c r="P33" s="42"/>
      <c r="Q33" s="42"/>
      <c r="R33" s="43"/>
    </row>
    <row r="34" spans="1:18" ht="15.75">
      <c r="C34" s="37"/>
      <c r="D34" s="37"/>
      <c r="E34" s="46">
        <v>2019</v>
      </c>
      <c r="F34" s="47">
        <f>F14+I14+L14</f>
        <v>255109.04846010101</v>
      </c>
      <c r="I34" s="37"/>
      <c r="J34" s="38"/>
      <c r="K34" s="39"/>
      <c r="L34" s="39"/>
      <c r="M34" s="40"/>
      <c r="N34" s="41"/>
      <c r="O34" s="41"/>
      <c r="P34" s="42"/>
      <c r="Q34" s="42"/>
      <c r="R34" s="43"/>
    </row>
    <row r="35" spans="1:18" ht="15.75">
      <c r="C35" s="37"/>
      <c r="D35" s="37"/>
      <c r="E35" s="46">
        <v>2020</v>
      </c>
      <c r="F35" s="47">
        <f>F14+I14+L14</f>
        <v>255109.04846010101</v>
      </c>
      <c r="I35" s="37"/>
      <c r="J35" s="38"/>
      <c r="K35" s="39"/>
      <c r="L35" s="39"/>
      <c r="M35" s="40"/>
      <c r="N35" s="41"/>
      <c r="O35" s="41"/>
      <c r="P35" s="42"/>
      <c r="Q35" s="42"/>
      <c r="R35" s="43"/>
    </row>
    <row r="36" spans="1:18" ht="15.75">
      <c r="C36" s="37"/>
      <c r="D36" s="37"/>
      <c r="E36" s="46">
        <v>2021</v>
      </c>
      <c r="F36" s="47">
        <f>F14+I14+L14</f>
        <v>255109.04846010101</v>
      </c>
      <c r="I36" s="37"/>
      <c r="J36" s="38"/>
      <c r="K36" s="39"/>
      <c r="L36" s="39"/>
      <c r="M36" s="40"/>
      <c r="N36" s="41"/>
      <c r="O36" s="41"/>
      <c r="P36" s="42"/>
      <c r="Q36" s="42"/>
      <c r="R36" s="43"/>
    </row>
    <row r="37" spans="1:18" ht="15.75">
      <c r="C37" s="37"/>
      <c r="D37" s="37"/>
      <c r="F37" s="48">
        <f>SUM(F33:F36)</f>
        <v>903365.60310871387</v>
      </c>
      <c r="G37" s="48">
        <f>SUM(G33:G36)</f>
        <v>13380.82801875</v>
      </c>
      <c r="H37" s="49">
        <f>F37+G37</f>
        <v>916746.43112746382</v>
      </c>
      <c r="I37" s="37"/>
      <c r="J37" s="38"/>
      <c r="K37" s="39"/>
      <c r="L37" s="39"/>
      <c r="M37" s="40"/>
      <c r="N37" s="41"/>
      <c r="O37" s="41"/>
      <c r="P37" s="42"/>
      <c r="Q37" s="42"/>
      <c r="R37" s="43"/>
    </row>
    <row r="38" spans="1:18" ht="15.75">
      <c r="C38" s="37"/>
      <c r="D38" s="37"/>
      <c r="E38" s="37"/>
      <c r="F38" s="37"/>
      <c r="G38" s="37"/>
      <c r="H38" s="37"/>
      <c r="I38" s="37"/>
      <c r="J38" s="38"/>
      <c r="K38" s="39"/>
      <c r="L38" s="39"/>
      <c r="M38" s="40"/>
      <c r="N38" s="41"/>
      <c r="O38" s="41"/>
      <c r="P38" s="42"/>
      <c r="Q38" s="42"/>
      <c r="R38" s="43"/>
    </row>
    <row r="39" spans="1:18" ht="15.75">
      <c r="A39" s="14" t="s">
        <v>342</v>
      </c>
      <c r="C39" s="37"/>
      <c r="D39" s="37"/>
      <c r="E39" s="37"/>
      <c r="F39" s="37"/>
      <c r="G39" s="37"/>
      <c r="H39" s="37"/>
      <c r="I39" s="37"/>
      <c r="J39" s="38"/>
      <c r="K39" s="39"/>
      <c r="L39" s="39"/>
      <c r="M39" s="40"/>
      <c r="N39" s="41"/>
      <c r="O39" s="41"/>
      <c r="P39" s="42"/>
      <c r="Q39" s="42"/>
      <c r="R39" s="43"/>
    </row>
    <row r="40" spans="1:18" ht="30" customHeight="1">
      <c r="A40" s="5" t="s">
        <v>253</v>
      </c>
      <c r="B40" s="5" t="s">
        <v>11</v>
      </c>
      <c r="C40" s="5" t="s">
        <v>254</v>
      </c>
      <c r="D40" s="4" t="s">
        <v>329</v>
      </c>
      <c r="E40" s="4" t="s">
        <v>35</v>
      </c>
      <c r="F40" s="4" t="s">
        <v>36</v>
      </c>
      <c r="G40" s="4" t="s">
        <v>330</v>
      </c>
      <c r="H40" s="4" t="s">
        <v>35</v>
      </c>
      <c r="I40" s="4" t="s">
        <v>38</v>
      </c>
      <c r="J40" s="4" t="s">
        <v>331</v>
      </c>
      <c r="K40" s="4" t="s">
        <v>35</v>
      </c>
      <c r="L40" s="4" t="s">
        <v>332</v>
      </c>
      <c r="M40" s="4" t="s">
        <v>333</v>
      </c>
    </row>
    <row r="41" spans="1:18">
      <c r="A41" s="13" t="s">
        <v>257</v>
      </c>
      <c r="B41" s="20" t="s">
        <v>65</v>
      </c>
      <c r="C41" s="13" t="s">
        <v>273</v>
      </c>
      <c r="D41" s="21">
        <v>209.254921505108</v>
      </c>
      <c r="E41" s="21">
        <v>46.59</v>
      </c>
      <c r="F41" s="7">
        <f>D41*E41</f>
        <v>9749.1867929229829</v>
      </c>
      <c r="G41" s="21">
        <v>982.79691004236224</v>
      </c>
      <c r="H41" s="21">
        <v>49.95</v>
      </c>
      <c r="I41" s="7">
        <f>G41*H41</f>
        <v>49090.705656615995</v>
      </c>
      <c r="J41" s="21">
        <v>178.80777473212058</v>
      </c>
      <c r="K41" s="21">
        <v>57.5</v>
      </c>
      <c r="L41" s="7">
        <f>J41*K41</f>
        <v>10281.447047096934</v>
      </c>
      <c r="M41" s="2"/>
    </row>
    <row r="42" spans="1:18">
      <c r="A42" s="13" t="s">
        <v>257</v>
      </c>
      <c r="B42" s="20" t="s">
        <v>65</v>
      </c>
      <c r="C42" s="13" t="s">
        <v>274</v>
      </c>
      <c r="D42" s="21">
        <v>72.916666666666657</v>
      </c>
      <c r="E42" s="21">
        <v>46.59</v>
      </c>
      <c r="F42" s="7">
        <f t="shared" ref="F42:F63" si="14">D42*E42</f>
        <v>3397.1875</v>
      </c>
      <c r="G42" s="21">
        <v>853.57416666666654</v>
      </c>
      <c r="H42" s="21">
        <v>49.95</v>
      </c>
      <c r="I42" s="7">
        <f t="shared" ref="I42:I63" si="15">G42*H42</f>
        <v>42636.029624999996</v>
      </c>
      <c r="J42" s="21">
        <v>138.973625</v>
      </c>
      <c r="K42" s="21">
        <v>57.5</v>
      </c>
      <c r="L42" s="7">
        <f t="shared" ref="L42:L63" si="16">J42*K42</f>
        <v>7990.9834375</v>
      </c>
      <c r="M42" s="2"/>
    </row>
    <row r="43" spans="1:18">
      <c r="A43" s="13" t="s">
        <v>257</v>
      </c>
      <c r="B43" s="20" t="s">
        <v>65</v>
      </c>
      <c r="C43" s="13" t="s">
        <v>275</v>
      </c>
      <c r="D43" s="21">
        <v>161.31323199601295</v>
      </c>
      <c r="E43" s="21">
        <v>46.59</v>
      </c>
      <c r="F43" s="7">
        <f t="shared" si="14"/>
        <v>7515.5834786942432</v>
      </c>
      <c r="G43" s="21">
        <v>739.83204585098429</v>
      </c>
      <c r="H43" s="21">
        <v>49.95</v>
      </c>
      <c r="I43" s="7">
        <f t="shared" si="15"/>
        <v>36954.610690256668</v>
      </c>
      <c r="J43" s="21">
        <v>135.17179167704955</v>
      </c>
      <c r="K43" s="21">
        <v>57.5</v>
      </c>
      <c r="L43" s="7">
        <f t="shared" si="16"/>
        <v>7772.3780214303497</v>
      </c>
      <c r="M43" s="2"/>
    </row>
    <row r="44" spans="1:18">
      <c r="A44" s="13" t="s">
        <v>257</v>
      </c>
      <c r="B44" s="20" t="s">
        <v>99</v>
      </c>
      <c r="C44" s="20" t="s">
        <v>276</v>
      </c>
      <c r="D44" s="21">
        <v>43.75</v>
      </c>
      <c r="E44" s="21">
        <v>46.59</v>
      </c>
      <c r="F44" s="7">
        <f t="shared" si="14"/>
        <v>2038.3125000000002</v>
      </c>
      <c r="G44" s="21">
        <v>688.42666666666662</v>
      </c>
      <c r="H44" s="21">
        <v>49.95</v>
      </c>
      <c r="I44" s="7">
        <f t="shared" si="15"/>
        <v>34386.911999999997</v>
      </c>
      <c r="J44" s="21">
        <v>109.8265</v>
      </c>
      <c r="K44" s="21">
        <v>57.5</v>
      </c>
      <c r="L44" s="7">
        <f t="shared" si="16"/>
        <v>6315.0237499999994</v>
      </c>
      <c r="M44" s="2"/>
    </row>
    <row r="45" spans="1:18">
      <c r="A45" s="13" t="s">
        <v>277</v>
      </c>
      <c r="B45" s="20" t="s">
        <v>65</v>
      </c>
      <c r="C45" s="13" t="s">
        <v>278</v>
      </c>
      <c r="D45" s="21">
        <v>63.135559431846495</v>
      </c>
      <c r="E45" s="21">
        <v>46.59</v>
      </c>
      <c r="F45" s="7">
        <f t="shared" si="14"/>
        <v>2941.4857139297283</v>
      </c>
      <c r="G45" s="21">
        <v>174.43309244953898</v>
      </c>
      <c r="H45" s="21">
        <v>49.95</v>
      </c>
      <c r="I45" s="7">
        <f t="shared" si="15"/>
        <v>8712.9329678544727</v>
      </c>
      <c r="J45" s="21">
        <v>35.635297782207829</v>
      </c>
      <c r="K45" s="21">
        <v>57.5</v>
      </c>
      <c r="L45" s="7">
        <f t="shared" si="16"/>
        <v>2049.02962247695</v>
      </c>
      <c r="M45" s="2"/>
    </row>
    <row r="46" spans="1:18">
      <c r="A46" s="13" t="s">
        <v>277</v>
      </c>
      <c r="B46" s="20" t="s">
        <v>65</v>
      </c>
      <c r="C46" s="13" t="s">
        <v>279</v>
      </c>
      <c r="D46" s="21">
        <v>63.135559431846495</v>
      </c>
      <c r="E46" s="21">
        <v>46.59</v>
      </c>
      <c r="F46" s="7">
        <f t="shared" si="14"/>
        <v>2941.4857139297283</v>
      </c>
      <c r="G46" s="21">
        <v>174.43309244953898</v>
      </c>
      <c r="H46" s="21">
        <v>49.95</v>
      </c>
      <c r="I46" s="7">
        <f t="shared" si="15"/>
        <v>8712.9329678544727</v>
      </c>
      <c r="J46" s="21">
        <v>35.635297782207829</v>
      </c>
      <c r="K46" s="21">
        <v>57.5</v>
      </c>
      <c r="L46" s="7">
        <f t="shared" si="16"/>
        <v>2049.02962247695</v>
      </c>
      <c r="M46" s="2"/>
    </row>
    <row r="47" spans="1:18">
      <c r="A47" s="13" t="s">
        <v>280</v>
      </c>
      <c r="B47" s="20" t="s">
        <v>65</v>
      </c>
      <c r="C47" s="13" t="s">
        <v>281</v>
      </c>
      <c r="D47" s="21">
        <v>201.75654124096684</v>
      </c>
      <c r="E47" s="21">
        <v>46.59</v>
      </c>
      <c r="F47" s="7">
        <f t="shared" si="14"/>
        <v>9399.8372564166457</v>
      </c>
      <c r="G47" s="21">
        <v>498.38026414153995</v>
      </c>
      <c r="H47" s="21">
        <v>49.95</v>
      </c>
      <c r="I47" s="7">
        <f t="shared" si="15"/>
        <v>24894.094193869922</v>
      </c>
      <c r="J47" s="21">
        <v>105.020520807376</v>
      </c>
      <c r="K47" s="21">
        <v>57.5</v>
      </c>
      <c r="L47" s="7">
        <f t="shared" si="16"/>
        <v>6038.6799464241203</v>
      </c>
      <c r="M47" s="2"/>
    </row>
    <row r="48" spans="1:18">
      <c r="A48" s="13" t="s">
        <v>282</v>
      </c>
      <c r="B48" s="20" t="s">
        <v>65</v>
      </c>
      <c r="C48" s="13" t="s">
        <v>283</v>
      </c>
      <c r="D48" s="21">
        <v>199.35210565661598</v>
      </c>
      <c r="E48" s="21">
        <v>46.59</v>
      </c>
      <c r="F48" s="7">
        <f t="shared" si="14"/>
        <v>9287.8146025417391</v>
      </c>
      <c r="G48" s="21">
        <v>375.47096934961371</v>
      </c>
      <c r="H48" s="21">
        <v>49.95</v>
      </c>
      <c r="I48" s="7">
        <f t="shared" si="15"/>
        <v>18754.774919013205</v>
      </c>
      <c r="J48" s="21">
        <v>86.223461250934463</v>
      </c>
      <c r="K48" s="21">
        <v>57.5</v>
      </c>
      <c r="L48" s="7">
        <f t="shared" si="16"/>
        <v>4957.8490219287314</v>
      </c>
      <c r="M48" s="22"/>
    </row>
    <row r="49" spans="1:13">
      <c r="A49" s="13" t="s">
        <v>284</v>
      </c>
      <c r="B49" s="20" t="s">
        <v>105</v>
      </c>
      <c r="C49" s="13" t="s">
        <v>285</v>
      </c>
      <c r="D49" s="21">
        <v>996.76052828307991</v>
      </c>
      <c r="E49" s="21">
        <v>46.59</v>
      </c>
      <c r="F49" s="7">
        <f t="shared" si="14"/>
        <v>46439.073012708694</v>
      </c>
      <c r="G49" s="21">
        <v>1993.5210565661598</v>
      </c>
      <c r="H49" s="21">
        <v>49.95</v>
      </c>
      <c r="I49" s="7">
        <f t="shared" si="15"/>
        <v>99576.376775479686</v>
      </c>
      <c r="J49" s="21">
        <v>448.54223772738595</v>
      </c>
      <c r="K49" s="21">
        <v>57.5</v>
      </c>
      <c r="L49" s="7">
        <f t="shared" si="16"/>
        <v>25791.178669324694</v>
      </c>
      <c r="M49" s="22">
        <v>43405</v>
      </c>
    </row>
    <row r="50" spans="1:13">
      <c r="A50" s="13" t="s">
        <v>343</v>
      </c>
      <c r="B50" s="20"/>
      <c r="C50" s="13" t="s">
        <v>344</v>
      </c>
      <c r="D50" s="21">
        <v>249.19013207076998</v>
      </c>
      <c r="E50" s="21">
        <v>46.59</v>
      </c>
      <c r="F50" s="7">
        <f t="shared" si="14"/>
        <v>11609.768253177173</v>
      </c>
      <c r="G50" s="21">
        <v>747.5703962123099</v>
      </c>
      <c r="H50" s="21">
        <v>49.95</v>
      </c>
      <c r="I50" s="7">
        <f t="shared" si="15"/>
        <v>37341.141290804881</v>
      </c>
      <c r="J50" s="21">
        <v>149.514079242462</v>
      </c>
      <c r="K50" s="21">
        <v>57.5</v>
      </c>
      <c r="L50" s="7">
        <f t="shared" si="16"/>
        <v>8597.0595564415653</v>
      </c>
      <c r="M50" s="22">
        <v>43252</v>
      </c>
    </row>
    <row r="51" spans="1:13">
      <c r="A51" s="13" t="s">
        <v>343</v>
      </c>
      <c r="B51" s="20"/>
      <c r="C51" s="13" t="s">
        <v>345</v>
      </c>
      <c r="D51" s="21">
        <v>124.59506603538499</v>
      </c>
      <c r="E51" s="21">
        <v>46.59</v>
      </c>
      <c r="F51" s="7">
        <f t="shared" si="14"/>
        <v>5804.8841265885867</v>
      </c>
      <c r="G51" s="21">
        <v>498.38026414153995</v>
      </c>
      <c r="H51" s="21">
        <v>49.95</v>
      </c>
      <c r="I51" s="7">
        <f t="shared" si="15"/>
        <v>24894.094193869922</v>
      </c>
      <c r="J51" s="21">
        <v>93.446299526538738</v>
      </c>
      <c r="K51" s="21">
        <v>57.5</v>
      </c>
      <c r="L51" s="7">
        <f t="shared" si="16"/>
        <v>5373.1622227759772</v>
      </c>
      <c r="M51" s="22">
        <v>43252</v>
      </c>
    </row>
    <row r="52" spans="1:13">
      <c r="A52" s="13" t="s">
        <v>343</v>
      </c>
      <c r="B52" s="20"/>
      <c r="C52" s="13" t="s">
        <v>346</v>
      </c>
      <c r="D52" s="21">
        <v>124.59506603538499</v>
      </c>
      <c r="E52" s="21">
        <v>46.59</v>
      </c>
      <c r="F52" s="7">
        <f t="shared" si="14"/>
        <v>5804.8841265885867</v>
      </c>
      <c r="G52" s="21">
        <v>498.38026414153995</v>
      </c>
      <c r="H52" s="21">
        <v>49.95</v>
      </c>
      <c r="I52" s="7">
        <f t="shared" si="15"/>
        <v>24894.094193869922</v>
      </c>
      <c r="J52" s="21">
        <v>93.446299526538738</v>
      </c>
      <c r="K52" s="21">
        <v>57.5</v>
      </c>
      <c r="L52" s="7">
        <f t="shared" si="16"/>
        <v>5373.1622227759772</v>
      </c>
      <c r="M52" s="22">
        <v>43252</v>
      </c>
    </row>
    <row r="53" spans="1:13">
      <c r="C53" s="9"/>
      <c r="D53" s="21"/>
      <c r="E53" s="21"/>
      <c r="F53" s="7"/>
      <c r="G53" s="21"/>
      <c r="H53" s="21"/>
      <c r="I53" s="7"/>
      <c r="J53" s="21"/>
      <c r="K53" s="21"/>
      <c r="L53" s="7"/>
      <c r="M53" s="2"/>
    </row>
    <row r="54" spans="1:13">
      <c r="A54" s="14" t="s">
        <v>277</v>
      </c>
      <c r="B54" s="16" t="s">
        <v>65</v>
      </c>
      <c r="C54" s="14" t="s">
        <v>286</v>
      </c>
      <c r="D54" s="21">
        <v>10.601544978818838</v>
      </c>
      <c r="E54" s="21">
        <v>46.59</v>
      </c>
      <c r="F54" s="7">
        <f t="shared" si="14"/>
        <v>493.92598056316967</v>
      </c>
      <c r="G54" s="21">
        <v>0</v>
      </c>
      <c r="H54" s="21">
        <v>49.95</v>
      </c>
      <c r="I54" s="7">
        <f t="shared" si="15"/>
        <v>0</v>
      </c>
      <c r="J54" s="21">
        <v>1.5902317468228255</v>
      </c>
      <c r="K54" s="21">
        <v>57.5</v>
      </c>
      <c r="L54" s="7">
        <f t="shared" si="16"/>
        <v>91.438325442312461</v>
      </c>
      <c r="M54" s="2"/>
    </row>
    <row r="55" spans="1:13">
      <c r="A55" s="14" t="s">
        <v>277</v>
      </c>
      <c r="B55" s="16" t="s">
        <v>57</v>
      </c>
      <c r="C55" s="15" t="s">
        <v>287</v>
      </c>
      <c r="D55" s="21">
        <v>85.016197358584591</v>
      </c>
      <c r="E55" s="21">
        <v>46.59</v>
      </c>
      <c r="F55" s="7">
        <f t="shared" si="14"/>
        <v>3960.9046349364562</v>
      </c>
      <c r="G55" s="21">
        <v>0</v>
      </c>
      <c r="H55" s="21">
        <v>49.95</v>
      </c>
      <c r="I55" s="7">
        <f t="shared" si="15"/>
        <v>0</v>
      </c>
      <c r="J55" s="21">
        <v>12.752429603787688</v>
      </c>
      <c r="K55" s="21">
        <v>57.5</v>
      </c>
      <c r="L55" s="7">
        <f t="shared" si="16"/>
        <v>733.26470221779209</v>
      </c>
      <c r="M55" s="2"/>
    </row>
    <row r="56" spans="1:13">
      <c r="A56" s="15" t="s">
        <v>288</v>
      </c>
      <c r="B56" s="16" t="s">
        <v>57</v>
      </c>
      <c r="C56" s="15" t="s">
        <v>289</v>
      </c>
      <c r="D56" s="21">
        <v>28.842262646399202</v>
      </c>
      <c r="E56" s="21">
        <v>46.59</v>
      </c>
      <c r="F56" s="7">
        <f t="shared" si="14"/>
        <v>1343.761016695739</v>
      </c>
      <c r="G56" s="21">
        <v>0</v>
      </c>
      <c r="H56" s="21">
        <v>49.95</v>
      </c>
      <c r="I56" s="7">
        <f t="shared" si="15"/>
        <v>0</v>
      </c>
      <c r="J56" s="21">
        <v>4.3263393969598809</v>
      </c>
      <c r="K56" s="21">
        <v>57.5</v>
      </c>
      <c r="L56" s="7">
        <f t="shared" si="16"/>
        <v>248.76451532519314</v>
      </c>
      <c r="M56" s="2"/>
    </row>
    <row r="57" spans="1:13">
      <c r="A57" s="14" t="s">
        <v>277</v>
      </c>
      <c r="B57" s="16" t="s">
        <v>87</v>
      </c>
      <c r="C57" s="16" t="s">
        <v>290</v>
      </c>
      <c r="D57" s="21">
        <v>0</v>
      </c>
      <c r="E57" s="21">
        <v>46.59</v>
      </c>
      <c r="F57" s="7">
        <f t="shared" si="14"/>
        <v>0</v>
      </c>
      <c r="G57" s="21">
        <v>0</v>
      </c>
      <c r="H57" s="21">
        <v>49.95</v>
      </c>
      <c r="I57" s="7">
        <f t="shared" si="15"/>
        <v>0</v>
      </c>
      <c r="J57" s="21">
        <v>0</v>
      </c>
      <c r="K57" s="21">
        <v>57.5</v>
      </c>
      <c r="L57" s="7">
        <f t="shared" si="16"/>
        <v>0</v>
      </c>
      <c r="M57" s="2"/>
    </row>
    <row r="58" spans="1:13">
      <c r="A58" s="14" t="s">
        <v>277</v>
      </c>
      <c r="B58" s="16" t="s">
        <v>291</v>
      </c>
      <c r="C58" s="16" t="s">
        <v>292</v>
      </c>
      <c r="D58" s="21">
        <v>0</v>
      </c>
      <c r="E58" s="21">
        <v>46.59</v>
      </c>
      <c r="F58" s="7">
        <f t="shared" si="14"/>
        <v>0</v>
      </c>
      <c r="G58" s="21">
        <v>121.44256167455768</v>
      </c>
      <c r="H58" s="21">
        <v>49.95</v>
      </c>
      <c r="I58" s="7">
        <f t="shared" si="15"/>
        <v>6066.0559556441567</v>
      </c>
      <c r="J58" s="21">
        <v>18.216384251183648</v>
      </c>
      <c r="K58" s="21">
        <v>57.5</v>
      </c>
      <c r="L58" s="7">
        <f t="shared" si="16"/>
        <v>1047.4420944430597</v>
      </c>
      <c r="M58" s="2"/>
    </row>
    <row r="59" spans="1:13">
      <c r="A59" s="14" t="s">
        <v>277</v>
      </c>
      <c r="B59" s="16" t="s">
        <v>291</v>
      </c>
      <c r="C59" s="16" t="s">
        <v>293</v>
      </c>
      <c r="D59" s="21">
        <v>0</v>
      </c>
      <c r="E59" s="21">
        <v>46.59</v>
      </c>
      <c r="F59" s="7">
        <f t="shared" si="14"/>
        <v>0</v>
      </c>
      <c r="G59" s="21">
        <v>0</v>
      </c>
      <c r="H59" s="21">
        <v>49.95</v>
      </c>
      <c r="I59" s="7">
        <f t="shared" si="15"/>
        <v>0</v>
      </c>
      <c r="J59" s="21">
        <v>0</v>
      </c>
      <c r="K59" s="21">
        <v>57.5</v>
      </c>
      <c r="L59" s="7">
        <f t="shared" si="16"/>
        <v>0</v>
      </c>
      <c r="M59" s="2"/>
    </row>
    <row r="60" spans="1:13">
      <c r="A60" s="14" t="s">
        <v>277</v>
      </c>
      <c r="B60" s="16" t="s">
        <v>291</v>
      </c>
      <c r="C60" s="16" t="s">
        <v>294</v>
      </c>
      <c r="D60" s="21">
        <v>0</v>
      </c>
      <c r="E60" s="21">
        <v>46.59</v>
      </c>
      <c r="F60" s="7">
        <f t="shared" si="14"/>
        <v>0</v>
      </c>
      <c r="G60" s="21">
        <v>0</v>
      </c>
      <c r="H60" s="21">
        <v>49.95</v>
      </c>
      <c r="I60" s="7">
        <f t="shared" si="15"/>
        <v>0</v>
      </c>
      <c r="J60" s="21">
        <v>0</v>
      </c>
      <c r="K60" s="21">
        <v>57.5</v>
      </c>
      <c r="L60" s="7">
        <f t="shared" si="16"/>
        <v>0</v>
      </c>
      <c r="M60" s="2"/>
    </row>
    <row r="61" spans="1:13">
      <c r="A61" s="14" t="s">
        <v>277</v>
      </c>
      <c r="B61" s="16" t="s">
        <v>291</v>
      </c>
      <c r="C61" s="16" t="s">
        <v>295</v>
      </c>
      <c r="D61" s="21">
        <v>0</v>
      </c>
      <c r="E61" s="21">
        <v>46.59</v>
      </c>
      <c r="F61" s="7">
        <f t="shared" si="14"/>
        <v>0</v>
      </c>
      <c r="G61" s="21">
        <v>0</v>
      </c>
      <c r="H61" s="21">
        <v>49.95</v>
      </c>
      <c r="I61" s="7">
        <f t="shared" si="15"/>
        <v>0</v>
      </c>
      <c r="J61" s="21">
        <v>0</v>
      </c>
      <c r="K61" s="21">
        <v>57.5</v>
      </c>
      <c r="L61" s="7">
        <f t="shared" si="16"/>
        <v>0</v>
      </c>
      <c r="M61" s="2"/>
    </row>
    <row r="62" spans="1:13">
      <c r="A62" s="14" t="s">
        <v>277</v>
      </c>
      <c r="B62" s="16" t="s">
        <v>105</v>
      </c>
      <c r="C62" s="16" t="s">
        <v>296</v>
      </c>
      <c r="D62" s="21">
        <v>654.49264889110384</v>
      </c>
      <c r="E62" s="21">
        <v>46.59</v>
      </c>
      <c r="F62" s="7">
        <f t="shared" si="14"/>
        <v>30492.812511836531</v>
      </c>
      <c r="G62" s="21">
        <v>747.5703962123099</v>
      </c>
      <c r="H62" s="21">
        <v>49.95</v>
      </c>
      <c r="I62" s="7">
        <f t="shared" si="15"/>
        <v>37341.141290804881</v>
      </c>
      <c r="J62" s="21">
        <v>210.30945676551204</v>
      </c>
      <c r="K62" s="21">
        <v>57.5</v>
      </c>
      <c r="L62" s="7">
        <f t="shared" si="16"/>
        <v>12092.793764016942</v>
      </c>
      <c r="M62" s="2"/>
    </row>
    <row r="63" spans="1:13">
      <c r="A63" s="16" t="s">
        <v>288</v>
      </c>
      <c r="B63" s="16" t="s">
        <v>105</v>
      </c>
      <c r="C63" s="16" t="s">
        <v>297</v>
      </c>
      <c r="D63" s="21">
        <v>25.732369798155993</v>
      </c>
      <c r="E63" s="21">
        <v>46.59</v>
      </c>
      <c r="F63" s="7">
        <f t="shared" si="14"/>
        <v>1198.8711088960879</v>
      </c>
      <c r="G63" s="21">
        <v>0</v>
      </c>
      <c r="H63" s="21">
        <v>49.95</v>
      </c>
      <c r="I63" s="7">
        <f t="shared" si="15"/>
        <v>0</v>
      </c>
      <c r="J63" s="21">
        <v>3.8598554697233989</v>
      </c>
      <c r="K63" s="21">
        <v>57.5</v>
      </c>
      <c r="L63" s="7">
        <f t="shared" si="16"/>
        <v>221.94168950909543</v>
      </c>
      <c r="M63" s="2"/>
    </row>
    <row r="64" spans="1:13">
      <c r="D64" s="33">
        <f>SUM(D41:D63)</f>
        <v>3314.4404020267457</v>
      </c>
      <c r="E64" s="33"/>
      <c r="F64" s="44">
        <f t="shared" ref="F64:L64" si="17">SUM(F41:F63)</f>
        <v>154419.77833042611</v>
      </c>
      <c r="G64" s="33">
        <f t="shared" si="17"/>
        <v>9094.2121465653272</v>
      </c>
      <c r="H64" s="33"/>
      <c r="I64" s="44">
        <f t="shared" si="17"/>
        <v>454255.89672093815</v>
      </c>
      <c r="J64" s="33">
        <f t="shared" si="17"/>
        <v>1861.2978822888113</v>
      </c>
      <c r="K64" s="33"/>
      <c r="L64" s="44">
        <f t="shared" si="17"/>
        <v>107024.62823160666</v>
      </c>
      <c r="M64" s="23"/>
    </row>
    <row r="66" spans="1:16">
      <c r="A66" s="9" t="s">
        <v>335</v>
      </c>
    </row>
    <row r="67" spans="1:16" ht="30" customHeight="1">
      <c r="A67" s="5" t="s">
        <v>253</v>
      </c>
      <c r="B67" s="5" t="s">
        <v>11</v>
      </c>
      <c r="C67" s="5" t="s">
        <v>254</v>
      </c>
      <c r="D67" s="4" t="s">
        <v>329</v>
      </c>
      <c r="E67" s="4" t="s">
        <v>336</v>
      </c>
      <c r="F67" s="4" t="s">
        <v>35</v>
      </c>
      <c r="G67" s="4" t="s">
        <v>36</v>
      </c>
      <c r="H67" s="4" t="s">
        <v>330</v>
      </c>
      <c r="I67" s="4" t="s">
        <v>336</v>
      </c>
      <c r="J67" s="4" t="s">
        <v>35</v>
      </c>
      <c r="K67" s="4" t="s">
        <v>38</v>
      </c>
      <c r="L67" s="4" t="s">
        <v>331</v>
      </c>
      <c r="M67" s="4" t="s">
        <v>336</v>
      </c>
      <c r="N67" s="4" t="s">
        <v>35</v>
      </c>
      <c r="O67" s="4" t="s">
        <v>332</v>
      </c>
      <c r="P67" s="4" t="s">
        <v>333</v>
      </c>
    </row>
    <row r="68" spans="1:16">
      <c r="A68" s="13" t="s">
        <v>257</v>
      </c>
      <c r="B68" s="20" t="s">
        <v>65</v>
      </c>
      <c r="C68" s="13" t="s">
        <v>273</v>
      </c>
      <c r="D68" s="21">
        <v>209.25492150510837</v>
      </c>
      <c r="E68" s="21">
        <f>D68/365*197.5</f>
        <v>113.22697807468192</v>
      </c>
      <c r="F68" s="21">
        <v>46.59</v>
      </c>
      <c r="G68" s="7">
        <f>E68*F68</f>
        <v>5275.2449084994314</v>
      </c>
      <c r="H68" s="21">
        <v>982.79691004236224</v>
      </c>
      <c r="I68" s="21">
        <f>H68/365*197.5</f>
        <v>531.787369132511</v>
      </c>
      <c r="J68" s="21">
        <v>49.95</v>
      </c>
      <c r="K68" s="7">
        <f>I68*J68</f>
        <v>26562.779088168925</v>
      </c>
      <c r="L68" s="21">
        <v>178.80777473212058</v>
      </c>
      <c r="M68" s="21">
        <f>L68/365*197.5</f>
        <v>96.752152081078933</v>
      </c>
      <c r="N68" s="21">
        <v>57.5</v>
      </c>
      <c r="O68" s="7">
        <f>M68*N68</f>
        <v>5563.2487446620389</v>
      </c>
      <c r="P68" s="2"/>
    </row>
    <row r="69" spans="1:16">
      <c r="A69" s="13" t="s">
        <v>257</v>
      </c>
      <c r="B69" s="20" t="s">
        <v>65</v>
      </c>
      <c r="C69" s="13" t="s">
        <v>274</v>
      </c>
      <c r="D69" s="21">
        <v>72.916666666666657</v>
      </c>
      <c r="E69" s="21">
        <f t="shared" ref="E69:E90" si="18">D69/365*197.5</f>
        <v>39.454908675799082</v>
      </c>
      <c r="F69" s="21">
        <v>46.59</v>
      </c>
      <c r="G69" s="7">
        <f t="shared" ref="G69:G90" si="19">E69*F69</f>
        <v>1838.2041952054794</v>
      </c>
      <c r="H69" s="21">
        <v>853.57416666666654</v>
      </c>
      <c r="I69" s="21">
        <f t="shared" ref="I69:I90" si="20">H69/365*197.5</f>
        <v>461.86547374429222</v>
      </c>
      <c r="J69" s="21">
        <v>49.95</v>
      </c>
      <c r="K69" s="7">
        <f>I69*J69</f>
        <v>23070.180413527396</v>
      </c>
      <c r="L69" s="21">
        <v>138.973625</v>
      </c>
      <c r="M69" s="21">
        <f t="shared" ref="M69:M90" si="21">L69/365*197.5</f>
        <v>75.198057363013689</v>
      </c>
      <c r="N69" s="21">
        <v>57.5</v>
      </c>
      <c r="O69" s="7">
        <f t="shared" ref="O69:O90" si="22">M69*N69</f>
        <v>4323.8882983732874</v>
      </c>
      <c r="P69" s="2"/>
    </row>
    <row r="70" spans="1:16">
      <c r="A70" s="13" t="s">
        <v>257</v>
      </c>
      <c r="B70" s="20" t="s">
        <v>65</v>
      </c>
      <c r="C70" s="13" t="s">
        <v>275</v>
      </c>
      <c r="D70" s="21">
        <v>161.31323199601295</v>
      </c>
      <c r="E70" s="21">
        <f t="shared" si="18"/>
        <v>87.285926901952209</v>
      </c>
      <c r="F70" s="21">
        <v>46.59</v>
      </c>
      <c r="G70" s="7">
        <f t="shared" si="19"/>
        <v>4066.6513343619536</v>
      </c>
      <c r="H70" s="21">
        <v>739.83204585098429</v>
      </c>
      <c r="I70" s="21">
        <f t="shared" si="20"/>
        <v>400.32007960429974</v>
      </c>
      <c r="J70" s="21">
        <v>49.95</v>
      </c>
      <c r="K70" s="7">
        <f>I70*J70</f>
        <v>19995.987976234774</v>
      </c>
      <c r="L70" s="21">
        <v>135.17179167704955</v>
      </c>
      <c r="M70" s="21">
        <f t="shared" si="21"/>
        <v>73.140900975937768</v>
      </c>
      <c r="N70" s="21">
        <v>57.5</v>
      </c>
      <c r="O70" s="7">
        <f t="shared" si="22"/>
        <v>4205.6018061164214</v>
      </c>
      <c r="P70" s="2"/>
    </row>
    <row r="71" spans="1:16">
      <c r="A71" s="13" t="s">
        <v>257</v>
      </c>
      <c r="B71" s="20" t="s">
        <v>99</v>
      </c>
      <c r="C71" s="20" t="s">
        <v>276</v>
      </c>
      <c r="D71" s="21">
        <v>43.75</v>
      </c>
      <c r="E71" s="21">
        <f t="shared" si="18"/>
        <v>23.672945205479451</v>
      </c>
      <c r="F71" s="21">
        <v>46.59</v>
      </c>
      <c r="G71" s="7">
        <f t="shared" si="19"/>
        <v>1102.9225171232877</v>
      </c>
      <c r="H71" s="21">
        <v>688.42666666666662</v>
      </c>
      <c r="I71" s="21">
        <f t="shared" si="20"/>
        <v>372.50484018264837</v>
      </c>
      <c r="J71" s="21">
        <v>49.95</v>
      </c>
      <c r="K71" s="7">
        <f t="shared" ref="K71:K90" si="23">I71*J71</f>
        <v>18606.616767123287</v>
      </c>
      <c r="L71" s="21">
        <v>109.8265</v>
      </c>
      <c r="M71" s="21">
        <f t="shared" si="21"/>
        <v>59.426667808219172</v>
      </c>
      <c r="N71" s="21">
        <v>57.5</v>
      </c>
      <c r="O71" s="7">
        <f t="shared" si="22"/>
        <v>3417.0333989726023</v>
      </c>
      <c r="P71" s="2"/>
    </row>
    <row r="72" spans="1:16">
      <c r="A72" s="13" t="s">
        <v>277</v>
      </c>
      <c r="B72" s="20" t="s">
        <v>65</v>
      </c>
      <c r="C72" s="13" t="s">
        <v>278</v>
      </c>
      <c r="D72" s="21">
        <v>63.135559431846495</v>
      </c>
      <c r="E72" s="21">
        <f t="shared" si="18"/>
        <v>34.162391747368993</v>
      </c>
      <c r="F72" s="21">
        <v>46.59</v>
      </c>
      <c r="G72" s="7">
        <f t="shared" si="19"/>
        <v>1591.6258315099215</v>
      </c>
      <c r="H72" s="21">
        <v>174.43309244953898</v>
      </c>
      <c r="I72" s="21">
        <f t="shared" si="20"/>
        <v>94.385029476120394</v>
      </c>
      <c r="J72" s="21">
        <v>49.95</v>
      </c>
      <c r="K72" s="7">
        <f t="shared" si="23"/>
        <v>4714.5322223322137</v>
      </c>
      <c r="L72" s="21">
        <v>35.635297782207829</v>
      </c>
      <c r="M72" s="21">
        <f t="shared" si="21"/>
        <v>19.282113183523414</v>
      </c>
      <c r="N72" s="21">
        <v>57.5</v>
      </c>
      <c r="O72" s="7">
        <f t="shared" si="22"/>
        <v>1108.7215080525964</v>
      </c>
      <c r="P72" s="2"/>
    </row>
    <row r="73" spans="1:16">
      <c r="A73" s="13" t="s">
        <v>277</v>
      </c>
      <c r="B73" s="20" t="s">
        <v>65</v>
      </c>
      <c r="C73" s="13" t="s">
        <v>279</v>
      </c>
      <c r="D73" s="21">
        <v>63.135559431846495</v>
      </c>
      <c r="E73" s="21">
        <f t="shared" si="18"/>
        <v>34.162391747368993</v>
      </c>
      <c r="F73" s="21">
        <v>46.59</v>
      </c>
      <c r="G73" s="7">
        <f t="shared" si="19"/>
        <v>1591.6258315099215</v>
      </c>
      <c r="H73" s="21">
        <v>174.43309244953898</v>
      </c>
      <c r="I73" s="21">
        <f t="shared" si="20"/>
        <v>94.385029476120394</v>
      </c>
      <c r="J73" s="21">
        <v>49.95</v>
      </c>
      <c r="K73" s="7">
        <f t="shared" si="23"/>
        <v>4714.5322223322137</v>
      </c>
      <c r="L73" s="21">
        <v>35.635297782207829</v>
      </c>
      <c r="M73" s="21">
        <f t="shared" si="21"/>
        <v>19.282113183523414</v>
      </c>
      <c r="N73" s="21">
        <v>57.5</v>
      </c>
      <c r="O73" s="7">
        <f t="shared" si="22"/>
        <v>1108.7215080525964</v>
      </c>
      <c r="P73" s="2"/>
    </row>
    <row r="74" spans="1:16">
      <c r="A74" s="13" t="s">
        <v>280</v>
      </c>
      <c r="B74" s="20" t="s">
        <v>65</v>
      </c>
      <c r="C74" s="13" t="s">
        <v>281</v>
      </c>
      <c r="D74" s="21">
        <v>201.75654124096684</v>
      </c>
      <c r="E74" s="21">
        <f t="shared" si="18"/>
        <v>109.1696353290163</v>
      </c>
      <c r="F74" s="21">
        <v>46.59</v>
      </c>
      <c r="G74" s="7">
        <f t="shared" si="19"/>
        <v>5086.2133099788698</v>
      </c>
      <c r="H74" s="21">
        <v>498.38026414153995</v>
      </c>
      <c r="I74" s="21">
        <f t="shared" si="20"/>
        <v>269.67151278891549</v>
      </c>
      <c r="J74" s="21">
        <v>49.95</v>
      </c>
      <c r="K74" s="7">
        <f t="shared" si="23"/>
        <v>13470.092063806329</v>
      </c>
      <c r="L74" s="21">
        <v>105.020520807376</v>
      </c>
      <c r="M74" s="21">
        <f t="shared" si="21"/>
        <v>56.826172217689759</v>
      </c>
      <c r="N74" s="21">
        <v>57.5</v>
      </c>
      <c r="O74" s="7">
        <f t="shared" si="22"/>
        <v>3267.5049025171611</v>
      </c>
      <c r="P74" s="2"/>
    </row>
    <row r="75" spans="1:16">
      <c r="A75" s="13" t="s">
        <v>282</v>
      </c>
      <c r="B75" s="20" t="s">
        <v>65</v>
      </c>
      <c r="C75" s="13" t="s">
        <v>283</v>
      </c>
      <c r="D75" s="21">
        <v>199.35210565661598</v>
      </c>
      <c r="E75" s="21">
        <f t="shared" si="18"/>
        <v>107.86860511556617</v>
      </c>
      <c r="F75" s="21">
        <v>46.59</v>
      </c>
      <c r="G75" s="7">
        <f t="shared" si="19"/>
        <v>5025.5983123342285</v>
      </c>
      <c r="H75" s="21">
        <v>375.47096934961371</v>
      </c>
      <c r="I75" s="21">
        <f t="shared" si="20"/>
        <v>203.16579848369508</v>
      </c>
      <c r="J75" s="21">
        <v>49.95</v>
      </c>
      <c r="K75" s="7">
        <f t="shared" si="23"/>
        <v>10148.13163426057</v>
      </c>
      <c r="L75" s="21">
        <v>86.223461250934463</v>
      </c>
      <c r="M75" s="21">
        <f t="shared" si="21"/>
        <v>46.655160539889195</v>
      </c>
      <c r="N75" s="21">
        <v>57.5</v>
      </c>
      <c r="O75" s="7">
        <f t="shared" si="22"/>
        <v>2682.6717310436288</v>
      </c>
      <c r="P75" s="22"/>
    </row>
    <row r="76" spans="1:16">
      <c r="A76" s="13" t="s">
        <v>284</v>
      </c>
      <c r="B76" s="20" t="s">
        <v>105</v>
      </c>
      <c r="C76" s="13" t="s">
        <v>285</v>
      </c>
      <c r="D76" s="21">
        <v>996.76052828307991</v>
      </c>
      <c r="E76" s="21">
        <f t="shared" si="18"/>
        <v>539.34302557783099</v>
      </c>
      <c r="F76" s="21">
        <v>46.59</v>
      </c>
      <c r="G76" s="7">
        <f t="shared" si="19"/>
        <v>25127.991561671148</v>
      </c>
      <c r="H76" s="21">
        <v>1993.5210565661598</v>
      </c>
      <c r="I76" s="21">
        <f t="shared" si="20"/>
        <v>1078.686051155662</v>
      </c>
      <c r="J76" s="21">
        <v>49.95</v>
      </c>
      <c r="K76" s="7">
        <f t="shared" si="23"/>
        <v>53880.368255225316</v>
      </c>
      <c r="L76" s="21">
        <v>448.54223772738595</v>
      </c>
      <c r="M76" s="21">
        <f t="shared" si="21"/>
        <v>242.70436151002392</v>
      </c>
      <c r="N76" s="21">
        <v>57.5</v>
      </c>
      <c r="O76" s="7">
        <f t="shared" si="22"/>
        <v>13955.500786826375</v>
      </c>
      <c r="P76" s="22">
        <v>43405</v>
      </c>
    </row>
    <row r="77" spans="1:16">
      <c r="A77" s="13" t="s">
        <v>343</v>
      </c>
      <c r="B77" s="20"/>
      <c r="C77" s="13" t="s">
        <v>344</v>
      </c>
      <c r="D77" s="21">
        <v>249.19013207076998</v>
      </c>
      <c r="E77" s="21">
        <f t="shared" si="18"/>
        <v>134.83575639445775</v>
      </c>
      <c r="F77" s="21">
        <v>46.59</v>
      </c>
      <c r="G77" s="7">
        <f t="shared" si="19"/>
        <v>6281.9978904177869</v>
      </c>
      <c r="H77" s="21">
        <v>747.5703962123099</v>
      </c>
      <c r="I77" s="21">
        <f t="shared" si="20"/>
        <v>404.50726918337318</v>
      </c>
      <c r="J77" s="21">
        <v>49.95</v>
      </c>
      <c r="K77" s="7">
        <f t="shared" si="23"/>
        <v>20205.138095709492</v>
      </c>
      <c r="L77" s="21">
        <v>149.514079242462</v>
      </c>
      <c r="M77" s="21">
        <f t="shared" si="21"/>
        <v>80.901453836674648</v>
      </c>
      <c r="N77" s="21">
        <v>57.5</v>
      </c>
      <c r="O77" s="7">
        <f t="shared" si="22"/>
        <v>4651.8335956087922</v>
      </c>
      <c r="P77" s="22">
        <v>43252</v>
      </c>
    </row>
    <row r="78" spans="1:16">
      <c r="A78" s="13" t="s">
        <v>343</v>
      </c>
      <c r="B78" s="20"/>
      <c r="C78" s="13" t="s">
        <v>345</v>
      </c>
      <c r="D78" s="21">
        <v>124.59506603538499</v>
      </c>
      <c r="E78" s="21">
        <f t="shared" si="18"/>
        <v>67.417878197228873</v>
      </c>
      <c r="F78" s="21">
        <v>46.59</v>
      </c>
      <c r="G78" s="7">
        <f t="shared" si="19"/>
        <v>3140.9989452088935</v>
      </c>
      <c r="H78" s="21">
        <v>498.38026414153995</v>
      </c>
      <c r="I78" s="21">
        <f t="shared" si="20"/>
        <v>269.67151278891549</v>
      </c>
      <c r="J78" s="21">
        <v>49.95</v>
      </c>
      <c r="K78" s="7">
        <f t="shared" si="23"/>
        <v>13470.092063806329</v>
      </c>
      <c r="L78" s="21">
        <v>93.446299526538738</v>
      </c>
      <c r="M78" s="21">
        <f t="shared" si="21"/>
        <v>50.563408647921648</v>
      </c>
      <c r="N78" s="21">
        <v>57.5</v>
      </c>
      <c r="O78" s="7">
        <f t="shared" si="22"/>
        <v>2907.3959972554949</v>
      </c>
      <c r="P78" s="22">
        <v>43252</v>
      </c>
    </row>
    <row r="79" spans="1:16">
      <c r="A79" s="13" t="s">
        <v>343</v>
      </c>
      <c r="B79" s="20"/>
      <c r="C79" s="13" t="s">
        <v>346</v>
      </c>
      <c r="D79" s="21">
        <v>124.59506603538499</v>
      </c>
      <c r="E79" s="21">
        <f t="shared" si="18"/>
        <v>67.417878197228873</v>
      </c>
      <c r="F79" s="21">
        <v>46.59</v>
      </c>
      <c r="G79" s="7">
        <f t="shared" si="19"/>
        <v>3140.9989452088935</v>
      </c>
      <c r="H79" s="21">
        <v>498.38026414153995</v>
      </c>
      <c r="I79" s="21">
        <f t="shared" si="20"/>
        <v>269.67151278891549</v>
      </c>
      <c r="J79" s="21">
        <v>49.95</v>
      </c>
      <c r="K79" s="7">
        <f t="shared" si="23"/>
        <v>13470.092063806329</v>
      </c>
      <c r="L79" s="21">
        <v>93.446299526538738</v>
      </c>
      <c r="M79" s="21">
        <f t="shared" si="21"/>
        <v>50.563408647921648</v>
      </c>
      <c r="N79" s="21">
        <v>57.5</v>
      </c>
      <c r="O79" s="7">
        <f t="shared" si="22"/>
        <v>2907.3959972554949</v>
      </c>
      <c r="P79" s="22">
        <v>43252</v>
      </c>
    </row>
    <row r="80" spans="1:16">
      <c r="C80" s="9"/>
      <c r="D80" s="21"/>
      <c r="E80" s="21"/>
      <c r="F80" s="21"/>
      <c r="G80" s="7"/>
      <c r="H80" s="21"/>
      <c r="I80" s="21"/>
      <c r="K80" s="7"/>
      <c r="L80" s="21"/>
      <c r="M80" s="21"/>
      <c r="N80" s="21"/>
      <c r="O80" s="7"/>
      <c r="P80" s="2"/>
    </row>
    <row r="81" spans="1:18">
      <c r="A81" s="14" t="s">
        <v>277</v>
      </c>
      <c r="B81" s="16" t="s">
        <v>65</v>
      </c>
      <c r="C81" s="14" t="s">
        <v>286</v>
      </c>
      <c r="D81" s="21">
        <v>10.601544978818838</v>
      </c>
      <c r="E81" s="21">
        <f t="shared" si="18"/>
        <v>5.7364524200458096</v>
      </c>
      <c r="F81" s="21">
        <v>46.59</v>
      </c>
      <c r="G81" s="7">
        <f t="shared" si="19"/>
        <v>267.26131824993428</v>
      </c>
      <c r="H81" s="21">
        <v>0</v>
      </c>
      <c r="I81" s="21">
        <f t="shared" si="20"/>
        <v>0</v>
      </c>
      <c r="J81" s="21">
        <v>49.95</v>
      </c>
      <c r="K81" s="7">
        <f t="shared" si="23"/>
        <v>0</v>
      </c>
      <c r="L81" s="21">
        <v>1.5902317468228255</v>
      </c>
      <c r="M81" s="21">
        <f t="shared" si="21"/>
        <v>0.86046786300687128</v>
      </c>
      <c r="N81" s="21">
        <v>57.5</v>
      </c>
      <c r="O81" s="7">
        <f t="shared" si="22"/>
        <v>49.476902122895098</v>
      </c>
      <c r="P81" s="2"/>
    </row>
    <row r="82" spans="1:18">
      <c r="A82" s="14" t="s">
        <v>277</v>
      </c>
      <c r="B82" s="16" t="s">
        <v>57</v>
      </c>
      <c r="C82" s="15" t="s">
        <v>287</v>
      </c>
      <c r="D82" s="21">
        <v>85.016197358584591</v>
      </c>
      <c r="E82" s="21">
        <f t="shared" si="18"/>
        <v>46.001915009097139</v>
      </c>
      <c r="F82" s="21">
        <v>46.59</v>
      </c>
      <c r="G82" s="7">
        <f t="shared" si="19"/>
        <v>2143.2292202738358</v>
      </c>
      <c r="H82" s="21">
        <v>0</v>
      </c>
      <c r="I82" s="21">
        <f t="shared" si="20"/>
        <v>0</v>
      </c>
      <c r="J82" s="21">
        <v>49.95</v>
      </c>
      <c r="K82" s="7">
        <f t="shared" si="23"/>
        <v>0</v>
      </c>
      <c r="L82" s="21">
        <v>12.752429603787688</v>
      </c>
      <c r="M82" s="21">
        <f t="shared" si="21"/>
        <v>6.9002872513645714</v>
      </c>
      <c r="N82" s="21">
        <v>57.5</v>
      </c>
      <c r="O82" s="7">
        <f t="shared" si="22"/>
        <v>396.76651695346288</v>
      </c>
      <c r="P82" s="2"/>
    </row>
    <row r="83" spans="1:18">
      <c r="A83" s="15" t="s">
        <v>288</v>
      </c>
      <c r="B83" s="16" t="s">
        <v>57</v>
      </c>
      <c r="C83" s="15" t="s">
        <v>289</v>
      </c>
      <c r="D83" s="21">
        <v>28.842262646399202</v>
      </c>
      <c r="E83" s="21">
        <f t="shared" si="18"/>
        <v>15.606429788120115</v>
      </c>
      <c r="F83" s="21">
        <v>46.59</v>
      </c>
      <c r="G83" s="7">
        <f t="shared" si="19"/>
        <v>727.10356382851626</v>
      </c>
      <c r="H83" s="21">
        <v>0</v>
      </c>
      <c r="I83" s="21">
        <f t="shared" si="20"/>
        <v>0</v>
      </c>
      <c r="J83" s="21">
        <v>49.95</v>
      </c>
      <c r="K83" s="7">
        <f t="shared" si="23"/>
        <v>0</v>
      </c>
      <c r="L83" s="21">
        <v>4.3263393969598809</v>
      </c>
      <c r="M83" s="21">
        <f t="shared" si="21"/>
        <v>2.3409644682180177</v>
      </c>
      <c r="N83" s="21">
        <v>57.5</v>
      </c>
      <c r="O83" s="7">
        <f t="shared" si="22"/>
        <v>134.60545692253601</v>
      </c>
      <c r="P83" s="2"/>
    </row>
    <row r="84" spans="1:18">
      <c r="A84" s="14" t="s">
        <v>277</v>
      </c>
      <c r="B84" s="16" t="s">
        <v>87</v>
      </c>
      <c r="C84" s="16" t="s">
        <v>290</v>
      </c>
      <c r="D84" s="21">
        <v>0</v>
      </c>
      <c r="E84" s="21">
        <f t="shared" si="18"/>
        <v>0</v>
      </c>
      <c r="F84" s="21">
        <v>46.59</v>
      </c>
      <c r="G84" s="7">
        <f t="shared" si="19"/>
        <v>0</v>
      </c>
      <c r="H84" s="21">
        <v>0</v>
      </c>
      <c r="I84" s="21">
        <f t="shared" si="20"/>
        <v>0</v>
      </c>
      <c r="J84" s="21">
        <v>49.95</v>
      </c>
      <c r="K84" s="7">
        <f t="shared" si="23"/>
        <v>0</v>
      </c>
      <c r="L84" s="21">
        <v>0</v>
      </c>
      <c r="M84" s="21">
        <f t="shared" si="21"/>
        <v>0</v>
      </c>
      <c r="N84" s="21">
        <v>57.5</v>
      </c>
      <c r="O84" s="7">
        <f t="shared" si="22"/>
        <v>0</v>
      </c>
      <c r="P84" s="2"/>
    </row>
    <row r="85" spans="1:18">
      <c r="A85" s="14" t="s">
        <v>277</v>
      </c>
      <c r="B85" s="16" t="s">
        <v>291</v>
      </c>
      <c r="C85" s="16" t="s">
        <v>292</v>
      </c>
      <c r="D85" s="21">
        <v>0</v>
      </c>
      <c r="E85" s="21">
        <f t="shared" si="18"/>
        <v>0</v>
      </c>
      <c r="F85" s="21">
        <v>46.59</v>
      </c>
      <c r="G85" s="7">
        <f t="shared" si="19"/>
        <v>0</v>
      </c>
      <c r="H85" s="21">
        <v>121.44256167455768</v>
      </c>
      <c r="I85" s="21">
        <f t="shared" si="20"/>
        <v>65.712071043082588</v>
      </c>
      <c r="J85" s="21">
        <v>49.95</v>
      </c>
      <c r="K85" s="7">
        <f t="shared" si="23"/>
        <v>3282.3179486019753</v>
      </c>
      <c r="L85" s="21">
        <v>18.216384251183648</v>
      </c>
      <c r="M85" s="21">
        <f t="shared" si="21"/>
        <v>9.8568106564623843</v>
      </c>
      <c r="N85" s="21">
        <v>57.5</v>
      </c>
      <c r="O85" s="7">
        <f t="shared" si="22"/>
        <v>566.76661274658704</v>
      </c>
      <c r="P85" s="2"/>
    </row>
    <row r="86" spans="1:18">
      <c r="A86" s="14" t="s">
        <v>277</v>
      </c>
      <c r="B86" s="16" t="s">
        <v>291</v>
      </c>
      <c r="C86" s="16" t="s">
        <v>293</v>
      </c>
      <c r="D86" s="21">
        <v>0</v>
      </c>
      <c r="E86" s="21">
        <f t="shared" si="18"/>
        <v>0</v>
      </c>
      <c r="F86" s="21">
        <v>46.59</v>
      </c>
      <c r="G86" s="7">
        <f t="shared" si="19"/>
        <v>0</v>
      </c>
      <c r="H86" s="21">
        <v>0</v>
      </c>
      <c r="I86" s="21">
        <f t="shared" si="20"/>
        <v>0</v>
      </c>
      <c r="J86" s="21">
        <v>49.95</v>
      </c>
      <c r="K86" s="7">
        <f t="shared" si="23"/>
        <v>0</v>
      </c>
      <c r="L86" s="21">
        <v>0</v>
      </c>
      <c r="M86" s="21">
        <f t="shared" si="21"/>
        <v>0</v>
      </c>
      <c r="N86" s="21">
        <v>57.5</v>
      </c>
      <c r="O86" s="7">
        <f t="shared" si="22"/>
        <v>0</v>
      </c>
      <c r="P86" s="2"/>
    </row>
    <row r="87" spans="1:18">
      <c r="A87" s="14" t="s">
        <v>277</v>
      </c>
      <c r="B87" s="16" t="s">
        <v>291</v>
      </c>
      <c r="C87" s="16" t="s">
        <v>294</v>
      </c>
      <c r="D87" s="21">
        <v>0</v>
      </c>
      <c r="E87" s="21">
        <f t="shared" si="18"/>
        <v>0</v>
      </c>
      <c r="F87" s="21">
        <v>46.59</v>
      </c>
      <c r="G87" s="7">
        <f t="shared" si="19"/>
        <v>0</v>
      </c>
      <c r="H87" s="21">
        <v>0</v>
      </c>
      <c r="I87" s="21">
        <f t="shared" si="20"/>
        <v>0</v>
      </c>
      <c r="J87" s="21">
        <v>49.95</v>
      </c>
      <c r="K87" s="7">
        <f t="shared" si="23"/>
        <v>0</v>
      </c>
      <c r="L87" s="21">
        <v>0</v>
      </c>
      <c r="M87" s="21">
        <f t="shared" si="21"/>
        <v>0</v>
      </c>
      <c r="N87" s="21">
        <v>57.5</v>
      </c>
      <c r="O87" s="7">
        <f t="shared" si="22"/>
        <v>0</v>
      </c>
      <c r="P87" s="2"/>
    </row>
    <row r="88" spans="1:18">
      <c r="A88" s="14" t="s">
        <v>277</v>
      </c>
      <c r="B88" s="16" t="s">
        <v>291</v>
      </c>
      <c r="C88" s="16" t="s">
        <v>295</v>
      </c>
      <c r="D88" s="21">
        <v>0</v>
      </c>
      <c r="E88" s="21">
        <f t="shared" si="18"/>
        <v>0</v>
      </c>
      <c r="F88" s="21">
        <v>46.59</v>
      </c>
      <c r="G88" s="7">
        <f t="shared" si="19"/>
        <v>0</v>
      </c>
      <c r="H88" s="21">
        <v>0</v>
      </c>
      <c r="I88" s="21">
        <f t="shared" si="20"/>
        <v>0</v>
      </c>
      <c r="J88" s="21">
        <v>49.95</v>
      </c>
      <c r="K88" s="7">
        <f t="shared" si="23"/>
        <v>0</v>
      </c>
      <c r="L88" s="21">
        <v>0</v>
      </c>
      <c r="M88" s="21">
        <f t="shared" si="21"/>
        <v>0</v>
      </c>
      <c r="N88" s="21">
        <v>57.5</v>
      </c>
      <c r="O88" s="7">
        <f t="shared" si="22"/>
        <v>0</v>
      </c>
      <c r="P88" s="2"/>
    </row>
    <row r="89" spans="1:18">
      <c r="A89" s="14" t="s">
        <v>277</v>
      </c>
      <c r="B89" s="16" t="s">
        <v>105</v>
      </c>
      <c r="C89" s="16" t="s">
        <v>296</v>
      </c>
      <c r="D89" s="21">
        <v>654.49264889110384</v>
      </c>
      <c r="E89" s="21">
        <f t="shared" si="18"/>
        <v>354.14328261915892</v>
      </c>
      <c r="F89" s="21">
        <v>46.59</v>
      </c>
      <c r="G89" s="7">
        <f t="shared" si="19"/>
        <v>16499.535537226617</v>
      </c>
      <c r="H89" s="21">
        <v>747.5703962123099</v>
      </c>
      <c r="I89" s="21">
        <f t="shared" si="20"/>
        <v>404.50726918337318</v>
      </c>
      <c r="J89" s="21">
        <v>49.95</v>
      </c>
      <c r="K89" s="7">
        <f t="shared" si="23"/>
        <v>20205.138095709492</v>
      </c>
      <c r="L89" s="21">
        <v>210.30945676551204</v>
      </c>
      <c r="M89" s="21">
        <f t="shared" si="21"/>
        <v>113.7975827703798</v>
      </c>
      <c r="N89" s="21">
        <v>57.5</v>
      </c>
      <c r="O89" s="7">
        <f t="shared" si="22"/>
        <v>6543.3610092968383</v>
      </c>
      <c r="P89" s="2"/>
    </row>
    <row r="90" spans="1:18">
      <c r="A90" s="16" t="s">
        <v>288</v>
      </c>
      <c r="B90" s="16" t="s">
        <v>105</v>
      </c>
      <c r="C90" s="16" t="s">
        <v>297</v>
      </c>
      <c r="D90" s="21">
        <v>25.732369798155993</v>
      </c>
      <c r="E90" s="21">
        <f t="shared" si="18"/>
        <v>13.923679548317285</v>
      </c>
      <c r="F90" s="21">
        <v>46.59</v>
      </c>
      <c r="G90" s="7">
        <f t="shared" si="19"/>
        <v>648.70423015610231</v>
      </c>
      <c r="H90" s="21">
        <v>0</v>
      </c>
      <c r="I90" s="21">
        <f t="shared" si="20"/>
        <v>0</v>
      </c>
      <c r="J90" s="21">
        <v>49.95</v>
      </c>
      <c r="K90" s="7">
        <f t="shared" si="23"/>
        <v>0</v>
      </c>
      <c r="L90" s="21">
        <v>3.8598554697233989</v>
      </c>
      <c r="M90" s="21">
        <f t="shared" si="21"/>
        <v>2.0885519322475923</v>
      </c>
      <c r="N90" s="21">
        <v>57.5</v>
      </c>
      <c r="O90" s="7">
        <f t="shared" si="22"/>
        <v>120.09173610423656</v>
      </c>
      <c r="P90" s="2"/>
    </row>
    <row r="91" spans="1:18">
      <c r="D91" s="33"/>
      <c r="E91" s="33">
        <f t="shared" ref="E91:O91" si="24">SUM(E68:E90)</f>
        <v>1793.4300805487189</v>
      </c>
      <c r="F91" s="33"/>
      <c r="G91" s="44">
        <f t="shared" si="24"/>
        <v>83555.907452764804</v>
      </c>
      <c r="H91" s="33"/>
      <c r="I91" s="33">
        <f t="shared" si="24"/>
        <v>4920.8408190319251</v>
      </c>
      <c r="J91" s="33"/>
      <c r="K91" s="44">
        <f t="shared" si="24"/>
        <v>245795.99891064467</v>
      </c>
      <c r="L91" s="33"/>
      <c r="M91" s="33">
        <f t="shared" si="24"/>
        <v>1007.1406349370964</v>
      </c>
      <c r="N91" s="33"/>
      <c r="O91" s="44">
        <f t="shared" si="24"/>
        <v>57910.58650888304</v>
      </c>
    </row>
    <row r="92" spans="1:18" ht="15.75">
      <c r="A92" s="25" t="s">
        <v>347</v>
      </c>
      <c r="B92" s="25" t="s">
        <v>338</v>
      </c>
      <c r="C92" s="26">
        <v>582484.78279125004</v>
      </c>
      <c r="D92" s="26">
        <f>+C92*3</f>
        <v>1747454.3483737502</v>
      </c>
      <c r="E92" s="26"/>
      <c r="F92" s="26"/>
      <c r="G92" s="26">
        <f t="shared" ref="G92" si="25">+D92/36*M92*0.25</f>
        <v>24270.199282968752</v>
      </c>
      <c r="H92" s="26">
        <v>0</v>
      </c>
      <c r="I92" s="26"/>
      <c r="J92" s="27">
        <f t="shared" ref="J92" si="26">+D92+G92+H92</f>
        <v>1771724.5476567189</v>
      </c>
      <c r="K92" s="28" t="s">
        <v>339</v>
      </c>
      <c r="L92" s="28"/>
      <c r="M92" s="29">
        <v>2</v>
      </c>
      <c r="N92" s="30">
        <v>43101</v>
      </c>
      <c r="O92" s="30">
        <v>43236</v>
      </c>
      <c r="P92" s="31">
        <v>43236</v>
      </c>
      <c r="Q92" s="31">
        <v>43297</v>
      </c>
      <c r="R92" s="32"/>
    </row>
    <row r="93" spans="1:18" ht="15.75">
      <c r="C93" s="37"/>
      <c r="D93" s="37"/>
      <c r="E93" s="37"/>
      <c r="F93" s="37"/>
      <c r="G93" s="37"/>
      <c r="H93" s="37"/>
      <c r="I93" s="37"/>
      <c r="J93" s="38"/>
      <c r="K93" s="39"/>
      <c r="L93" s="39"/>
      <c r="M93" s="40"/>
      <c r="N93" s="41"/>
      <c r="O93" s="41"/>
      <c r="P93" s="42"/>
      <c r="Q93" s="42"/>
      <c r="R93" s="43"/>
    </row>
    <row r="94" spans="1:18" ht="15.75">
      <c r="C94" s="37"/>
      <c r="D94" s="37"/>
      <c r="F94" s="45" t="s">
        <v>340</v>
      </c>
      <c r="G94" s="45" t="s">
        <v>341</v>
      </c>
      <c r="I94" s="37"/>
      <c r="J94" s="38"/>
      <c r="K94" s="39"/>
      <c r="L94" s="39"/>
      <c r="M94" s="40"/>
      <c r="N94" s="41"/>
      <c r="O94" s="41"/>
      <c r="P94" s="42"/>
      <c r="Q94" s="42"/>
      <c r="R94" s="43"/>
    </row>
    <row r="95" spans="1:18" ht="15.75">
      <c r="C95" s="37"/>
      <c r="D95" s="37"/>
      <c r="E95" s="46">
        <v>2018</v>
      </c>
      <c r="F95" s="47">
        <f>G91+K91+O91</f>
        <v>387262.49287229253</v>
      </c>
      <c r="G95" s="47">
        <f>G92</f>
        <v>24270.199282968752</v>
      </c>
      <c r="I95" s="37"/>
      <c r="J95" s="38"/>
      <c r="K95" s="39"/>
      <c r="L95" s="39"/>
      <c r="M95" s="40"/>
      <c r="N95" s="41"/>
      <c r="O95" s="41"/>
      <c r="P95" s="42"/>
      <c r="Q95" s="42"/>
      <c r="R95" s="43"/>
    </row>
    <row r="96" spans="1:18" ht="15.75">
      <c r="C96" s="37"/>
      <c r="D96" s="37"/>
      <c r="E96" s="46">
        <v>2019</v>
      </c>
      <c r="F96" s="47">
        <f>F64+I64+L64</f>
        <v>715700.30328297091</v>
      </c>
      <c r="I96" s="37"/>
      <c r="J96" s="38"/>
      <c r="K96" s="39"/>
      <c r="L96" s="39"/>
      <c r="M96" s="40"/>
      <c r="N96" s="41"/>
      <c r="O96" s="41"/>
      <c r="P96" s="42"/>
      <c r="Q96" s="42"/>
      <c r="R96" s="43"/>
    </row>
    <row r="97" spans="1:18" ht="15.75">
      <c r="C97" s="37"/>
      <c r="D97" s="37"/>
      <c r="E97" s="46">
        <v>2020</v>
      </c>
      <c r="F97" s="47">
        <f>F64+I64+L64</f>
        <v>715700.30328297091</v>
      </c>
      <c r="I97" s="37"/>
      <c r="J97" s="38"/>
      <c r="K97" s="39"/>
      <c r="L97" s="39"/>
      <c r="M97" s="40"/>
      <c r="N97" s="41"/>
      <c r="O97" s="41"/>
      <c r="P97" s="42"/>
      <c r="Q97" s="42"/>
      <c r="R97" s="43"/>
    </row>
    <row r="98" spans="1:18" ht="15.75">
      <c r="C98" s="37"/>
      <c r="D98" s="37"/>
      <c r="E98" s="46">
        <v>2021</v>
      </c>
      <c r="F98" s="47">
        <f>F64+I64+L64</f>
        <v>715700.30328297091</v>
      </c>
      <c r="I98" s="37"/>
      <c r="J98" s="38"/>
      <c r="K98" s="39"/>
      <c r="L98" s="39"/>
      <c r="M98" s="40"/>
      <c r="N98" s="41"/>
      <c r="O98" s="41"/>
      <c r="P98" s="42"/>
      <c r="Q98" s="42"/>
      <c r="R98" s="43"/>
    </row>
    <row r="99" spans="1:18" ht="15.75">
      <c r="C99" s="37"/>
      <c r="D99" s="37"/>
      <c r="F99" s="48">
        <f>SUM(F95:F98)</f>
        <v>2534363.4027212053</v>
      </c>
      <c r="G99" s="48">
        <f>SUM(G95:G98)</f>
        <v>24270.199282968752</v>
      </c>
      <c r="H99" s="49">
        <f>F99+G99</f>
        <v>2558633.6020041741</v>
      </c>
      <c r="I99" s="37"/>
      <c r="J99" s="38"/>
      <c r="K99" s="39"/>
      <c r="L99" s="39"/>
      <c r="M99" s="40"/>
      <c r="N99" s="41"/>
      <c r="O99" s="41"/>
      <c r="P99" s="42"/>
      <c r="Q99" s="42"/>
      <c r="R99" s="43"/>
    </row>
    <row r="100" spans="1:18" ht="15.75">
      <c r="C100" s="37"/>
      <c r="D100" s="37"/>
      <c r="E100" s="37"/>
      <c r="F100" s="37"/>
      <c r="G100" s="37"/>
      <c r="H100" s="37"/>
      <c r="I100" s="37"/>
      <c r="J100" s="38"/>
      <c r="K100" s="39"/>
      <c r="L100" s="39"/>
      <c r="M100" s="40"/>
      <c r="N100" s="41"/>
      <c r="O100" s="41"/>
      <c r="P100" s="42"/>
      <c r="Q100" s="42"/>
      <c r="R100" s="43"/>
    </row>
    <row r="101" spans="1:18" ht="15.75">
      <c r="C101" s="37"/>
      <c r="D101" s="37"/>
      <c r="E101" s="37"/>
      <c r="F101" s="37"/>
      <c r="G101" s="37"/>
      <c r="H101" s="37"/>
      <c r="I101" s="37"/>
      <c r="J101" s="38"/>
      <c r="K101" s="39"/>
      <c r="L101" s="39"/>
      <c r="M101" s="40"/>
      <c r="N101" s="41"/>
      <c r="O101" s="41"/>
      <c r="P101" s="42"/>
      <c r="Q101" s="42"/>
      <c r="R101" s="43"/>
    </row>
    <row r="102" spans="1:18" ht="15.75">
      <c r="C102" s="37"/>
      <c r="D102" s="37"/>
      <c r="E102" s="37"/>
      <c r="F102" s="37"/>
      <c r="G102" s="37"/>
      <c r="H102" s="37"/>
      <c r="I102" s="37"/>
      <c r="J102" s="38"/>
      <c r="K102" s="39"/>
      <c r="L102" s="39"/>
      <c r="M102" s="40"/>
      <c r="N102" s="41"/>
      <c r="O102" s="41"/>
      <c r="P102" s="42"/>
      <c r="Q102" s="42"/>
      <c r="R102" s="43"/>
    </row>
    <row r="103" spans="1:18" ht="15.75">
      <c r="C103" s="37"/>
      <c r="D103" s="37"/>
      <c r="E103" s="37"/>
      <c r="F103" s="37"/>
      <c r="G103" s="37"/>
      <c r="H103" s="37"/>
      <c r="I103" s="37"/>
      <c r="J103" s="38"/>
      <c r="K103" s="39"/>
      <c r="L103" s="39"/>
      <c r="M103" s="40"/>
      <c r="N103" s="41"/>
      <c r="O103" s="41"/>
      <c r="P103" s="42"/>
      <c r="Q103" s="42"/>
      <c r="R103" s="43"/>
    </row>
    <row r="104" spans="1:18">
      <c r="A104" t="s">
        <v>348</v>
      </c>
    </row>
    <row r="105" spans="1:18">
      <c r="A105" s="8" t="s">
        <v>52</v>
      </c>
      <c r="B105" s="17" t="s">
        <v>155</v>
      </c>
      <c r="C105" s="8" t="s">
        <v>302</v>
      </c>
      <c r="D105" s="2"/>
      <c r="E105" s="2"/>
      <c r="F105" s="2"/>
      <c r="G105" s="7">
        <v>6000</v>
      </c>
      <c r="H105" s="2"/>
      <c r="I105" s="2"/>
      <c r="J105" s="7"/>
      <c r="K105" s="2"/>
      <c r="L105" s="2"/>
      <c r="M105" s="7"/>
      <c r="N105" s="2"/>
    </row>
    <row r="106" spans="1:18">
      <c r="A106" s="8" t="s">
        <v>52</v>
      </c>
      <c r="B106" s="17" t="s">
        <v>155</v>
      </c>
      <c r="C106" s="8" t="s">
        <v>305</v>
      </c>
      <c r="D106" s="2"/>
      <c r="E106" s="2"/>
      <c r="F106" s="2"/>
      <c r="G106" s="7">
        <v>11459.83</v>
      </c>
      <c r="H106" s="2"/>
      <c r="I106" s="2"/>
      <c r="J106" s="7"/>
      <c r="K106" s="2"/>
      <c r="L106" s="2"/>
      <c r="M106" s="7"/>
      <c r="N106" s="2"/>
    </row>
    <row r="107" spans="1:18">
      <c r="A107" s="8" t="s">
        <v>52</v>
      </c>
      <c r="B107" s="17" t="s">
        <v>155</v>
      </c>
      <c r="C107" s="8" t="s">
        <v>306</v>
      </c>
      <c r="D107" s="2"/>
      <c r="E107" s="2"/>
      <c r="F107" s="2"/>
      <c r="G107" s="7">
        <v>21244.99</v>
      </c>
      <c r="H107" s="2"/>
      <c r="I107" s="2"/>
      <c r="J107" s="7"/>
      <c r="K107" s="2"/>
      <c r="L107" s="2"/>
      <c r="M107" s="7"/>
      <c r="N107" s="2"/>
    </row>
    <row r="108" spans="1:18">
      <c r="A108" s="8" t="s">
        <v>52</v>
      </c>
      <c r="B108" s="18" t="s">
        <v>94</v>
      </c>
      <c r="C108" s="18" t="s">
        <v>307</v>
      </c>
      <c r="D108" s="2"/>
      <c r="E108" s="2"/>
      <c r="F108" s="2"/>
      <c r="G108" s="7">
        <v>60000</v>
      </c>
      <c r="H108" s="2"/>
      <c r="I108" s="2"/>
      <c r="J108" s="7"/>
      <c r="K108" s="2"/>
      <c r="L108" s="2"/>
      <c r="M108" s="7"/>
      <c r="N108" s="2"/>
    </row>
    <row r="109" spans="1:18">
      <c r="A109" s="8" t="s">
        <v>52</v>
      </c>
      <c r="B109" s="8" t="s">
        <v>309</v>
      </c>
      <c r="C109" s="18"/>
      <c r="D109" s="2"/>
      <c r="E109" s="2"/>
      <c r="F109" s="2"/>
      <c r="G109" s="7">
        <v>170000</v>
      </c>
      <c r="H109" s="2"/>
      <c r="I109" s="2"/>
      <c r="J109" s="7"/>
      <c r="K109" s="2"/>
      <c r="L109" s="2"/>
      <c r="M109" s="7"/>
      <c r="N109" s="2"/>
    </row>
    <row r="110" spans="1:18">
      <c r="A110" s="8" t="s">
        <v>52</v>
      </c>
      <c r="B110" s="8" t="s">
        <v>310</v>
      </c>
      <c r="C110" s="18"/>
      <c r="D110" s="2"/>
      <c r="E110" s="2"/>
      <c r="F110" s="2"/>
      <c r="G110" s="7">
        <v>44000</v>
      </c>
      <c r="H110" s="2"/>
      <c r="I110" s="2"/>
      <c r="J110" s="7"/>
      <c r="K110" s="2"/>
      <c r="L110" s="2"/>
      <c r="M110" s="7"/>
      <c r="N110" s="2"/>
    </row>
    <row r="111" spans="1:18">
      <c r="A111" s="8" t="s">
        <v>52</v>
      </c>
      <c r="B111" s="8" t="s">
        <v>311</v>
      </c>
      <c r="C111" s="18"/>
      <c r="D111" s="2"/>
      <c r="E111" s="2"/>
      <c r="F111" s="2"/>
      <c r="G111" s="7">
        <v>6000</v>
      </c>
      <c r="H111" s="2"/>
      <c r="I111" s="2"/>
      <c r="J111" s="7"/>
      <c r="K111" s="2"/>
      <c r="L111" s="2"/>
      <c r="M111" s="7"/>
      <c r="N111" s="2"/>
    </row>
    <row r="113" spans="1:15">
      <c r="A113" s="10" t="s">
        <v>312</v>
      </c>
      <c r="B113" s="10" t="s">
        <v>155</v>
      </c>
      <c r="C113" s="11" t="s">
        <v>313</v>
      </c>
      <c r="D113" s="2"/>
      <c r="E113" s="2"/>
      <c r="F113" s="2"/>
      <c r="G113" s="7">
        <v>20000</v>
      </c>
      <c r="H113" s="2"/>
      <c r="I113" s="2"/>
      <c r="J113" s="7"/>
      <c r="K113" s="2"/>
      <c r="L113" s="2"/>
      <c r="M113" s="7"/>
      <c r="N113" s="2"/>
    </row>
    <row r="114" spans="1:15">
      <c r="A114" s="11" t="s">
        <v>314</v>
      </c>
      <c r="B114" s="10" t="s">
        <v>124</v>
      </c>
      <c r="C114" s="10" t="s">
        <v>315</v>
      </c>
      <c r="D114" s="2"/>
      <c r="E114" s="2"/>
      <c r="F114" s="2"/>
      <c r="G114" s="7">
        <v>122345.23</v>
      </c>
      <c r="H114" s="2"/>
      <c r="I114" s="2"/>
      <c r="J114" s="7"/>
      <c r="K114" s="2"/>
      <c r="L114" s="2"/>
      <c r="M114" s="7"/>
      <c r="N114" s="2"/>
    </row>
    <row r="115" spans="1:15">
      <c r="A115" s="10" t="s">
        <v>316</v>
      </c>
      <c r="B115" s="10" t="s">
        <v>87</v>
      </c>
      <c r="C115" s="10" t="s">
        <v>317</v>
      </c>
      <c r="D115" s="2"/>
      <c r="E115" s="2"/>
      <c r="F115" s="2"/>
      <c r="G115" s="7">
        <f>28261.97/2</f>
        <v>14130.985000000001</v>
      </c>
      <c r="H115" s="2"/>
      <c r="I115" s="2"/>
      <c r="J115" s="7"/>
      <c r="K115" s="2"/>
      <c r="L115" s="2"/>
      <c r="M115" s="7"/>
      <c r="N115" s="2"/>
      <c r="O115" t="s">
        <v>349</v>
      </c>
    </row>
    <row r="116" spans="1:15">
      <c r="A116" s="10" t="s">
        <v>316</v>
      </c>
      <c r="B116" s="10" t="s">
        <v>87</v>
      </c>
      <c r="C116" s="10" t="s">
        <v>318</v>
      </c>
      <c r="D116" s="2"/>
      <c r="E116" s="2"/>
      <c r="F116" s="2"/>
      <c r="G116" s="7">
        <f>28261.97/2</f>
        <v>14130.985000000001</v>
      </c>
      <c r="H116" s="2"/>
      <c r="I116" s="2"/>
      <c r="J116" s="7"/>
      <c r="K116" s="2"/>
      <c r="L116" s="2"/>
      <c r="M116" s="7"/>
      <c r="N116" s="2"/>
    </row>
    <row r="117" spans="1:15">
      <c r="A117" s="11" t="s">
        <v>319</v>
      </c>
      <c r="B117" s="10" t="s">
        <v>320</v>
      </c>
      <c r="C117" s="10" t="s">
        <v>321</v>
      </c>
      <c r="D117" s="2"/>
      <c r="E117" s="2"/>
      <c r="F117" s="2"/>
      <c r="G117" s="7">
        <v>10841.6</v>
      </c>
      <c r="H117" s="2"/>
      <c r="I117" s="2"/>
      <c r="J117" s="7"/>
      <c r="K117" s="2"/>
      <c r="L117" s="2"/>
      <c r="M117" s="7"/>
      <c r="N117" s="2"/>
    </row>
    <row r="118" spans="1:15">
      <c r="A118" s="11" t="s">
        <v>319</v>
      </c>
      <c r="B118" s="10" t="s">
        <v>322</v>
      </c>
      <c r="C118" s="10" t="s">
        <v>323</v>
      </c>
      <c r="D118" s="2"/>
      <c r="E118" s="2"/>
      <c r="F118" s="2"/>
      <c r="G118" s="7">
        <v>10841.6</v>
      </c>
      <c r="H118" s="2"/>
      <c r="I118" s="2"/>
      <c r="J118" s="7"/>
      <c r="K118" s="2"/>
      <c r="L118" s="2"/>
      <c r="M118" s="7"/>
      <c r="N118" s="2"/>
    </row>
    <row r="119" spans="1:15">
      <c r="A119" s="12" t="s">
        <v>324</v>
      </c>
      <c r="B119" s="12"/>
      <c r="C119" s="12" t="s">
        <v>325</v>
      </c>
      <c r="D119" s="2"/>
      <c r="E119" s="2"/>
      <c r="F119" s="2"/>
      <c r="G119" s="7" t="s">
        <v>324</v>
      </c>
      <c r="H119" s="2"/>
      <c r="I119" s="2"/>
      <c r="J119" s="7"/>
      <c r="K119" s="2"/>
      <c r="L119" s="2"/>
      <c r="M119" s="7"/>
      <c r="N119" s="2"/>
    </row>
    <row r="120" spans="1:15">
      <c r="A120" s="11" t="s">
        <v>326</v>
      </c>
      <c r="B120" s="10" t="s">
        <v>65</v>
      </c>
      <c r="C120" s="11" t="s">
        <v>327</v>
      </c>
      <c r="D120" s="2"/>
      <c r="E120" s="2"/>
      <c r="F120" s="2"/>
      <c r="G120" s="7" t="s">
        <v>324</v>
      </c>
      <c r="H120" s="2"/>
      <c r="I120" s="2"/>
      <c r="J120" s="7"/>
      <c r="K120" s="2"/>
      <c r="L120" s="2"/>
      <c r="M120" s="7"/>
      <c r="N120"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53"/>
  <sheetViews>
    <sheetView zoomScale="90" zoomScaleNormal="90" workbookViewId="0">
      <selection activeCell="G10" sqref="G10"/>
    </sheetView>
  </sheetViews>
  <sheetFormatPr defaultColWidth="14.42578125" defaultRowHeight="15"/>
  <cols>
    <col min="1" max="1" width="60.140625" customWidth="1"/>
    <col min="2" max="2" width="22.5703125" customWidth="1"/>
    <col min="3" max="3" width="13.85546875" customWidth="1"/>
    <col min="4" max="4" width="17.28515625" customWidth="1"/>
    <col min="5" max="5" width="16" customWidth="1"/>
    <col min="6" max="6" width="15.85546875" customWidth="1"/>
    <col min="7" max="7" width="23.28515625" customWidth="1"/>
    <col min="8" max="8" width="14.28515625" bestFit="1" customWidth="1"/>
    <col min="9" max="9" width="17" customWidth="1"/>
    <col min="10" max="10" width="15.85546875" customWidth="1"/>
    <col min="11" max="11" width="14.7109375" bestFit="1" customWidth="1"/>
    <col min="12" max="12" width="17.7109375" customWidth="1"/>
    <col min="13" max="26" width="11.42578125" customWidth="1"/>
  </cols>
  <sheetData>
    <row r="1" spans="1:7">
      <c r="A1" s="99" t="s">
        <v>350</v>
      </c>
      <c r="B1" s="99"/>
      <c r="G1" s="98"/>
    </row>
    <row r="2" spans="1:7">
      <c r="A2" s="169"/>
      <c r="B2" s="169"/>
      <c r="G2" s="98"/>
    </row>
    <row r="3" spans="1:7">
      <c r="A3" s="179" t="s">
        <v>351</v>
      </c>
      <c r="B3" s="179" t="s">
        <v>352</v>
      </c>
      <c r="G3" s="98"/>
    </row>
    <row r="4" spans="1:7">
      <c r="A4" s="180">
        <v>2880443.24</v>
      </c>
      <c r="B4" s="180">
        <v>173847.72</v>
      </c>
      <c r="G4" s="98"/>
    </row>
    <row r="5" spans="1:7">
      <c r="A5" s="169"/>
      <c r="B5" s="169"/>
      <c r="G5" s="98"/>
    </row>
    <row r="6" spans="1:7">
      <c r="A6" s="181" t="s">
        <v>353</v>
      </c>
      <c r="B6" s="182"/>
      <c r="G6" s="285"/>
    </row>
    <row r="7" spans="1:7">
      <c r="A7" s="178" t="s">
        <v>354</v>
      </c>
      <c r="B7" s="293">
        <v>2880443.24</v>
      </c>
      <c r="G7" s="285"/>
    </row>
    <row r="8" spans="1:7">
      <c r="A8" s="178" t="s">
        <v>355</v>
      </c>
      <c r="B8" s="293">
        <f>B7*0.34</f>
        <v>979350.70160000015</v>
      </c>
      <c r="G8" s="285"/>
    </row>
    <row r="9" spans="1:7">
      <c r="A9" s="178" t="s">
        <v>356</v>
      </c>
      <c r="B9" s="293">
        <f>B7*0.01</f>
        <v>28804.432400000002</v>
      </c>
      <c r="G9" s="285"/>
    </row>
    <row r="10" spans="1:7">
      <c r="A10" s="178" t="s">
        <v>357</v>
      </c>
      <c r="B10" s="293">
        <v>173847.72</v>
      </c>
      <c r="G10" s="286"/>
    </row>
    <row r="11" spans="1:7">
      <c r="A11" s="183" t="s">
        <v>358</v>
      </c>
      <c r="B11" s="294">
        <f>SUM(B7:B10)</f>
        <v>4062446.0940000005</v>
      </c>
      <c r="G11" s="231"/>
    </row>
    <row r="12" spans="1:7">
      <c r="A12" s="184"/>
      <c r="B12" s="185"/>
      <c r="G12" s="231"/>
    </row>
    <row r="13" spans="1:7">
      <c r="A13" s="287" t="s">
        <v>359</v>
      </c>
      <c r="B13" s="288"/>
      <c r="G13" s="285"/>
    </row>
    <row r="14" spans="1:7">
      <c r="A14" s="289" t="s">
        <v>360</v>
      </c>
      <c r="B14" s="290">
        <f>B11*0.15</f>
        <v>609366.91410000005</v>
      </c>
      <c r="G14" s="285"/>
    </row>
    <row r="15" spans="1:7">
      <c r="A15" s="291" t="s">
        <v>361</v>
      </c>
      <c r="B15" s="290">
        <f>B11+B14</f>
        <v>4671813.0081000002</v>
      </c>
      <c r="G15" s="285"/>
    </row>
    <row r="16" spans="1:7">
      <c r="A16" s="289" t="s">
        <v>362</v>
      </c>
      <c r="B16" s="290">
        <f>B15*0.1+0.01</f>
        <v>467181.31081000005</v>
      </c>
      <c r="G16" s="285"/>
    </row>
    <row r="17" spans="1:7">
      <c r="A17" s="292" t="s">
        <v>363</v>
      </c>
      <c r="B17" s="290">
        <f>B15+B16</f>
        <v>5138994.3189099999</v>
      </c>
      <c r="D17" s="100"/>
      <c r="G17" s="98"/>
    </row>
    <row r="18" spans="1:7">
      <c r="A18" s="292" t="s">
        <v>364</v>
      </c>
      <c r="B18" s="290">
        <v>1079188.8</v>
      </c>
      <c r="C18" s="100"/>
      <c r="G18" s="98"/>
    </row>
    <row r="19" spans="1:7">
      <c r="A19" s="189" t="s">
        <v>365</v>
      </c>
      <c r="G19" s="98"/>
    </row>
    <row r="20" spans="1:7">
      <c r="A20" s="189" t="s">
        <v>366</v>
      </c>
      <c r="G20" s="98"/>
    </row>
    <row r="21" spans="1:7">
      <c r="A21" s="189" t="s">
        <v>367</v>
      </c>
      <c r="G21" s="98"/>
    </row>
    <row r="22" spans="1:7">
      <c r="G22" s="98"/>
    </row>
    <row r="23" spans="1:7">
      <c r="G23" s="98"/>
    </row>
    <row r="24" spans="1:7">
      <c r="G24" s="98"/>
    </row>
    <row r="25" spans="1:7">
      <c r="G25" s="98"/>
    </row>
    <row r="26" spans="1:7">
      <c r="G26" s="98"/>
    </row>
    <row r="27" spans="1:7">
      <c r="G27" s="98"/>
    </row>
    <row r="28" spans="1:7">
      <c r="G28" s="98"/>
    </row>
    <row r="29" spans="1:7">
      <c r="G29" s="98"/>
    </row>
    <row r="30" spans="1:7">
      <c r="G30" s="98"/>
    </row>
    <row r="31" spans="1:7">
      <c r="G31" s="98"/>
    </row>
    <row r="32" spans="1:7">
      <c r="G32" s="98"/>
    </row>
    <row r="33" spans="7:7">
      <c r="G33" s="98"/>
    </row>
    <row r="34" spans="7:7">
      <c r="G34" s="98"/>
    </row>
    <row r="35" spans="7:7">
      <c r="G35" s="98"/>
    </row>
    <row r="36" spans="7:7">
      <c r="G36" s="98"/>
    </row>
    <row r="37" spans="7:7">
      <c r="G37" s="98"/>
    </row>
    <row r="38" spans="7:7">
      <c r="G38" s="98"/>
    </row>
    <row r="39" spans="7:7">
      <c r="G39" s="98"/>
    </row>
    <row r="40" spans="7:7">
      <c r="G40" s="98"/>
    </row>
    <row r="41" spans="7:7">
      <c r="G41" s="98"/>
    </row>
    <row r="42" spans="7:7">
      <c r="G42" s="98"/>
    </row>
    <row r="43" spans="7:7">
      <c r="G43" s="98"/>
    </row>
    <row r="44" spans="7:7">
      <c r="G44" s="98"/>
    </row>
    <row r="45" spans="7:7">
      <c r="G45" s="98"/>
    </row>
    <row r="46" spans="7:7">
      <c r="G46" s="98"/>
    </row>
    <row r="47" spans="7:7">
      <c r="G47" s="98"/>
    </row>
    <row r="48" spans="7:7">
      <c r="G48" s="98"/>
    </row>
    <row r="49" spans="7:7">
      <c r="G49" s="98"/>
    </row>
    <row r="50" spans="7:7">
      <c r="G50" s="98"/>
    </row>
    <row r="51" spans="7:7">
      <c r="G51" s="98"/>
    </row>
    <row r="52" spans="7:7">
      <c r="G52" s="98"/>
    </row>
    <row r="53" spans="7:7">
      <c r="G53" s="98"/>
    </row>
    <row r="54" spans="7:7">
      <c r="G54" s="98"/>
    </row>
    <row r="55" spans="7:7">
      <c r="G55" s="98"/>
    </row>
    <row r="56" spans="7:7">
      <c r="G56" s="98"/>
    </row>
    <row r="57" spans="7:7">
      <c r="G57" s="98"/>
    </row>
    <row r="58" spans="7:7">
      <c r="G58" s="98"/>
    </row>
    <row r="59" spans="7:7">
      <c r="G59" s="98"/>
    </row>
    <row r="60" spans="7:7">
      <c r="G60" s="98"/>
    </row>
    <row r="61" spans="7:7">
      <c r="G61" s="98"/>
    </row>
    <row r="62" spans="7:7">
      <c r="G62" s="98"/>
    </row>
    <row r="63" spans="7:7">
      <c r="G63" s="98"/>
    </row>
    <row r="64" spans="7:7">
      <c r="G64" s="98"/>
    </row>
    <row r="65" spans="7:7">
      <c r="G65" s="98"/>
    </row>
    <row r="66" spans="7:7">
      <c r="G66" s="98"/>
    </row>
    <row r="67" spans="7:7">
      <c r="G67" s="98"/>
    </row>
    <row r="68" spans="7:7">
      <c r="G68" s="98"/>
    </row>
    <row r="69" spans="7:7">
      <c r="G69" s="98"/>
    </row>
    <row r="70" spans="7:7">
      <c r="G70" s="98"/>
    </row>
    <row r="71" spans="7:7">
      <c r="G71" s="98"/>
    </row>
    <row r="72" spans="7:7">
      <c r="G72" s="98"/>
    </row>
    <row r="73" spans="7:7">
      <c r="G73" s="98"/>
    </row>
    <row r="74" spans="7:7">
      <c r="G74" s="98"/>
    </row>
    <row r="75" spans="7:7">
      <c r="G75" s="98"/>
    </row>
    <row r="76" spans="7:7">
      <c r="G76" s="98"/>
    </row>
    <row r="77" spans="7:7">
      <c r="G77" s="98"/>
    </row>
    <row r="78" spans="7:7">
      <c r="G78" s="98"/>
    </row>
    <row r="79" spans="7:7">
      <c r="G79" s="98"/>
    </row>
    <row r="80" spans="7:7">
      <c r="G80" s="98"/>
    </row>
    <row r="81" spans="7:7">
      <c r="G81" s="98"/>
    </row>
    <row r="82" spans="7:7">
      <c r="G82" s="98"/>
    </row>
    <row r="83" spans="7:7">
      <c r="G83" s="98"/>
    </row>
    <row r="84" spans="7:7">
      <c r="G84" s="98"/>
    </row>
    <row r="85" spans="7:7">
      <c r="G85" s="98"/>
    </row>
    <row r="86" spans="7:7">
      <c r="G86" s="98"/>
    </row>
    <row r="87" spans="7:7">
      <c r="G87" s="98"/>
    </row>
    <row r="88" spans="7:7">
      <c r="G88" s="98"/>
    </row>
    <row r="89" spans="7:7">
      <c r="G89" s="98"/>
    </row>
    <row r="90" spans="7:7">
      <c r="G90" s="98"/>
    </row>
    <row r="91" spans="7:7">
      <c r="G91" s="98"/>
    </row>
    <row r="92" spans="7:7">
      <c r="G92" s="98"/>
    </row>
    <row r="93" spans="7:7">
      <c r="G93" s="98"/>
    </row>
    <row r="94" spans="7:7">
      <c r="G94" s="98"/>
    </row>
    <row r="95" spans="7:7">
      <c r="G95" s="98"/>
    </row>
    <row r="96" spans="7:7">
      <c r="G96" s="98"/>
    </row>
    <row r="97" spans="7:7">
      <c r="G97" s="98"/>
    </row>
    <row r="98" spans="7:7">
      <c r="G98" s="98"/>
    </row>
    <row r="99" spans="7:7">
      <c r="G99" s="98"/>
    </row>
    <row r="100" spans="7:7">
      <c r="G100" s="98"/>
    </row>
    <row r="101" spans="7:7">
      <c r="G101" s="98"/>
    </row>
    <row r="102" spans="7:7">
      <c r="G102" s="98"/>
    </row>
    <row r="103" spans="7:7">
      <c r="G103" s="98"/>
    </row>
    <row r="104" spans="7:7">
      <c r="G104" s="98"/>
    </row>
    <row r="105" spans="7:7">
      <c r="G105" s="98"/>
    </row>
    <row r="106" spans="7:7">
      <c r="G106" s="98"/>
    </row>
    <row r="107" spans="7:7">
      <c r="G107" s="98"/>
    </row>
    <row r="108" spans="7:7">
      <c r="G108" s="98"/>
    </row>
    <row r="109" spans="7:7">
      <c r="G109" s="98"/>
    </row>
    <row r="110" spans="7:7">
      <c r="G110" s="98"/>
    </row>
    <row r="111" spans="7:7">
      <c r="G111" s="98"/>
    </row>
    <row r="112" spans="7:7">
      <c r="G112" s="98"/>
    </row>
    <row r="113" spans="7:7">
      <c r="G113" s="98"/>
    </row>
    <row r="114" spans="7:7">
      <c r="G114" s="98"/>
    </row>
    <row r="115" spans="7:7">
      <c r="G115" s="98"/>
    </row>
    <row r="116" spans="7:7">
      <c r="G116" s="98"/>
    </row>
    <row r="117" spans="7:7">
      <c r="G117" s="98"/>
    </row>
    <row r="118" spans="7:7">
      <c r="G118" s="98"/>
    </row>
    <row r="119" spans="7:7">
      <c r="G119" s="98"/>
    </row>
    <row r="120" spans="7:7">
      <c r="G120" s="98"/>
    </row>
    <row r="121" spans="7:7">
      <c r="G121" s="98"/>
    </row>
    <row r="122" spans="7:7">
      <c r="G122" s="98"/>
    </row>
    <row r="123" spans="7:7">
      <c r="G123" s="98"/>
    </row>
    <row r="124" spans="7:7">
      <c r="G124" s="98"/>
    </row>
    <row r="125" spans="7:7">
      <c r="G125" s="98"/>
    </row>
    <row r="126" spans="7:7">
      <c r="G126" s="98"/>
    </row>
    <row r="127" spans="7:7">
      <c r="G127" s="98"/>
    </row>
    <row r="128" spans="7:7">
      <c r="G128" s="98"/>
    </row>
    <row r="129" spans="7:7">
      <c r="G129" s="98"/>
    </row>
    <row r="130" spans="7:7">
      <c r="G130" s="98"/>
    </row>
    <row r="131" spans="7:7">
      <c r="G131" s="98"/>
    </row>
    <row r="132" spans="7:7">
      <c r="G132" s="98"/>
    </row>
    <row r="133" spans="7:7">
      <c r="G133" s="98"/>
    </row>
    <row r="134" spans="7:7">
      <c r="G134" s="98"/>
    </row>
    <row r="135" spans="7:7">
      <c r="G135" s="98"/>
    </row>
    <row r="136" spans="7:7">
      <c r="G136" s="98"/>
    </row>
    <row r="137" spans="7:7">
      <c r="G137" s="98"/>
    </row>
    <row r="138" spans="7:7">
      <c r="G138" s="98"/>
    </row>
    <row r="139" spans="7:7">
      <c r="G139" s="98"/>
    </row>
    <row r="140" spans="7:7">
      <c r="G140" s="98"/>
    </row>
    <row r="141" spans="7:7">
      <c r="G141" s="98"/>
    </row>
    <row r="142" spans="7:7">
      <c r="G142" s="98"/>
    </row>
    <row r="143" spans="7:7">
      <c r="G143" s="98"/>
    </row>
    <row r="144" spans="7:7">
      <c r="G144" s="98"/>
    </row>
    <row r="145" spans="7:7">
      <c r="G145" s="98"/>
    </row>
    <row r="146" spans="7:7">
      <c r="G146" s="98"/>
    </row>
    <row r="147" spans="7:7">
      <c r="G147" s="98"/>
    </row>
    <row r="148" spans="7:7">
      <c r="G148" s="98"/>
    </row>
    <row r="149" spans="7:7">
      <c r="G149" s="98"/>
    </row>
    <row r="150" spans="7:7">
      <c r="G150" s="98"/>
    </row>
    <row r="151" spans="7:7">
      <c r="G151" s="98"/>
    </row>
    <row r="152" spans="7:7">
      <c r="G152" s="98"/>
    </row>
    <row r="153" spans="7:7">
      <c r="G153" s="98"/>
    </row>
    <row r="154" spans="7:7">
      <c r="G154" s="98"/>
    </row>
    <row r="155" spans="7:7">
      <c r="G155" s="98"/>
    </row>
    <row r="156" spans="7:7">
      <c r="G156" s="98"/>
    </row>
    <row r="157" spans="7:7">
      <c r="G157" s="98"/>
    </row>
    <row r="158" spans="7:7">
      <c r="G158" s="98"/>
    </row>
    <row r="159" spans="7:7">
      <c r="G159" s="98"/>
    </row>
    <row r="160" spans="7:7">
      <c r="G160" s="98"/>
    </row>
    <row r="161" spans="7:7">
      <c r="G161" s="98"/>
    </row>
    <row r="162" spans="7:7">
      <c r="G162" s="98"/>
    </row>
    <row r="163" spans="7:7">
      <c r="G163" s="98"/>
    </row>
    <row r="164" spans="7:7">
      <c r="G164" s="98"/>
    </row>
    <row r="165" spans="7:7">
      <c r="G165" s="98"/>
    </row>
    <row r="166" spans="7:7">
      <c r="G166" s="98"/>
    </row>
    <row r="167" spans="7:7">
      <c r="G167" s="98"/>
    </row>
    <row r="168" spans="7:7">
      <c r="G168" s="98"/>
    </row>
    <row r="169" spans="7:7">
      <c r="G169" s="98"/>
    </row>
    <row r="170" spans="7:7">
      <c r="G170" s="98"/>
    </row>
    <row r="171" spans="7:7">
      <c r="G171" s="98"/>
    </row>
    <row r="172" spans="7:7">
      <c r="G172" s="98"/>
    </row>
    <row r="173" spans="7:7">
      <c r="G173" s="98"/>
    </row>
    <row r="174" spans="7:7">
      <c r="G174" s="98"/>
    </row>
    <row r="175" spans="7:7">
      <c r="G175" s="98"/>
    </row>
    <row r="176" spans="7:7">
      <c r="G176" s="98"/>
    </row>
    <row r="177" spans="7:7">
      <c r="G177" s="98"/>
    </row>
    <row r="178" spans="7:7">
      <c r="G178" s="98"/>
    </row>
    <row r="179" spans="7:7">
      <c r="G179" s="98"/>
    </row>
    <row r="180" spans="7:7">
      <c r="G180" s="98"/>
    </row>
    <row r="181" spans="7:7">
      <c r="G181" s="98"/>
    </row>
    <row r="182" spans="7:7">
      <c r="G182" s="98"/>
    </row>
    <row r="183" spans="7:7">
      <c r="G183" s="98"/>
    </row>
    <row r="184" spans="7:7">
      <c r="G184" s="98"/>
    </row>
    <row r="185" spans="7:7">
      <c r="G185" s="98"/>
    </row>
    <row r="186" spans="7:7">
      <c r="G186" s="98"/>
    </row>
    <row r="187" spans="7:7">
      <c r="G187" s="98"/>
    </row>
    <row r="188" spans="7:7">
      <c r="G188" s="98"/>
    </row>
    <row r="189" spans="7:7">
      <c r="G189" s="98"/>
    </row>
    <row r="190" spans="7:7">
      <c r="G190" s="98"/>
    </row>
    <row r="191" spans="7:7">
      <c r="G191" s="98"/>
    </row>
    <row r="192" spans="7:7">
      <c r="G192" s="98"/>
    </row>
    <row r="193" spans="7:7">
      <c r="G193" s="98"/>
    </row>
    <row r="194" spans="7:7">
      <c r="G194" s="98"/>
    </row>
    <row r="195" spans="7:7">
      <c r="G195" s="98"/>
    </row>
    <row r="196" spans="7:7">
      <c r="G196" s="98"/>
    </row>
    <row r="197" spans="7:7">
      <c r="G197" s="98"/>
    </row>
    <row r="198" spans="7:7">
      <c r="G198" s="98"/>
    </row>
    <row r="199" spans="7:7">
      <c r="G199" s="98"/>
    </row>
    <row r="200" spans="7:7">
      <c r="G200" s="98"/>
    </row>
    <row r="201" spans="7:7">
      <c r="G201" s="98"/>
    </row>
    <row r="202" spans="7:7">
      <c r="G202" s="98"/>
    </row>
    <row r="203" spans="7:7">
      <c r="G203" s="98"/>
    </row>
    <row r="204" spans="7:7">
      <c r="G204" s="98"/>
    </row>
    <row r="205" spans="7:7">
      <c r="G205" s="98"/>
    </row>
    <row r="206" spans="7:7">
      <c r="G206" s="98"/>
    </row>
    <row r="207" spans="7:7">
      <c r="G207" s="98"/>
    </row>
    <row r="208" spans="7:7">
      <c r="G208" s="98"/>
    </row>
    <row r="209" spans="7:7">
      <c r="G209" s="98"/>
    </row>
    <row r="210" spans="7:7">
      <c r="G210" s="98"/>
    </row>
    <row r="211" spans="7:7">
      <c r="G211" s="98"/>
    </row>
    <row r="212" spans="7:7">
      <c r="G212" s="98"/>
    </row>
    <row r="213" spans="7:7">
      <c r="G213" s="98"/>
    </row>
    <row r="214" spans="7:7">
      <c r="G214" s="98"/>
    </row>
    <row r="215" spans="7:7">
      <c r="G215" s="98"/>
    </row>
    <row r="216" spans="7:7">
      <c r="G216" s="98"/>
    </row>
    <row r="217" spans="7:7">
      <c r="G217" s="98"/>
    </row>
    <row r="218" spans="7:7">
      <c r="G218" s="98"/>
    </row>
    <row r="219" spans="7:7">
      <c r="G219" s="98"/>
    </row>
    <row r="220" spans="7:7">
      <c r="G220" s="98"/>
    </row>
    <row r="221" spans="7:7">
      <c r="G221" s="98"/>
    </row>
    <row r="222" spans="7:7">
      <c r="G222" s="98"/>
    </row>
    <row r="223" spans="7:7">
      <c r="G223" s="98"/>
    </row>
    <row r="224" spans="7:7">
      <c r="G224" s="98"/>
    </row>
    <row r="225" spans="7:7">
      <c r="G225" s="98"/>
    </row>
    <row r="226" spans="7:7">
      <c r="G226" s="98"/>
    </row>
    <row r="227" spans="7:7">
      <c r="G227" s="98"/>
    </row>
    <row r="228" spans="7:7">
      <c r="G228" s="98"/>
    </row>
    <row r="229" spans="7:7">
      <c r="G229" s="98"/>
    </row>
    <row r="230" spans="7:7">
      <c r="G230" s="98"/>
    </row>
    <row r="231" spans="7:7">
      <c r="G231" s="98"/>
    </row>
    <row r="232" spans="7:7">
      <c r="G232" s="98"/>
    </row>
    <row r="233" spans="7:7">
      <c r="G233" s="98"/>
    </row>
    <row r="234" spans="7:7">
      <c r="G234" s="98"/>
    </row>
    <row r="235" spans="7:7">
      <c r="G235" s="98"/>
    </row>
    <row r="236" spans="7:7">
      <c r="G236" s="98"/>
    </row>
    <row r="237" spans="7:7">
      <c r="G237" s="98"/>
    </row>
    <row r="238" spans="7:7">
      <c r="G238" s="98"/>
    </row>
    <row r="239" spans="7:7">
      <c r="G239" s="98"/>
    </row>
    <row r="240" spans="7:7">
      <c r="G240" s="98"/>
    </row>
    <row r="241" spans="7:7">
      <c r="G241" s="98"/>
    </row>
    <row r="242" spans="7:7">
      <c r="G242" s="98"/>
    </row>
    <row r="243" spans="7:7">
      <c r="G243" s="98"/>
    </row>
    <row r="244" spans="7:7">
      <c r="G244" s="98"/>
    </row>
    <row r="245" spans="7:7">
      <c r="G245" s="98"/>
    </row>
    <row r="246" spans="7:7">
      <c r="G246" s="98"/>
    </row>
    <row r="247" spans="7:7">
      <c r="G247" s="98"/>
    </row>
    <row r="248" spans="7:7">
      <c r="G248" s="98"/>
    </row>
    <row r="249" spans="7:7">
      <c r="G249" s="98"/>
    </row>
    <row r="250" spans="7:7">
      <c r="G250" s="98"/>
    </row>
    <row r="251" spans="7:7">
      <c r="G251" s="98"/>
    </row>
    <row r="252" spans="7:7">
      <c r="G252" s="98"/>
    </row>
    <row r="253" spans="7:7">
      <c r="G253" s="98"/>
    </row>
    <row r="254" spans="7:7">
      <c r="G254" s="98"/>
    </row>
    <row r="255" spans="7:7">
      <c r="G255" s="98"/>
    </row>
    <row r="256" spans="7:7">
      <c r="G256" s="98"/>
    </row>
    <row r="257" spans="7:7">
      <c r="G257" s="98"/>
    </row>
    <row r="258" spans="7:7">
      <c r="G258" s="98"/>
    </row>
    <row r="259" spans="7:7">
      <c r="G259" s="98"/>
    </row>
    <row r="260" spans="7:7">
      <c r="G260" s="98"/>
    </row>
    <row r="261" spans="7:7">
      <c r="G261" s="98"/>
    </row>
    <row r="262" spans="7:7">
      <c r="G262" s="98"/>
    </row>
    <row r="263" spans="7:7">
      <c r="G263" s="98"/>
    </row>
    <row r="264" spans="7:7">
      <c r="G264" s="98"/>
    </row>
    <row r="265" spans="7:7">
      <c r="G265" s="98"/>
    </row>
    <row r="266" spans="7:7">
      <c r="G266" s="98"/>
    </row>
    <row r="267" spans="7:7">
      <c r="G267" s="98"/>
    </row>
    <row r="268" spans="7:7">
      <c r="G268" s="98"/>
    </row>
    <row r="269" spans="7:7">
      <c r="G269" s="98"/>
    </row>
    <row r="270" spans="7:7">
      <c r="G270" s="98"/>
    </row>
    <row r="271" spans="7:7">
      <c r="G271" s="98"/>
    </row>
    <row r="272" spans="7:7">
      <c r="G272" s="98"/>
    </row>
    <row r="273" spans="7:7">
      <c r="G273" s="98"/>
    </row>
    <row r="274" spans="7:7">
      <c r="G274" s="98"/>
    </row>
    <row r="275" spans="7:7">
      <c r="G275" s="98"/>
    </row>
    <row r="276" spans="7:7">
      <c r="G276" s="98"/>
    </row>
    <row r="277" spans="7:7">
      <c r="G277" s="98"/>
    </row>
    <row r="278" spans="7:7">
      <c r="G278" s="98"/>
    </row>
    <row r="279" spans="7:7">
      <c r="G279" s="98"/>
    </row>
    <row r="280" spans="7:7">
      <c r="G280" s="98"/>
    </row>
    <row r="281" spans="7:7">
      <c r="G281" s="98"/>
    </row>
    <row r="282" spans="7:7">
      <c r="G282" s="98"/>
    </row>
    <row r="283" spans="7:7">
      <c r="G283" s="98"/>
    </row>
    <row r="284" spans="7:7">
      <c r="G284" s="98"/>
    </row>
    <row r="285" spans="7:7">
      <c r="G285" s="98"/>
    </row>
    <row r="286" spans="7:7">
      <c r="G286" s="98"/>
    </row>
    <row r="287" spans="7:7">
      <c r="G287" s="98"/>
    </row>
    <row r="288" spans="7:7">
      <c r="G288" s="98"/>
    </row>
    <row r="289" spans="7:7">
      <c r="G289" s="98"/>
    </row>
    <row r="290" spans="7:7">
      <c r="G290" s="98"/>
    </row>
    <row r="291" spans="7:7">
      <c r="G291" s="98"/>
    </row>
    <row r="292" spans="7:7">
      <c r="G292" s="98"/>
    </row>
    <row r="293" spans="7:7">
      <c r="G293" s="98"/>
    </row>
    <row r="294" spans="7:7">
      <c r="G294" s="98"/>
    </row>
    <row r="295" spans="7:7">
      <c r="G295" s="98"/>
    </row>
    <row r="296" spans="7:7">
      <c r="G296" s="98"/>
    </row>
    <row r="297" spans="7:7">
      <c r="G297" s="98"/>
    </row>
    <row r="298" spans="7:7">
      <c r="G298" s="98"/>
    </row>
    <row r="299" spans="7:7">
      <c r="G299" s="98"/>
    </row>
    <row r="300" spans="7:7">
      <c r="G300" s="98"/>
    </row>
    <row r="301" spans="7:7">
      <c r="G301" s="98"/>
    </row>
    <row r="302" spans="7:7">
      <c r="G302" s="98"/>
    </row>
    <row r="303" spans="7:7">
      <c r="G303" s="98"/>
    </row>
    <row r="304" spans="7:7">
      <c r="G304" s="98"/>
    </row>
    <row r="305" spans="7:7">
      <c r="G305" s="98"/>
    </row>
    <row r="306" spans="7:7">
      <c r="G306" s="98"/>
    </row>
    <row r="307" spans="7:7">
      <c r="G307" s="98"/>
    </row>
    <row r="308" spans="7:7">
      <c r="G308" s="98"/>
    </row>
    <row r="309" spans="7:7">
      <c r="G309" s="98"/>
    </row>
    <row r="310" spans="7:7">
      <c r="G310" s="98"/>
    </row>
    <row r="311" spans="7:7">
      <c r="G311" s="98"/>
    </row>
    <row r="312" spans="7:7">
      <c r="G312" s="98"/>
    </row>
    <row r="313" spans="7:7">
      <c r="G313" s="98"/>
    </row>
    <row r="314" spans="7:7">
      <c r="G314" s="98"/>
    </row>
    <row r="315" spans="7:7">
      <c r="G315" s="98"/>
    </row>
    <row r="316" spans="7:7">
      <c r="G316" s="98"/>
    </row>
    <row r="317" spans="7:7">
      <c r="G317" s="98"/>
    </row>
    <row r="318" spans="7:7">
      <c r="G318" s="98"/>
    </row>
    <row r="319" spans="7:7">
      <c r="G319" s="98"/>
    </row>
    <row r="320" spans="7:7">
      <c r="G320" s="98"/>
    </row>
    <row r="321" spans="7:7">
      <c r="G321" s="98"/>
    </row>
    <row r="322" spans="7:7">
      <c r="G322" s="98"/>
    </row>
    <row r="323" spans="7:7">
      <c r="G323" s="98"/>
    </row>
    <row r="324" spans="7:7">
      <c r="G324" s="98"/>
    </row>
    <row r="325" spans="7:7">
      <c r="G325" s="98"/>
    </row>
    <row r="326" spans="7:7">
      <c r="G326" s="98"/>
    </row>
    <row r="327" spans="7:7">
      <c r="G327" s="98"/>
    </row>
    <row r="328" spans="7:7">
      <c r="G328" s="98"/>
    </row>
    <row r="329" spans="7:7">
      <c r="G329" s="98"/>
    </row>
    <row r="330" spans="7:7">
      <c r="G330" s="98"/>
    </row>
    <row r="331" spans="7:7">
      <c r="G331" s="98"/>
    </row>
    <row r="332" spans="7:7">
      <c r="G332" s="98"/>
    </row>
    <row r="333" spans="7:7">
      <c r="G333" s="98"/>
    </row>
    <row r="334" spans="7:7">
      <c r="G334" s="98"/>
    </row>
    <row r="335" spans="7:7">
      <c r="G335" s="98"/>
    </row>
    <row r="336" spans="7:7">
      <c r="G336" s="98"/>
    </row>
    <row r="337" spans="7:7">
      <c r="G337" s="98"/>
    </row>
    <row r="338" spans="7:7">
      <c r="G338" s="98"/>
    </row>
    <row r="339" spans="7:7">
      <c r="G339" s="98"/>
    </row>
    <row r="340" spans="7:7">
      <c r="G340" s="98"/>
    </row>
    <row r="341" spans="7:7">
      <c r="G341" s="98"/>
    </row>
    <row r="342" spans="7:7">
      <c r="G342" s="98"/>
    </row>
    <row r="343" spans="7:7">
      <c r="G343" s="98"/>
    </row>
    <row r="344" spans="7:7">
      <c r="G344" s="98"/>
    </row>
    <row r="345" spans="7:7">
      <c r="G345" s="98"/>
    </row>
    <row r="346" spans="7:7">
      <c r="G346" s="98"/>
    </row>
    <row r="347" spans="7:7">
      <c r="G347" s="98"/>
    </row>
    <row r="348" spans="7:7">
      <c r="G348" s="98"/>
    </row>
    <row r="349" spans="7:7">
      <c r="G349" s="98"/>
    </row>
    <row r="350" spans="7:7">
      <c r="G350" s="98"/>
    </row>
    <row r="351" spans="7:7">
      <c r="G351" s="98"/>
    </row>
    <row r="352" spans="7:7">
      <c r="G352" s="98"/>
    </row>
    <row r="353" spans="7:7">
      <c r="G353" s="98"/>
    </row>
    <row r="354" spans="7:7">
      <c r="G354" s="98"/>
    </row>
    <row r="355" spans="7:7">
      <c r="G355" s="98"/>
    </row>
    <row r="356" spans="7:7">
      <c r="G356" s="98"/>
    </row>
    <row r="357" spans="7:7">
      <c r="G357" s="98"/>
    </row>
    <row r="358" spans="7:7">
      <c r="G358" s="98"/>
    </row>
    <row r="359" spans="7:7">
      <c r="G359" s="98"/>
    </row>
    <row r="360" spans="7:7">
      <c r="G360" s="98"/>
    </row>
    <row r="361" spans="7:7">
      <c r="G361" s="98"/>
    </row>
    <row r="362" spans="7:7">
      <c r="G362" s="98"/>
    </row>
    <row r="363" spans="7:7">
      <c r="G363" s="98"/>
    </row>
    <row r="364" spans="7:7">
      <c r="G364" s="98"/>
    </row>
    <row r="365" spans="7:7">
      <c r="G365" s="98"/>
    </row>
    <row r="366" spans="7:7">
      <c r="G366" s="98"/>
    </row>
    <row r="367" spans="7:7">
      <c r="G367" s="98"/>
    </row>
    <row r="368" spans="7:7">
      <c r="G368" s="98"/>
    </row>
    <row r="369" spans="7:7">
      <c r="G369" s="98"/>
    </row>
    <row r="370" spans="7:7">
      <c r="G370" s="98"/>
    </row>
    <row r="371" spans="7:7">
      <c r="G371" s="98"/>
    </row>
    <row r="372" spans="7:7">
      <c r="G372" s="98"/>
    </row>
    <row r="373" spans="7:7">
      <c r="G373" s="98"/>
    </row>
    <row r="374" spans="7:7">
      <c r="G374" s="98"/>
    </row>
    <row r="375" spans="7:7">
      <c r="G375" s="98"/>
    </row>
    <row r="376" spans="7:7">
      <c r="G376" s="98"/>
    </row>
    <row r="377" spans="7:7">
      <c r="G377" s="98"/>
    </row>
    <row r="378" spans="7:7">
      <c r="G378" s="98"/>
    </row>
    <row r="379" spans="7:7">
      <c r="G379" s="98"/>
    </row>
    <row r="380" spans="7:7">
      <c r="G380" s="98"/>
    </row>
    <row r="381" spans="7:7">
      <c r="G381" s="98"/>
    </row>
    <row r="382" spans="7:7">
      <c r="G382" s="98"/>
    </row>
    <row r="383" spans="7:7">
      <c r="G383" s="98"/>
    </row>
    <row r="384" spans="7:7">
      <c r="G384" s="98"/>
    </row>
    <row r="385" spans="7:7">
      <c r="G385" s="98"/>
    </row>
    <row r="386" spans="7:7">
      <c r="G386" s="98"/>
    </row>
    <row r="387" spans="7:7">
      <c r="G387" s="98"/>
    </row>
    <row r="388" spans="7:7">
      <c r="G388" s="98"/>
    </row>
    <row r="389" spans="7:7">
      <c r="G389" s="98"/>
    </row>
    <row r="390" spans="7:7">
      <c r="G390" s="98"/>
    </row>
    <row r="391" spans="7:7">
      <c r="G391" s="98"/>
    </row>
    <row r="392" spans="7:7">
      <c r="G392" s="98"/>
    </row>
    <row r="393" spans="7:7">
      <c r="G393" s="98"/>
    </row>
    <row r="394" spans="7:7">
      <c r="G394" s="98"/>
    </row>
    <row r="395" spans="7:7">
      <c r="G395" s="98"/>
    </row>
    <row r="396" spans="7:7">
      <c r="G396" s="98"/>
    </row>
    <row r="397" spans="7:7">
      <c r="G397" s="98"/>
    </row>
    <row r="398" spans="7:7">
      <c r="G398" s="98"/>
    </row>
    <row r="399" spans="7:7">
      <c r="G399" s="98"/>
    </row>
    <row r="400" spans="7:7">
      <c r="G400" s="98"/>
    </row>
    <row r="401" spans="7:7">
      <c r="G401" s="98"/>
    </row>
    <row r="402" spans="7:7">
      <c r="G402" s="98"/>
    </row>
    <row r="403" spans="7:7">
      <c r="G403" s="98"/>
    </row>
    <row r="404" spans="7:7">
      <c r="G404" s="98"/>
    </row>
    <row r="405" spans="7:7">
      <c r="G405" s="98"/>
    </row>
    <row r="406" spans="7:7">
      <c r="G406" s="98"/>
    </row>
    <row r="407" spans="7:7">
      <c r="G407" s="98"/>
    </row>
    <row r="408" spans="7:7">
      <c r="G408" s="98"/>
    </row>
    <row r="409" spans="7:7">
      <c r="G409" s="98"/>
    </row>
    <row r="410" spans="7:7">
      <c r="G410" s="98"/>
    </row>
    <row r="411" spans="7:7">
      <c r="G411" s="98"/>
    </row>
    <row r="412" spans="7:7">
      <c r="G412" s="98"/>
    </row>
    <row r="413" spans="7:7">
      <c r="G413" s="98"/>
    </row>
    <row r="414" spans="7:7">
      <c r="G414" s="98"/>
    </row>
    <row r="415" spans="7:7">
      <c r="G415" s="98"/>
    </row>
    <row r="416" spans="7:7">
      <c r="G416" s="98"/>
    </row>
    <row r="417" spans="7:7">
      <c r="G417" s="98"/>
    </row>
    <row r="418" spans="7:7">
      <c r="G418" s="98"/>
    </row>
    <row r="419" spans="7:7">
      <c r="G419" s="98"/>
    </row>
    <row r="420" spans="7:7">
      <c r="G420" s="98"/>
    </row>
    <row r="421" spans="7:7">
      <c r="G421" s="98"/>
    </row>
    <row r="422" spans="7:7">
      <c r="G422" s="98"/>
    </row>
    <row r="423" spans="7:7">
      <c r="G423" s="98"/>
    </row>
    <row r="424" spans="7:7">
      <c r="G424" s="98"/>
    </row>
    <row r="425" spans="7:7">
      <c r="G425" s="98"/>
    </row>
    <row r="426" spans="7:7">
      <c r="G426" s="98"/>
    </row>
    <row r="427" spans="7:7">
      <c r="G427" s="98"/>
    </row>
    <row r="428" spans="7:7">
      <c r="G428" s="98"/>
    </row>
    <row r="429" spans="7:7">
      <c r="G429" s="98"/>
    </row>
    <row r="430" spans="7:7">
      <c r="G430" s="98"/>
    </row>
    <row r="431" spans="7:7">
      <c r="G431" s="98"/>
    </row>
    <row r="432" spans="7:7">
      <c r="G432" s="98"/>
    </row>
    <row r="433" spans="7:7">
      <c r="G433" s="98"/>
    </row>
    <row r="434" spans="7:7">
      <c r="G434" s="98"/>
    </row>
    <row r="435" spans="7:7">
      <c r="G435" s="98"/>
    </row>
    <row r="436" spans="7:7">
      <c r="G436" s="98"/>
    </row>
    <row r="437" spans="7:7">
      <c r="G437" s="98"/>
    </row>
    <row r="438" spans="7:7">
      <c r="G438" s="98"/>
    </row>
    <row r="439" spans="7:7">
      <c r="G439" s="98"/>
    </row>
    <row r="440" spans="7:7">
      <c r="G440" s="98"/>
    </row>
    <row r="441" spans="7:7">
      <c r="G441" s="98"/>
    </row>
    <row r="442" spans="7:7">
      <c r="G442" s="98"/>
    </row>
    <row r="443" spans="7:7">
      <c r="G443" s="98"/>
    </row>
    <row r="444" spans="7:7">
      <c r="G444" s="98"/>
    </row>
    <row r="445" spans="7:7">
      <c r="G445" s="98"/>
    </row>
    <row r="446" spans="7:7">
      <c r="G446" s="98"/>
    </row>
    <row r="447" spans="7:7">
      <c r="G447" s="98"/>
    </row>
    <row r="448" spans="7:7">
      <c r="G448" s="98"/>
    </row>
    <row r="449" spans="7:7">
      <c r="G449" s="98"/>
    </row>
    <row r="450" spans="7:7">
      <c r="G450" s="98"/>
    </row>
    <row r="451" spans="7:7">
      <c r="G451" s="98"/>
    </row>
    <row r="452" spans="7:7">
      <c r="G452" s="98"/>
    </row>
    <row r="453" spans="7:7">
      <c r="G453" s="98"/>
    </row>
    <row r="454" spans="7:7">
      <c r="G454" s="98"/>
    </row>
    <row r="455" spans="7:7">
      <c r="G455" s="98"/>
    </row>
    <row r="456" spans="7:7">
      <c r="G456" s="98"/>
    </row>
    <row r="457" spans="7:7">
      <c r="G457" s="98"/>
    </row>
    <row r="458" spans="7:7">
      <c r="G458" s="98"/>
    </row>
    <row r="459" spans="7:7">
      <c r="G459" s="98"/>
    </row>
    <row r="460" spans="7:7">
      <c r="G460" s="98"/>
    </row>
    <row r="461" spans="7:7">
      <c r="G461" s="98"/>
    </row>
    <row r="462" spans="7:7">
      <c r="G462" s="98"/>
    </row>
    <row r="463" spans="7:7">
      <c r="G463" s="98"/>
    </row>
    <row r="464" spans="7:7">
      <c r="G464" s="98"/>
    </row>
    <row r="465" spans="7:7">
      <c r="G465" s="98"/>
    </row>
    <row r="466" spans="7:7">
      <c r="G466" s="98"/>
    </row>
    <row r="467" spans="7:7">
      <c r="G467" s="98"/>
    </row>
    <row r="468" spans="7:7">
      <c r="G468" s="98"/>
    </row>
    <row r="469" spans="7:7">
      <c r="G469" s="98"/>
    </row>
    <row r="470" spans="7:7">
      <c r="G470" s="98"/>
    </row>
    <row r="471" spans="7:7">
      <c r="G471" s="98"/>
    </row>
    <row r="472" spans="7:7">
      <c r="G472" s="98"/>
    </row>
    <row r="473" spans="7:7">
      <c r="G473" s="98"/>
    </row>
    <row r="474" spans="7:7">
      <c r="G474" s="98"/>
    </row>
    <row r="475" spans="7:7">
      <c r="G475" s="98"/>
    </row>
    <row r="476" spans="7:7">
      <c r="G476" s="98"/>
    </row>
    <row r="477" spans="7:7">
      <c r="G477" s="98"/>
    </row>
    <row r="478" spans="7:7">
      <c r="G478" s="98"/>
    </row>
    <row r="479" spans="7:7">
      <c r="G479" s="98"/>
    </row>
    <row r="480" spans="7:7">
      <c r="G480" s="98"/>
    </row>
    <row r="481" spans="7:7">
      <c r="G481" s="98"/>
    </row>
    <row r="482" spans="7:7">
      <c r="G482" s="98"/>
    </row>
    <row r="483" spans="7:7">
      <c r="G483" s="98"/>
    </row>
    <row r="484" spans="7:7">
      <c r="G484" s="98"/>
    </row>
    <row r="485" spans="7:7">
      <c r="G485" s="98"/>
    </row>
    <row r="486" spans="7:7">
      <c r="G486" s="98"/>
    </row>
    <row r="487" spans="7:7">
      <c r="G487" s="98"/>
    </row>
    <row r="488" spans="7:7">
      <c r="G488" s="98"/>
    </row>
    <row r="489" spans="7:7">
      <c r="G489" s="98"/>
    </row>
    <row r="490" spans="7:7">
      <c r="G490" s="98"/>
    </row>
    <row r="491" spans="7:7">
      <c r="G491" s="98"/>
    </row>
    <row r="492" spans="7:7">
      <c r="G492" s="98"/>
    </row>
    <row r="493" spans="7:7">
      <c r="G493" s="98"/>
    </row>
    <row r="494" spans="7:7">
      <c r="G494" s="98"/>
    </row>
    <row r="495" spans="7:7">
      <c r="G495" s="98"/>
    </row>
    <row r="496" spans="7:7">
      <c r="G496" s="98"/>
    </row>
    <row r="497" spans="7:7">
      <c r="G497" s="98"/>
    </row>
    <row r="498" spans="7:7">
      <c r="G498" s="98"/>
    </row>
    <row r="499" spans="7:7">
      <c r="G499" s="98"/>
    </row>
    <row r="500" spans="7:7">
      <c r="G500" s="98"/>
    </row>
    <row r="501" spans="7:7">
      <c r="G501" s="98"/>
    </row>
    <row r="502" spans="7:7">
      <c r="G502" s="98"/>
    </row>
    <row r="503" spans="7:7">
      <c r="G503" s="98"/>
    </row>
    <row r="504" spans="7:7">
      <c r="G504" s="98"/>
    </row>
    <row r="505" spans="7:7">
      <c r="G505" s="98"/>
    </row>
    <row r="506" spans="7:7">
      <c r="G506" s="98"/>
    </row>
    <row r="507" spans="7:7">
      <c r="G507" s="98"/>
    </row>
    <row r="508" spans="7:7">
      <c r="G508" s="98"/>
    </row>
    <row r="509" spans="7:7">
      <c r="G509" s="98"/>
    </row>
    <row r="510" spans="7:7">
      <c r="G510" s="98"/>
    </row>
    <row r="511" spans="7:7">
      <c r="G511" s="98"/>
    </row>
    <row r="512" spans="7:7">
      <c r="G512" s="98"/>
    </row>
    <row r="513" spans="7:7">
      <c r="G513" s="98"/>
    </row>
    <row r="514" spans="7:7">
      <c r="G514" s="98"/>
    </row>
    <row r="515" spans="7:7">
      <c r="G515" s="98"/>
    </row>
    <row r="516" spans="7:7">
      <c r="G516" s="98"/>
    </row>
    <row r="517" spans="7:7">
      <c r="G517" s="98"/>
    </row>
    <row r="518" spans="7:7">
      <c r="G518" s="98"/>
    </row>
    <row r="519" spans="7:7">
      <c r="G519" s="98"/>
    </row>
    <row r="520" spans="7:7">
      <c r="G520" s="98"/>
    </row>
    <row r="521" spans="7:7">
      <c r="G521" s="98"/>
    </row>
    <row r="522" spans="7:7">
      <c r="G522" s="98"/>
    </row>
    <row r="523" spans="7:7">
      <c r="G523" s="98"/>
    </row>
    <row r="524" spans="7:7">
      <c r="G524" s="98"/>
    </row>
    <row r="525" spans="7:7">
      <c r="G525" s="98"/>
    </row>
    <row r="526" spans="7:7">
      <c r="G526" s="98"/>
    </row>
    <row r="527" spans="7:7">
      <c r="G527" s="98"/>
    </row>
    <row r="528" spans="7:7">
      <c r="G528" s="98"/>
    </row>
    <row r="529" spans="7:7">
      <c r="G529" s="98"/>
    </row>
    <row r="530" spans="7:7">
      <c r="G530" s="98"/>
    </row>
    <row r="531" spans="7:7">
      <c r="G531" s="98"/>
    </row>
    <row r="532" spans="7:7">
      <c r="G532" s="98"/>
    </row>
    <row r="533" spans="7:7">
      <c r="G533" s="98"/>
    </row>
    <row r="534" spans="7:7">
      <c r="G534" s="98"/>
    </row>
    <row r="535" spans="7:7">
      <c r="G535" s="98"/>
    </row>
    <row r="536" spans="7:7">
      <c r="G536" s="98"/>
    </row>
    <row r="537" spans="7:7">
      <c r="G537" s="98"/>
    </row>
    <row r="538" spans="7:7">
      <c r="G538" s="98"/>
    </row>
    <row r="539" spans="7:7">
      <c r="G539" s="98"/>
    </row>
    <row r="540" spans="7:7">
      <c r="G540" s="98"/>
    </row>
    <row r="541" spans="7:7">
      <c r="G541" s="98"/>
    </row>
    <row r="542" spans="7:7">
      <c r="G542" s="98"/>
    </row>
    <row r="543" spans="7:7">
      <c r="G543" s="98"/>
    </row>
    <row r="544" spans="7:7">
      <c r="G544" s="98"/>
    </row>
    <row r="545" spans="7:7">
      <c r="G545" s="98"/>
    </row>
    <row r="546" spans="7:7">
      <c r="G546" s="98"/>
    </row>
    <row r="547" spans="7:7">
      <c r="G547" s="98"/>
    </row>
    <row r="548" spans="7:7">
      <c r="G548" s="98"/>
    </row>
    <row r="549" spans="7:7">
      <c r="G549" s="98"/>
    </row>
    <row r="550" spans="7:7">
      <c r="G550" s="98"/>
    </row>
    <row r="551" spans="7:7">
      <c r="G551" s="98"/>
    </row>
    <row r="552" spans="7:7">
      <c r="G552" s="98"/>
    </row>
    <row r="553" spans="7:7">
      <c r="G553" s="98"/>
    </row>
    <row r="554" spans="7:7">
      <c r="G554" s="98"/>
    </row>
    <row r="555" spans="7:7">
      <c r="G555" s="98"/>
    </row>
    <row r="556" spans="7:7">
      <c r="G556" s="98"/>
    </row>
    <row r="557" spans="7:7">
      <c r="G557" s="98"/>
    </row>
    <row r="558" spans="7:7">
      <c r="G558" s="98"/>
    </row>
    <row r="559" spans="7:7">
      <c r="G559" s="98"/>
    </row>
    <row r="560" spans="7:7">
      <c r="G560" s="98"/>
    </row>
    <row r="561" spans="7:7">
      <c r="G561" s="98"/>
    </row>
    <row r="562" spans="7:7">
      <c r="G562" s="98"/>
    </row>
    <row r="563" spans="7:7">
      <c r="G563" s="98"/>
    </row>
    <row r="564" spans="7:7">
      <c r="G564" s="98"/>
    </row>
    <row r="565" spans="7:7">
      <c r="G565" s="98"/>
    </row>
    <row r="566" spans="7:7">
      <c r="G566" s="98"/>
    </row>
    <row r="567" spans="7:7">
      <c r="G567" s="98"/>
    </row>
    <row r="568" spans="7:7">
      <c r="G568" s="98"/>
    </row>
    <row r="569" spans="7:7">
      <c r="G569" s="98"/>
    </row>
    <row r="570" spans="7:7">
      <c r="G570" s="98"/>
    </row>
    <row r="571" spans="7:7">
      <c r="G571" s="98"/>
    </row>
    <row r="572" spans="7:7">
      <c r="G572" s="98"/>
    </row>
    <row r="573" spans="7:7">
      <c r="G573" s="98"/>
    </row>
    <row r="574" spans="7:7">
      <c r="G574" s="98"/>
    </row>
    <row r="575" spans="7:7">
      <c r="G575" s="98"/>
    </row>
    <row r="576" spans="7:7">
      <c r="G576" s="98"/>
    </row>
    <row r="577" spans="7:7">
      <c r="G577" s="98"/>
    </row>
    <row r="578" spans="7:7">
      <c r="G578" s="98"/>
    </row>
    <row r="579" spans="7:7">
      <c r="G579" s="98"/>
    </row>
    <row r="580" spans="7:7">
      <c r="G580" s="98"/>
    </row>
    <row r="581" spans="7:7">
      <c r="G581" s="98"/>
    </row>
    <row r="582" spans="7:7">
      <c r="G582" s="98"/>
    </row>
    <row r="583" spans="7:7">
      <c r="G583" s="98"/>
    </row>
    <row r="584" spans="7:7">
      <c r="G584" s="98"/>
    </row>
    <row r="585" spans="7:7">
      <c r="G585" s="98"/>
    </row>
    <row r="586" spans="7:7">
      <c r="G586" s="98"/>
    </row>
    <row r="587" spans="7:7">
      <c r="G587" s="98"/>
    </row>
    <row r="588" spans="7:7">
      <c r="G588" s="98"/>
    </row>
    <row r="589" spans="7:7">
      <c r="G589" s="98"/>
    </row>
    <row r="590" spans="7:7">
      <c r="G590" s="98"/>
    </row>
    <row r="591" spans="7:7">
      <c r="G591" s="98"/>
    </row>
    <row r="592" spans="7:7">
      <c r="G592" s="98"/>
    </row>
    <row r="593" spans="7:7">
      <c r="G593" s="98"/>
    </row>
    <row r="594" spans="7:7">
      <c r="G594" s="98"/>
    </row>
    <row r="595" spans="7:7">
      <c r="G595" s="98"/>
    </row>
    <row r="596" spans="7:7">
      <c r="G596" s="98"/>
    </row>
    <row r="597" spans="7:7">
      <c r="G597" s="98"/>
    </row>
    <row r="598" spans="7:7">
      <c r="G598" s="98"/>
    </row>
    <row r="599" spans="7:7">
      <c r="G599" s="98"/>
    </row>
    <row r="600" spans="7:7">
      <c r="G600" s="98"/>
    </row>
    <row r="601" spans="7:7">
      <c r="G601" s="98"/>
    </row>
    <row r="602" spans="7:7">
      <c r="G602" s="98"/>
    </row>
    <row r="603" spans="7:7">
      <c r="G603" s="98"/>
    </row>
    <row r="604" spans="7:7">
      <c r="G604" s="98"/>
    </row>
    <row r="605" spans="7:7">
      <c r="G605" s="98"/>
    </row>
    <row r="606" spans="7:7">
      <c r="G606" s="98"/>
    </row>
    <row r="607" spans="7:7">
      <c r="G607" s="98"/>
    </row>
    <row r="608" spans="7:7">
      <c r="G608" s="98"/>
    </row>
    <row r="609" spans="7:7">
      <c r="G609" s="98"/>
    </row>
    <row r="610" spans="7:7">
      <c r="G610" s="98"/>
    </row>
    <row r="611" spans="7:7">
      <c r="G611" s="98"/>
    </row>
    <row r="612" spans="7:7">
      <c r="G612" s="98"/>
    </row>
    <row r="613" spans="7:7">
      <c r="G613" s="98"/>
    </row>
    <row r="614" spans="7:7">
      <c r="G614" s="98"/>
    </row>
    <row r="615" spans="7:7">
      <c r="G615" s="98"/>
    </row>
    <row r="616" spans="7:7">
      <c r="G616" s="98"/>
    </row>
    <row r="617" spans="7:7">
      <c r="G617" s="98"/>
    </row>
    <row r="618" spans="7:7">
      <c r="G618" s="98"/>
    </row>
    <row r="619" spans="7:7">
      <c r="G619" s="98"/>
    </row>
    <row r="620" spans="7:7">
      <c r="G620" s="98"/>
    </row>
    <row r="621" spans="7:7">
      <c r="G621" s="98"/>
    </row>
    <row r="622" spans="7:7">
      <c r="G622" s="98"/>
    </row>
    <row r="623" spans="7:7">
      <c r="G623" s="98"/>
    </row>
    <row r="624" spans="7:7">
      <c r="G624" s="98"/>
    </row>
    <row r="625" spans="7:7">
      <c r="G625" s="98"/>
    </row>
    <row r="626" spans="7:7">
      <c r="G626" s="98"/>
    </row>
    <row r="627" spans="7:7">
      <c r="G627" s="98"/>
    </row>
    <row r="628" spans="7:7">
      <c r="G628" s="98"/>
    </row>
    <row r="629" spans="7:7">
      <c r="G629" s="98"/>
    </row>
    <row r="630" spans="7:7">
      <c r="G630" s="98"/>
    </row>
    <row r="631" spans="7:7">
      <c r="G631" s="98"/>
    </row>
    <row r="632" spans="7:7">
      <c r="G632" s="98"/>
    </row>
    <row r="633" spans="7:7">
      <c r="G633" s="98"/>
    </row>
    <row r="634" spans="7:7">
      <c r="G634" s="98"/>
    </row>
    <row r="635" spans="7:7">
      <c r="G635" s="98"/>
    </row>
    <row r="636" spans="7:7">
      <c r="G636" s="98"/>
    </row>
    <row r="637" spans="7:7">
      <c r="G637" s="98"/>
    </row>
    <row r="638" spans="7:7">
      <c r="G638" s="98"/>
    </row>
    <row r="639" spans="7:7">
      <c r="G639" s="98"/>
    </row>
    <row r="640" spans="7:7">
      <c r="G640" s="98"/>
    </row>
    <row r="641" spans="7:7">
      <c r="G641" s="98"/>
    </row>
    <row r="642" spans="7:7">
      <c r="G642" s="98"/>
    </row>
    <row r="643" spans="7:7">
      <c r="G643" s="98"/>
    </row>
    <row r="644" spans="7:7">
      <c r="G644" s="98"/>
    </row>
    <row r="645" spans="7:7">
      <c r="G645" s="98"/>
    </row>
    <row r="646" spans="7:7">
      <c r="G646" s="98"/>
    </row>
    <row r="647" spans="7:7">
      <c r="G647" s="98"/>
    </row>
    <row r="648" spans="7:7">
      <c r="G648" s="98"/>
    </row>
    <row r="649" spans="7:7">
      <c r="G649" s="98"/>
    </row>
    <row r="650" spans="7:7">
      <c r="G650" s="98"/>
    </row>
    <row r="651" spans="7:7">
      <c r="G651" s="98"/>
    </row>
    <row r="652" spans="7:7">
      <c r="G652" s="98"/>
    </row>
    <row r="653" spans="7:7">
      <c r="G653" s="98"/>
    </row>
    <row r="654" spans="7:7">
      <c r="G654" s="98"/>
    </row>
    <row r="655" spans="7:7">
      <c r="G655" s="98"/>
    </row>
    <row r="656" spans="7:7">
      <c r="G656" s="98"/>
    </row>
    <row r="657" spans="7:7">
      <c r="G657" s="98"/>
    </row>
    <row r="658" spans="7:7">
      <c r="G658" s="98"/>
    </row>
    <row r="659" spans="7:7">
      <c r="G659" s="98"/>
    </row>
    <row r="660" spans="7:7">
      <c r="G660" s="98"/>
    </row>
    <row r="661" spans="7:7">
      <c r="G661" s="98"/>
    </row>
    <row r="662" spans="7:7">
      <c r="G662" s="98"/>
    </row>
    <row r="663" spans="7:7">
      <c r="G663" s="98"/>
    </row>
    <row r="664" spans="7:7">
      <c r="G664" s="98"/>
    </row>
    <row r="665" spans="7:7">
      <c r="G665" s="98"/>
    </row>
    <row r="666" spans="7:7">
      <c r="G666" s="98"/>
    </row>
    <row r="667" spans="7:7">
      <c r="G667" s="98"/>
    </row>
    <row r="668" spans="7:7">
      <c r="G668" s="98"/>
    </row>
    <row r="669" spans="7:7">
      <c r="G669" s="98"/>
    </row>
    <row r="670" spans="7:7">
      <c r="G670" s="98"/>
    </row>
    <row r="671" spans="7:7">
      <c r="G671" s="98"/>
    </row>
    <row r="672" spans="7:7">
      <c r="G672" s="98"/>
    </row>
    <row r="673" spans="7:7">
      <c r="G673" s="98"/>
    </row>
    <row r="674" spans="7:7">
      <c r="G674" s="98"/>
    </row>
    <row r="675" spans="7:7">
      <c r="G675" s="98"/>
    </row>
    <row r="676" spans="7:7">
      <c r="G676" s="98"/>
    </row>
    <row r="677" spans="7:7">
      <c r="G677" s="98"/>
    </row>
    <row r="678" spans="7:7">
      <c r="G678" s="98"/>
    </row>
    <row r="679" spans="7:7">
      <c r="G679" s="98"/>
    </row>
    <row r="680" spans="7:7">
      <c r="G680" s="98"/>
    </row>
    <row r="681" spans="7:7">
      <c r="G681" s="98"/>
    </row>
    <row r="682" spans="7:7">
      <c r="G682" s="98"/>
    </row>
    <row r="683" spans="7:7">
      <c r="G683" s="98"/>
    </row>
    <row r="684" spans="7:7">
      <c r="G684" s="98"/>
    </row>
    <row r="685" spans="7:7">
      <c r="G685" s="98"/>
    </row>
    <row r="686" spans="7:7">
      <c r="G686" s="98"/>
    </row>
    <row r="687" spans="7:7">
      <c r="G687" s="98"/>
    </row>
    <row r="688" spans="7:7">
      <c r="G688" s="98"/>
    </row>
    <row r="689" spans="7:7">
      <c r="G689" s="98"/>
    </row>
    <row r="690" spans="7:7">
      <c r="G690" s="98"/>
    </row>
    <row r="691" spans="7:7">
      <c r="G691" s="98"/>
    </row>
    <row r="692" spans="7:7">
      <c r="G692" s="98"/>
    </row>
    <row r="693" spans="7:7">
      <c r="G693" s="98"/>
    </row>
    <row r="694" spans="7:7">
      <c r="G694" s="98"/>
    </row>
    <row r="695" spans="7:7">
      <c r="G695" s="98"/>
    </row>
    <row r="696" spans="7:7">
      <c r="G696" s="98"/>
    </row>
    <row r="697" spans="7:7">
      <c r="G697" s="98"/>
    </row>
    <row r="698" spans="7:7">
      <c r="G698" s="98"/>
    </row>
    <row r="699" spans="7:7">
      <c r="G699" s="98"/>
    </row>
    <row r="700" spans="7:7">
      <c r="G700" s="98"/>
    </row>
    <row r="701" spans="7:7">
      <c r="G701" s="98"/>
    </row>
    <row r="702" spans="7:7">
      <c r="G702" s="98"/>
    </row>
    <row r="703" spans="7:7">
      <c r="G703" s="98"/>
    </row>
    <row r="704" spans="7:7">
      <c r="G704" s="98"/>
    </row>
    <row r="705" spans="7:7">
      <c r="G705" s="98"/>
    </row>
    <row r="706" spans="7:7">
      <c r="G706" s="98"/>
    </row>
    <row r="707" spans="7:7">
      <c r="G707" s="98"/>
    </row>
    <row r="708" spans="7:7">
      <c r="G708" s="98"/>
    </row>
    <row r="709" spans="7:7">
      <c r="G709" s="98"/>
    </row>
    <row r="710" spans="7:7">
      <c r="G710" s="98"/>
    </row>
    <row r="711" spans="7:7">
      <c r="G711" s="98"/>
    </row>
    <row r="712" spans="7:7">
      <c r="G712" s="98"/>
    </row>
    <row r="713" spans="7:7">
      <c r="G713" s="98"/>
    </row>
    <row r="714" spans="7:7">
      <c r="G714" s="98"/>
    </row>
    <row r="715" spans="7:7">
      <c r="G715" s="98"/>
    </row>
    <row r="716" spans="7:7">
      <c r="G716" s="98"/>
    </row>
    <row r="717" spans="7:7">
      <c r="G717" s="98"/>
    </row>
    <row r="718" spans="7:7">
      <c r="G718" s="98"/>
    </row>
    <row r="719" spans="7:7">
      <c r="G719" s="98"/>
    </row>
    <row r="720" spans="7:7">
      <c r="G720" s="98"/>
    </row>
    <row r="721" spans="7:7">
      <c r="G721" s="98"/>
    </row>
    <row r="722" spans="7:7">
      <c r="G722" s="98"/>
    </row>
    <row r="723" spans="7:7">
      <c r="G723" s="98"/>
    </row>
    <row r="724" spans="7:7">
      <c r="G724" s="98"/>
    </row>
    <row r="725" spans="7:7">
      <c r="G725" s="98"/>
    </row>
    <row r="726" spans="7:7">
      <c r="G726" s="98"/>
    </row>
    <row r="727" spans="7:7">
      <c r="G727" s="98"/>
    </row>
    <row r="728" spans="7:7">
      <c r="G728" s="98"/>
    </row>
    <row r="729" spans="7:7">
      <c r="G729" s="98"/>
    </row>
    <row r="730" spans="7:7">
      <c r="G730" s="98"/>
    </row>
    <row r="731" spans="7:7">
      <c r="G731" s="98"/>
    </row>
    <row r="732" spans="7:7">
      <c r="G732" s="98"/>
    </row>
    <row r="733" spans="7:7">
      <c r="G733" s="98"/>
    </row>
    <row r="734" spans="7:7">
      <c r="G734" s="98"/>
    </row>
    <row r="735" spans="7:7">
      <c r="G735" s="98"/>
    </row>
    <row r="736" spans="7:7">
      <c r="G736" s="98"/>
    </row>
    <row r="737" spans="7:7">
      <c r="G737" s="98"/>
    </row>
    <row r="738" spans="7:7">
      <c r="G738" s="98"/>
    </row>
    <row r="739" spans="7:7">
      <c r="G739" s="98"/>
    </row>
    <row r="740" spans="7:7">
      <c r="G740" s="98"/>
    </row>
    <row r="741" spans="7:7">
      <c r="G741" s="98"/>
    </row>
    <row r="742" spans="7:7">
      <c r="G742" s="98"/>
    </row>
    <row r="743" spans="7:7">
      <c r="G743" s="98"/>
    </row>
    <row r="744" spans="7:7">
      <c r="G744" s="98"/>
    </row>
    <row r="745" spans="7:7">
      <c r="G745" s="98"/>
    </row>
    <row r="746" spans="7:7">
      <c r="G746" s="98"/>
    </row>
    <row r="747" spans="7:7">
      <c r="G747" s="98"/>
    </row>
    <row r="748" spans="7:7">
      <c r="G748" s="98"/>
    </row>
    <row r="749" spans="7:7">
      <c r="G749" s="98"/>
    </row>
    <row r="750" spans="7:7">
      <c r="G750" s="98"/>
    </row>
    <row r="751" spans="7:7">
      <c r="G751" s="98"/>
    </row>
    <row r="752" spans="7:7">
      <c r="G752" s="98"/>
    </row>
    <row r="753" spans="7:7">
      <c r="G753" s="98"/>
    </row>
  </sheetData>
  <pageMargins left="0.7" right="0.7" top="0.75" bottom="0.75" header="0.3" footer="0.3"/>
  <pageSetup paperSize="9" orientation="portrait" r:id="rId1"/>
  <ignoredErrors>
    <ignoredError sqref="B11:B13 B8:B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B7421-E07D-4FE5-8F58-A34DF751444C}">
  <dimension ref="B1:N8"/>
  <sheetViews>
    <sheetView workbookViewId="0">
      <selection activeCell="I1" sqref="I1"/>
    </sheetView>
  </sheetViews>
  <sheetFormatPr defaultRowHeight="15"/>
  <cols>
    <col min="2" max="2" width="19.140625" customWidth="1"/>
    <col min="3" max="3" width="15.140625" customWidth="1"/>
    <col min="5" max="5" width="19.85546875" customWidth="1"/>
    <col min="6" max="6" width="24.28515625" customWidth="1"/>
    <col min="7" max="7" width="12.5703125" customWidth="1"/>
    <col min="9" max="9" width="12.5703125" customWidth="1"/>
    <col min="10" max="10" width="12.140625" customWidth="1"/>
    <col min="11" max="11" width="12.7109375" customWidth="1"/>
    <col min="12" max="12" width="11.7109375" customWidth="1"/>
    <col min="13" max="13" width="12.5703125" customWidth="1"/>
    <col min="14" max="14" width="13" customWidth="1"/>
  </cols>
  <sheetData>
    <row r="1" spans="2:14" ht="48">
      <c r="B1" s="190" t="s">
        <v>368</v>
      </c>
      <c r="C1" s="190" t="s">
        <v>369</v>
      </c>
      <c r="D1" s="190" t="s">
        <v>370</v>
      </c>
      <c r="E1" s="190" t="s">
        <v>371</v>
      </c>
      <c r="F1" s="190" t="s">
        <v>372</v>
      </c>
      <c r="G1" s="190" t="s">
        <v>373</v>
      </c>
      <c r="H1" s="190" t="s">
        <v>374</v>
      </c>
      <c r="I1" s="190" t="s">
        <v>375</v>
      </c>
      <c r="J1" s="190" t="s">
        <v>376</v>
      </c>
      <c r="K1" s="190" t="s">
        <v>377</v>
      </c>
      <c r="L1" s="190" t="s">
        <v>378</v>
      </c>
      <c r="M1" s="190" t="s">
        <v>379</v>
      </c>
      <c r="N1" s="190" t="s">
        <v>380</v>
      </c>
    </row>
    <row r="2" spans="2:14" ht="304.5" customHeight="1">
      <c r="B2" s="191" t="s">
        <v>381</v>
      </c>
      <c r="C2" s="191" t="s">
        <v>382</v>
      </c>
      <c r="D2" s="191">
        <v>113</v>
      </c>
      <c r="E2" s="191" t="s">
        <v>383</v>
      </c>
      <c r="F2" s="191" t="s">
        <v>384</v>
      </c>
      <c r="G2" s="191" t="s">
        <v>385</v>
      </c>
      <c r="H2" s="191" t="s">
        <v>303</v>
      </c>
      <c r="I2" s="191" t="s">
        <v>386</v>
      </c>
      <c r="J2" s="191" t="s">
        <v>387</v>
      </c>
      <c r="K2" s="191" t="s">
        <v>388</v>
      </c>
      <c r="L2" s="191" t="s">
        <v>389</v>
      </c>
      <c r="M2" s="191" t="s">
        <v>390</v>
      </c>
      <c r="N2" s="191" t="s">
        <v>391</v>
      </c>
    </row>
    <row r="3" spans="2:14" ht="308.10000000000002" customHeight="1">
      <c r="B3" s="191" t="s">
        <v>381</v>
      </c>
      <c r="C3" s="191" t="s">
        <v>382</v>
      </c>
      <c r="D3" s="191">
        <v>115</v>
      </c>
      <c r="E3" s="191" t="s">
        <v>392</v>
      </c>
      <c r="F3" s="191" t="s">
        <v>393</v>
      </c>
      <c r="G3" s="191" t="s">
        <v>394</v>
      </c>
      <c r="H3" s="191" t="s">
        <v>303</v>
      </c>
      <c r="I3" s="191" t="s">
        <v>395</v>
      </c>
      <c r="J3" s="191" t="s">
        <v>396</v>
      </c>
      <c r="K3" s="191" t="s">
        <v>397</v>
      </c>
      <c r="L3" s="191" t="s">
        <v>398</v>
      </c>
      <c r="M3" s="191" t="s">
        <v>399</v>
      </c>
      <c r="N3" s="191" t="s">
        <v>391</v>
      </c>
    </row>
    <row r="4" spans="2:14" ht="299.10000000000002" customHeight="1">
      <c r="B4" s="191" t="s">
        <v>381</v>
      </c>
      <c r="C4" s="191" t="s">
        <v>382</v>
      </c>
      <c r="D4" s="191">
        <v>223</v>
      </c>
      <c r="E4" s="191" t="s">
        <v>400</v>
      </c>
      <c r="F4" s="191" t="s">
        <v>401</v>
      </c>
      <c r="G4" s="191" t="s">
        <v>402</v>
      </c>
      <c r="H4" s="191" t="s">
        <v>303</v>
      </c>
      <c r="I4" s="191" t="s">
        <v>403</v>
      </c>
      <c r="J4" s="191" t="s">
        <v>404</v>
      </c>
      <c r="K4" s="191" t="s">
        <v>405</v>
      </c>
      <c r="L4" s="191" t="s">
        <v>389</v>
      </c>
      <c r="M4" s="191" t="s">
        <v>406</v>
      </c>
      <c r="N4" s="191" t="s">
        <v>391</v>
      </c>
    </row>
    <row r="5" spans="2:14" ht="303.95" customHeight="1">
      <c r="B5" s="191" t="s">
        <v>381</v>
      </c>
      <c r="C5" s="191" t="s">
        <v>382</v>
      </c>
      <c r="D5" s="191">
        <v>319</v>
      </c>
      <c r="E5" s="191" t="s">
        <v>407</v>
      </c>
      <c r="F5" s="191" t="s">
        <v>408</v>
      </c>
      <c r="G5" s="191" t="s">
        <v>409</v>
      </c>
      <c r="H5" s="191" t="s">
        <v>303</v>
      </c>
      <c r="I5" s="191" t="s">
        <v>410</v>
      </c>
      <c r="J5" s="191" t="s">
        <v>411</v>
      </c>
      <c r="K5" s="191" t="s">
        <v>412</v>
      </c>
      <c r="L5" s="191" t="s">
        <v>413</v>
      </c>
      <c r="M5" s="191" t="s">
        <v>414</v>
      </c>
      <c r="N5" s="191" t="s">
        <v>391</v>
      </c>
    </row>
    <row r="6" spans="2:14" ht="306.60000000000002" customHeight="1">
      <c r="B6" s="191" t="s">
        <v>381</v>
      </c>
      <c r="C6" s="191" t="s">
        <v>382</v>
      </c>
      <c r="D6" s="191">
        <v>322</v>
      </c>
      <c r="E6" s="191" t="s">
        <v>415</v>
      </c>
      <c r="F6" s="191" t="s">
        <v>416</v>
      </c>
      <c r="G6" s="191" t="s">
        <v>417</v>
      </c>
      <c r="H6" s="191" t="s">
        <v>303</v>
      </c>
      <c r="I6" s="191" t="s">
        <v>418</v>
      </c>
      <c r="J6" s="191" t="s">
        <v>419</v>
      </c>
      <c r="K6" s="191" t="s">
        <v>420</v>
      </c>
      <c r="L6" s="191" t="s">
        <v>421</v>
      </c>
      <c r="M6" s="191" t="s">
        <v>422</v>
      </c>
      <c r="N6" s="191" t="s">
        <v>391</v>
      </c>
    </row>
    <row r="7" spans="2:14" ht="302.10000000000002" customHeight="1">
      <c r="B7" s="191" t="s">
        <v>381</v>
      </c>
      <c r="C7" s="191" t="s">
        <v>382</v>
      </c>
      <c r="D7" s="191">
        <v>571</v>
      </c>
      <c r="E7" s="191" t="s">
        <v>423</v>
      </c>
      <c r="F7" s="191" t="s">
        <v>424</v>
      </c>
      <c r="G7" s="191" t="s">
        <v>425</v>
      </c>
      <c r="H7" s="191" t="s">
        <v>303</v>
      </c>
      <c r="I7" s="191" t="s">
        <v>426</v>
      </c>
      <c r="J7" s="191" t="s">
        <v>427</v>
      </c>
      <c r="K7" s="191" t="s">
        <v>428</v>
      </c>
      <c r="L7" s="191" t="s">
        <v>429</v>
      </c>
      <c r="M7" s="191" t="s">
        <v>430</v>
      </c>
      <c r="N7" s="191" t="s">
        <v>391</v>
      </c>
    </row>
    <row r="8" spans="2:14" ht="305.10000000000002" customHeight="1">
      <c r="B8" s="191" t="s">
        <v>381</v>
      </c>
      <c r="C8" s="191" t="s">
        <v>382</v>
      </c>
      <c r="D8" s="191">
        <v>673</v>
      </c>
      <c r="E8" s="191" t="s">
        <v>431</v>
      </c>
      <c r="F8" s="191" t="s">
        <v>432</v>
      </c>
      <c r="G8" s="191" t="s">
        <v>433</v>
      </c>
      <c r="H8" s="191" t="s">
        <v>303</v>
      </c>
      <c r="I8" s="191" t="s">
        <v>434</v>
      </c>
      <c r="J8" s="191" t="s">
        <v>396</v>
      </c>
      <c r="K8" s="191" t="s">
        <v>435</v>
      </c>
      <c r="L8" s="191" t="s">
        <v>389</v>
      </c>
      <c r="M8" s="191" t="s">
        <v>436</v>
      </c>
      <c r="N8" s="191" t="s">
        <v>391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925646F0106F4409C56C32FD4AC66DD" ma:contentTypeVersion="7" ma:contentTypeDescription="Crear nuevo documento." ma:contentTypeScope="" ma:versionID="6209da3d2ca417c9a4a249b48e71de0c">
  <xsd:schema xmlns:xsd="http://www.w3.org/2001/XMLSchema" xmlns:xs="http://www.w3.org/2001/XMLSchema" xmlns:p="http://schemas.microsoft.com/office/2006/metadata/properties" xmlns:ns2="84cbfc00-21b3-420d-b355-28057f8b9a8e" targetNamespace="http://schemas.microsoft.com/office/2006/metadata/properties" ma:root="true" ma:fieldsID="a8c5f491ef8f68fc1ecb0495e30e111f" ns2:_="">
    <xsd:import namespace="84cbfc00-21b3-420d-b355-28057f8b9a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cbfc00-21b3-420d-b355-28057f8b9a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EA11AD-1EF0-4AD7-BBB0-CCC10B493F7A}">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84cbfc00-21b3-420d-b355-28057f8b9a8e"/>
    <ds:schemaRef ds:uri="http://purl.org/dc/terms/"/>
    <ds:schemaRef ds:uri="http://purl.org/dc/dcmitype/"/>
  </ds:schemaRefs>
</ds:datastoreItem>
</file>

<file path=customXml/itemProps2.xml><?xml version="1.0" encoding="utf-8"?>
<ds:datastoreItem xmlns:ds="http://schemas.openxmlformats.org/officeDocument/2006/customXml" ds:itemID="{4D2576AE-3A2A-4543-AC2C-3A198F3D3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cbfc00-21b3-420d-b355-28057f8b9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1AE118-E2F9-4FC5-8BD3-C6C633C402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7</vt:i4>
      </vt:variant>
    </vt:vector>
  </HeadingPairs>
  <TitlesOfParts>
    <vt:vector size="7" baseType="lpstr">
      <vt:lpstr>Càlcul pressupost </vt:lpstr>
      <vt:lpstr>Perfils</vt:lpstr>
      <vt:lpstr>Taules IJ</vt:lpstr>
      <vt:lpstr>Taula LOT-SERV-APP</vt:lpstr>
      <vt:lpstr>Taula Estimació de dades</vt:lpstr>
      <vt:lpstr>Quadre desglossament</vt:lpstr>
      <vt:lpstr>Relació de Tractaments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Clara Ripoll Sánchez</dc:creator>
  <cp:keywords/>
  <dc:description/>
  <cp:lastModifiedBy>FERNANDEZ RELATS, RAQUEL</cp:lastModifiedBy>
  <cp:revision/>
  <cp:lastPrinted>2026-02-17T14:47:05Z</cp:lastPrinted>
  <dcterms:created xsi:type="dcterms:W3CDTF">2017-03-09T17:46:58Z</dcterms:created>
  <dcterms:modified xsi:type="dcterms:W3CDTF">2026-04-14T10:34:54Z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0x010100E925646F0106F4409C56C32FD4AC66DD</vt:lpwstr>
  </property>
</Properties>
</file>